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Data0\IT Returns\Vitthal Pawar\"/>
    </mc:Choice>
  </mc:AlternateContent>
  <xr:revisionPtr revIDLastSave="0" documentId="13_ncr:1_{200C6F34-29AB-4E05-9FEA-01F8478DB0E4}" xr6:coauthVersionLast="40" xr6:coauthVersionMax="40" xr10:uidLastSave="{00000000-0000-0000-0000-000000000000}"/>
  <bookViews>
    <workbookView xWindow="0" yWindow="1200" windowWidth="15480" windowHeight="8340" tabRatio="729" firstSheet="4" activeTab="4" xr2:uid="{00000000-000D-0000-FFFF-FFFF00000000}"/>
  </bookViews>
  <sheets>
    <sheet name="Comp AY 2015-16" sheetId="6" state="hidden" r:id="rId1"/>
    <sheet name="FS AY 2015-16" sheetId="1" state="hidden" r:id="rId2"/>
    <sheet name="Comp AY 2016-17" sheetId="8" state="hidden" r:id="rId3"/>
    <sheet name="FS AY 2016-17" sheetId="7" state="hidden" r:id="rId4"/>
    <sheet name="Comp AY 2017-18" sheetId="9" r:id="rId5"/>
    <sheet name="FS AY 2017-18" sheetId="10" r:id="rId6"/>
    <sheet name="Comp AY 2018-19" sheetId="12" r:id="rId7"/>
    <sheet name="FS AY 2018-19" sheetId="11" r:id="rId8"/>
    <sheet name="Comp AY 2019-20" sheetId="14" r:id="rId9"/>
    <sheet name="FS AY 2019-20" sheetId="13" r:id="rId10"/>
  </sheets>
  <externalReferences>
    <externalReference r:id="rId11"/>
  </externalReferences>
  <definedNames>
    <definedName name="a" localSheetId="2">#REF!</definedName>
    <definedName name="a" localSheetId="4">#REF!</definedName>
    <definedName name="a" localSheetId="6">#REF!</definedName>
    <definedName name="a" localSheetId="8">#REF!</definedName>
    <definedName name="a" localSheetId="7">#REF!</definedName>
    <definedName name="a" localSheetId="9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2017-18'!$A$1:$F$46</definedName>
    <definedName name="_xlnm.Print_Area" localSheetId="6">'Comp AY 2018-19'!$A$1:$F$46</definedName>
    <definedName name="_xlnm.Print_Area" localSheetId="8">'Comp AY 2019-20'!$A$1:$F$35</definedName>
    <definedName name="_xlnm.Print_Area" localSheetId="1">'FS AY 2015-16'!$A$1:$F$46</definedName>
    <definedName name="_xlnm.Print_Area" localSheetId="3">'FS AY 2016-17'!$A$1:$F$47</definedName>
    <definedName name="_xlnm.Print_Area" localSheetId="5">'FS AY 2017-18'!$A$1:$F$43</definedName>
    <definedName name="_xlnm.Print_Area" localSheetId="7">'FS AY 2018-19'!$A$1:$F$42</definedName>
    <definedName name="_xlnm.Print_Area" localSheetId="9">'FS AY 2019-20'!$A$1:$F$42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6">#REF!</definedName>
    <definedName name="PRINT_AREA_MI" localSheetId="8">#REF!</definedName>
    <definedName name="PRINT_AREA_MI" localSheetId="3">#REF!</definedName>
    <definedName name="PRINT_AREA_MI" localSheetId="5">#REF!</definedName>
    <definedName name="PRINT_AREA_MI" localSheetId="7">#REF!</definedName>
    <definedName name="PRINT_AREA_MI" localSheetId="9">#REF!</definedName>
    <definedName name="PRINT_AREA_MI">#REF!</definedName>
    <definedName name="sd" localSheetId="6">#REF!</definedName>
    <definedName name="sd" localSheetId="8">#REF!</definedName>
    <definedName name="sd" localSheetId="7">#REF!</definedName>
    <definedName name="sd" localSheetId="9">#REF!</definedName>
    <definedName name="s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3" l="1"/>
  <c r="B21" i="11"/>
  <c r="C25" i="13"/>
  <c r="C25" i="11"/>
  <c r="E17" i="14"/>
  <c r="F18" i="14" s="1"/>
  <c r="E20" i="14" s="1"/>
  <c r="F22" i="14" s="1"/>
  <c r="F24" i="14" s="1"/>
  <c r="F26" i="14" s="1"/>
  <c r="F30" i="14" s="1"/>
  <c r="F7" i="13"/>
  <c r="F15" i="13" s="1"/>
  <c r="C13" i="13"/>
  <c r="A1" i="14"/>
  <c r="B23" i="13"/>
  <c r="F32" i="14" l="1"/>
  <c r="F34" i="14" s="1"/>
  <c r="F22" i="11"/>
  <c r="F23" i="11"/>
  <c r="F23" i="13" s="1"/>
  <c r="F24" i="11"/>
  <c r="F24" i="13" s="1"/>
  <c r="F26" i="11"/>
  <c r="F26" i="13" s="1"/>
  <c r="F27" i="11"/>
  <c r="F27" i="13" s="1"/>
  <c r="F20" i="11"/>
  <c r="F20" i="13" s="1"/>
  <c r="F26" i="12"/>
  <c r="E17" i="12"/>
  <c r="C7" i="11"/>
  <c r="C7" i="13" s="1"/>
  <c r="C8" i="11"/>
  <c r="C8" i="13" s="1"/>
  <c r="C9" i="11"/>
  <c r="C9" i="13" s="1"/>
  <c r="C10" i="11"/>
  <c r="C10" i="13" s="1"/>
  <c r="C11" i="11"/>
  <c r="C11" i="13" s="1"/>
  <c r="B20" i="11"/>
  <c r="F44" i="12"/>
  <c r="F46" i="12" s="1"/>
  <c r="F18" i="12"/>
  <c r="E20" i="12" s="1"/>
  <c r="F22" i="12" s="1"/>
  <c r="F24" i="12" s="1"/>
  <c r="A14" i="12"/>
  <c r="A1" i="12"/>
  <c r="B23" i="11"/>
  <c r="F15" i="11"/>
  <c r="F29" i="11" l="1"/>
  <c r="F22" i="13"/>
  <c r="F29" i="13"/>
  <c r="C15" i="13"/>
  <c r="G15" i="13" s="1"/>
  <c r="B22" i="11"/>
  <c r="C23" i="11" s="1"/>
  <c r="C15" i="11"/>
  <c r="G15" i="11" s="1"/>
  <c r="B20" i="10"/>
  <c r="C9" i="10"/>
  <c r="B21" i="10"/>
  <c r="F44" i="9"/>
  <c r="F46" i="9" s="1"/>
  <c r="C29" i="11" l="1"/>
  <c r="G29" i="11" s="1"/>
  <c r="B20" i="13"/>
  <c r="B22" i="13" s="1"/>
  <c r="C23" i="13" s="1"/>
  <c r="C29" i="13" s="1"/>
  <c r="G29" i="13" s="1"/>
  <c r="F6" i="7"/>
  <c r="B21" i="7"/>
  <c r="E23" i="7"/>
  <c r="F23" i="7" s="1"/>
  <c r="F18" i="9"/>
  <c r="E20" i="9" s="1"/>
  <c r="F22" i="9" s="1"/>
  <c r="F24" i="9" s="1"/>
  <c r="B23" i="10"/>
  <c r="A14" i="9"/>
  <c r="A1" i="9"/>
  <c r="C7" i="1"/>
  <c r="C7" i="7" s="1"/>
  <c r="C8" i="1"/>
  <c r="C8" i="7" s="1"/>
  <c r="A8" i="7"/>
  <c r="A7" i="7"/>
  <c r="C12" i="7"/>
  <c r="A12" i="8"/>
  <c r="A1" i="8"/>
  <c r="A2" i="7"/>
  <c r="A15" i="8"/>
  <c r="C6" i="8"/>
  <c r="C5" i="8"/>
  <c r="C4" i="8"/>
  <c r="C3" i="8"/>
  <c r="F30" i="7"/>
  <c r="F31" i="7"/>
  <c r="F32" i="7"/>
  <c r="F29" i="7"/>
  <c r="C25" i="7"/>
  <c r="B22" i="1"/>
  <c r="F15" i="10"/>
  <c r="C10" i="7"/>
  <c r="C11" i="7"/>
  <c r="C14" i="7"/>
  <c r="B22" i="7" s="1"/>
  <c r="E22" i="1"/>
  <c r="H16" i="8"/>
  <c r="G18" i="8" s="1"/>
  <c r="H19" i="8" s="1"/>
  <c r="H21" i="8" s="1"/>
  <c r="H16" i="6"/>
  <c r="G18" i="6" s="1"/>
  <c r="H19" i="6" s="1"/>
  <c r="H21" i="6" s="1"/>
  <c r="F25" i="1"/>
  <c r="E24" i="7" s="1"/>
  <c r="E26" i="7" s="1"/>
  <c r="C22" i="1"/>
  <c r="C33" i="1" s="1"/>
  <c r="E27" i="7" l="1"/>
  <c r="F16" i="7"/>
  <c r="E23" i="1"/>
  <c r="C6" i="1" s="1"/>
  <c r="C22" i="7"/>
  <c r="C34" i="7" s="1"/>
  <c r="F27" i="7"/>
  <c r="B22" i="10" l="1"/>
  <c r="C23" i="10" s="1"/>
  <c r="C29" i="10" s="1"/>
  <c r="F23" i="1"/>
  <c r="F16" i="1"/>
  <c r="C16" i="1"/>
  <c r="G16" i="1" l="1"/>
  <c r="C6" i="7"/>
  <c r="F33" i="1"/>
  <c r="G33" i="1" s="1"/>
  <c r="C16" i="7" l="1"/>
  <c r="G16" i="7" s="1"/>
  <c r="F34" i="7" l="1"/>
  <c r="G34" i="7" s="1"/>
  <c r="C15" i="10" l="1"/>
  <c r="G15" i="10" s="1"/>
  <c r="F29" i="10"/>
  <c r="G29" i="10" s="1"/>
</calcChain>
</file>

<file path=xl/sharedStrings.xml><?xml version="1.0" encoding="utf-8"?>
<sst xmlns="http://schemas.openxmlformats.org/spreadsheetml/2006/main" count="469" uniqueCount="112">
  <si>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</si>
  <si>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</si>
  <si>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</si>
  <si>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</si>
  <si>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</si>
  <si>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</si>
  <si>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</si>
  <si>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</si>
  <si>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</si>
  <si>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</si>
  <si>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</si>
  <si>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</si>
  <si>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</si>
  <si>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</si>
  <si>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</si>
  <si>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</si>
  <si>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</si>
  <si>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</si>
  <si>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</si>
  <si>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</si>
  <si>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</si>
  <si>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</si>
  <si>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</si>
  <si>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</si>
  <si>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</si>
  <si>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</si>
  <si>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</si>
  <si>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</si>
  <si>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</si>
  <si>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</si>
  <si>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</si>
  <si>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</si>
  <si>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</si>
  <si>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</si>
  <si>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</si>
  <si>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</si>
  <si>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</si>
  <si>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</si>
  <si>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</si>
  <si>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</si>
  <si>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</si>
  <si>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</si>
  <si>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</si>
  <si>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</si>
  <si>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</si>
  <si>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</si>
  <si>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</si>
  <si>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</si>
  <si>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</si>
  <si>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</si>
  <si>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</si>
  <si>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</si>
  <si>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</si>
  <si>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</si>
  <si>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</si>
  <si>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</si>
  <si>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</si>
  <si>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</si>
  <si>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</si>
  <si>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</si>
  <si>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</si>
  <si>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</si>
  <si>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</si>
  <si>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</si>
  <si>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</si>
  <si>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</si>
  <si>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</si>
  <si>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</si>
  <si>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</si>
  <si>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</si>
  <si>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Profit and Loss Account for the year ended 31st March, 2017</t>
  </si>
  <si>
    <t>Balance Sheet as on 31st March, 2017</t>
  </si>
  <si>
    <t>Less: Drawings</t>
  </si>
  <si>
    <t>Mobile No.</t>
  </si>
  <si>
    <t>Residential Status</t>
  </si>
  <si>
    <t>Resident</t>
  </si>
  <si>
    <t>Previous Year</t>
  </si>
  <si>
    <t>234A</t>
  </si>
  <si>
    <t>234B</t>
  </si>
  <si>
    <t>234C</t>
  </si>
  <si>
    <t>Less : TDS (Form 26AS attached)</t>
  </si>
  <si>
    <t>Refund</t>
  </si>
  <si>
    <t>Add : Education Cess @ 2%</t>
  </si>
  <si>
    <t>Add : Secondary and Higher Education Cess @ 1%</t>
  </si>
  <si>
    <t>Chapter VI-A deductions</t>
  </si>
  <si>
    <t>Total Tax and Interest Payable (Rounded off as per Section 288B)</t>
  </si>
  <si>
    <t>Interest on total tax</t>
  </si>
  <si>
    <t>To Telephone Charges</t>
  </si>
  <si>
    <t>To Conveyance</t>
  </si>
  <si>
    <t>To Accounting Expenses</t>
  </si>
  <si>
    <t>Jwellery</t>
  </si>
  <si>
    <t>Household effects</t>
  </si>
  <si>
    <t>Vitthal Ganpat Pawar</t>
  </si>
  <si>
    <t>381/A, Kohinoor Mills Compound, Mahatma Jyotiba Phule Road, Naigaon, Dadar East, Mumbai - 400 014.</t>
  </si>
  <si>
    <t>BBDPP2137A</t>
  </si>
  <si>
    <t>Painting Contractors : M/s Rushkiesh Enterprises</t>
  </si>
  <si>
    <t>Less : Rebate u/s 87A</t>
  </si>
  <si>
    <t>Net Tax payable on total income</t>
  </si>
  <si>
    <t>To Labour expenses</t>
  </si>
  <si>
    <t>Equipments</t>
  </si>
  <si>
    <t>Land</t>
  </si>
  <si>
    <t>Books of Mr. Vitthal Ganpat Pawar</t>
  </si>
  <si>
    <t>Proprietor : M/s Rushikesh Enterprises</t>
  </si>
  <si>
    <t>Non depreciable asset</t>
  </si>
  <si>
    <t>2018-2019</t>
  </si>
  <si>
    <t>Profit and Loss Account for the year ended 31st March, 2018</t>
  </si>
  <si>
    <t>Balance Sheet as on 31st March, 2018</t>
  </si>
  <si>
    <t>2019-2020</t>
  </si>
  <si>
    <t xml:space="preserve">PROVISIONAL COMPUTATION  OF  TOTAL  INCOME </t>
  </si>
  <si>
    <t>Add : Health and Education Cess @ 4%</t>
  </si>
  <si>
    <t>Provisional Profit and Loss Account for the year ended 31st March, 2019</t>
  </si>
  <si>
    <t>Provisional Balance Sheet as on 31st March,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</si>
</sst>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4" xfId="3" applyNumberFormat="1" applyFont="1" applyBorder="1"/>
    <xf numFmtId="164" fontId="1" fillId="0" borderId="4" xfId="3" applyNumberFormat="1" applyFont="1" applyBorder="1"/>
    <xf numFmtId="164" fontId="1" fillId="0" borderId="14" xfId="3" applyNumberFormat="1" applyFont="1" applyBorder="1"/>
    <xf numFmtId="164" fontId="0" fillId="0" borderId="9" xfId="3" applyNumberFormat="1" applyFont="1" applyBorder="1"/>
    <xf numFmtId="164" fontId="1" fillId="0" borderId="2" xfId="3" applyNumberFormat="1" applyFont="1" applyBorder="1"/>
    <xf numFmtId="164" fontId="0" fillId="0" borderId="8" xfId="3" applyNumberFormat="1" applyFont="1" applyBorder="1"/>
    <xf numFmtId="164" fontId="0" fillId="0" borderId="10" xfId="3" applyNumberFormat="1" applyFont="1" applyBorder="1"/>
    <xf numFmtId="164" fontId="1" fillId="0" borderId="10" xfId="3" applyNumberFormat="1" applyFont="1" applyBorder="1"/>
    <xf numFmtId="164" fontId="0" fillId="0" borderId="13" xfId="3" applyNumberFormat="1" applyFont="1" applyBorder="1"/>
    <xf numFmtId="164" fontId="0" fillId="0" borderId="9" xfId="3" applyNumberFormat="1" applyFont="1" applyFill="1" applyBorder="1"/>
    <xf numFmtId="164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4" fontId="0" fillId="0" borderId="0" xfId="3" applyNumberFormat="1" applyFont="1"/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164" fontId="0" fillId="0" borderId="9" xfId="3" applyNumberFormat="1" applyFont="1" applyBorder="1" applyAlignment="1">
      <alignment horizontal="right"/>
    </xf>
    <xf numFmtId="164" fontId="0" fillId="0" borderId="10" xfId="3" applyNumberFormat="1" applyFont="1" applyBorder="1" applyAlignment="1">
      <alignment horizontal="right"/>
    </xf>
    <xf numFmtId="164" fontId="0" fillId="0" borderId="8" xfId="3" applyNumberFormat="1" applyFont="1" applyBorder="1" applyAlignment="1">
      <alignment horizontal="right"/>
    </xf>
    <xf numFmtId="164" fontId="0" fillId="0" borderId="9" xfId="3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0" fillId="0" borderId="0" xfId="0" applyNumberFormat="1" applyBorder="1"/>
    <xf numFmtId="164" fontId="0" fillId="0" borderId="11" xfId="3" applyNumberFormat="1" applyFont="1" applyBorder="1"/>
    <xf numFmtId="164" fontId="0" fillId="0" borderId="3" xfId="3" applyNumberFormat="1" applyFont="1" applyFill="1" applyBorder="1"/>
    <xf numFmtId="164" fontId="0" fillId="0" borderId="3" xfId="3" applyNumberFormat="1" applyFont="1" applyBorder="1"/>
    <xf numFmtId="164" fontId="1" fillId="0" borderId="1" xfId="3" applyNumberFormat="1" applyFont="1" applyBorder="1"/>
    <xf numFmtId="164" fontId="1" fillId="0" borderId="5" xfId="3" applyNumberFormat="1" applyFont="1" applyBorder="1"/>
    <xf numFmtId="14" fontId="0" fillId="0" borderId="0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 applyAlignment="1">
      <alignment horizontal="left"/>
    </xf>
    <xf numFmtId="164" fontId="0" fillId="0" borderId="2" xfId="3" applyNumberFormat="1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</cellXfs>
  <cellStyles count="4">
    <cellStyle name="Comma" xfId="3" builtinId="3"/>
    <cellStyle name="Comma 2" xfId="1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35</xdr:row>
      <xdr:rowOff>85726</xdr:rowOff>
    </xdr:from>
    <xdr:to>
      <xdr:col>1</xdr:col>
      <xdr:colOff>210427</xdr:colOff>
      <xdr:row>38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AC6E9A-08D2-4D28-8F46-0C75300D3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29426"/>
          <a:ext cx="1963026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1343025</xdr:colOff>
      <xdr:row>35</xdr:row>
      <xdr:rowOff>38100</xdr:rowOff>
    </xdr:from>
    <xdr:to>
      <xdr:col>1</xdr:col>
      <xdr:colOff>619125</xdr:colOff>
      <xdr:row>40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13F8BD-7FD7-4FC2-AAF4-234182946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6781800"/>
          <a:ext cx="1028700" cy="101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35</xdr:row>
      <xdr:rowOff>85726</xdr:rowOff>
    </xdr:from>
    <xdr:to>
      <xdr:col>1</xdr:col>
      <xdr:colOff>210427</xdr:colOff>
      <xdr:row>38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446F20-B720-45D2-A425-AB292DD2B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29426"/>
          <a:ext cx="1963026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1343025</xdr:colOff>
      <xdr:row>35</xdr:row>
      <xdr:rowOff>38100</xdr:rowOff>
    </xdr:from>
    <xdr:to>
      <xdr:col>1</xdr:col>
      <xdr:colOff>619125</xdr:colOff>
      <xdr:row>40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F27A24-55EE-4A2B-A0F0-C0D3025DD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6781800"/>
          <a:ext cx="1028700" cy="1019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35</xdr:row>
      <xdr:rowOff>85726</xdr:rowOff>
    </xdr:from>
    <xdr:to>
      <xdr:col>1</xdr:col>
      <xdr:colOff>210427</xdr:colOff>
      <xdr:row>38</xdr:row>
      <xdr:rowOff>123826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5679DE-1FC8-4F60-8AF5-1384ECA8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829426"/>
          <a:ext cx="1963026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1343025</xdr:colOff>
      <xdr:row>35</xdr:row>
      <xdr:rowOff>38100</xdr:rowOff>
    </xdr:from>
    <xdr:to>
      <xdr:col>1</xdr:col>
      <xdr:colOff>619125</xdr:colOff>
      <xdr:row>40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2D3B90-E456-4851-8D18-6D88C848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6781800"/>
          <a:ext cx="1028700" cy="1019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=F15-@sum(C7:C11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=F15-@sum(C7:C11)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view="pageBreakPreview" topLeftCell="A16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103" t="s">
        <v>27</v>
      </c>
      <c r="B1" s="103"/>
      <c r="C1" s="103"/>
      <c r="D1" s="103"/>
      <c r="E1" s="103"/>
      <c r="F1" s="103"/>
      <c r="G1" s="103"/>
      <c r="H1" s="103"/>
    </row>
    <row r="3" spans="1:9" x14ac:dyDescent="0.25">
      <c r="A3" s="13" t="s">
        <v>44</v>
      </c>
      <c r="B3" s="13" t="s">
        <v>11</v>
      </c>
      <c r="C3" s="41" t="s">
        <v>56</v>
      </c>
      <c r="D3" s="15"/>
      <c r="E3" s="15"/>
      <c r="F3" s="15"/>
      <c r="G3" s="15"/>
    </row>
    <row r="4" spans="1:9" ht="30" customHeight="1" x14ac:dyDescent="0.25">
      <c r="A4" s="14" t="s">
        <v>12</v>
      </c>
      <c r="B4" s="14" t="s">
        <v>11</v>
      </c>
      <c r="C4" s="104" t="s">
        <v>60</v>
      </c>
      <c r="D4" s="104"/>
      <c r="E4" s="104"/>
      <c r="F4" s="104"/>
      <c r="G4" s="104"/>
      <c r="H4" s="104"/>
    </row>
    <row r="5" spans="1:9" x14ac:dyDescent="0.25">
      <c r="A5" s="13" t="s">
        <v>28</v>
      </c>
      <c r="B5" s="13" t="s">
        <v>11</v>
      </c>
      <c r="C5" s="41" t="s">
        <v>57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 x14ac:dyDescent="0.25">
      <c r="A12" s="103" t="s">
        <v>35</v>
      </c>
      <c r="B12" s="103"/>
      <c r="C12" s="103"/>
      <c r="D12" s="103"/>
      <c r="E12" s="103"/>
      <c r="F12" s="103"/>
      <c r="G12" s="103"/>
      <c r="H12" s="103"/>
    </row>
    <row r="13" spans="1:9" x14ac:dyDescent="0.25">
      <c r="A13" s="107" t="s">
        <v>0</v>
      </c>
      <c r="B13" s="107"/>
      <c r="C13" s="107"/>
      <c r="D13" s="107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105" t="s">
        <v>34</v>
      </c>
      <c r="B14" s="106"/>
      <c r="C14" s="106"/>
      <c r="D14" s="106"/>
      <c r="G14" s="3"/>
      <c r="H14" s="19"/>
    </row>
    <row r="15" spans="1:9" x14ac:dyDescent="0.25">
      <c r="A15" s="108" t="s">
        <v>58</v>
      </c>
      <c r="B15" s="109"/>
      <c r="C15" s="109"/>
      <c r="D15" s="109"/>
      <c r="G15" s="23">
        <v>240000</v>
      </c>
      <c r="H15" s="25"/>
    </row>
    <row r="16" spans="1:9" x14ac:dyDescent="0.25">
      <c r="A16" s="108" t="s">
        <v>36</v>
      </c>
      <c r="B16" s="109"/>
      <c r="C16" s="109"/>
      <c r="D16" s="109"/>
      <c r="G16" s="24" t="s">
        <v>37</v>
      </c>
      <c r="H16" s="24">
        <f>G15</f>
        <v>240000</v>
      </c>
    </row>
    <row r="17" spans="1:8" x14ac:dyDescent="0.25">
      <c r="A17" s="108"/>
      <c r="B17" s="109"/>
      <c r="C17" s="109"/>
      <c r="D17" s="109"/>
      <c r="G17" s="23"/>
      <c r="H17" s="25"/>
    </row>
    <row r="18" spans="1:8" x14ac:dyDescent="0.25">
      <c r="A18" s="105" t="s">
        <v>38</v>
      </c>
      <c r="B18" s="106"/>
      <c r="C18" s="106"/>
      <c r="D18" s="106"/>
      <c r="G18" s="23">
        <f>H16</f>
        <v>240000</v>
      </c>
      <c r="H18" s="25"/>
    </row>
    <row r="19" spans="1:8" x14ac:dyDescent="0.25">
      <c r="A19" s="108" t="s">
        <v>39</v>
      </c>
      <c r="B19" s="109"/>
      <c r="C19" s="109"/>
      <c r="D19" s="109"/>
      <c r="G19" s="24" t="s">
        <v>37</v>
      </c>
      <c r="H19" s="24">
        <f>G18</f>
        <v>240000</v>
      </c>
    </row>
    <row r="20" spans="1:8" x14ac:dyDescent="0.25">
      <c r="A20" s="108"/>
      <c r="B20" s="109"/>
      <c r="C20" s="109"/>
      <c r="D20" s="109"/>
      <c r="G20" s="23"/>
      <c r="H20" s="25"/>
    </row>
    <row r="21" spans="1:8" x14ac:dyDescent="0.25">
      <c r="A21" s="105" t="s">
        <v>40</v>
      </c>
      <c r="B21" s="106"/>
      <c r="C21" s="106"/>
      <c r="D21" s="106"/>
      <c r="G21" s="23"/>
      <c r="H21" s="25">
        <f>H19</f>
        <v>240000</v>
      </c>
    </row>
    <row r="22" spans="1:8" x14ac:dyDescent="0.25">
      <c r="A22" s="108"/>
      <c r="B22" s="109"/>
      <c r="C22" s="109"/>
      <c r="D22" s="109"/>
      <c r="G22" s="23"/>
      <c r="H22" s="25"/>
    </row>
    <row r="23" spans="1:8" x14ac:dyDescent="0.25">
      <c r="A23" s="112" t="s">
        <v>50</v>
      </c>
      <c r="B23" s="113"/>
      <c r="C23" s="113"/>
      <c r="D23" s="113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108" t="s">
        <v>41</v>
      </c>
      <c r="B25" s="109"/>
      <c r="C25" s="109"/>
      <c r="D25" s="109"/>
      <c r="G25" s="24">
        <v>-2000</v>
      </c>
      <c r="H25" s="24" t="s">
        <v>37</v>
      </c>
    </row>
    <row r="26" spans="1:8" x14ac:dyDescent="0.25">
      <c r="A26" s="108"/>
      <c r="B26" s="109"/>
      <c r="C26" s="109"/>
      <c r="D26" s="109"/>
      <c r="G26" s="23"/>
      <c r="H26" s="25"/>
    </row>
    <row r="27" spans="1:8" x14ac:dyDescent="0.25">
      <c r="A27" s="105" t="s">
        <v>51</v>
      </c>
      <c r="B27" s="106"/>
      <c r="C27" s="106"/>
      <c r="D27" s="106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108" t="s">
        <v>43</v>
      </c>
      <c r="B29" s="109"/>
      <c r="C29" s="109"/>
      <c r="D29" s="109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108"/>
      <c r="B32" s="109"/>
      <c r="C32" s="109"/>
      <c r="D32" s="109"/>
      <c r="G32" s="23"/>
      <c r="H32" s="25"/>
    </row>
    <row r="33" spans="1:8" x14ac:dyDescent="0.25">
      <c r="A33" s="110" t="s">
        <v>53</v>
      </c>
      <c r="B33" s="111"/>
      <c r="C33" s="111"/>
      <c r="D33" s="111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42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7759-92C1-4739-B9E9-33DBD477A475}">
  <dimension ref="A2:H43"/>
  <sheetViews>
    <sheetView tabSelected="1" view="pageBreakPreview" topLeftCell="A26" zoomScaleNormal="100" zoomScaleSheetLayoutView="100" workbookViewId="0">
      <selection activeCell="C5" sqref="C5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103" t="s">
        <v>101</v>
      </c>
      <c r="B2" s="103"/>
      <c r="C2" s="103"/>
      <c r="D2" s="103"/>
      <c r="E2" s="103"/>
      <c r="F2" s="103"/>
      <c r="G2" s="1"/>
      <c r="H2" s="1"/>
    </row>
    <row r="3" spans="1:8" ht="15.75" x14ac:dyDescent="0.25">
      <c r="A3" s="103" t="s">
        <v>102</v>
      </c>
      <c r="B3" s="103"/>
      <c r="C3" s="103"/>
      <c r="D3" s="103"/>
      <c r="E3" s="103"/>
      <c r="F3" s="103"/>
      <c r="G3" s="1"/>
      <c r="H3" s="1"/>
    </row>
    <row r="4" spans="1:8" ht="15.75" x14ac:dyDescent="0.25">
      <c r="A4" s="103" t="s">
        <v>110</v>
      </c>
      <c r="B4" s="103"/>
      <c r="C4" s="103"/>
      <c r="D4" s="103"/>
      <c r="E4" s="103"/>
      <c r="F4" s="103"/>
      <c r="G4" s="1"/>
      <c r="H4" s="1"/>
    </row>
    <row r="5" spans="1:8" x14ac:dyDescent="0.25">
      <c r="A5" s="8"/>
      <c r="B5" s="8"/>
      <c r="C5" s="8"/>
      <c r="D5" s="8"/>
      <c r="E5" s="8"/>
      <c r="F5" s="8"/>
    </row>
    <row r="6" spans="1:8" x14ac:dyDescent="0.25">
      <c r="A6" s="9" t="s">
        <v>0</v>
      </c>
      <c r="B6" s="100" t="s">
        <v>1</v>
      </c>
      <c r="C6" s="100" t="s">
        <v>1</v>
      </c>
      <c r="D6" s="9" t="s">
        <v>0</v>
      </c>
      <c r="E6" s="100" t="s">
        <v>1</v>
      </c>
      <c r="F6" s="100" t="s">
        <v>1</v>
      </c>
    </row>
    <row r="7" spans="1:8" x14ac:dyDescent="0.25">
      <c r="A7" s="3" t="s">
        <v>98</v>
      </c>
      <c r="B7" s="3"/>
      <c r="C7" s="56">
        <f>'FS AY 2018-19'!C7*1.2</f>
        <v>587060.4</v>
      </c>
      <c r="D7" s="4" t="s">
        <v>6</v>
      </c>
      <c r="E7" s="4"/>
      <c r="F7" s="56">
        <f>'FS AY 2018-19'!F7*1.2</f>
        <v>971216.39999999991</v>
      </c>
    </row>
    <row r="8" spans="1:8" x14ac:dyDescent="0.25">
      <c r="A8" s="4" t="s">
        <v>87</v>
      </c>
      <c r="B8" s="4"/>
      <c r="C8" s="56">
        <f>'FS AY 2018-19'!C8*1.2</f>
        <v>1915.1999999999998</v>
      </c>
      <c r="D8" s="4"/>
      <c r="E8" s="4"/>
      <c r="F8" s="59"/>
    </row>
    <row r="9" spans="1:8" x14ac:dyDescent="0.25">
      <c r="A9" s="4" t="s">
        <v>88</v>
      </c>
      <c r="B9" s="4"/>
      <c r="C9" s="56">
        <f>'FS AY 2018-19'!C9*1.2</f>
        <v>10929.6</v>
      </c>
      <c r="D9" s="4"/>
      <c r="E9" s="4"/>
      <c r="F9" s="59"/>
    </row>
    <row r="10" spans="1:8" x14ac:dyDescent="0.25">
      <c r="A10" s="4" t="s">
        <v>3</v>
      </c>
      <c r="B10" s="4"/>
      <c r="C10" s="56">
        <f>'FS AY 2018-19'!C10*1.2</f>
        <v>10411.199999999999</v>
      </c>
      <c r="D10" s="4"/>
      <c r="E10" s="4"/>
      <c r="F10" s="59"/>
    </row>
    <row r="11" spans="1:8" x14ac:dyDescent="0.25">
      <c r="A11" s="4" t="s">
        <v>89</v>
      </c>
      <c r="B11" s="4"/>
      <c r="C11" s="56">
        <f>'FS AY 2018-19'!C11*1.2</f>
        <v>5040</v>
      </c>
      <c r="D11" s="4"/>
      <c r="E11" s="4"/>
      <c r="F11" s="59"/>
    </row>
    <row r="12" spans="1:8" x14ac:dyDescent="0.25">
      <c r="A12" s="4"/>
      <c r="B12" s="4"/>
      <c r="C12" s="56"/>
      <c r="D12" s="4"/>
      <c r="E12" s="4"/>
      <c r="F12" s="59"/>
    </row>
    <row r="13" spans="1:8" x14ac:dyDescent="0.25">
      <c r="A13" s="4" t="s">
        <v>8</v>
      </c>
      <c r="B13" s="4"/>
      <c r="C13" s="56">
        <f>'FS AY 2018-19'!C13*1.2</f>
        <v>355860</v>
      </c>
      <c r="D13" s="4"/>
      <c r="E13" s="4"/>
      <c r="F13" s="59"/>
    </row>
    <row r="14" spans="1:8" x14ac:dyDescent="0.25">
      <c r="A14" s="4"/>
      <c r="B14" s="4"/>
      <c r="C14" s="56"/>
      <c r="D14" s="4"/>
      <c r="E14" s="4"/>
      <c r="F14" s="59"/>
    </row>
    <row r="15" spans="1:8" ht="15.75" thickBot="1" x14ac:dyDescent="0.3">
      <c r="A15" s="5"/>
      <c r="B15" s="5"/>
      <c r="C15" s="58">
        <f>SUM(C7:C14)</f>
        <v>971216.39999999991</v>
      </c>
      <c r="D15" s="5"/>
      <c r="E15" s="5"/>
      <c r="F15" s="60">
        <f>SUM(F7:F14)</f>
        <v>971216.39999999991</v>
      </c>
      <c r="G15" s="7">
        <f>C15-F15</f>
        <v>0</v>
      </c>
      <c r="H15" s="7"/>
    </row>
    <row r="16" spans="1:8" ht="15.75" thickTop="1" x14ac:dyDescent="0.25">
      <c r="F16" s="69"/>
    </row>
    <row r="17" spans="1:7" ht="15.75" x14ac:dyDescent="0.25">
      <c r="A17" s="103" t="s">
        <v>111</v>
      </c>
      <c r="B17" s="103"/>
      <c r="C17" s="103"/>
      <c r="D17" s="103"/>
      <c r="E17" s="103"/>
      <c r="F17" s="103"/>
    </row>
    <row r="18" spans="1:7" x14ac:dyDescent="0.25">
      <c r="A18" s="8"/>
      <c r="B18" s="8"/>
      <c r="C18" s="8"/>
      <c r="D18" s="8"/>
      <c r="E18" s="8"/>
      <c r="F18" s="8"/>
    </row>
    <row r="19" spans="1:7" x14ac:dyDescent="0.25">
      <c r="A19" s="9" t="s">
        <v>9</v>
      </c>
      <c r="B19" s="100" t="s">
        <v>1</v>
      </c>
      <c r="C19" s="100" t="s">
        <v>1</v>
      </c>
      <c r="D19" s="9" t="s">
        <v>10</v>
      </c>
      <c r="E19" s="119" t="s">
        <v>1</v>
      </c>
      <c r="F19" s="100" t="s">
        <v>1</v>
      </c>
    </row>
    <row r="20" spans="1:7" x14ac:dyDescent="0.25">
      <c r="A20" s="36" t="s">
        <v>17</v>
      </c>
      <c r="B20" s="61">
        <f>'FS AY 2018-19'!C23</f>
        <v>741905</v>
      </c>
      <c r="C20" s="64"/>
      <c r="D20" s="18" t="s">
        <v>100</v>
      </c>
      <c r="E20" s="79"/>
      <c r="F20" s="59">
        <f>'FS AY 2018-19'!F20*1.2</f>
        <v>594792</v>
      </c>
      <c r="G20" t="s">
        <v>103</v>
      </c>
    </row>
    <row r="21" spans="1:7" x14ac:dyDescent="0.25">
      <c r="A21" s="38" t="s">
        <v>72</v>
      </c>
      <c r="B21" s="62">
        <f>340600-18290-25670-90-70784-25631+7344</f>
        <v>207479</v>
      </c>
      <c r="C21" s="56"/>
      <c r="D21" s="67"/>
      <c r="E21" s="80"/>
      <c r="F21" s="59"/>
    </row>
    <row r="22" spans="1:7" x14ac:dyDescent="0.25">
      <c r="A22" s="38"/>
      <c r="B22" s="59">
        <f>B20-B21</f>
        <v>534426</v>
      </c>
      <c r="C22" s="56"/>
      <c r="D22" s="2" t="s">
        <v>90</v>
      </c>
      <c r="E22" s="80"/>
      <c r="F22" s="59">
        <f>'FS AY 2018-19'!F22*1.2</f>
        <v>112004.64000000001</v>
      </c>
    </row>
    <row r="23" spans="1:7" x14ac:dyDescent="0.25">
      <c r="A23" s="38" t="s">
        <v>16</v>
      </c>
      <c r="B23" s="62">
        <f>C13</f>
        <v>355860</v>
      </c>
      <c r="C23" s="56">
        <f>B22+B23</f>
        <v>890286</v>
      </c>
      <c r="D23" s="67" t="s">
        <v>91</v>
      </c>
      <c r="E23" s="80"/>
      <c r="F23" s="59">
        <f>'FS AY 2018-19'!F23*1.2</f>
        <v>3668.28</v>
      </c>
    </row>
    <row r="24" spans="1:7" x14ac:dyDescent="0.25">
      <c r="A24" s="38"/>
      <c r="B24" s="59"/>
      <c r="C24" s="56"/>
      <c r="D24" s="67" t="s">
        <v>99</v>
      </c>
      <c r="E24" s="81"/>
      <c r="F24" s="59">
        <f>'FS AY 2018-19'!F24*1.2</f>
        <v>132000</v>
      </c>
    </row>
    <row r="25" spans="1:7" x14ac:dyDescent="0.25">
      <c r="A25" s="38" t="s">
        <v>18</v>
      </c>
      <c r="B25" s="59"/>
      <c r="C25" s="56">
        <f>'FS AY 2018-19'!C25*1.2</f>
        <v>44064</v>
      </c>
      <c r="D25" s="67"/>
      <c r="E25" s="81"/>
      <c r="F25" s="59"/>
    </row>
    <row r="26" spans="1:7" x14ac:dyDescent="0.25">
      <c r="A26" s="38"/>
      <c r="B26" s="59"/>
      <c r="C26" s="56"/>
      <c r="D26" s="67" t="s">
        <v>23</v>
      </c>
      <c r="E26" s="81"/>
      <c r="F26" s="59">
        <f>'FS AY 2018-19'!F26*1.2</f>
        <v>4118.4000000000005</v>
      </c>
    </row>
    <row r="27" spans="1:7" x14ac:dyDescent="0.25">
      <c r="A27" s="38"/>
      <c r="B27" s="59"/>
      <c r="C27" s="56"/>
      <c r="D27" s="67" t="s">
        <v>24</v>
      </c>
      <c r="E27" s="81"/>
      <c r="F27" s="59">
        <f>'FS AY 2018-19'!F27*1.2</f>
        <v>87766.8</v>
      </c>
    </row>
    <row r="28" spans="1:7" x14ac:dyDescent="0.25">
      <c r="A28" s="38"/>
      <c r="B28" s="59"/>
      <c r="C28" s="56"/>
      <c r="D28" s="2"/>
      <c r="E28" s="81"/>
      <c r="F28" s="59"/>
    </row>
    <row r="29" spans="1:7" ht="15.75" thickBot="1" x14ac:dyDescent="0.3">
      <c r="A29" s="39"/>
      <c r="B29" s="63"/>
      <c r="C29" s="60">
        <f>SUM(C20:C27)</f>
        <v>934350</v>
      </c>
      <c r="D29" s="68"/>
      <c r="E29" s="83"/>
      <c r="F29" s="82">
        <f>SUM(F20:F28)</f>
        <v>934350.12000000011</v>
      </c>
      <c r="G29" s="7">
        <f>C29-F29</f>
        <v>-0.12000000011175871</v>
      </c>
    </row>
    <row r="30" spans="1:7" ht="15.75" thickTop="1" x14ac:dyDescent="0.25"/>
    <row r="31" spans="1:7" s="48" customFormat="1" x14ac:dyDescent="0.25">
      <c r="A31" s="114" t="s">
        <v>62</v>
      </c>
      <c r="B31" s="114"/>
      <c r="C31" s="114"/>
      <c r="G31" s="49"/>
    </row>
    <row r="32" spans="1:7" s="48" customFormat="1" x14ac:dyDescent="0.25">
      <c r="G32" s="49"/>
    </row>
    <row r="33" spans="1:7" s="48" customFormat="1" x14ac:dyDescent="0.25">
      <c r="A33" s="114" t="s">
        <v>63</v>
      </c>
      <c r="B33" s="114"/>
      <c r="G33" s="49"/>
    </row>
    <row r="34" spans="1:7" s="48" customFormat="1" x14ac:dyDescent="0.25">
      <c r="A34" s="114" t="s">
        <v>64</v>
      </c>
      <c r="B34" s="114"/>
      <c r="G34" s="49"/>
    </row>
    <row r="35" spans="1:7" s="48" customFormat="1" x14ac:dyDescent="0.25">
      <c r="A35" s="114" t="s">
        <v>65</v>
      </c>
      <c r="B35" s="114"/>
      <c r="G35" s="49"/>
    </row>
    <row r="36" spans="1:7" s="48" customFormat="1" x14ac:dyDescent="0.25">
      <c r="A36" s="99"/>
      <c r="B36" s="51"/>
      <c r="G36" s="49"/>
    </row>
    <row r="37" spans="1:7" s="48" customFormat="1" x14ac:dyDescent="0.25">
      <c r="A37" s="99"/>
      <c r="B37" s="51"/>
      <c r="G37" s="49"/>
    </row>
    <row r="38" spans="1:7" s="48" customFormat="1" x14ac:dyDescent="0.25">
      <c r="A38" s="99"/>
      <c r="B38" s="51"/>
      <c r="G38" s="49"/>
    </row>
    <row r="39" spans="1:7" s="48" customFormat="1" x14ac:dyDescent="0.25">
      <c r="A39" s="99"/>
      <c r="B39" s="51"/>
      <c r="G39" s="49"/>
    </row>
    <row r="40" spans="1:7" s="48" customFormat="1" x14ac:dyDescent="0.25">
      <c r="A40" s="114" t="s">
        <v>66</v>
      </c>
      <c r="B40" s="114"/>
      <c r="G40" s="49"/>
    </row>
    <row r="41" spans="1:7" s="48" customFormat="1" x14ac:dyDescent="0.25">
      <c r="A41" s="114" t="s">
        <v>67</v>
      </c>
      <c r="B41" s="114"/>
      <c r="G41" s="49"/>
    </row>
    <row r="42" spans="1:7" s="48" customFormat="1" x14ac:dyDescent="0.25">
      <c r="A42" s="114" t="s">
        <v>68</v>
      </c>
      <c r="B42" s="114"/>
      <c r="G42" s="49"/>
    </row>
    <row r="43" spans="1:7" x14ac:dyDescent="0.25">
      <c r="A43" s="48"/>
      <c r="B43" s="48"/>
      <c r="C43" s="48"/>
    </row>
  </sheetData>
  <mergeCells count="11">
    <mergeCell ref="A34:B34"/>
    <mergeCell ref="A35:B35"/>
    <mergeCell ref="A40:B40"/>
    <mergeCell ref="A41:B41"/>
    <mergeCell ref="A42:B42"/>
    <mergeCell ref="A2:F2"/>
    <mergeCell ref="A3:F3"/>
    <mergeCell ref="A4:F4"/>
    <mergeCell ref="A17:F17"/>
    <mergeCell ref="A31:C31"/>
    <mergeCell ref="A33:B33"/>
  </mergeCells>
  <pageMargins left="0.7" right="0.7" top="0.62" bottom="0.39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6"/>
  <sheetViews>
    <sheetView view="pageBreakPreview" zoomScale="110" zoomScaleSheetLayoutView="110" workbookViewId="0">
      <selection activeCell="C40" sqref="C40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103" t="s">
        <v>61</v>
      </c>
      <c r="B2" s="103"/>
      <c r="C2" s="103"/>
      <c r="D2" s="103"/>
      <c r="E2" s="103"/>
      <c r="F2" s="103"/>
      <c r="G2" s="1"/>
      <c r="H2" s="1"/>
    </row>
    <row r="3" spans="1:8" ht="15.75" x14ac:dyDescent="0.25">
      <c r="A3" s="103" t="s">
        <v>47</v>
      </c>
      <c r="B3" s="103"/>
      <c r="C3" s="103"/>
      <c r="D3" s="103"/>
      <c r="E3" s="103"/>
      <c r="F3" s="103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 x14ac:dyDescent="0.25">
      <c r="A7" s="4" t="s">
        <v>54</v>
      </c>
      <c r="B7" s="4"/>
      <c r="C7" s="31">
        <f>48300+6538+24500-11000</f>
        <v>68338</v>
      </c>
      <c r="D7" s="4"/>
      <c r="E7" s="4"/>
      <c r="F7" s="6"/>
    </row>
    <row r="8" spans="1:8" x14ac:dyDescent="0.25">
      <c r="A8" s="4" t="s">
        <v>55</v>
      </c>
      <c r="B8" s="4"/>
      <c r="C8" s="31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1">
        <v>8700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26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43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ht="15.75" thickBot="1" x14ac:dyDescent="0.3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103" t="s">
        <v>48</v>
      </c>
      <c r="B18" s="103"/>
      <c r="C18" s="103"/>
      <c r="D18" s="103"/>
      <c r="E18" s="103"/>
      <c r="F18" s="103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 x14ac:dyDescent="0.25">
      <c r="A22" s="4" t="s">
        <v>16</v>
      </c>
      <c r="B22" s="5">
        <f>C14</f>
        <v>240000</v>
      </c>
      <c r="C22" s="4">
        <f>B22+B21</f>
        <v>414400</v>
      </c>
      <c r="D22" s="37" t="s">
        <v>59</v>
      </c>
      <c r="E22" s="37">
        <f>67000+110000</f>
        <v>177000</v>
      </c>
      <c r="F22" s="4"/>
    </row>
    <row r="23" spans="1:6" x14ac:dyDescent="0.25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 x14ac:dyDescent="0.25">
      <c r="A24" s="4"/>
      <c r="B24" s="4"/>
      <c r="C24" s="4"/>
      <c r="D24" s="37" t="s">
        <v>20</v>
      </c>
      <c r="E24" s="37">
        <v>260000</v>
      </c>
      <c r="F24" s="4"/>
    </row>
    <row r="25" spans="1:6" x14ac:dyDescent="0.25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 x14ac:dyDescent="0.25">
      <c r="A26" s="4"/>
      <c r="B26" s="4"/>
      <c r="C26" s="4"/>
      <c r="D26" s="2"/>
      <c r="E26" s="37"/>
      <c r="F26" s="4"/>
    </row>
    <row r="27" spans="1:6" x14ac:dyDescent="0.25">
      <c r="A27" s="4" t="s">
        <v>18</v>
      </c>
      <c r="B27" s="4"/>
      <c r="C27" s="4">
        <v>7600</v>
      </c>
      <c r="E27" s="38"/>
      <c r="F27" s="4"/>
    </row>
    <row r="28" spans="1:6" x14ac:dyDescent="0.25">
      <c r="A28" s="4"/>
      <c r="B28" s="4"/>
      <c r="C28" s="4"/>
      <c r="D28" s="37" t="s">
        <v>21</v>
      </c>
      <c r="E28" s="38"/>
      <c r="F28" s="4">
        <v>8000</v>
      </c>
    </row>
    <row r="29" spans="1:6" x14ac:dyDescent="0.25">
      <c r="A29" s="4"/>
      <c r="B29" s="4"/>
      <c r="C29" s="4"/>
      <c r="D29" s="37" t="s">
        <v>22</v>
      </c>
      <c r="E29" s="38"/>
      <c r="F29" s="4">
        <v>5900</v>
      </c>
    </row>
    <row r="30" spans="1:6" x14ac:dyDescent="0.25">
      <c r="A30" s="4"/>
      <c r="B30" s="4"/>
      <c r="C30" s="4"/>
      <c r="D30" s="37" t="s">
        <v>23</v>
      </c>
      <c r="E30" s="38"/>
      <c r="F30" s="4">
        <v>2000</v>
      </c>
    </row>
    <row r="31" spans="1:6" x14ac:dyDescent="0.25">
      <c r="A31" s="4"/>
      <c r="B31" s="4"/>
      <c r="C31" s="4"/>
      <c r="D31" s="37" t="s">
        <v>24</v>
      </c>
      <c r="E31" s="38"/>
      <c r="F31" s="4">
        <v>12800</v>
      </c>
    </row>
    <row r="32" spans="1:6" x14ac:dyDescent="0.25">
      <c r="A32" s="4"/>
      <c r="B32" s="4"/>
      <c r="C32" s="4"/>
      <c r="D32" s="38"/>
      <c r="E32" s="38"/>
      <c r="F32" s="4"/>
    </row>
    <row r="33" spans="1:7" ht="15.75" thickBot="1" x14ac:dyDescent="0.3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 x14ac:dyDescent="0.25"/>
    <row r="35" spans="1:7" s="48" customFormat="1" x14ac:dyDescent="0.25">
      <c r="A35" s="114" t="s">
        <v>62</v>
      </c>
      <c r="B35" s="114"/>
      <c r="C35" s="114"/>
      <c r="G35" s="49"/>
    </row>
    <row r="36" spans="1:7" s="48" customFormat="1" x14ac:dyDescent="0.25">
      <c r="G36" s="49"/>
    </row>
    <row r="37" spans="1:7" s="48" customFormat="1" x14ac:dyDescent="0.25">
      <c r="A37" s="114" t="s">
        <v>63</v>
      </c>
      <c r="B37" s="114"/>
      <c r="G37" s="49"/>
    </row>
    <row r="38" spans="1:7" s="48" customFormat="1" x14ac:dyDescent="0.25">
      <c r="A38" s="114" t="s">
        <v>64</v>
      </c>
      <c r="B38" s="114"/>
      <c r="G38" s="49"/>
    </row>
    <row r="39" spans="1:7" s="48" customFormat="1" x14ac:dyDescent="0.25">
      <c r="A39" s="114" t="s">
        <v>65</v>
      </c>
      <c r="B39" s="114"/>
      <c r="G39" s="49"/>
    </row>
    <row r="40" spans="1:7" s="48" customFormat="1" x14ac:dyDescent="0.25">
      <c r="A40" s="50"/>
      <c r="B40" s="51"/>
      <c r="G40" s="49"/>
    </row>
    <row r="41" spans="1:7" s="48" customFormat="1" x14ac:dyDescent="0.25">
      <c r="A41" s="50"/>
      <c r="B41" s="51"/>
      <c r="G41" s="49"/>
    </row>
    <row r="42" spans="1:7" s="48" customFormat="1" x14ac:dyDescent="0.25">
      <c r="A42" s="50"/>
      <c r="B42" s="51"/>
      <c r="G42" s="49"/>
    </row>
    <row r="43" spans="1:7" s="48" customFormat="1" x14ac:dyDescent="0.25">
      <c r="A43" s="114" t="s">
        <v>66</v>
      </c>
      <c r="B43" s="114"/>
      <c r="G43" s="49"/>
    </row>
    <row r="44" spans="1:7" s="48" customFormat="1" x14ac:dyDescent="0.25">
      <c r="A44" s="114" t="s">
        <v>67</v>
      </c>
      <c r="B44" s="114"/>
      <c r="G44" s="49"/>
    </row>
    <row r="45" spans="1:7" s="48" customFormat="1" x14ac:dyDescent="0.25">
      <c r="A45" s="114" t="s">
        <v>68</v>
      </c>
      <c r="B45" s="114"/>
      <c r="G45" s="49"/>
    </row>
    <row r="46" spans="1:7" s="48" customFormat="1" x14ac:dyDescent="0.25">
      <c r="G46" s="49"/>
    </row>
  </sheetData>
  <mergeCells count="10">
    <mergeCell ref="A38:B38"/>
    <mergeCell ref="A39:B39"/>
    <mergeCell ref="A43:B43"/>
    <mergeCell ref="A44:B44"/>
    <mergeCell ref="A45:B45"/>
    <mergeCell ref="A2:F2"/>
    <mergeCell ref="A3:F3"/>
    <mergeCell ref="A18:F18"/>
    <mergeCell ref="A35:C35"/>
    <mergeCell ref="A37:B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view="pageBreakPreview" zoomScaleSheetLayoutView="100" workbookViewId="0">
      <selection activeCell="C40" sqref="C4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103" t="str">
        <f>'Comp AY 2015-16'!A1:H1</f>
        <v>INCOME TAX RETURN</v>
      </c>
      <c r="B1" s="103"/>
      <c r="C1" s="103"/>
      <c r="D1" s="103"/>
      <c r="E1" s="103"/>
      <c r="F1" s="103"/>
      <c r="G1" s="103"/>
      <c r="H1" s="103"/>
    </row>
    <row r="3" spans="1:9" x14ac:dyDescent="0.25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 x14ac:dyDescent="0.25">
      <c r="A4" s="14" t="s">
        <v>12</v>
      </c>
      <c r="B4" s="14" t="s">
        <v>11</v>
      </c>
      <c r="C4" s="104" t="str">
        <f>'Comp AY 2015-16'!C4:G4</f>
        <v>Room No. 03, Ghatipada, Near Glass Company, Awari Chawl, B.R. Road, Mulund (West) , Mumbai - 400080.</v>
      </c>
      <c r="D4" s="104"/>
      <c r="E4" s="104"/>
      <c r="F4" s="104"/>
      <c r="G4" s="104"/>
      <c r="H4" s="104"/>
    </row>
    <row r="5" spans="1:9" x14ac:dyDescent="0.25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 x14ac:dyDescent="0.25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 x14ac:dyDescent="0.25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 x14ac:dyDescent="0.25">
      <c r="A12" s="103" t="str">
        <f>'Comp AY 2015-16'!A12:H12</f>
        <v xml:space="preserve">COMPUTATION  OF  TOTAL  INCOME </v>
      </c>
      <c r="B12" s="103"/>
      <c r="C12" s="103"/>
      <c r="D12" s="103"/>
      <c r="E12" s="103"/>
      <c r="F12" s="103"/>
      <c r="G12" s="103"/>
      <c r="H12" s="103"/>
    </row>
    <row r="13" spans="1:9" x14ac:dyDescent="0.25">
      <c r="A13" s="107" t="s">
        <v>0</v>
      </c>
      <c r="B13" s="107"/>
      <c r="C13" s="107"/>
      <c r="D13" s="107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105" t="s">
        <v>34</v>
      </c>
      <c r="B14" s="106"/>
      <c r="C14" s="106"/>
      <c r="D14" s="106"/>
      <c r="G14" s="3"/>
      <c r="H14" s="19"/>
    </row>
    <row r="15" spans="1:9" x14ac:dyDescent="0.25">
      <c r="A15" s="108" t="str">
        <f>'Comp AY 2015-16'!A15:D15</f>
        <v>Tours and Travels Business</v>
      </c>
      <c r="B15" s="109"/>
      <c r="C15" s="109"/>
      <c r="D15" s="109"/>
      <c r="G15" s="23">
        <v>264000</v>
      </c>
      <c r="H15" s="25"/>
    </row>
    <row r="16" spans="1:9" x14ac:dyDescent="0.25">
      <c r="A16" s="108" t="s">
        <v>36</v>
      </c>
      <c r="B16" s="109"/>
      <c r="C16" s="109"/>
      <c r="D16" s="109"/>
      <c r="G16" s="24" t="s">
        <v>37</v>
      </c>
      <c r="H16" s="24">
        <f>G15</f>
        <v>264000</v>
      </c>
    </row>
    <row r="17" spans="1:8" x14ac:dyDescent="0.25">
      <c r="A17" s="108"/>
      <c r="B17" s="109"/>
      <c r="C17" s="109"/>
      <c r="D17" s="109"/>
      <c r="G17" s="23"/>
      <c r="H17" s="25"/>
    </row>
    <row r="18" spans="1:8" x14ac:dyDescent="0.25">
      <c r="A18" s="105" t="s">
        <v>38</v>
      </c>
      <c r="B18" s="106"/>
      <c r="C18" s="106"/>
      <c r="D18" s="106"/>
      <c r="G18" s="23">
        <f>H16</f>
        <v>264000</v>
      </c>
      <c r="H18" s="25"/>
    </row>
    <row r="19" spans="1:8" x14ac:dyDescent="0.25">
      <c r="A19" s="108" t="s">
        <v>39</v>
      </c>
      <c r="B19" s="109"/>
      <c r="C19" s="109"/>
      <c r="D19" s="109"/>
      <c r="G19" s="24" t="s">
        <v>37</v>
      </c>
      <c r="H19" s="24">
        <f>G18</f>
        <v>264000</v>
      </c>
    </row>
    <row r="20" spans="1:8" x14ac:dyDescent="0.25">
      <c r="A20" s="108"/>
      <c r="B20" s="109"/>
      <c r="C20" s="109"/>
      <c r="D20" s="109"/>
      <c r="G20" s="23"/>
      <c r="H20" s="25"/>
    </row>
    <row r="21" spans="1:8" x14ac:dyDescent="0.25">
      <c r="A21" s="105" t="s">
        <v>40</v>
      </c>
      <c r="B21" s="106"/>
      <c r="C21" s="106"/>
      <c r="D21" s="106"/>
      <c r="G21" s="23"/>
      <c r="H21" s="25">
        <f>H19</f>
        <v>264000</v>
      </c>
    </row>
    <row r="22" spans="1:8" x14ac:dyDescent="0.25">
      <c r="A22" s="108"/>
      <c r="B22" s="109"/>
      <c r="C22" s="109"/>
      <c r="D22" s="109"/>
      <c r="G22" s="23"/>
      <c r="H22" s="25"/>
    </row>
    <row r="23" spans="1:8" x14ac:dyDescent="0.25">
      <c r="A23" s="112" t="s">
        <v>50</v>
      </c>
      <c r="B23" s="113"/>
      <c r="C23" s="113"/>
      <c r="D23" s="113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108" t="s">
        <v>41</v>
      </c>
      <c r="B25" s="109"/>
      <c r="C25" s="109"/>
      <c r="D25" s="109"/>
      <c r="G25" s="24">
        <v>-2000</v>
      </c>
      <c r="H25" s="24" t="s">
        <v>37</v>
      </c>
    </row>
    <row r="26" spans="1:8" x14ac:dyDescent="0.25">
      <c r="A26" s="108"/>
      <c r="B26" s="109"/>
      <c r="C26" s="109"/>
      <c r="D26" s="109"/>
      <c r="G26" s="23"/>
      <c r="H26" s="25"/>
    </row>
    <row r="27" spans="1:8" x14ac:dyDescent="0.25">
      <c r="A27" s="105" t="s">
        <v>51</v>
      </c>
      <c r="B27" s="106"/>
      <c r="C27" s="106"/>
      <c r="D27" s="106"/>
      <c r="G27" s="23"/>
      <c r="H27" s="25"/>
    </row>
    <row r="28" spans="1:8" x14ac:dyDescent="0.25">
      <c r="A28" s="22" t="s">
        <v>42</v>
      </c>
      <c r="B28" s="33"/>
      <c r="C28" s="33"/>
      <c r="D28" s="33"/>
      <c r="G28" s="23" t="s">
        <v>37</v>
      </c>
      <c r="H28" s="25"/>
    </row>
    <row r="29" spans="1:8" x14ac:dyDescent="0.25">
      <c r="A29" s="108" t="s">
        <v>43</v>
      </c>
      <c r="B29" s="109"/>
      <c r="C29" s="109"/>
      <c r="D29" s="109"/>
      <c r="G29" s="28" t="s">
        <v>37</v>
      </c>
      <c r="H29" s="24" t="s">
        <v>37</v>
      </c>
    </row>
    <row r="30" spans="1:8" x14ac:dyDescent="0.25">
      <c r="A30" s="34"/>
      <c r="B30" s="35"/>
      <c r="C30" s="35"/>
      <c r="D30" s="35"/>
      <c r="G30" s="23"/>
      <c r="H30" s="25"/>
    </row>
    <row r="31" spans="1:8" x14ac:dyDescent="0.25">
      <c r="A31" s="44" t="s">
        <v>52</v>
      </c>
      <c r="B31" s="35"/>
      <c r="C31" s="35"/>
      <c r="D31" s="35"/>
      <c r="G31" s="29"/>
      <c r="H31" s="25" t="s">
        <v>37</v>
      </c>
    </row>
    <row r="32" spans="1:8" x14ac:dyDescent="0.25">
      <c r="A32" s="108"/>
      <c r="B32" s="109"/>
      <c r="C32" s="109"/>
      <c r="D32" s="109"/>
      <c r="G32" s="23"/>
      <c r="H32" s="25"/>
    </row>
    <row r="33" spans="1:8" x14ac:dyDescent="0.25">
      <c r="A33" s="110" t="s">
        <v>53</v>
      </c>
      <c r="B33" s="111"/>
      <c r="C33" s="111"/>
      <c r="D33" s="111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7"/>
  <sheetViews>
    <sheetView view="pageBreakPreview" zoomScale="110" zoomScaleSheetLayoutView="110" workbookViewId="0">
      <selection activeCell="C40" sqref="C40"/>
    </sheetView>
  </sheetViews>
  <sheetFormatPr defaultRowHeight="15" x14ac:dyDescent="0.2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 x14ac:dyDescent="0.25">
      <c r="A2" s="103" t="str">
        <f>'FS AY 2015-16'!A2:F2</f>
        <v>Books of Mrs. Rajendra Tarlekar</v>
      </c>
      <c r="B2" s="103"/>
      <c r="C2" s="103"/>
      <c r="D2" s="103"/>
      <c r="E2" s="103"/>
      <c r="F2" s="103"/>
      <c r="G2" s="1"/>
      <c r="H2" s="1"/>
    </row>
    <row r="3" spans="1:8" ht="15.75" x14ac:dyDescent="0.25">
      <c r="A3" s="103" t="s">
        <v>5</v>
      </c>
      <c r="B3" s="103"/>
      <c r="C3" s="103"/>
      <c r="D3" s="103"/>
      <c r="E3" s="103"/>
      <c r="F3" s="103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56">
        <f>E23+E27</f>
        <v>71715</v>
      </c>
      <c r="D6" s="4" t="s">
        <v>6</v>
      </c>
      <c r="E6" s="4"/>
      <c r="F6" s="59">
        <f>('FS AY 2015-16'!F6*110/100)-765</f>
        <v>477735</v>
      </c>
    </row>
    <row r="7" spans="1:8" x14ac:dyDescent="0.25">
      <c r="A7" s="4" t="str">
        <f>'FS AY 2015-16'!A7</f>
        <v>To Material Consumed</v>
      </c>
      <c r="B7" s="4"/>
      <c r="C7" s="56">
        <f>'FS AY 2015-16'!C7*110/100</f>
        <v>75171.8</v>
      </c>
      <c r="D7" s="4"/>
      <c r="E7" s="4"/>
      <c r="F7" s="59"/>
    </row>
    <row r="8" spans="1:8" x14ac:dyDescent="0.25">
      <c r="A8" s="4" t="str">
        <f>'FS AY 2015-16'!A8</f>
        <v>To Salaries</v>
      </c>
      <c r="B8" s="4"/>
      <c r="C8" s="56">
        <f>'FS AY 2015-16'!C8*110/100-16830+17000</f>
        <v>33500</v>
      </c>
      <c r="D8" s="4"/>
      <c r="E8" s="4"/>
      <c r="F8" s="59"/>
    </row>
    <row r="9" spans="1:8" x14ac:dyDescent="0.25">
      <c r="A9" s="4" t="s">
        <v>3</v>
      </c>
      <c r="B9" s="4"/>
      <c r="C9" s="56">
        <v>9400</v>
      </c>
      <c r="D9" s="4"/>
      <c r="E9" s="4"/>
      <c r="F9" s="59"/>
    </row>
    <row r="10" spans="1:8" x14ac:dyDescent="0.25">
      <c r="A10" s="4" t="s">
        <v>4</v>
      </c>
      <c r="B10" s="4"/>
      <c r="C10" s="56">
        <f>'FS AY 2015-16'!C10*110/100</f>
        <v>4358.2</v>
      </c>
      <c r="D10" s="4"/>
      <c r="E10" s="4"/>
      <c r="F10" s="59"/>
    </row>
    <row r="11" spans="1:8" x14ac:dyDescent="0.25">
      <c r="A11" s="4" t="s">
        <v>7</v>
      </c>
      <c r="B11" s="4"/>
      <c r="C11" s="56">
        <f>'FS AY 2015-16'!C11*110/100</f>
        <v>15400</v>
      </c>
      <c r="D11" s="4"/>
      <c r="E11" s="4"/>
      <c r="F11" s="59"/>
    </row>
    <row r="12" spans="1:8" x14ac:dyDescent="0.25">
      <c r="A12" s="4" t="s">
        <v>26</v>
      </c>
      <c r="B12" s="4"/>
      <c r="C12" s="56">
        <f>'FS AY 2015-16'!C12*110/100-24410</f>
        <v>4190</v>
      </c>
      <c r="D12" s="4"/>
      <c r="E12" s="4"/>
      <c r="F12" s="59"/>
    </row>
    <row r="13" spans="1:8" x14ac:dyDescent="0.25">
      <c r="A13" s="4"/>
      <c r="B13" s="4"/>
      <c r="C13" s="56"/>
      <c r="D13" s="4"/>
      <c r="E13" s="4"/>
      <c r="F13" s="59"/>
    </row>
    <row r="14" spans="1:8" x14ac:dyDescent="0.25">
      <c r="A14" s="4" t="s">
        <v>8</v>
      </c>
      <c r="B14" s="4"/>
      <c r="C14" s="57">
        <f>'FS AY 2015-16'!C14*110/100</f>
        <v>264000</v>
      </c>
      <c r="D14" s="4"/>
      <c r="E14" s="4"/>
      <c r="F14" s="59"/>
    </row>
    <row r="15" spans="1:8" x14ac:dyDescent="0.25">
      <c r="A15" s="4"/>
      <c r="B15" s="4"/>
      <c r="C15" s="56"/>
      <c r="D15" s="4"/>
      <c r="E15" s="4"/>
      <c r="F15" s="59"/>
    </row>
    <row r="16" spans="1:8" ht="15.75" thickBot="1" x14ac:dyDescent="0.3">
      <c r="A16" s="5"/>
      <c r="B16" s="5"/>
      <c r="C16" s="58">
        <f>SUM(C6:C15)</f>
        <v>477735</v>
      </c>
      <c r="D16" s="5"/>
      <c r="E16" s="5"/>
      <c r="F16" s="60">
        <f>SUM(F6:F15)</f>
        <v>477735</v>
      </c>
      <c r="G16" s="7">
        <f>C16-F16</f>
        <v>0</v>
      </c>
      <c r="H16" s="7"/>
    </row>
    <row r="17" spans="1:6" ht="15.75" thickTop="1" x14ac:dyDescent="0.25"/>
    <row r="18" spans="1:6" ht="15.75" x14ac:dyDescent="0.25">
      <c r="A18" s="103" t="s">
        <v>45</v>
      </c>
      <c r="B18" s="103"/>
      <c r="C18" s="103"/>
      <c r="D18" s="103"/>
      <c r="E18" s="103"/>
      <c r="F18" s="103"/>
    </row>
    <row r="19" spans="1:6" x14ac:dyDescent="0.25">
      <c r="A19" s="8"/>
      <c r="B19" s="8"/>
      <c r="C19" s="8"/>
      <c r="D19" s="8"/>
      <c r="E19" s="8"/>
      <c r="F19" s="8"/>
    </row>
    <row r="20" spans="1:6" x14ac:dyDescent="0.25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 x14ac:dyDescent="0.25">
      <c r="A21" s="3" t="s">
        <v>17</v>
      </c>
      <c r="B21" s="61">
        <f>170800+26715</f>
        <v>197515</v>
      </c>
      <c r="C21" s="61"/>
      <c r="D21" s="36" t="s">
        <v>19</v>
      </c>
      <c r="E21" s="61"/>
      <c r="F21" s="64"/>
    </row>
    <row r="22" spans="1:6" x14ac:dyDescent="0.25">
      <c r="A22" s="4" t="s">
        <v>16</v>
      </c>
      <c r="B22" s="62">
        <f>C14</f>
        <v>264000</v>
      </c>
      <c r="C22" s="59">
        <f>B22+B21</f>
        <v>461515</v>
      </c>
      <c r="D22" s="37" t="s">
        <v>59</v>
      </c>
      <c r="E22" s="65">
        <v>420000</v>
      </c>
      <c r="F22" s="56"/>
    </row>
    <row r="23" spans="1:6" x14ac:dyDescent="0.25">
      <c r="A23" s="4"/>
      <c r="B23" s="59"/>
      <c r="C23" s="59"/>
      <c r="D23" s="38" t="s">
        <v>25</v>
      </c>
      <c r="E23" s="66">
        <f>E22*15/100</f>
        <v>63000</v>
      </c>
      <c r="F23" s="56">
        <f>E22-E23</f>
        <v>357000</v>
      </c>
    </row>
    <row r="24" spans="1:6" x14ac:dyDescent="0.25">
      <c r="A24" s="4"/>
      <c r="B24" s="59"/>
      <c r="C24" s="59"/>
      <c r="D24" s="37" t="s">
        <v>20</v>
      </c>
      <c r="E24" s="65">
        <f>'FS AY 2015-16'!F25-180000</f>
        <v>54000</v>
      </c>
      <c r="F24" s="56"/>
    </row>
    <row r="25" spans="1:6" x14ac:dyDescent="0.25">
      <c r="A25" s="4" t="s">
        <v>18</v>
      </c>
      <c r="B25" s="59"/>
      <c r="C25" s="59">
        <f>'FS AY 2015-16'!C27*110/100</f>
        <v>8360</v>
      </c>
      <c r="D25" s="2" t="s">
        <v>49</v>
      </c>
      <c r="E25" s="62">
        <v>33150</v>
      </c>
      <c r="F25" s="56"/>
    </row>
    <row r="26" spans="1:6" x14ac:dyDescent="0.25">
      <c r="A26" s="4"/>
      <c r="B26" s="59"/>
      <c r="C26" s="59"/>
      <c r="D26" s="2"/>
      <c r="E26" s="59">
        <f>SUM(E24:E25)</f>
        <v>87150</v>
      </c>
      <c r="F26" s="56"/>
    </row>
    <row r="27" spans="1:6" x14ac:dyDescent="0.25">
      <c r="A27" s="4"/>
      <c r="B27" s="59"/>
      <c r="C27" s="59"/>
      <c r="D27" s="38" t="s">
        <v>25</v>
      </c>
      <c r="E27" s="66">
        <f>E26*10/100</f>
        <v>8715</v>
      </c>
      <c r="F27" s="56">
        <f>E26-E27</f>
        <v>78435</v>
      </c>
    </row>
    <row r="28" spans="1:6" x14ac:dyDescent="0.25">
      <c r="A28" s="4"/>
      <c r="B28" s="59"/>
      <c r="C28" s="59"/>
      <c r="D28" s="2"/>
      <c r="E28" s="59"/>
      <c r="F28" s="56"/>
    </row>
    <row r="29" spans="1:6" x14ac:dyDescent="0.25">
      <c r="A29" s="4"/>
      <c r="B29" s="59"/>
      <c r="C29" s="59"/>
      <c r="D29" s="37" t="s">
        <v>21</v>
      </c>
      <c r="E29" s="59"/>
      <c r="F29" s="56">
        <f>'FS AY 2015-16'!F28*120/100</f>
        <v>9600</v>
      </c>
    </row>
    <row r="30" spans="1:6" x14ac:dyDescent="0.25">
      <c r="A30" s="4"/>
      <c r="B30" s="59"/>
      <c r="C30" s="59"/>
      <c r="D30" s="37" t="s">
        <v>22</v>
      </c>
      <c r="E30" s="59"/>
      <c r="F30" s="56">
        <f>'FS AY 2015-16'!F29*120/100</f>
        <v>7080</v>
      </c>
    </row>
    <row r="31" spans="1:6" x14ac:dyDescent="0.25">
      <c r="A31" s="4"/>
      <c r="B31" s="59"/>
      <c r="C31" s="59"/>
      <c r="D31" s="37" t="s">
        <v>23</v>
      </c>
      <c r="E31" s="59"/>
      <c r="F31" s="56">
        <f>'FS AY 2015-16'!F30*120/100</f>
        <v>2400</v>
      </c>
    </row>
    <row r="32" spans="1:6" x14ac:dyDescent="0.25">
      <c r="A32" s="4"/>
      <c r="B32" s="59"/>
      <c r="C32" s="59"/>
      <c r="D32" s="37" t="s">
        <v>24</v>
      </c>
      <c r="E32" s="59"/>
      <c r="F32" s="56">
        <f>'FS AY 2015-16'!F31*120/100</f>
        <v>15360</v>
      </c>
    </row>
    <row r="33" spans="1:7" x14ac:dyDescent="0.25">
      <c r="A33" s="4"/>
      <c r="B33" s="59"/>
      <c r="C33" s="59"/>
      <c r="D33" s="38"/>
      <c r="E33" s="59"/>
      <c r="F33" s="56"/>
    </row>
    <row r="34" spans="1:7" ht="15.75" thickBot="1" x14ac:dyDescent="0.3">
      <c r="A34" s="12"/>
      <c r="B34" s="63"/>
      <c r="C34" s="60">
        <f>SUM(C21:C32)</f>
        <v>469875</v>
      </c>
      <c r="D34" s="39"/>
      <c r="E34" s="63"/>
      <c r="F34" s="60">
        <f>SUM(F21:F33)</f>
        <v>469875</v>
      </c>
      <c r="G34">
        <f>C34-F34</f>
        <v>0</v>
      </c>
    </row>
    <row r="35" spans="1:7" ht="15.75" thickTop="1" x14ac:dyDescent="0.25"/>
    <row r="36" spans="1:7" s="48" customFormat="1" x14ac:dyDescent="0.25">
      <c r="A36" s="114" t="s">
        <v>62</v>
      </c>
      <c r="B36" s="114"/>
      <c r="C36" s="114"/>
      <c r="G36" s="49"/>
    </row>
    <row r="37" spans="1:7" s="48" customFormat="1" x14ac:dyDescent="0.25">
      <c r="G37" s="49"/>
    </row>
    <row r="38" spans="1:7" s="48" customFormat="1" x14ac:dyDescent="0.25">
      <c r="A38" s="114" t="s">
        <v>63</v>
      </c>
      <c r="B38" s="114"/>
      <c r="G38" s="49"/>
    </row>
    <row r="39" spans="1:7" s="48" customFormat="1" x14ac:dyDescent="0.25">
      <c r="A39" s="114" t="s">
        <v>64</v>
      </c>
      <c r="B39" s="114"/>
      <c r="G39" s="49"/>
    </row>
    <row r="40" spans="1:7" s="48" customFormat="1" x14ac:dyDescent="0.25">
      <c r="A40" s="114" t="s">
        <v>65</v>
      </c>
      <c r="B40" s="114"/>
      <c r="G40" s="49"/>
    </row>
    <row r="41" spans="1:7" s="48" customFormat="1" x14ac:dyDescent="0.25">
      <c r="A41" s="50"/>
      <c r="B41" s="51"/>
      <c r="G41" s="49"/>
    </row>
    <row r="42" spans="1:7" s="48" customFormat="1" x14ac:dyDescent="0.25">
      <c r="A42" s="50"/>
      <c r="B42" s="51"/>
      <c r="G42" s="49"/>
    </row>
    <row r="43" spans="1:7" s="48" customFormat="1" x14ac:dyDescent="0.25">
      <c r="A43" s="50"/>
      <c r="B43" s="51"/>
      <c r="G43" s="49"/>
    </row>
    <row r="44" spans="1:7" s="48" customFormat="1" x14ac:dyDescent="0.25">
      <c r="A44" s="114" t="s">
        <v>66</v>
      </c>
      <c r="B44" s="114"/>
      <c r="G44" s="49"/>
    </row>
    <row r="45" spans="1:7" s="48" customFormat="1" x14ac:dyDescent="0.25">
      <c r="A45" s="114" t="s">
        <v>67</v>
      </c>
      <c r="B45" s="114"/>
      <c r="G45" s="49"/>
    </row>
    <row r="46" spans="1:7" s="48" customFormat="1" x14ac:dyDescent="0.25">
      <c r="A46" s="114" t="s">
        <v>68</v>
      </c>
      <c r="B46" s="114"/>
      <c r="G46" s="49"/>
    </row>
    <row r="47" spans="1:7" s="48" customFormat="1" x14ac:dyDescent="0.25">
      <c r="G47" s="49"/>
    </row>
  </sheetData>
  <mergeCells count="10">
    <mergeCell ref="A39:B39"/>
    <mergeCell ref="A40:B40"/>
    <mergeCell ref="A44:B44"/>
    <mergeCell ref="A45:B45"/>
    <mergeCell ref="A46:B46"/>
    <mergeCell ref="A2:F2"/>
    <mergeCell ref="A3:F3"/>
    <mergeCell ref="A18:F18"/>
    <mergeCell ref="A36:C36"/>
    <mergeCell ref="A38:B38"/>
  </mergeCells>
  <pageMargins left="0.7" right="0.7" top="0.62" bottom="0.39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tabSelected="1" view="pageBreakPreview" topLeftCell="A6" zoomScaleSheetLayoutView="100" workbookViewId="0">
      <selection activeCell="C5" sqref="C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4" width="14.7109375" style="2" customWidth="1"/>
    <col min="5" max="6" width="12.28515625" style="2" bestFit="1" customWidth="1"/>
    <col min="7" max="7" width="10.140625" style="2" bestFit="1" customWidth="1"/>
    <col min="8" max="16384" width="9.140625" style="2"/>
  </cols>
  <sheetData>
    <row r="1" spans="1:7" ht="15.75" x14ac:dyDescent="0.25">
      <c r="A1" s="103" t="str">
        <f>'Comp AY 2015-16'!A1:H1</f>
        <v>INCOME TAX RETURN</v>
      </c>
      <c r="B1" s="103"/>
      <c r="C1" s="103"/>
      <c r="D1" s="103"/>
      <c r="E1" s="103"/>
      <c r="F1" s="103"/>
    </row>
    <row r="3" spans="1:7" x14ac:dyDescent="0.25">
      <c r="A3" s="13" t="s">
        <v>44</v>
      </c>
      <c r="B3" s="13" t="s">
        <v>11</v>
      </c>
      <c r="C3" s="41" t="s">
        <v>92</v>
      </c>
      <c r="D3" s="15"/>
      <c r="E3" s="15"/>
    </row>
    <row r="4" spans="1:7" ht="29.25" customHeight="1" x14ac:dyDescent="0.25">
      <c r="A4" s="14" t="s">
        <v>12</v>
      </c>
      <c r="B4" s="14" t="s">
        <v>11</v>
      </c>
      <c r="C4" s="104" t="s">
        <v>93</v>
      </c>
      <c r="D4" s="104"/>
      <c r="E4" s="104"/>
      <c r="F4" s="104"/>
    </row>
    <row r="5" spans="1:7" x14ac:dyDescent="0.25">
      <c r="A5" s="13" t="s">
        <v>28</v>
      </c>
      <c r="B5" s="13" t="s">
        <v>11</v>
      </c>
      <c r="C5" s="41" t="s">
        <v>94</v>
      </c>
      <c r="D5" s="15"/>
      <c r="E5" s="15"/>
    </row>
    <row r="6" spans="1:7" x14ac:dyDescent="0.25">
      <c r="A6" s="13" t="s">
        <v>29</v>
      </c>
      <c r="B6" s="14" t="s">
        <v>11</v>
      </c>
      <c r="C6" s="42">
        <v>24532</v>
      </c>
      <c r="D6" s="15"/>
      <c r="E6" s="15"/>
    </row>
    <row r="7" spans="1:7" x14ac:dyDescent="0.25">
      <c r="A7" s="70" t="s">
        <v>73</v>
      </c>
      <c r="B7" s="14" t="s">
        <v>11</v>
      </c>
      <c r="C7" s="55">
        <v>8108410201</v>
      </c>
    </row>
    <row r="8" spans="1:7" x14ac:dyDescent="0.25">
      <c r="A8" s="70" t="s">
        <v>74</v>
      </c>
      <c r="B8" s="14" t="s">
        <v>11</v>
      </c>
      <c r="C8" s="71" t="s">
        <v>75</v>
      </c>
    </row>
    <row r="9" spans="1:7" x14ac:dyDescent="0.25">
      <c r="A9" s="13" t="s">
        <v>13</v>
      </c>
      <c r="B9" s="14" t="s">
        <v>11</v>
      </c>
      <c r="C9" s="15" t="s">
        <v>14</v>
      </c>
      <c r="D9" s="15"/>
      <c r="E9" s="15"/>
    </row>
    <row r="10" spans="1:7" x14ac:dyDescent="0.25">
      <c r="A10" s="13" t="s">
        <v>30</v>
      </c>
      <c r="B10" s="14" t="s">
        <v>11</v>
      </c>
      <c r="C10" s="15" t="s">
        <v>69</v>
      </c>
      <c r="D10" s="15"/>
      <c r="E10" s="15"/>
    </row>
    <row r="11" spans="1:7" x14ac:dyDescent="0.25">
      <c r="A11" s="13" t="s">
        <v>76</v>
      </c>
      <c r="B11" s="14" t="s">
        <v>11</v>
      </c>
      <c r="C11" s="15" t="s">
        <v>32</v>
      </c>
      <c r="D11" s="15"/>
      <c r="E11" s="15"/>
    </row>
    <row r="12" spans="1:7" x14ac:dyDescent="0.25">
      <c r="A12" s="13" t="s">
        <v>15</v>
      </c>
      <c r="B12" s="14" t="s">
        <v>11</v>
      </c>
      <c r="C12" s="84">
        <v>42952</v>
      </c>
      <c r="D12" s="15"/>
      <c r="E12" s="15"/>
    </row>
    <row r="14" spans="1:7" ht="15.75" x14ac:dyDescent="0.25">
      <c r="A14" s="103" t="str">
        <f>'Comp AY 2015-16'!A12:H12</f>
        <v xml:space="preserve">COMPUTATION  OF  TOTAL  INCOME </v>
      </c>
      <c r="B14" s="103"/>
      <c r="C14" s="103"/>
      <c r="D14" s="103"/>
      <c r="E14" s="103"/>
      <c r="F14" s="103"/>
    </row>
    <row r="15" spans="1:7" x14ac:dyDescent="0.25">
      <c r="A15" s="118" t="s">
        <v>0</v>
      </c>
      <c r="B15" s="118"/>
      <c r="C15" s="118"/>
      <c r="D15" s="118"/>
      <c r="E15" s="85" t="s">
        <v>1</v>
      </c>
      <c r="F15" s="85" t="s">
        <v>1</v>
      </c>
      <c r="G15" s="13"/>
    </row>
    <row r="16" spans="1:7" x14ac:dyDescent="0.25">
      <c r="A16" s="105" t="s">
        <v>34</v>
      </c>
      <c r="B16" s="106"/>
      <c r="C16" s="106"/>
      <c r="D16" s="106"/>
      <c r="E16" s="3"/>
      <c r="F16" s="3"/>
    </row>
    <row r="17" spans="1:6" x14ac:dyDescent="0.25">
      <c r="A17" s="108" t="s">
        <v>95</v>
      </c>
      <c r="B17" s="109"/>
      <c r="C17" s="109"/>
      <c r="D17" s="109"/>
      <c r="E17" s="72">
        <v>298700</v>
      </c>
      <c r="F17" s="72"/>
    </row>
    <row r="18" spans="1:6" x14ac:dyDescent="0.25">
      <c r="A18" s="108" t="s">
        <v>36</v>
      </c>
      <c r="B18" s="109"/>
      <c r="C18" s="109"/>
      <c r="D18" s="109"/>
      <c r="E18" s="73" t="s">
        <v>37</v>
      </c>
      <c r="F18" s="73">
        <f>E17</f>
        <v>298700</v>
      </c>
    </row>
    <row r="19" spans="1:6" x14ac:dyDescent="0.25">
      <c r="A19" s="108"/>
      <c r="B19" s="109"/>
      <c r="C19" s="109"/>
      <c r="D19" s="109"/>
      <c r="E19" s="72"/>
      <c r="F19" s="72"/>
    </row>
    <row r="20" spans="1:6" x14ac:dyDescent="0.25">
      <c r="A20" s="105" t="s">
        <v>38</v>
      </c>
      <c r="B20" s="106"/>
      <c r="C20" s="106"/>
      <c r="D20" s="106"/>
      <c r="E20" s="72">
        <f>F18</f>
        <v>298700</v>
      </c>
      <c r="F20" s="72"/>
    </row>
    <row r="21" spans="1:6" x14ac:dyDescent="0.25">
      <c r="A21" s="52"/>
      <c r="B21" s="53"/>
      <c r="C21" s="53"/>
      <c r="D21" s="53"/>
      <c r="E21" s="72"/>
      <c r="F21" s="72"/>
    </row>
    <row r="22" spans="1:6" x14ac:dyDescent="0.25">
      <c r="A22" s="115" t="s">
        <v>84</v>
      </c>
      <c r="B22" s="116"/>
      <c r="C22" s="116"/>
      <c r="D22" s="116"/>
      <c r="E22" s="73" t="s">
        <v>37</v>
      </c>
      <c r="F22" s="73">
        <f>E20</f>
        <v>298700</v>
      </c>
    </row>
    <row r="23" spans="1:6" x14ac:dyDescent="0.25">
      <c r="A23" s="108"/>
      <c r="B23" s="109"/>
      <c r="C23" s="109"/>
      <c r="D23" s="109"/>
      <c r="E23" s="72"/>
      <c r="F23" s="72"/>
    </row>
    <row r="24" spans="1:6" x14ac:dyDescent="0.25">
      <c r="A24" s="105" t="s">
        <v>40</v>
      </c>
      <c r="B24" s="106"/>
      <c r="C24" s="106"/>
      <c r="D24" s="106"/>
      <c r="E24" s="72"/>
      <c r="F24" s="72">
        <f>F22</f>
        <v>298700</v>
      </c>
    </row>
    <row r="25" spans="1:6" x14ac:dyDescent="0.25">
      <c r="A25" s="108"/>
      <c r="B25" s="109"/>
      <c r="C25" s="109"/>
      <c r="D25" s="109"/>
      <c r="E25" s="72"/>
      <c r="F25" s="72"/>
    </row>
    <row r="26" spans="1:6" x14ac:dyDescent="0.25">
      <c r="A26" s="112" t="s">
        <v>50</v>
      </c>
      <c r="B26" s="113"/>
      <c r="C26" s="113"/>
      <c r="D26" s="113"/>
      <c r="E26" s="74"/>
      <c r="F26" s="74">
        <v>4870</v>
      </c>
    </row>
    <row r="27" spans="1:6" x14ac:dyDescent="0.25">
      <c r="A27" s="20"/>
      <c r="B27" s="17"/>
      <c r="C27" s="17"/>
      <c r="D27" s="17"/>
      <c r="E27" s="72"/>
      <c r="F27" s="72"/>
    </row>
    <row r="28" spans="1:6" x14ac:dyDescent="0.25">
      <c r="A28" s="22" t="s">
        <v>96</v>
      </c>
      <c r="B28" s="77"/>
      <c r="C28" s="77"/>
      <c r="D28" s="77"/>
      <c r="E28" s="72"/>
      <c r="F28" s="72">
        <v>5000</v>
      </c>
    </row>
    <row r="29" spans="1:6" x14ac:dyDescent="0.25">
      <c r="A29" s="22"/>
      <c r="B29" s="77"/>
      <c r="C29" s="77"/>
      <c r="D29" s="77"/>
      <c r="E29" s="72"/>
      <c r="F29" s="72"/>
    </row>
    <row r="30" spans="1:6" x14ac:dyDescent="0.25">
      <c r="A30" s="115" t="s">
        <v>97</v>
      </c>
      <c r="B30" s="116"/>
      <c r="C30" s="116"/>
      <c r="D30" s="117"/>
      <c r="E30" s="72"/>
      <c r="F30" s="72" t="s">
        <v>37</v>
      </c>
    </row>
    <row r="31" spans="1:6" x14ac:dyDescent="0.25">
      <c r="A31" s="76"/>
      <c r="B31" s="77"/>
      <c r="C31" s="77"/>
      <c r="D31" s="77"/>
      <c r="E31" s="72"/>
      <c r="F31" s="72"/>
    </row>
    <row r="32" spans="1:6" x14ac:dyDescent="0.25">
      <c r="A32" s="54" t="s">
        <v>82</v>
      </c>
      <c r="B32" s="45"/>
      <c r="C32" s="45"/>
      <c r="D32" s="45"/>
      <c r="E32" s="72" t="s">
        <v>37</v>
      </c>
      <c r="F32" s="72"/>
    </row>
    <row r="33" spans="1:8" x14ac:dyDescent="0.25">
      <c r="A33" s="108" t="s">
        <v>83</v>
      </c>
      <c r="B33" s="109"/>
      <c r="C33" s="109"/>
      <c r="D33" s="109"/>
      <c r="E33" s="73" t="s">
        <v>37</v>
      </c>
      <c r="F33" s="73" t="s">
        <v>37</v>
      </c>
    </row>
    <row r="34" spans="1:8" x14ac:dyDescent="0.25">
      <c r="A34" s="54"/>
      <c r="B34" s="55"/>
      <c r="C34" s="55"/>
      <c r="D34" s="55"/>
      <c r="E34" s="75"/>
      <c r="F34" s="72"/>
    </row>
    <row r="35" spans="1:8" x14ac:dyDescent="0.25">
      <c r="A35" s="52" t="s">
        <v>52</v>
      </c>
      <c r="B35" s="55"/>
      <c r="C35" s="55"/>
      <c r="D35" s="55"/>
      <c r="E35" s="75"/>
      <c r="F35" s="72" t="s">
        <v>37</v>
      </c>
    </row>
    <row r="36" spans="1:8" x14ac:dyDescent="0.25">
      <c r="A36" s="54"/>
      <c r="B36" s="55"/>
      <c r="C36" s="55"/>
      <c r="D36" s="55"/>
      <c r="E36" s="75"/>
      <c r="F36" s="72"/>
    </row>
    <row r="37" spans="1:8" x14ac:dyDescent="0.25">
      <c r="A37" s="20" t="s">
        <v>86</v>
      </c>
      <c r="B37" s="17"/>
      <c r="C37" s="17"/>
      <c r="D37" s="17"/>
      <c r="E37" s="72"/>
      <c r="F37" s="72"/>
      <c r="G37" s="78"/>
    </row>
    <row r="38" spans="1:8" x14ac:dyDescent="0.25">
      <c r="A38" s="22" t="s">
        <v>77</v>
      </c>
      <c r="B38" s="17"/>
      <c r="C38" s="17"/>
      <c r="D38" s="17"/>
      <c r="E38" s="72" t="s">
        <v>37</v>
      </c>
      <c r="F38" s="72"/>
    </row>
    <row r="39" spans="1:8" x14ac:dyDescent="0.25">
      <c r="A39" s="22" t="s">
        <v>78</v>
      </c>
      <c r="B39" s="17"/>
      <c r="C39" s="17"/>
      <c r="D39" s="17"/>
      <c r="E39" s="72" t="s">
        <v>37</v>
      </c>
      <c r="F39" s="72"/>
    </row>
    <row r="40" spans="1:8" x14ac:dyDescent="0.25">
      <c r="A40" s="22" t="s">
        <v>79</v>
      </c>
      <c r="B40" s="17"/>
      <c r="C40" s="17"/>
      <c r="D40" s="17"/>
      <c r="E40" s="73" t="s">
        <v>37</v>
      </c>
      <c r="F40" s="73" t="s">
        <v>37</v>
      </c>
    </row>
    <row r="41" spans="1:8" x14ac:dyDescent="0.25">
      <c r="A41" s="46"/>
      <c r="B41" s="47"/>
      <c r="C41" s="47"/>
      <c r="D41" s="47"/>
      <c r="E41" s="72"/>
      <c r="F41" s="72"/>
    </row>
    <row r="42" spans="1:8" x14ac:dyDescent="0.25">
      <c r="A42" s="52" t="s">
        <v>85</v>
      </c>
      <c r="B42" s="47"/>
      <c r="C42" s="47"/>
      <c r="D42" s="47"/>
      <c r="E42" s="75"/>
      <c r="F42" s="72" t="s">
        <v>37</v>
      </c>
      <c r="H42" s="67"/>
    </row>
    <row r="43" spans="1:8" x14ac:dyDescent="0.25">
      <c r="A43" s="108"/>
      <c r="B43" s="109"/>
      <c r="C43" s="109"/>
      <c r="D43" s="109"/>
      <c r="E43" s="72"/>
      <c r="F43" s="72"/>
      <c r="H43" s="67"/>
    </row>
    <row r="44" spans="1:8" x14ac:dyDescent="0.25">
      <c r="A44" s="54" t="s">
        <v>80</v>
      </c>
      <c r="B44" s="55"/>
      <c r="C44" s="55"/>
      <c r="D44" s="55"/>
      <c r="E44" s="73">
        <v>700</v>
      </c>
      <c r="F44" s="73">
        <f>SUM(E44:E44)</f>
        <v>700</v>
      </c>
      <c r="H44" s="67"/>
    </row>
    <row r="45" spans="1:8" x14ac:dyDescent="0.25">
      <c r="A45" s="46"/>
      <c r="B45" s="47"/>
      <c r="C45" s="47"/>
      <c r="D45" s="47"/>
      <c r="E45" s="72"/>
      <c r="F45" s="72"/>
      <c r="H45" s="67"/>
    </row>
    <row r="46" spans="1:8" x14ac:dyDescent="0.25">
      <c r="A46" s="110" t="s">
        <v>81</v>
      </c>
      <c r="B46" s="111"/>
      <c r="C46" s="111"/>
      <c r="D46" s="111"/>
      <c r="E46" s="73"/>
      <c r="F46" s="73">
        <f>F44</f>
        <v>700</v>
      </c>
    </row>
    <row r="47" spans="1:8" x14ac:dyDescent="0.25">
      <c r="H47" s="67"/>
    </row>
  </sheetData>
  <mergeCells count="18">
    <mergeCell ref="A24:D24"/>
    <mergeCell ref="A1:F1"/>
    <mergeCell ref="C4:F4"/>
    <mergeCell ref="A14:F14"/>
    <mergeCell ref="A15:D15"/>
    <mergeCell ref="A16:D16"/>
    <mergeCell ref="A17:D17"/>
    <mergeCell ref="A18:D18"/>
    <mergeCell ref="A19:D19"/>
    <mergeCell ref="A20:D20"/>
    <mergeCell ref="A22:D22"/>
    <mergeCell ref="A23:D23"/>
    <mergeCell ref="A43:D43"/>
    <mergeCell ref="A46:D46"/>
    <mergeCell ref="A25:D25"/>
    <mergeCell ref="A26:D26"/>
    <mergeCell ref="A33:D33"/>
    <mergeCell ref="A30:D30"/>
  </mergeCells>
  <pageMargins left="0.7" right="0.5" top="0.51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3"/>
  <sheetViews>
    <sheetView tabSelected="1" view="pageBreakPreview" topLeftCell="A24" zoomScaleNormal="100" zoomScaleSheetLayoutView="100" workbookViewId="0">
      <selection activeCell="C5" sqref="C5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103" t="s">
        <v>101</v>
      </c>
      <c r="B2" s="103"/>
      <c r="C2" s="103"/>
      <c r="D2" s="103"/>
      <c r="E2" s="103"/>
      <c r="F2" s="103"/>
      <c r="G2" s="1"/>
      <c r="H2" s="1"/>
    </row>
    <row r="3" spans="1:8" ht="15.75" x14ac:dyDescent="0.25">
      <c r="A3" s="103" t="s">
        <v>102</v>
      </c>
      <c r="B3" s="103"/>
      <c r="C3" s="103"/>
      <c r="D3" s="103"/>
      <c r="E3" s="103"/>
      <c r="F3" s="103"/>
      <c r="G3" s="1"/>
      <c r="H3" s="1"/>
    </row>
    <row r="4" spans="1:8" ht="15.75" x14ac:dyDescent="0.25">
      <c r="A4" s="103" t="s">
        <v>70</v>
      </c>
      <c r="B4" s="103"/>
      <c r="C4" s="103"/>
      <c r="D4" s="103"/>
      <c r="E4" s="103"/>
      <c r="F4" s="103"/>
      <c r="G4" s="1"/>
      <c r="H4" s="1"/>
    </row>
    <row r="5" spans="1:8" x14ac:dyDescent="0.25">
      <c r="A5" s="8"/>
      <c r="B5" s="8"/>
      <c r="C5" s="8"/>
      <c r="D5" s="8"/>
      <c r="E5" s="8"/>
      <c r="F5" s="8"/>
    </row>
    <row r="6" spans="1:8" x14ac:dyDescent="0.25">
      <c r="A6" s="9" t="s">
        <v>0</v>
      </c>
      <c r="B6" s="86" t="s">
        <v>1</v>
      </c>
      <c r="C6" s="86" t="s">
        <v>1</v>
      </c>
      <c r="D6" s="9" t="s">
        <v>0</v>
      </c>
      <c r="E6" s="86" t="s">
        <v>1</v>
      </c>
      <c r="F6" s="86" t="s">
        <v>1</v>
      </c>
    </row>
    <row r="7" spans="1:8" x14ac:dyDescent="0.25">
      <c r="A7" s="3" t="s">
        <v>98</v>
      </c>
      <c r="B7" s="3"/>
      <c r="C7" s="56">
        <v>352450</v>
      </c>
      <c r="D7" s="4" t="s">
        <v>6</v>
      </c>
      <c r="E7" s="4"/>
      <c r="F7" s="59">
        <v>670800</v>
      </c>
    </row>
    <row r="8" spans="1:8" x14ac:dyDescent="0.25">
      <c r="A8" s="4" t="s">
        <v>87</v>
      </c>
      <c r="B8" s="4"/>
      <c r="C8" s="56">
        <v>1330</v>
      </c>
      <c r="D8" s="4"/>
      <c r="E8" s="4"/>
      <c r="F8" s="59"/>
    </row>
    <row r="9" spans="1:8" x14ac:dyDescent="0.25">
      <c r="A9" s="4" t="s">
        <v>88</v>
      </c>
      <c r="B9" s="4"/>
      <c r="C9" s="56">
        <f>27400-19810</f>
        <v>7590</v>
      </c>
      <c r="D9" s="4"/>
      <c r="E9" s="4"/>
      <c r="F9" s="59"/>
    </row>
    <row r="10" spans="1:8" x14ac:dyDescent="0.25">
      <c r="A10" s="4" t="s">
        <v>3</v>
      </c>
      <c r="B10" s="4"/>
      <c r="C10" s="56">
        <v>7230</v>
      </c>
      <c r="D10" s="4"/>
      <c r="E10" s="4"/>
      <c r="F10" s="59"/>
    </row>
    <row r="11" spans="1:8" x14ac:dyDescent="0.25">
      <c r="A11" s="4" t="s">
        <v>89</v>
      </c>
      <c r="B11" s="4"/>
      <c r="C11" s="56">
        <v>3500</v>
      </c>
      <c r="D11" s="4"/>
      <c r="E11" s="4"/>
      <c r="F11" s="59"/>
    </row>
    <row r="12" spans="1:8" x14ac:dyDescent="0.25">
      <c r="A12" s="4"/>
      <c r="B12" s="4"/>
      <c r="C12" s="56"/>
      <c r="D12" s="4"/>
      <c r="E12" s="4"/>
      <c r="F12" s="59"/>
    </row>
    <row r="13" spans="1:8" x14ac:dyDescent="0.25">
      <c r="A13" s="4" t="s">
        <v>8</v>
      </c>
      <c r="B13" s="4"/>
      <c r="C13" s="56">
        <v>298700</v>
      </c>
      <c r="D13" s="4"/>
      <c r="E13" s="4"/>
      <c r="F13" s="59"/>
    </row>
    <row r="14" spans="1:8" x14ac:dyDescent="0.25">
      <c r="A14" s="4"/>
      <c r="B14" s="4"/>
      <c r="C14" s="56"/>
      <c r="D14" s="4"/>
      <c r="E14" s="4"/>
      <c r="F14" s="59"/>
    </row>
    <row r="15" spans="1:8" ht="15.75" thickBot="1" x14ac:dyDescent="0.3">
      <c r="A15" s="5"/>
      <c r="B15" s="5"/>
      <c r="C15" s="58">
        <f>SUM(C7:C14)</f>
        <v>670800</v>
      </c>
      <c r="D15" s="5"/>
      <c r="E15" s="5"/>
      <c r="F15" s="60">
        <f>SUM(F7:F14)</f>
        <v>670800</v>
      </c>
      <c r="G15" s="7">
        <f>C15-F15</f>
        <v>0</v>
      </c>
      <c r="H15" s="7"/>
    </row>
    <row r="16" spans="1:8" ht="15.75" thickTop="1" x14ac:dyDescent="0.25">
      <c r="F16" s="69"/>
    </row>
    <row r="17" spans="1:7" ht="15.75" x14ac:dyDescent="0.25">
      <c r="A17" s="103" t="s">
        <v>71</v>
      </c>
      <c r="B17" s="103"/>
      <c r="C17" s="103"/>
      <c r="D17" s="103"/>
      <c r="E17" s="103"/>
      <c r="F17" s="103"/>
    </row>
    <row r="18" spans="1:7" x14ac:dyDescent="0.25">
      <c r="A18" s="8"/>
      <c r="B18" s="8"/>
      <c r="C18" s="8"/>
      <c r="D18" s="8"/>
      <c r="E18" s="8"/>
      <c r="F18" s="8"/>
    </row>
    <row r="19" spans="1:7" x14ac:dyDescent="0.25">
      <c r="A19" s="9" t="s">
        <v>9</v>
      </c>
      <c r="B19" s="86" t="s">
        <v>1</v>
      </c>
      <c r="C19" s="86" t="s">
        <v>1</v>
      </c>
      <c r="D19" s="9" t="s">
        <v>10</v>
      </c>
      <c r="E19" s="87" t="s">
        <v>1</v>
      </c>
      <c r="F19" s="87" t="s">
        <v>1</v>
      </c>
    </row>
    <row r="20" spans="1:7" x14ac:dyDescent="0.25">
      <c r="A20" s="36" t="s">
        <v>17</v>
      </c>
      <c r="B20" s="61">
        <f>470800+230916-865</f>
        <v>700851</v>
      </c>
      <c r="C20" s="64"/>
      <c r="D20" s="18" t="s">
        <v>100</v>
      </c>
      <c r="E20" s="79"/>
      <c r="F20" s="61">
        <v>450600</v>
      </c>
      <c r="G20" t="s">
        <v>103</v>
      </c>
    </row>
    <row r="21" spans="1:7" x14ac:dyDescent="0.25">
      <c r="A21" s="38" t="s">
        <v>72</v>
      </c>
      <c r="B21" s="59">
        <f>340600-18290</f>
        <v>322310</v>
      </c>
      <c r="C21" s="56"/>
      <c r="D21" s="67"/>
      <c r="E21" s="80"/>
      <c r="F21" s="59"/>
    </row>
    <row r="22" spans="1:7" x14ac:dyDescent="0.25">
      <c r="A22" s="38"/>
      <c r="B22" s="59">
        <f>B20-B21</f>
        <v>378541</v>
      </c>
      <c r="C22" s="56"/>
      <c r="D22" s="2" t="s">
        <v>90</v>
      </c>
      <c r="E22" s="80"/>
      <c r="F22" s="59">
        <v>84852</v>
      </c>
    </row>
    <row r="23" spans="1:7" x14ac:dyDescent="0.25">
      <c r="A23" s="38" t="s">
        <v>16</v>
      </c>
      <c r="B23" s="62">
        <f>C13</f>
        <v>298700</v>
      </c>
      <c r="C23" s="56">
        <f>B22+B23</f>
        <v>677241</v>
      </c>
      <c r="D23" s="67" t="s">
        <v>91</v>
      </c>
      <c r="E23" s="80"/>
      <c r="F23" s="59">
        <v>2779</v>
      </c>
    </row>
    <row r="24" spans="1:7" x14ac:dyDescent="0.25">
      <c r="A24" s="38"/>
      <c r="B24" s="59"/>
      <c r="C24" s="56"/>
      <c r="D24" s="67" t="s">
        <v>99</v>
      </c>
      <c r="E24" s="81"/>
      <c r="F24" s="59">
        <v>100000</v>
      </c>
    </row>
    <row r="25" spans="1:7" x14ac:dyDescent="0.25">
      <c r="A25" s="38" t="s">
        <v>18</v>
      </c>
      <c r="B25" s="59"/>
      <c r="C25" s="56">
        <v>30600</v>
      </c>
      <c r="D25" s="67"/>
      <c r="E25" s="81"/>
      <c r="F25" s="59"/>
    </row>
    <row r="26" spans="1:7" x14ac:dyDescent="0.25">
      <c r="A26" s="38"/>
      <c r="B26" s="59"/>
      <c r="C26" s="56"/>
      <c r="D26" s="67" t="s">
        <v>23</v>
      </c>
      <c r="E26" s="81"/>
      <c r="F26" s="59">
        <v>3120</v>
      </c>
    </row>
    <row r="27" spans="1:7" x14ac:dyDescent="0.25">
      <c r="A27" s="38"/>
      <c r="B27" s="59"/>
      <c r="C27" s="56"/>
      <c r="D27" s="67" t="s">
        <v>24</v>
      </c>
      <c r="E27" s="81"/>
      <c r="F27" s="59">
        <v>66490</v>
      </c>
    </row>
    <row r="28" spans="1:7" x14ac:dyDescent="0.25">
      <c r="A28" s="38"/>
      <c r="B28" s="59"/>
      <c r="C28" s="56"/>
      <c r="D28" s="2"/>
      <c r="E28" s="81"/>
      <c r="F28" s="59"/>
    </row>
    <row r="29" spans="1:7" ht="15.75" thickBot="1" x14ac:dyDescent="0.3">
      <c r="A29" s="39"/>
      <c r="B29" s="63"/>
      <c r="C29" s="60">
        <f>SUM(C20:C27)</f>
        <v>707841</v>
      </c>
      <c r="D29" s="68"/>
      <c r="E29" s="83"/>
      <c r="F29" s="82">
        <f>SUM(F20:F28)</f>
        <v>707841</v>
      </c>
      <c r="G29">
        <f>C29-F29</f>
        <v>0</v>
      </c>
    </row>
    <row r="30" spans="1:7" ht="15.75" thickTop="1" x14ac:dyDescent="0.25"/>
    <row r="31" spans="1:7" s="48" customFormat="1" x14ac:dyDescent="0.25">
      <c r="A31" s="114" t="s">
        <v>62</v>
      </c>
      <c r="B31" s="114"/>
      <c r="C31" s="114"/>
      <c r="G31" s="49"/>
    </row>
    <row r="32" spans="1:7" s="48" customFormat="1" x14ac:dyDescent="0.25">
      <c r="G32" s="49"/>
    </row>
    <row r="33" spans="1:7" s="48" customFormat="1" x14ac:dyDescent="0.25">
      <c r="A33" s="114" t="s">
        <v>63</v>
      </c>
      <c r="B33" s="114"/>
      <c r="G33" s="49"/>
    </row>
    <row r="34" spans="1:7" s="48" customFormat="1" x14ac:dyDescent="0.25">
      <c r="A34" s="114" t="s">
        <v>64</v>
      </c>
      <c r="B34" s="114"/>
      <c r="G34" s="49"/>
    </row>
    <row r="35" spans="1:7" s="48" customFormat="1" x14ac:dyDescent="0.25">
      <c r="A35" s="114" t="s">
        <v>65</v>
      </c>
      <c r="B35" s="114"/>
      <c r="G35" s="49"/>
    </row>
    <row r="36" spans="1:7" s="48" customFormat="1" x14ac:dyDescent="0.25">
      <c r="A36" s="50"/>
      <c r="B36" s="51"/>
      <c r="G36" s="49"/>
    </row>
    <row r="37" spans="1:7" s="48" customFormat="1" x14ac:dyDescent="0.25">
      <c r="A37" s="50"/>
      <c r="B37" s="51"/>
      <c r="G37" s="49"/>
    </row>
    <row r="38" spans="1:7" s="48" customFormat="1" x14ac:dyDescent="0.25">
      <c r="A38" s="50"/>
      <c r="B38" s="51"/>
      <c r="G38" s="49"/>
    </row>
    <row r="39" spans="1:7" s="48" customFormat="1" x14ac:dyDescent="0.25">
      <c r="A39" s="99"/>
      <c r="B39" s="51"/>
      <c r="G39" s="49"/>
    </row>
    <row r="40" spans="1:7" s="48" customFormat="1" x14ac:dyDescent="0.25">
      <c r="A40" s="114" t="s">
        <v>66</v>
      </c>
      <c r="B40" s="114"/>
      <c r="G40" s="49"/>
    </row>
    <row r="41" spans="1:7" s="48" customFormat="1" x14ac:dyDescent="0.25">
      <c r="A41" s="114" t="s">
        <v>67</v>
      </c>
      <c r="B41" s="114"/>
      <c r="G41" s="49"/>
    </row>
    <row r="42" spans="1:7" s="48" customFormat="1" x14ac:dyDescent="0.25">
      <c r="A42" s="114" t="s">
        <v>68</v>
      </c>
      <c r="B42" s="114"/>
      <c r="G42" s="49"/>
    </row>
    <row r="43" spans="1:7" s="48" customFormat="1" x14ac:dyDescent="0.25">
      <c r="G43" s="49"/>
    </row>
  </sheetData>
  <mergeCells count="11">
    <mergeCell ref="A35:B35"/>
    <mergeCell ref="A40:B40"/>
    <mergeCell ref="A41:B41"/>
    <mergeCell ref="A42:B42"/>
    <mergeCell ref="A2:F2"/>
    <mergeCell ref="A4:F4"/>
    <mergeCell ref="A17:F17"/>
    <mergeCell ref="A31:C31"/>
    <mergeCell ref="A33:B33"/>
    <mergeCell ref="A34:B34"/>
    <mergeCell ref="A3:F3"/>
  </mergeCells>
  <hyperlinks>
    <hyperlink ref="C13" r:id="rId1" display="=F15-@sum(C7:C11)" xr:uid="{00000000-0004-0000-0500-000000000000}"/>
  </hyperlinks>
  <pageMargins left="0.7" right="0.7" top="0.62" bottom="0.39" header="0.3" footer="0.3"/>
  <pageSetup orientation="portrait" r:id="rId2"/>
  <ignoredErrors>
    <ignoredError sqref="C15:F15 C29:F29" emptyCellReference="1"/>
  </ignoredError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6D56-FC96-4D79-9ED8-FEAB43870C4E}">
  <dimension ref="A1:H47"/>
  <sheetViews>
    <sheetView tabSelected="1" view="pageBreakPreview" zoomScaleSheetLayoutView="100" workbookViewId="0">
      <selection activeCell="C5" sqref="C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4" width="14.7109375" style="2" customWidth="1"/>
    <col min="5" max="6" width="12.28515625" style="2" bestFit="1" customWidth="1"/>
    <col min="7" max="7" width="10.140625" style="2" bestFit="1" customWidth="1"/>
    <col min="8" max="16384" width="9.140625" style="2"/>
  </cols>
  <sheetData>
    <row r="1" spans="1:7" ht="15.75" x14ac:dyDescent="0.25">
      <c r="A1" s="103" t="str">
        <f>'Comp AY 2015-16'!A1:H1</f>
        <v>INCOME TAX RETURN</v>
      </c>
      <c r="B1" s="103"/>
      <c r="C1" s="103"/>
      <c r="D1" s="103"/>
      <c r="E1" s="103"/>
      <c r="F1" s="103"/>
    </row>
    <row r="3" spans="1:7" x14ac:dyDescent="0.25">
      <c r="A3" s="13" t="s">
        <v>44</v>
      </c>
      <c r="B3" s="13" t="s">
        <v>11</v>
      </c>
      <c r="C3" s="41" t="s">
        <v>92</v>
      </c>
      <c r="D3" s="15"/>
      <c r="E3" s="15"/>
    </row>
    <row r="4" spans="1:7" ht="29.25" customHeight="1" x14ac:dyDescent="0.25">
      <c r="A4" s="14" t="s">
        <v>12</v>
      </c>
      <c r="B4" s="14" t="s">
        <v>11</v>
      </c>
      <c r="C4" s="104" t="s">
        <v>93</v>
      </c>
      <c r="D4" s="104"/>
      <c r="E4" s="104"/>
      <c r="F4" s="104"/>
    </row>
    <row r="5" spans="1:7" x14ac:dyDescent="0.25">
      <c r="A5" s="13" t="s">
        <v>28</v>
      </c>
      <c r="B5" s="13" t="s">
        <v>11</v>
      </c>
      <c r="C5" s="41" t="s">
        <v>94</v>
      </c>
      <c r="D5" s="15"/>
      <c r="E5" s="15"/>
    </row>
    <row r="6" spans="1:7" x14ac:dyDescent="0.25">
      <c r="A6" s="13" t="s">
        <v>29</v>
      </c>
      <c r="B6" s="14" t="s">
        <v>11</v>
      </c>
      <c r="C6" s="42">
        <v>24532</v>
      </c>
      <c r="D6" s="15"/>
      <c r="E6" s="15"/>
    </row>
    <row r="7" spans="1:7" x14ac:dyDescent="0.25">
      <c r="A7" s="70" t="s">
        <v>73</v>
      </c>
      <c r="B7" s="14" t="s">
        <v>11</v>
      </c>
      <c r="C7" s="89">
        <v>8108410201</v>
      </c>
    </row>
    <row r="8" spans="1:7" x14ac:dyDescent="0.25">
      <c r="A8" s="70" t="s">
        <v>74</v>
      </c>
      <c r="B8" s="14" t="s">
        <v>11</v>
      </c>
      <c r="C8" s="71" t="s">
        <v>75</v>
      </c>
    </row>
    <row r="9" spans="1:7" x14ac:dyDescent="0.25">
      <c r="A9" s="13" t="s">
        <v>13</v>
      </c>
      <c r="B9" s="14" t="s">
        <v>11</v>
      </c>
      <c r="C9" s="15" t="s">
        <v>14</v>
      </c>
      <c r="D9" s="15"/>
      <c r="E9" s="15"/>
    </row>
    <row r="10" spans="1:7" x14ac:dyDescent="0.25">
      <c r="A10" s="13" t="s">
        <v>30</v>
      </c>
      <c r="B10" s="14" t="s">
        <v>11</v>
      </c>
      <c r="C10" s="15" t="s">
        <v>104</v>
      </c>
      <c r="D10" s="15"/>
      <c r="E10" s="15"/>
    </row>
    <row r="11" spans="1:7" x14ac:dyDescent="0.25">
      <c r="A11" s="13" t="s">
        <v>76</v>
      </c>
      <c r="B11" s="14" t="s">
        <v>11</v>
      </c>
      <c r="C11" s="15" t="s">
        <v>69</v>
      </c>
      <c r="D11" s="15"/>
      <c r="E11" s="15"/>
    </row>
    <row r="12" spans="1:7" x14ac:dyDescent="0.25">
      <c r="A12" s="13" t="s">
        <v>15</v>
      </c>
      <c r="B12" s="14" t="s">
        <v>11</v>
      </c>
      <c r="C12" s="84">
        <v>43343</v>
      </c>
      <c r="D12" s="15"/>
      <c r="E12" s="15"/>
    </row>
    <row r="14" spans="1:7" ht="15.75" x14ac:dyDescent="0.25">
      <c r="A14" s="103" t="str">
        <f>'Comp AY 2015-16'!A12:H12</f>
        <v xml:space="preserve">COMPUTATION  OF  TOTAL  INCOME </v>
      </c>
      <c r="B14" s="103"/>
      <c r="C14" s="103"/>
      <c r="D14" s="103"/>
      <c r="E14" s="103"/>
      <c r="F14" s="103"/>
    </row>
    <row r="15" spans="1:7" x14ac:dyDescent="0.25">
      <c r="A15" s="118" t="s">
        <v>0</v>
      </c>
      <c r="B15" s="118"/>
      <c r="C15" s="118"/>
      <c r="D15" s="118"/>
      <c r="E15" s="92" t="s">
        <v>1</v>
      </c>
      <c r="F15" s="92" t="s">
        <v>1</v>
      </c>
      <c r="G15" s="13"/>
    </row>
    <row r="16" spans="1:7" x14ac:dyDescent="0.25">
      <c r="A16" s="105" t="s">
        <v>34</v>
      </c>
      <c r="B16" s="106"/>
      <c r="C16" s="106"/>
      <c r="D16" s="106"/>
      <c r="E16" s="3"/>
      <c r="F16" s="3"/>
    </row>
    <row r="17" spans="1:6" x14ac:dyDescent="0.25">
      <c r="A17" s="108" t="s">
        <v>95</v>
      </c>
      <c r="B17" s="109"/>
      <c r="C17" s="109"/>
      <c r="D17" s="109"/>
      <c r="E17" s="72">
        <f>'FS AY 2018-19'!C13</f>
        <v>296550</v>
      </c>
      <c r="F17" s="72"/>
    </row>
    <row r="18" spans="1:6" x14ac:dyDescent="0.25">
      <c r="A18" s="108" t="s">
        <v>36</v>
      </c>
      <c r="B18" s="109"/>
      <c r="C18" s="109"/>
      <c r="D18" s="109"/>
      <c r="E18" s="73" t="s">
        <v>37</v>
      </c>
      <c r="F18" s="73">
        <f>E17</f>
        <v>296550</v>
      </c>
    </row>
    <row r="19" spans="1:6" x14ac:dyDescent="0.25">
      <c r="A19" s="108"/>
      <c r="B19" s="109"/>
      <c r="C19" s="109"/>
      <c r="D19" s="109"/>
      <c r="E19" s="72"/>
      <c r="F19" s="72"/>
    </row>
    <row r="20" spans="1:6" x14ac:dyDescent="0.25">
      <c r="A20" s="105" t="s">
        <v>38</v>
      </c>
      <c r="B20" s="106"/>
      <c r="C20" s="106"/>
      <c r="D20" s="106"/>
      <c r="E20" s="72">
        <f>F18</f>
        <v>296550</v>
      </c>
      <c r="F20" s="72"/>
    </row>
    <row r="21" spans="1:6" x14ac:dyDescent="0.25">
      <c r="A21" s="90"/>
      <c r="B21" s="91"/>
      <c r="C21" s="91"/>
      <c r="D21" s="91"/>
      <c r="E21" s="72"/>
      <c r="F21" s="72"/>
    </row>
    <row r="22" spans="1:6" x14ac:dyDescent="0.25">
      <c r="A22" s="115" t="s">
        <v>84</v>
      </c>
      <c r="B22" s="116"/>
      <c r="C22" s="116"/>
      <c r="D22" s="116"/>
      <c r="E22" s="73" t="s">
        <v>37</v>
      </c>
      <c r="F22" s="73">
        <f>E20</f>
        <v>296550</v>
      </c>
    </row>
    <row r="23" spans="1:6" x14ac:dyDescent="0.25">
      <c r="A23" s="108"/>
      <c r="B23" s="109"/>
      <c r="C23" s="109"/>
      <c r="D23" s="109"/>
      <c r="E23" s="72"/>
      <c r="F23" s="72"/>
    </row>
    <row r="24" spans="1:6" x14ac:dyDescent="0.25">
      <c r="A24" s="105" t="s">
        <v>40</v>
      </c>
      <c r="B24" s="106"/>
      <c r="C24" s="106"/>
      <c r="D24" s="106"/>
      <c r="E24" s="72"/>
      <c r="F24" s="72">
        <f>F22</f>
        <v>296550</v>
      </c>
    </row>
    <row r="25" spans="1:6" x14ac:dyDescent="0.25">
      <c r="A25" s="108"/>
      <c r="B25" s="109"/>
      <c r="C25" s="109"/>
      <c r="D25" s="109"/>
      <c r="E25" s="72"/>
      <c r="F25" s="72"/>
    </row>
    <row r="26" spans="1:6" x14ac:dyDescent="0.25">
      <c r="A26" s="112" t="s">
        <v>50</v>
      </c>
      <c r="B26" s="113"/>
      <c r="C26" s="113"/>
      <c r="D26" s="113"/>
      <c r="E26" s="74"/>
      <c r="F26" s="74">
        <f>0.05*(F24-250000)</f>
        <v>2327.5</v>
      </c>
    </row>
    <row r="27" spans="1:6" x14ac:dyDescent="0.25">
      <c r="A27" s="93"/>
      <c r="B27" s="94"/>
      <c r="C27" s="94"/>
      <c r="D27" s="94"/>
      <c r="E27" s="72"/>
      <c r="F27" s="72"/>
    </row>
    <row r="28" spans="1:6" x14ac:dyDescent="0.25">
      <c r="A28" s="22" t="s">
        <v>96</v>
      </c>
      <c r="B28" s="94"/>
      <c r="C28" s="94"/>
      <c r="D28" s="94"/>
      <c r="E28" s="72"/>
      <c r="F28" s="72">
        <v>2500</v>
      </c>
    </row>
    <row r="29" spans="1:6" x14ac:dyDescent="0.25">
      <c r="A29" s="22"/>
      <c r="B29" s="94"/>
      <c r="C29" s="94"/>
      <c r="D29" s="94"/>
      <c r="E29" s="72"/>
      <c r="F29" s="72"/>
    </row>
    <row r="30" spans="1:6" x14ac:dyDescent="0.25">
      <c r="A30" s="115" t="s">
        <v>97</v>
      </c>
      <c r="B30" s="116"/>
      <c r="C30" s="116"/>
      <c r="D30" s="117"/>
      <c r="E30" s="72"/>
      <c r="F30" s="72" t="s">
        <v>37</v>
      </c>
    </row>
    <row r="31" spans="1:6" x14ac:dyDescent="0.25">
      <c r="A31" s="93"/>
      <c r="B31" s="94"/>
      <c r="C31" s="94"/>
      <c r="D31" s="94"/>
      <c r="E31" s="72"/>
      <c r="F31" s="72"/>
    </row>
    <row r="32" spans="1:6" x14ac:dyDescent="0.25">
      <c r="A32" s="88" t="s">
        <v>82</v>
      </c>
      <c r="B32" s="91"/>
      <c r="C32" s="91"/>
      <c r="D32" s="91"/>
      <c r="E32" s="72" t="s">
        <v>37</v>
      </c>
      <c r="F32" s="72"/>
    </row>
    <row r="33" spans="1:8" x14ac:dyDescent="0.25">
      <c r="A33" s="108" t="s">
        <v>83</v>
      </c>
      <c r="B33" s="109"/>
      <c r="C33" s="109"/>
      <c r="D33" s="109"/>
      <c r="E33" s="73" t="s">
        <v>37</v>
      </c>
      <c r="F33" s="73" t="s">
        <v>37</v>
      </c>
    </row>
    <row r="34" spans="1:8" x14ac:dyDescent="0.25">
      <c r="A34" s="88"/>
      <c r="B34" s="89"/>
      <c r="C34" s="89"/>
      <c r="D34" s="89"/>
      <c r="E34" s="75"/>
      <c r="F34" s="72"/>
    </row>
    <row r="35" spans="1:8" x14ac:dyDescent="0.25">
      <c r="A35" s="90" t="s">
        <v>52</v>
      </c>
      <c r="B35" s="89"/>
      <c r="C35" s="89"/>
      <c r="D35" s="89"/>
      <c r="E35" s="75"/>
      <c r="F35" s="72" t="s">
        <v>37</v>
      </c>
    </row>
    <row r="36" spans="1:8" x14ac:dyDescent="0.25">
      <c r="A36" s="88"/>
      <c r="B36" s="89"/>
      <c r="C36" s="89"/>
      <c r="D36" s="89"/>
      <c r="E36" s="75"/>
      <c r="F36" s="72"/>
    </row>
    <row r="37" spans="1:8" x14ac:dyDescent="0.25">
      <c r="A37" s="93" t="s">
        <v>86</v>
      </c>
      <c r="B37" s="94"/>
      <c r="C37" s="94"/>
      <c r="D37" s="94"/>
      <c r="E37" s="72"/>
      <c r="F37" s="72"/>
      <c r="G37" s="78"/>
    </row>
    <row r="38" spans="1:8" x14ac:dyDescent="0.25">
      <c r="A38" s="22" t="s">
        <v>77</v>
      </c>
      <c r="B38" s="94"/>
      <c r="C38" s="94"/>
      <c r="D38" s="94"/>
      <c r="E38" s="72" t="s">
        <v>37</v>
      </c>
      <c r="F38" s="72"/>
    </row>
    <row r="39" spans="1:8" x14ac:dyDescent="0.25">
      <c r="A39" s="22" t="s">
        <v>78</v>
      </c>
      <c r="B39" s="94"/>
      <c r="C39" s="94"/>
      <c r="D39" s="94"/>
      <c r="E39" s="72" t="s">
        <v>37</v>
      </c>
      <c r="F39" s="72"/>
    </row>
    <row r="40" spans="1:8" x14ac:dyDescent="0.25">
      <c r="A40" s="22" t="s">
        <v>79</v>
      </c>
      <c r="B40" s="94"/>
      <c r="C40" s="94"/>
      <c r="D40" s="94"/>
      <c r="E40" s="73" t="s">
        <v>37</v>
      </c>
      <c r="F40" s="73" t="s">
        <v>37</v>
      </c>
    </row>
    <row r="41" spans="1:8" x14ac:dyDescent="0.25">
      <c r="A41" s="88"/>
      <c r="B41" s="89"/>
      <c r="C41" s="89"/>
      <c r="D41" s="89"/>
      <c r="E41" s="72"/>
      <c r="F41" s="72"/>
    </row>
    <row r="42" spans="1:8" x14ac:dyDescent="0.25">
      <c r="A42" s="90" t="s">
        <v>85</v>
      </c>
      <c r="B42" s="89"/>
      <c r="C42" s="89"/>
      <c r="D42" s="89"/>
      <c r="E42" s="75"/>
      <c r="F42" s="72" t="s">
        <v>37</v>
      </c>
      <c r="H42" s="67"/>
    </row>
    <row r="43" spans="1:8" x14ac:dyDescent="0.25">
      <c r="A43" s="108"/>
      <c r="B43" s="109"/>
      <c r="C43" s="109"/>
      <c r="D43" s="109"/>
      <c r="E43" s="72"/>
      <c r="F43" s="72"/>
      <c r="H43" s="67"/>
    </row>
    <row r="44" spans="1:8" x14ac:dyDescent="0.25">
      <c r="A44" s="88" t="s">
        <v>80</v>
      </c>
      <c r="B44" s="89"/>
      <c r="C44" s="89"/>
      <c r="D44" s="89"/>
      <c r="E44" s="73">
        <v>3780</v>
      </c>
      <c r="F44" s="73">
        <f>SUM(E44:E44)</f>
        <v>3780</v>
      </c>
      <c r="H44" s="67"/>
    </row>
    <row r="45" spans="1:8" x14ac:dyDescent="0.25">
      <c r="A45" s="88"/>
      <c r="B45" s="89"/>
      <c r="C45" s="89"/>
      <c r="D45" s="89"/>
      <c r="E45" s="72"/>
      <c r="F45" s="72"/>
      <c r="H45" s="67"/>
    </row>
    <row r="46" spans="1:8" x14ac:dyDescent="0.25">
      <c r="A46" s="110" t="s">
        <v>81</v>
      </c>
      <c r="B46" s="111"/>
      <c r="C46" s="111"/>
      <c r="D46" s="111"/>
      <c r="E46" s="73"/>
      <c r="F46" s="73">
        <f>F44</f>
        <v>3780</v>
      </c>
    </row>
    <row r="47" spans="1:8" x14ac:dyDescent="0.25">
      <c r="H47" s="67"/>
    </row>
  </sheetData>
  <mergeCells count="18">
    <mergeCell ref="A46:D46"/>
    <mergeCell ref="A18:D18"/>
    <mergeCell ref="A19:D19"/>
    <mergeCell ref="A20:D20"/>
    <mergeCell ref="A22:D22"/>
    <mergeCell ref="A23:D23"/>
    <mergeCell ref="A24:D24"/>
    <mergeCell ref="A25:D25"/>
    <mergeCell ref="A26:D26"/>
    <mergeCell ref="A30:D30"/>
    <mergeCell ref="A33:D33"/>
    <mergeCell ref="A43:D43"/>
    <mergeCell ref="A17:D17"/>
    <mergeCell ref="A1:F1"/>
    <mergeCell ref="C4:F4"/>
    <mergeCell ref="A14:F14"/>
    <mergeCell ref="A15:D15"/>
    <mergeCell ref="A16:D16"/>
  </mergeCells>
  <pageMargins left="0.7" right="0.5" top="0.51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21FF-5410-4287-801E-D56AAA8967CB}">
  <dimension ref="A2:H43"/>
  <sheetViews>
    <sheetView tabSelected="1" view="pageBreakPreview" topLeftCell="A15" zoomScaleNormal="100" zoomScaleSheetLayoutView="100" workbookViewId="0">
      <selection activeCell="C5" sqref="C5"/>
    </sheetView>
  </sheetViews>
  <sheetFormatPr defaultRowHeight="15" x14ac:dyDescent="0.2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 x14ac:dyDescent="0.25">
      <c r="A2" s="103" t="s">
        <v>101</v>
      </c>
      <c r="B2" s="103"/>
      <c r="C2" s="103"/>
      <c r="D2" s="103"/>
      <c r="E2" s="103"/>
      <c r="F2" s="103"/>
      <c r="G2" s="1"/>
      <c r="H2" s="1"/>
    </row>
    <row r="3" spans="1:8" ht="15.75" x14ac:dyDescent="0.25">
      <c r="A3" s="103" t="s">
        <v>102</v>
      </c>
      <c r="B3" s="103"/>
      <c r="C3" s="103"/>
      <c r="D3" s="103"/>
      <c r="E3" s="103"/>
      <c r="F3" s="103"/>
      <c r="G3" s="1"/>
      <c r="H3" s="1"/>
    </row>
    <row r="4" spans="1:8" ht="15.75" x14ac:dyDescent="0.25">
      <c r="A4" s="103" t="s">
        <v>105</v>
      </c>
      <c r="B4" s="103"/>
      <c r="C4" s="103"/>
      <c r="D4" s="103"/>
      <c r="E4" s="103"/>
      <c r="F4" s="103"/>
      <c r="G4" s="1"/>
      <c r="H4" s="1"/>
    </row>
    <row r="5" spans="1:8" x14ac:dyDescent="0.25">
      <c r="A5" s="8"/>
      <c r="B5" s="8"/>
      <c r="C5" s="8"/>
      <c r="D5" s="8"/>
      <c r="E5" s="8"/>
      <c r="F5" s="8"/>
    </row>
    <row r="6" spans="1:8" x14ac:dyDescent="0.25">
      <c r="A6" s="9" t="s">
        <v>0</v>
      </c>
      <c r="B6" s="92" t="s">
        <v>1</v>
      </c>
      <c r="C6" s="92" t="s">
        <v>1</v>
      </c>
      <c r="D6" s="9" t="s">
        <v>0</v>
      </c>
      <c r="E6" s="92" t="s">
        <v>1</v>
      </c>
      <c r="F6" s="92" t="s">
        <v>1</v>
      </c>
    </row>
    <row r="7" spans="1:8" x14ac:dyDescent="0.25">
      <c r="A7" s="3" t="s">
        <v>98</v>
      </c>
      <c r="B7" s="3"/>
      <c r="C7" s="56">
        <f>'FS AY 2017-18'!C7*1.2+66277</f>
        <v>489217</v>
      </c>
      <c r="D7" s="4" t="s">
        <v>6</v>
      </c>
      <c r="E7" s="4"/>
      <c r="F7" s="59">
        <v>809347</v>
      </c>
    </row>
    <row r="8" spans="1:8" x14ac:dyDescent="0.25">
      <c r="A8" s="4" t="s">
        <v>87</v>
      </c>
      <c r="B8" s="4"/>
      <c r="C8" s="56">
        <f>'FS AY 2017-18'!C8*1.2</f>
        <v>1596</v>
      </c>
      <c r="D8" s="4"/>
      <c r="E8" s="4"/>
      <c r="F8" s="59"/>
    </row>
    <row r="9" spans="1:8" x14ac:dyDescent="0.25">
      <c r="A9" s="4" t="s">
        <v>88</v>
      </c>
      <c r="B9" s="4"/>
      <c r="C9" s="56">
        <f>'FS AY 2017-18'!C9*1.2</f>
        <v>9108</v>
      </c>
      <c r="D9" s="4"/>
      <c r="E9" s="4"/>
      <c r="F9" s="59"/>
    </row>
    <row r="10" spans="1:8" x14ac:dyDescent="0.25">
      <c r="A10" s="4" t="s">
        <v>3</v>
      </c>
      <c r="B10" s="4"/>
      <c r="C10" s="56">
        <f>'FS AY 2017-18'!C10*1.2</f>
        <v>8676</v>
      </c>
      <c r="D10" s="4"/>
      <c r="E10" s="4"/>
      <c r="F10" s="59"/>
    </row>
    <row r="11" spans="1:8" x14ac:dyDescent="0.25">
      <c r="A11" s="4" t="s">
        <v>89</v>
      </c>
      <c r="B11" s="4"/>
      <c r="C11" s="56">
        <f>'FS AY 2017-18'!C11*1.2</f>
        <v>4200</v>
      </c>
      <c r="D11" s="4"/>
      <c r="E11" s="4"/>
      <c r="F11" s="59"/>
    </row>
    <row r="12" spans="1:8" x14ac:dyDescent="0.25">
      <c r="A12" s="4"/>
      <c r="B12" s="4"/>
      <c r="C12" s="56"/>
      <c r="D12" s="4"/>
      <c r="E12" s="4"/>
      <c r="F12" s="59"/>
    </row>
    <row r="13" spans="1:8" x14ac:dyDescent="0.25">
      <c r="A13" s="4" t="s">
        <v>8</v>
      </c>
      <c r="B13" s="4"/>
      <c r="C13" s="56">
        <v>296550</v>
      </c>
      <c r="D13" s="4"/>
      <c r="E13" s="4"/>
      <c r="F13" s="59"/>
    </row>
    <row r="14" spans="1:8" x14ac:dyDescent="0.25">
      <c r="A14" s="4"/>
      <c r="B14" s="4"/>
      <c r="C14" s="56"/>
      <c r="D14" s="4"/>
      <c r="E14" s="4"/>
      <c r="F14" s="59"/>
    </row>
    <row r="15" spans="1:8" ht="15.75" thickBot="1" x14ac:dyDescent="0.3">
      <c r="A15" s="5"/>
      <c r="B15" s="5"/>
      <c r="C15" s="58">
        <f>SUM(C7:C14)</f>
        <v>809347</v>
      </c>
      <c r="D15" s="5"/>
      <c r="E15" s="5"/>
      <c r="F15" s="60">
        <f>SUM(F7:F14)</f>
        <v>809347</v>
      </c>
      <c r="G15" s="7">
        <f>C15-F15</f>
        <v>0</v>
      </c>
      <c r="H15" s="7"/>
    </row>
    <row r="16" spans="1:8" ht="15.75" thickTop="1" x14ac:dyDescent="0.25">
      <c r="F16" s="69"/>
    </row>
    <row r="17" spans="1:7" ht="15.75" x14ac:dyDescent="0.25">
      <c r="A17" s="103" t="s">
        <v>106</v>
      </c>
      <c r="B17" s="103"/>
      <c r="C17" s="103"/>
      <c r="D17" s="103"/>
      <c r="E17" s="103"/>
      <c r="F17" s="103"/>
    </row>
    <row r="18" spans="1:7" x14ac:dyDescent="0.25">
      <c r="A18" s="8"/>
      <c r="B18" s="8"/>
      <c r="C18" s="8"/>
      <c r="D18" s="8"/>
      <c r="E18" s="8"/>
      <c r="F18" s="8"/>
    </row>
    <row r="19" spans="1:7" x14ac:dyDescent="0.25">
      <c r="A19" s="9" t="s">
        <v>9</v>
      </c>
      <c r="B19" s="92" t="s">
        <v>1</v>
      </c>
      <c r="C19" s="92" t="s">
        <v>1</v>
      </c>
      <c r="D19" s="9" t="s">
        <v>10</v>
      </c>
      <c r="E19" s="87" t="s">
        <v>1</v>
      </c>
      <c r="F19" s="87" t="s">
        <v>1</v>
      </c>
    </row>
    <row r="20" spans="1:7" x14ac:dyDescent="0.25">
      <c r="A20" s="36" t="s">
        <v>17</v>
      </c>
      <c r="B20" s="61">
        <f>'FS AY 2017-18'!C23</f>
        <v>677241</v>
      </c>
      <c r="C20" s="64"/>
      <c r="D20" s="18" t="s">
        <v>100</v>
      </c>
      <c r="E20" s="79"/>
      <c r="F20" s="61">
        <f>'FS AY 2017-18'!F20*1.1</f>
        <v>495660.00000000006</v>
      </c>
      <c r="G20" t="s">
        <v>103</v>
      </c>
    </row>
    <row r="21" spans="1:7" x14ac:dyDescent="0.25">
      <c r="A21" s="38" t="s">
        <v>72</v>
      </c>
      <c r="B21" s="62">
        <f>340600-18290-25670-90-70784+6120</f>
        <v>231886</v>
      </c>
      <c r="C21" s="56"/>
      <c r="D21" s="67"/>
      <c r="E21" s="80"/>
      <c r="F21" s="65"/>
    </row>
    <row r="22" spans="1:7" x14ac:dyDescent="0.25">
      <c r="A22" s="38"/>
      <c r="B22" s="59">
        <f>B20-B21</f>
        <v>445355</v>
      </c>
      <c r="C22" s="56"/>
      <c r="D22" s="2" t="s">
        <v>90</v>
      </c>
      <c r="E22" s="80"/>
      <c r="F22" s="65">
        <f>'FS AY 2017-18'!F22*1.1</f>
        <v>93337.200000000012</v>
      </c>
    </row>
    <row r="23" spans="1:7" x14ac:dyDescent="0.25">
      <c r="A23" s="38" t="s">
        <v>16</v>
      </c>
      <c r="B23" s="62">
        <f>C13</f>
        <v>296550</v>
      </c>
      <c r="C23" s="56">
        <f>B22+B23</f>
        <v>741905</v>
      </c>
      <c r="D23" s="67" t="s">
        <v>91</v>
      </c>
      <c r="E23" s="80"/>
      <c r="F23" s="65">
        <f>'FS AY 2017-18'!F23*1.1</f>
        <v>3056.9</v>
      </c>
    </row>
    <row r="24" spans="1:7" x14ac:dyDescent="0.25">
      <c r="A24" s="38"/>
      <c r="B24" s="59"/>
      <c r="C24" s="56"/>
      <c r="D24" s="67" t="s">
        <v>99</v>
      </c>
      <c r="E24" s="81"/>
      <c r="F24" s="59">
        <f>'FS AY 2017-18'!F24*1.1</f>
        <v>110000.00000000001</v>
      </c>
    </row>
    <row r="25" spans="1:7" x14ac:dyDescent="0.25">
      <c r="A25" s="38" t="s">
        <v>18</v>
      </c>
      <c r="B25" s="59"/>
      <c r="C25" s="56">
        <f>'FS AY 2017-18'!C25*1.2</f>
        <v>36720</v>
      </c>
      <c r="D25" s="67"/>
      <c r="E25" s="81"/>
      <c r="F25" s="59"/>
    </row>
    <row r="26" spans="1:7" x14ac:dyDescent="0.25">
      <c r="A26" s="38"/>
      <c r="B26" s="59"/>
      <c r="C26" s="56"/>
      <c r="D26" s="67" t="s">
        <v>23</v>
      </c>
      <c r="E26" s="81"/>
      <c r="F26" s="59">
        <f>'FS AY 2017-18'!F26*1.1</f>
        <v>3432.0000000000005</v>
      </c>
    </row>
    <row r="27" spans="1:7" x14ac:dyDescent="0.25">
      <c r="A27" s="38"/>
      <c r="B27" s="59"/>
      <c r="C27" s="56"/>
      <c r="D27" s="67" t="s">
        <v>24</v>
      </c>
      <c r="E27" s="81"/>
      <c r="F27" s="59">
        <f>'FS AY 2017-18'!F27*1.1</f>
        <v>73139</v>
      </c>
    </row>
    <row r="28" spans="1:7" x14ac:dyDescent="0.25">
      <c r="A28" s="38"/>
      <c r="B28" s="59"/>
      <c r="C28" s="56"/>
      <c r="D28" s="2"/>
      <c r="E28" s="81"/>
      <c r="F28" s="59"/>
    </row>
    <row r="29" spans="1:7" ht="15.75" thickBot="1" x14ac:dyDescent="0.3">
      <c r="A29" s="39"/>
      <c r="B29" s="63"/>
      <c r="C29" s="60">
        <f>SUM(C20:C27)</f>
        <v>778625</v>
      </c>
      <c r="D29" s="68"/>
      <c r="E29" s="83"/>
      <c r="F29" s="82">
        <f>SUM(F20:F28)</f>
        <v>778625.10000000009</v>
      </c>
      <c r="G29" s="7">
        <f>C29-F29</f>
        <v>-0.10000000009313226</v>
      </c>
    </row>
    <row r="30" spans="1:7" ht="15.75" thickTop="1" x14ac:dyDescent="0.25"/>
    <row r="31" spans="1:7" s="48" customFormat="1" x14ac:dyDescent="0.25">
      <c r="A31" s="114" t="s">
        <v>62</v>
      </c>
      <c r="B31" s="114"/>
      <c r="C31" s="114"/>
      <c r="G31" s="49"/>
    </row>
    <row r="32" spans="1:7" s="48" customFormat="1" x14ac:dyDescent="0.25">
      <c r="G32" s="49"/>
    </row>
    <row r="33" spans="1:7" s="48" customFormat="1" x14ac:dyDescent="0.25">
      <c r="A33" s="114" t="s">
        <v>63</v>
      </c>
      <c r="B33" s="114"/>
      <c r="G33" s="49"/>
    </row>
    <row r="34" spans="1:7" s="48" customFormat="1" x14ac:dyDescent="0.25">
      <c r="A34" s="114" t="s">
        <v>64</v>
      </c>
      <c r="B34" s="114"/>
      <c r="G34" s="49"/>
    </row>
    <row r="35" spans="1:7" s="48" customFormat="1" x14ac:dyDescent="0.25">
      <c r="A35" s="114" t="s">
        <v>65</v>
      </c>
      <c r="B35" s="114"/>
      <c r="G35" s="49"/>
    </row>
    <row r="36" spans="1:7" s="48" customFormat="1" x14ac:dyDescent="0.25">
      <c r="A36" s="99"/>
      <c r="B36" s="51"/>
      <c r="G36" s="49"/>
    </row>
    <row r="37" spans="1:7" s="48" customFormat="1" x14ac:dyDescent="0.25">
      <c r="A37" s="99"/>
      <c r="B37" s="51"/>
      <c r="G37" s="49"/>
    </row>
    <row r="38" spans="1:7" s="48" customFormat="1" x14ac:dyDescent="0.25">
      <c r="A38" s="99"/>
      <c r="B38" s="51"/>
      <c r="G38" s="49"/>
    </row>
    <row r="39" spans="1:7" s="48" customFormat="1" x14ac:dyDescent="0.25">
      <c r="A39" s="99"/>
      <c r="B39" s="51"/>
      <c r="G39" s="49"/>
    </row>
    <row r="40" spans="1:7" s="48" customFormat="1" x14ac:dyDescent="0.25">
      <c r="A40" s="114" t="s">
        <v>66</v>
      </c>
      <c r="B40" s="114"/>
      <c r="G40" s="49"/>
    </row>
    <row r="41" spans="1:7" s="48" customFormat="1" x14ac:dyDescent="0.25">
      <c r="A41" s="114" t="s">
        <v>67</v>
      </c>
      <c r="B41" s="114"/>
      <c r="G41" s="49"/>
    </row>
    <row r="42" spans="1:7" s="48" customFormat="1" x14ac:dyDescent="0.25">
      <c r="A42" s="114" t="s">
        <v>68</v>
      </c>
      <c r="B42" s="114"/>
      <c r="G42" s="49"/>
    </row>
    <row r="43" spans="1:7" x14ac:dyDescent="0.25">
      <c r="A43" s="48"/>
      <c r="B43" s="48"/>
      <c r="C43" s="48"/>
    </row>
  </sheetData>
  <mergeCells count="11">
    <mergeCell ref="A42:B42"/>
    <mergeCell ref="A34:B34"/>
    <mergeCell ref="A35:B35"/>
    <mergeCell ref="A40:B40"/>
    <mergeCell ref="A41:B41"/>
    <mergeCell ref="A33:B33"/>
    <mergeCell ref="A2:F2"/>
    <mergeCell ref="A3:F3"/>
    <mergeCell ref="A4:F4"/>
    <mergeCell ref="A17:F17"/>
    <mergeCell ref="A31:C31"/>
  </mergeCells>
  <hyperlinks>
    <hyperlink ref="C13" r:id="rId1" display="=F15-@sum(C7:C11)" xr:uid="{0D4A5272-BAE6-47A3-A5E7-EFE5A2A2F924}"/>
  </hyperlinks>
  <pageMargins left="0.7" right="0.7" top="0.62" bottom="0.39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7118-72A2-41DD-8890-91B97C5807DC}">
  <dimension ref="A1:H36"/>
  <sheetViews>
    <sheetView tabSelected="1" view="pageBreakPreview" zoomScaleSheetLayoutView="100" workbookViewId="0">
      <selection activeCell="C5" sqref="C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4" width="14.7109375" style="2" customWidth="1"/>
    <col min="5" max="6" width="12.28515625" style="2" bestFit="1" customWidth="1"/>
    <col min="7" max="7" width="10.140625" style="2" bestFit="1" customWidth="1"/>
    <col min="8" max="16384" width="9.140625" style="2"/>
  </cols>
  <sheetData>
    <row r="1" spans="1:7" ht="15.75" x14ac:dyDescent="0.25">
      <c r="A1" s="103" t="str">
        <f>'Comp AY 2015-16'!A1:H1</f>
        <v>INCOME TAX RETURN</v>
      </c>
      <c r="B1" s="103"/>
      <c r="C1" s="103"/>
      <c r="D1" s="103"/>
      <c r="E1" s="103"/>
      <c r="F1" s="103"/>
    </row>
    <row r="3" spans="1:7" x14ac:dyDescent="0.25">
      <c r="A3" s="13" t="s">
        <v>44</v>
      </c>
      <c r="B3" s="13" t="s">
        <v>11</v>
      </c>
      <c r="C3" s="41" t="s">
        <v>92</v>
      </c>
      <c r="D3" s="15"/>
      <c r="E3" s="15"/>
    </row>
    <row r="4" spans="1:7" ht="29.25" customHeight="1" x14ac:dyDescent="0.25">
      <c r="A4" s="14" t="s">
        <v>12</v>
      </c>
      <c r="B4" s="14" t="s">
        <v>11</v>
      </c>
      <c r="C4" s="104" t="s">
        <v>93</v>
      </c>
      <c r="D4" s="104"/>
      <c r="E4" s="104"/>
      <c r="F4" s="104"/>
    </row>
    <row r="5" spans="1:7" x14ac:dyDescent="0.25">
      <c r="A5" s="13" t="s">
        <v>28</v>
      </c>
      <c r="B5" s="13" t="s">
        <v>11</v>
      </c>
      <c r="C5" s="41" t="s">
        <v>94</v>
      </c>
      <c r="D5" s="15"/>
      <c r="E5" s="15"/>
    </row>
    <row r="6" spans="1:7" x14ac:dyDescent="0.25">
      <c r="A6" s="13" t="s">
        <v>29</v>
      </c>
      <c r="B6" s="14" t="s">
        <v>11</v>
      </c>
      <c r="C6" s="42">
        <v>24532</v>
      </c>
      <c r="D6" s="15"/>
      <c r="E6" s="15"/>
    </row>
    <row r="7" spans="1:7" x14ac:dyDescent="0.25">
      <c r="A7" s="70" t="s">
        <v>73</v>
      </c>
      <c r="B7" s="14" t="s">
        <v>11</v>
      </c>
      <c r="C7" s="96">
        <v>8108410201</v>
      </c>
    </row>
    <row r="8" spans="1:7" x14ac:dyDescent="0.25">
      <c r="A8" s="70" t="s">
        <v>74</v>
      </c>
      <c r="B8" s="14" t="s">
        <v>11</v>
      </c>
      <c r="C8" s="71" t="s">
        <v>75</v>
      </c>
    </row>
    <row r="9" spans="1:7" x14ac:dyDescent="0.25">
      <c r="A9" s="13" t="s">
        <v>13</v>
      </c>
      <c r="B9" s="14" t="s">
        <v>11</v>
      </c>
      <c r="C9" s="15" t="s">
        <v>14</v>
      </c>
      <c r="D9" s="15"/>
      <c r="E9" s="15"/>
    </row>
    <row r="10" spans="1:7" x14ac:dyDescent="0.25">
      <c r="A10" s="13" t="s">
        <v>30</v>
      </c>
      <c r="B10" s="14" t="s">
        <v>11</v>
      </c>
      <c r="C10" s="15" t="s">
        <v>107</v>
      </c>
      <c r="D10" s="15"/>
      <c r="E10" s="15"/>
    </row>
    <row r="11" spans="1:7" x14ac:dyDescent="0.25">
      <c r="A11" s="13" t="s">
        <v>76</v>
      </c>
      <c r="B11" s="14" t="s">
        <v>11</v>
      </c>
      <c r="C11" s="15" t="s">
        <v>104</v>
      </c>
      <c r="D11" s="15"/>
      <c r="E11" s="15"/>
    </row>
    <row r="12" spans="1:7" x14ac:dyDescent="0.25">
      <c r="A12" s="13" t="s">
        <v>15</v>
      </c>
      <c r="B12" s="14" t="s">
        <v>11</v>
      </c>
      <c r="C12" s="84">
        <v>43677</v>
      </c>
      <c r="D12" s="15"/>
      <c r="E12" s="15"/>
    </row>
    <row r="14" spans="1:7" ht="15.75" x14ac:dyDescent="0.25">
      <c r="A14" s="103" t="s">
        <v>108</v>
      </c>
      <c r="B14" s="103"/>
      <c r="C14" s="103"/>
      <c r="D14" s="103"/>
      <c r="E14" s="103"/>
      <c r="F14" s="103"/>
    </row>
    <row r="15" spans="1:7" x14ac:dyDescent="0.25">
      <c r="A15" s="118" t="s">
        <v>0</v>
      </c>
      <c r="B15" s="118"/>
      <c r="C15" s="118"/>
      <c r="D15" s="118"/>
      <c r="E15" s="100" t="s">
        <v>1</v>
      </c>
      <c r="F15" s="100" t="s">
        <v>1</v>
      </c>
      <c r="G15" s="13"/>
    </row>
    <row r="16" spans="1:7" x14ac:dyDescent="0.25">
      <c r="A16" s="105" t="s">
        <v>34</v>
      </c>
      <c r="B16" s="106"/>
      <c r="C16" s="106"/>
      <c r="D16" s="106"/>
      <c r="E16" s="3"/>
      <c r="F16" s="3"/>
    </row>
    <row r="17" spans="1:6" x14ac:dyDescent="0.25">
      <c r="A17" s="108" t="s">
        <v>95</v>
      </c>
      <c r="B17" s="109"/>
      <c r="C17" s="109"/>
      <c r="D17" s="109"/>
      <c r="E17" s="72">
        <f>'FS AY 2019-20'!C13</f>
        <v>355860</v>
      </c>
      <c r="F17" s="72"/>
    </row>
    <row r="18" spans="1:6" x14ac:dyDescent="0.25">
      <c r="A18" s="108" t="s">
        <v>36</v>
      </c>
      <c r="B18" s="109"/>
      <c r="C18" s="109"/>
      <c r="D18" s="109"/>
      <c r="E18" s="73" t="s">
        <v>37</v>
      </c>
      <c r="F18" s="73">
        <f>E17</f>
        <v>355860</v>
      </c>
    </row>
    <row r="19" spans="1:6" x14ac:dyDescent="0.25">
      <c r="A19" s="108"/>
      <c r="B19" s="109"/>
      <c r="C19" s="109"/>
      <c r="D19" s="109"/>
      <c r="E19" s="72"/>
      <c r="F19" s="72"/>
    </row>
    <row r="20" spans="1:6" x14ac:dyDescent="0.25">
      <c r="A20" s="105" t="s">
        <v>38</v>
      </c>
      <c r="B20" s="106"/>
      <c r="C20" s="106"/>
      <c r="D20" s="106"/>
      <c r="E20" s="72">
        <f>F18</f>
        <v>355860</v>
      </c>
      <c r="F20" s="72"/>
    </row>
    <row r="21" spans="1:6" x14ac:dyDescent="0.25">
      <c r="A21" s="97"/>
      <c r="B21" s="98"/>
      <c r="C21" s="98"/>
      <c r="D21" s="98"/>
      <c r="E21" s="72"/>
      <c r="F21" s="72"/>
    </row>
    <row r="22" spans="1:6" x14ac:dyDescent="0.25">
      <c r="A22" s="115" t="s">
        <v>84</v>
      </c>
      <c r="B22" s="116"/>
      <c r="C22" s="116"/>
      <c r="D22" s="116"/>
      <c r="E22" s="73" t="s">
        <v>37</v>
      </c>
      <c r="F22" s="73">
        <f>E20</f>
        <v>355860</v>
      </c>
    </row>
    <row r="23" spans="1:6" x14ac:dyDescent="0.25">
      <c r="A23" s="108"/>
      <c r="B23" s="109"/>
      <c r="C23" s="109"/>
      <c r="D23" s="109"/>
      <c r="E23" s="72"/>
      <c r="F23" s="72"/>
    </row>
    <row r="24" spans="1:6" x14ac:dyDescent="0.25">
      <c r="A24" s="105" t="s">
        <v>40</v>
      </c>
      <c r="B24" s="106"/>
      <c r="C24" s="106"/>
      <c r="D24" s="106"/>
      <c r="E24" s="72"/>
      <c r="F24" s="72">
        <f>F22</f>
        <v>355860</v>
      </c>
    </row>
    <row r="25" spans="1:6" x14ac:dyDescent="0.25">
      <c r="A25" s="108"/>
      <c r="B25" s="109"/>
      <c r="C25" s="109"/>
      <c r="D25" s="109"/>
      <c r="E25" s="72"/>
      <c r="F25" s="72"/>
    </row>
    <row r="26" spans="1:6" x14ac:dyDescent="0.25">
      <c r="A26" s="112" t="s">
        <v>50</v>
      </c>
      <c r="B26" s="113"/>
      <c r="C26" s="113"/>
      <c r="D26" s="113"/>
      <c r="E26" s="74"/>
      <c r="F26" s="74">
        <f>0.05*(F24-250000)</f>
        <v>5293</v>
      </c>
    </row>
    <row r="27" spans="1:6" x14ac:dyDescent="0.25">
      <c r="A27" s="101"/>
      <c r="B27" s="102"/>
      <c r="C27" s="102"/>
      <c r="D27" s="102"/>
      <c r="E27" s="72"/>
      <c r="F27" s="72"/>
    </row>
    <row r="28" spans="1:6" x14ac:dyDescent="0.25">
      <c r="A28" s="22" t="s">
        <v>96</v>
      </c>
      <c r="B28" s="102"/>
      <c r="C28" s="102"/>
      <c r="D28" s="102"/>
      <c r="E28" s="72"/>
      <c r="F28" s="72">
        <v>2500</v>
      </c>
    </row>
    <row r="29" spans="1:6" x14ac:dyDescent="0.25">
      <c r="A29" s="22"/>
      <c r="B29" s="102"/>
      <c r="C29" s="102"/>
      <c r="D29" s="102"/>
      <c r="E29" s="72"/>
      <c r="F29" s="72"/>
    </row>
    <row r="30" spans="1:6" x14ac:dyDescent="0.25">
      <c r="A30" s="115" t="s">
        <v>97</v>
      </c>
      <c r="B30" s="116"/>
      <c r="C30" s="116"/>
      <c r="D30" s="117"/>
      <c r="E30" s="72"/>
      <c r="F30" s="72">
        <f>F26-F28</f>
        <v>2793</v>
      </c>
    </row>
    <row r="31" spans="1:6" x14ac:dyDescent="0.25">
      <c r="A31" s="101"/>
      <c r="B31" s="102"/>
      <c r="C31" s="102"/>
      <c r="D31" s="102"/>
      <c r="E31" s="72"/>
      <c r="F31" s="72"/>
    </row>
    <row r="32" spans="1:6" x14ac:dyDescent="0.25">
      <c r="A32" s="108" t="s">
        <v>109</v>
      </c>
      <c r="B32" s="109"/>
      <c r="C32" s="109"/>
      <c r="D32" s="120"/>
      <c r="E32" s="72"/>
      <c r="F32" s="72">
        <f>F30*0.04</f>
        <v>111.72</v>
      </c>
    </row>
    <row r="33" spans="1:8" x14ac:dyDescent="0.25">
      <c r="A33" s="95"/>
      <c r="B33" s="96"/>
      <c r="C33" s="96"/>
      <c r="D33" s="96"/>
      <c r="E33" s="75"/>
      <c r="F33" s="72"/>
    </row>
    <row r="34" spans="1:8" ht="15.75" thickBot="1" x14ac:dyDescent="0.3">
      <c r="A34" s="97" t="s">
        <v>52</v>
      </c>
      <c r="B34" s="96"/>
      <c r="C34" s="96"/>
      <c r="D34" s="96"/>
      <c r="E34" s="75"/>
      <c r="F34" s="121">
        <f>F30+F32</f>
        <v>2904.72</v>
      </c>
    </row>
    <row r="35" spans="1:8" ht="15.75" thickTop="1" x14ac:dyDescent="0.25">
      <c r="A35" s="122"/>
      <c r="B35" s="123"/>
      <c r="C35" s="123"/>
      <c r="D35" s="123"/>
      <c r="E35" s="73"/>
      <c r="F35" s="73"/>
      <c r="H35" s="67"/>
    </row>
    <row r="36" spans="1:8" x14ac:dyDescent="0.25">
      <c r="H36" s="67"/>
    </row>
  </sheetData>
  <mergeCells count="17">
    <mergeCell ref="A25:D25"/>
    <mergeCell ref="A26:D26"/>
    <mergeCell ref="A30:D30"/>
    <mergeCell ref="A32:D32"/>
    <mergeCell ref="A35:D35"/>
    <mergeCell ref="A18:D18"/>
    <mergeCell ref="A19:D19"/>
    <mergeCell ref="A20:D20"/>
    <mergeCell ref="A22:D22"/>
    <mergeCell ref="A23:D23"/>
    <mergeCell ref="A24:D24"/>
    <mergeCell ref="A1:F1"/>
    <mergeCell ref="C4:F4"/>
    <mergeCell ref="A14:F14"/>
    <mergeCell ref="A15:D15"/>
    <mergeCell ref="A16:D16"/>
    <mergeCell ref="A17:D17"/>
  </mergeCells>
  <pageMargins left="0.7" right="0.5" top="0.51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Comp AY 2018-19</vt:lpstr>
      <vt:lpstr>FS AY 2018-19</vt:lpstr>
      <vt:lpstr>Comp AY 2019-20</vt:lpstr>
      <vt:lpstr>FS AY 2019-20</vt:lpstr>
      <vt:lpstr>'Comp AY 2017-18'!Print_Area</vt:lpstr>
      <vt:lpstr>'Comp AY 2018-19'!Print_Area</vt:lpstr>
      <vt:lpstr>'Comp AY 2019-20'!Print_Area</vt:lpstr>
      <vt:lpstr>'FS AY 2015-16'!Print_Area</vt:lpstr>
      <vt:lpstr>'FS AY 2016-17'!Print_Area</vt:lpstr>
      <vt:lpstr>'FS AY 2017-18'!Print_Area</vt:lpstr>
      <vt:lpstr>'FS AY 2018-19'!Print_Area</vt:lpstr>
      <vt:lpstr>'FS AY 2019-20'!Print_Area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</cp:lastModifiedBy>
  <cp:lastPrinted>2019-01-24T05:47:23Z</cp:lastPrinted>
  <dcterms:created xsi:type="dcterms:W3CDTF">2016-04-27T15:18:27Z</dcterms:created>
  <dcterms:modified xsi:type="dcterms:W3CDTF">2019-01-24T05:47:27Z</dcterms:modified>
</cp:coreProperties>
</file>