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SHAL\Desktop\Data0\Vision Empire\"/>
    </mc:Choice>
  </mc:AlternateContent>
  <bookViews>
    <workbookView xWindow="0" yWindow="0" windowWidth="18960" windowHeight="7590" activeTab="3"/>
  </bookViews>
  <sheets>
    <sheet name="Sheet1" sheetId="1" r:id="rId1"/>
    <sheet name="Master Chembur" sheetId="2" r:id="rId2"/>
    <sheet name="Master Byculla" sheetId="3" r:id="rId3"/>
    <sheet name="GSTR$A Q418-19 BYC" sheetId="4" r:id="rId4"/>
  </sheets>
  <externalReferences>
    <externalReference r:id="rId5"/>
  </externalReferences>
  <definedNames>
    <definedName name="_xlnm._FilterDatabase" localSheetId="3" hidden="1">'GSTR$A Q418-19 BYC'!$A$1:$J$60</definedName>
    <definedName name="_xlnm._FilterDatabase" localSheetId="1" hidden="1">'Master Chembur'!$D$2:$G$26</definedName>
    <definedName name="inv_typ">[1]master!$N$2:$N$2</definedName>
    <definedName name="p_gst">[1]master!$C$2:$C$3</definedName>
    <definedName name="pos">[1]master!$K$2:$K$38</definedName>
    <definedName name="rt">[1]master!$H$2:$H$8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2" i="4"/>
  <c r="D29" i="3" l="1"/>
  <c r="D30" i="3"/>
  <c r="D31" i="3"/>
  <c r="D32" i="3"/>
  <c r="D33" i="3"/>
  <c r="L11" i="2" l="1"/>
  <c r="J11" i="2"/>
  <c r="G29" i="1" l="1"/>
  <c r="G28" i="1"/>
  <c r="G27" i="1"/>
  <c r="F28" i="1"/>
  <c r="F27" i="1"/>
  <c r="L9" i="2"/>
  <c r="L10" i="2"/>
  <c r="K10" i="2"/>
  <c r="J10" i="2"/>
  <c r="K9" i="2"/>
  <c r="K11" i="2" s="1"/>
  <c r="J16" i="2"/>
  <c r="K16" i="2" s="1"/>
  <c r="G17" i="1" l="1"/>
  <c r="F20" i="1"/>
  <c r="F19" i="1"/>
  <c r="B18" i="1" l="1"/>
  <c r="D14" i="1"/>
  <c r="C14" i="1"/>
  <c r="D13" i="1"/>
  <c r="C13" i="1"/>
  <c r="E13" i="1" s="1"/>
  <c r="D12" i="1"/>
  <c r="D15" i="1" s="1"/>
  <c r="C12" i="1"/>
  <c r="E12" i="1" s="1"/>
  <c r="E7" i="1"/>
  <c r="E5" i="1"/>
  <c r="E6" i="1"/>
  <c r="E4" i="1"/>
  <c r="B15" i="1"/>
  <c r="D7" i="1"/>
  <c r="C7" i="1"/>
  <c r="B7" i="1"/>
  <c r="D6" i="1"/>
  <c r="C6" i="1"/>
  <c r="D5" i="1"/>
  <c r="C5" i="1"/>
  <c r="D4" i="1"/>
  <c r="C4" i="1"/>
  <c r="E14" i="1" l="1"/>
  <c r="E15" i="1"/>
  <c r="C15" i="1"/>
</calcChain>
</file>

<file path=xl/sharedStrings.xml><?xml version="1.0" encoding="utf-8"?>
<sst xmlns="http://schemas.openxmlformats.org/spreadsheetml/2006/main" count="573" uniqueCount="198">
  <si>
    <t>Byculla</t>
  </si>
  <si>
    <t>Chembur</t>
  </si>
  <si>
    <t>Suneel Verma HUF</t>
  </si>
  <si>
    <t>27AANHS9154E1ZO</t>
  </si>
  <si>
    <t>SUNEEL LALBAHADUR VARMA</t>
  </si>
  <si>
    <t>suneelv62@gmail.com</t>
  </si>
  <si>
    <t>Suneel@123</t>
  </si>
  <si>
    <t>visionbyc_74</t>
  </si>
  <si>
    <t>visionempir_74</t>
  </si>
  <si>
    <t>27ACBPV1217H1ZQ</t>
  </si>
  <si>
    <t>BHAVNA SUNIL VARMA</t>
  </si>
  <si>
    <t>bhavna.varma04@gmail.com</t>
  </si>
  <si>
    <t>Sales</t>
  </si>
  <si>
    <t>CGST</t>
  </si>
  <si>
    <t>SGST</t>
  </si>
  <si>
    <t>Total</t>
  </si>
  <si>
    <t>Proprietor</t>
  </si>
  <si>
    <t>Purchase</t>
  </si>
  <si>
    <t>Gross Profit</t>
  </si>
  <si>
    <t>19AAECR3440A1ZS</t>
  </si>
  <si>
    <t>27AAAFH3854P1ZY</t>
  </si>
  <si>
    <t>27AABCH7092K1Z7</t>
  </si>
  <si>
    <t>27AABCO1610J1ZQ</t>
  </si>
  <si>
    <t>27AABFB8993N1ZP</t>
  </si>
  <si>
    <t>27AADCC6042N1ZG</t>
  </si>
  <si>
    <t>27AADCP1503F1ZW</t>
  </si>
  <si>
    <t>27AADFG7187R1ZI</t>
  </si>
  <si>
    <t>27AAFFG1090H1ZJ</t>
  </si>
  <si>
    <t>27AAGFC8454L1ZZ</t>
  </si>
  <si>
    <t>27AANFT3225H1Z1</t>
  </si>
  <si>
    <t>27AASFS5049P1Z6</t>
  </si>
  <si>
    <t>27AAXCS5823M1ZF</t>
  </si>
  <si>
    <t>27ABBPS3432N1ZD</t>
  </si>
  <si>
    <t>27AFNPG7422E1ZI</t>
  </si>
  <si>
    <t>27AFTPP9820M1ZG</t>
  </si>
  <si>
    <t>27AGOPK8195L1ZG</t>
  </si>
  <si>
    <t>27AHXPD7685A1ZY</t>
  </si>
  <si>
    <t>27BBAPS7951Q1ZR</t>
  </si>
  <si>
    <t>RONAK OPTIK INDIA PRIVATE LIMITED</t>
  </si>
  <si>
    <t>HIND OPTICAL CO</t>
  </si>
  <si>
    <t>HOYA LENS INDIA PRIVATE LIMITED</t>
  </si>
  <si>
    <t>OCEAN EYEWEAR PRIVATE LIMITED</t>
  </si>
  <si>
    <t>BEE SYSTEMS</t>
  </si>
  <si>
    <t>COLOREYES EYECARE PRIVATE LIMITED</t>
  </si>
  <si>
    <t>PAREKH INTEGRATED SERVICES PRIVATE LIMITED</t>
  </si>
  <si>
    <t>GHAG OPTICAL CO.</t>
  </si>
  <si>
    <t>GHAG OPHTHALMIC LENS DIVISION</t>
  </si>
  <si>
    <t>COMET VISION ENTERPRISES</t>
  </si>
  <si>
    <t>TRUVISION</t>
  </si>
  <si>
    <t>SWISS OPTICS</t>
  </si>
  <si>
    <t>SHAMIR OPTICAL INDIA PRIVATE LIMITED</t>
  </si>
  <si>
    <t>PRADIP MAHASUKHLAL SHAH</t>
  </si>
  <si>
    <t>NARENDRA SEWAKRAM GANGWANI</t>
  </si>
  <si>
    <t>VIJAYKUMAR LALCHAND PUNJABI</t>
  </si>
  <si>
    <t>FAHIM IQBAL KAPADIA</t>
  </si>
  <si>
    <t>RITESH DEEPAKBHAI DOSHI</t>
  </si>
  <si>
    <t>ASHOK MARUTI SHINDE</t>
  </si>
  <si>
    <t>GSTIN</t>
  </si>
  <si>
    <t>PAN</t>
  </si>
  <si>
    <t>NAME</t>
  </si>
  <si>
    <t>AAECR3440A</t>
  </si>
  <si>
    <t>AAAFH3854P</t>
  </si>
  <si>
    <t>AABCH7092K</t>
  </si>
  <si>
    <t>AABCO1610J</t>
  </si>
  <si>
    <t>AABFB8993N</t>
  </si>
  <si>
    <t>AADCC6042N</t>
  </si>
  <si>
    <t>AADCP1503F</t>
  </si>
  <si>
    <t>AADFG7187R</t>
  </si>
  <si>
    <t>AAFFG1090H</t>
  </si>
  <si>
    <t>AAGFC8454L</t>
  </si>
  <si>
    <t>AANFT3225H</t>
  </si>
  <si>
    <t>AASFS5049P</t>
  </si>
  <si>
    <t>AAXCS5823M</t>
  </si>
  <si>
    <t>ABBPS3432N</t>
  </si>
  <si>
    <t>AFNPG7422E</t>
  </si>
  <si>
    <t>AFTPP9820M</t>
  </si>
  <si>
    <t>AGOPK8195L</t>
  </si>
  <si>
    <t>AHXPD7685A</t>
  </si>
  <si>
    <t>BBAPS7951Q</t>
  </si>
  <si>
    <t>OPTICAL TRADERS</t>
  </si>
  <si>
    <t>SAI INDUSTRIES</t>
  </si>
  <si>
    <t>SANDIP MOHANLAL SHAH</t>
  </si>
  <si>
    <t>AAIPS3283P</t>
  </si>
  <si>
    <t>27AAIPS3283P1ZV</t>
  </si>
  <si>
    <t>EMPIRE INDIA</t>
  </si>
  <si>
    <t>27AABPG7104J1ZY</t>
  </si>
  <si>
    <t>AABPG7104J</t>
  </si>
  <si>
    <t>PRAKASH JAMANADAS GANDHI</t>
  </si>
  <si>
    <t>GANDHI OPTICIANS</t>
  </si>
  <si>
    <t>BRIGHT LENSES</t>
  </si>
  <si>
    <t>SHEETAL OPTICS</t>
  </si>
  <si>
    <t>27AACCA3430F1Z6</t>
  </si>
  <si>
    <t>AACCA3430F</t>
  </si>
  <si>
    <t>ALCON LABOLATORIES (INDIA) PRIVATE LIMITED</t>
  </si>
  <si>
    <t>parekh new</t>
  </si>
  <si>
    <t>HARSH MARKETING COMPANY</t>
  </si>
  <si>
    <t>AADFH1061P</t>
  </si>
  <si>
    <t>27AADFH1061P1Z8</t>
  </si>
  <si>
    <t>PRIME OPTICS</t>
  </si>
  <si>
    <t>AAAFP6252B</t>
  </si>
  <si>
    <t>27AAAFP6252B1ZL</t>
  </si>
  <si>
    <t>Alias</t>
  </si>
  <si>
    <t>Q4</t>
  </si>
  <si>
    <t>27ANTPS5182M1ZX</t>
  </si>
  <si>
    <t>CREENA RAHUL SHAH</t>
  </si>
  <si>
    <t>27AAKFN0456H1Z7</t>
  </si>
  <si>
    <t>N K KALRA AND ASSOCIATES</t>
  </si>
  <si>
    <t>25AAKCM6694H1ZY</t>
  </si>
  <si>
    <t>MANGALSONS OPTICS PRIVATE LIMITED</t>
  </si>
  <si>
    <t>27AAACO7545B1ZM</t>
  </si>
  <si>
    <t>OPTILINE EYEWEAR PRIVATE LIMITED</t>
  </si>
  <si>
    <t>27ABVPP0084F1ZB</t>
  </si>
  <si>
    <t>AJAY BALKRISHNA PATIL</t>
  </si>
  <si>
    <t>27AAAFA0474E1ZY</t>
  </si>
  <si>
    <t>ALANKAR OPTICIANS</t>
  </si>
  <si>
    <t>ANTPS5182M</t>
  </si>
  <si>
    <t>AAKFN0456H</t>
  </si>
  <si>
    <t>AAKCM6694H</t>
  </si>
  <si>
    <t>AAACO7545B</t>
  </si>
  <si>
    <t>ABVPP0084F</t>
  </si>
  <si>
    <t>AAAFA0474E</t>
  </si>
  <si>
    <t>YASH OPTICS AND LENS PRIVATE LIMITED</t>
  </si>
  <si>
    <t>27AAACY4371M1ZV</t>
  </si>
  <si>
    <t>R B VISIONAIRE</t>
  </si>
  <si>
    <t>27AARFR6994D1ZH</t>
  </si>
  <si>
    <t>M/s SHAMIR OPTICAL INDIA PRIVATE LIMITED</t>
  </si>
  <si>
    <t>UNITED SALES AGENCY</t>
  </si>
  <si>
    <t>27ADCPC1801A1ZM</t>
  </si>
  <si>
    <t>27ALJPS1534P1ZH</t>
  </si>
  <si>
    <t>PAREKH OPTICIANS</t>
  </si>
  <si>
    <t>AHSPP6435D</t>
  </si>
  <si>
    <t>27AHSPP6435D1ZZ</t>
  </si>
  <si>
    <t>AMI HITESH SHAH</t>
  </si>
  <si>
    <t>MARUTI OPTIK</t>
  </si>
  <si>
    <t>27AOMPS2235K1ZI</t>
  </si>
  <si>
    <t>AOMPS2235K</t>
  </si>
  <si>
    <t>FTE/1190</t>
  </si>
  <si>
    <t>27-Maharashtra</t>
  </si>
  <si>
    <t>No</t>
  </si>
  <si>
    <t>Regular</t>
  </si>
  <si>
    <t>823</t>
  </si>
  <si>
    <t>852</t>
  </si>
  <si>
    <t>WHOL06339</t>
  </si>
  <si>
    <t>WHOL06849</t>
  </si>
  <si>
    <t>WHOL07549</t>
  </si>
  <si>
    <t>WHOL08330</t>
  </si>
  <si>
    <t>WHOL09212</t>
  </si>
  <si>
    <t>WHOL09937</t>
  </si>
  <si>
    <t>WHOL10760</t>
  </si>
  <si>
    <t>WHOL11467</t>
  </si>
  <si>
    <t>1011</t>
  </si>
  <si>
    <t>937</t>
  </si>
  <si>
    <t>NKK/2018/1059</t>
  </si>
  <si>
    <t>539</t>
  </si>
  <si>
    <t>650</t>
  </si>
  <si>
    <t>691</t>
  </si>
  <si>
    <t>767</t>
  </si>
  <si>
    <t>1019</t>
  </si>
  <si>
    <t>1123</t>
  </si>
  <si>
    <t>1199</t>
  </si>
  <si>
    <t>952</t>
  </si>
  <si>
    <t>DMIFR180500441</t>
  </si>
  <si>
    <t>DMIFR180600005</t>
  </si>
  <si>
    <t>DMIFR180700209</t>
  </si>
  <si>
    <t>DMIFR180800218</t>
  </si>
  <si>
    <t>DMIFR181000024</t>
  </si>
  <si>
    <t>DMIFR181000282</t>
  </si>
  <si>
    <t>DMIFR181000376</t>
  </si>
  <si>
    <t>DMIFR181000401</t>
  </si>
  <si>
    <t>GIFTSIM1801943</t>
  </si>
  <si>
    <t>GIRTSIM1801166</t>
  </si>
  <si>
    <t>GIRTSIM1801268</t>
  </si>
  <si>
    <t>GIRTSIM1801329</t>
  </si>
  <si>
    <t>GIRTSIM1801561</t>
  </si>
  <si>
    <t>GIRTSIM1801803</t>
  </si>
  <si>
    <t>GISVSIM1800934</t>
  </si>
  <si>
    <t>2182</t>
  </si>
  <si>
    <t>BL/2018-19/1403</t>
  </si>
  <si>
    <t>BL/2018-19/1436</t>
  </si>
  <si>
    <t>BL/2018-19/1517</t>
  </si>
  <si>
    <t>TV/2018-19/907</t>
  </si>
  <si>
    <t>TV/2018-19/957</t>
  </si>
  <si>
    <t>210</t>
  </si>
  <si>
    <t>6019</t>
  </si>
  <si>
    <t>6560</t>
  </si>
  <si>
    <t>7141</t>
  </si>
  <si>
    <t>12492</t>
  </si>
  <si>
    <t>12493</t>
  </si>
  <si>
    <t>13127</t>
  </si>
  <si>
    <t>13128</t>
  </si>
  <si>
    <t>13782</t>
  </si>
  <si>
    <t>13783</t>
  </si>
  <si>
    <t>14277</t>
  </si>
  <si>
    <t>14278</t>
  </si>
  <si>
    <t>BL00950/19</t>
  </si>
  <si>
    <t>BL01040/19</t>
  </si>
  <si>
    <t>BL01111/19</t>
  </si>
  <si>
    <t>S12184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</si>
</sst>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_ ;_ * \-#,##0_ ;_ * &quot;-&quot;??_ ;_ @_ "/>
    <numFmt numFmtId="165" formatCode="_ [$₹-4009]\ * #,##0.00_ ;_ [$₹-4009]\ * \-#,##0.00_ ;_ [$₹-4009]\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164" fontId="2" fillId="0" borderId="1" xfId="1" applyNumberFormat="1" applyFont="1" applyBorder="1"/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/>
    <xf numFmtId="0" fontId="2" fillId="0" borderId="0" xfId="0" applyFont="1" applyAlignment="1">
      <alignment vertical="center" wrapText="1"/>
    </xf>
    <xf numFmtId="164" fontId="0" fillId="0" borderId="0" xfId="0" applyNumberFormat="1"/>
    <xf numFmtId="0" fontId="2" fillId="0" borderId="2" xfId="0" applyFont="1" applyBorder="1" applyAlignment="1">
      <alignment horizontal="center"/>
    </xf>
    <xf numFmtId="164" fontId="0" fillId="0" borderId="0" xfId="1" applyNumberFormat="1" applyFont="1" applyBorder="1"/>
    <xf numFmtId="0" fontId="2" fillId="0" borderId="4" xfId="0" applyFont="1" applyBorder="1" applyAlignment="1">
      <alignment horizontal="center"/>
    </xf>
    <xf numFmtId="164" fontId="0" fillId="0" borderId="5" xfId="1" applyNumberFormat="1" applyFont="1" applyBorder="1"/>
    <xf numFmtId="164" fontId="2" fillId="0" borderId="3" xfId="1" applyNumberFormat="1" applyFont="1" applyBorder="1"/>
    <xf numFmtId="0" fontId="2" fillId="0" borderId="6" xfId="0" applyFont="1" applyBorder="1" applyAlignment="1">
      <alignment horizontal="center"/>
    </xf>
    <xf numFmtId="164" fontId="0" fillId="0" borderId="7" xfId="0" applyNumberFormat="1" applyBorder="1"/>
    <xf numFmtId="164" fontId="2" fillId="0" borderId="8" xfId="1" applyNumberFormat="1" applyFont="1" applyBorder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3" fillId="0" borderId="0" xfId="2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/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 wrapText="1"/>
    </xf>
    <xf numFmtId="164" fontId="0" fillId="0" borderId="7" xfId="1" applyNumberFormat="1" applyFont="1" applyBorder="1"/>
    <xf numFmtId="164" fontId="0" fillId="0" borderId="0" xfId="1" applyNumberFormat="1" applyFont="1"/>
    <xf numFmtId="9" fontId="0" fillId="0" borderId="0" xfId="3" applyFont="1"/>
    <xf numFmtId="9" fontId="0" fillId="0" borderId="0" xfId="3" applyFont="1" applyAlignment="1">
      <alignment horizontal="left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9" fontId="0" fillId="0" borderId="0" xfId="0" applyNumberFormat="1"/>
    <xf numFmtId="1" fontId="0" fillId="0" borderId="0" xfId="0" applyNumberFormat="1" applyFont="1" applyAlignment="1">
      <alignment horizontal="left"/>
    </xf>
    <xf numFmtId="164" fontId="0" fillId="0" borderId="0" xfId="1" applyNumberFormat="1" applyFont="1" applyAlignment="1"/>
    <xf numFmtId="0" fontId="5" fillId="0" borderId="9" xfId="0" applyFont="1" applyFill="1" applyBorder="1" applyProtection="1">
      <protection locked="0"/>
    </xf>
    <xf numFmtId="49" fontId="5" fillId="0" borderId="9" xfId="0" applyNumberFormat="1" applyFont="1" applyFill="1" applyBorder="1" applyProtection="1">
      <protection locked="0"/>
    </xf>
    <xf numFmtId="165" fontId="5" fillId="0" borderId="9" xfId="0" applyNumberFormat="1" applyFont="1" applyFill="1" applyBorder="1" applyProtection="1">
      <protection locked="0"/>
    </xf>
    <xf numFmtId="2" fontId="5" fillId="0" borderId="9" xfId="0" applyNumberFormat="1" applyFont="1" applyFill="1" applyBorder="1" applyAlignment="1" applyProtection="1">
      <alignment horizontal="right" readingOrder="1"/>
      <protection locked="0"/>
    </xf>
    <xf numFmtId="14" fontId="5" fillId="0" borderId="9" xfId="0" applyNumberFormat="1" applyFont="1" applyFill="1" applyBorder="1" applyProtection="1">
      <protection locked="0"/>
    </xf>
    <xf numFmtId="0" fontId="0" fillId="2" borderId="0" xfId="0" applyFill="1"/>
    <xf numFmtId="0" fontId="5" fillId="2" borderId="9" xfId="0" applyFont="1" applyFill="1" applyBorder="1" applyProtection="1">
      <protection locked="0"/>
    </xf>
    <xf numFmtId="49" fontId="5" fillId="2" borderId="9" xfId="0" applyNumberFormat="1" applyFont="1" applyFill="1" applyBorder="1" applyProtection="1">
      <protection locked="0"/>
    </xf>
    <xf numFmtId="14" fontId="5" fillId="2" borderId="9" xfId="0" applyNumberFormat="1" applyFont="1" applyFill="1" applyBorder="1" applyProtection="1">
      <protection locked="0"/>
    </xf>
    <xf numFmtId="165" fontId="5" fillId="2" borderId="9" xfId="0" applyNumberFormat="1" applyFont="1" applyFill="1" applyBorder="1" applyProtection="1">
      <protection locked="0"/>
    </xf>
    <xf numFmtId="2" fontId="5" fillId="2" borderId="9" xfId="0" applyNumberFormat="1" applyFont="1" applyFill="1" applyBorder="1" applyAlignment="1" applyProtection="1">
      <alignment horizontal="right" readingOrder="1"/>
      <protection locked="0"/>
    </xf>
    <xf numFmtId="0" fontId="2" fillId="2" borderId="0" xfId="0" applyFont="1" applyFill="1"/>
    <xf numFmtId="0" fontId="6" fillId="2" borderId="9" xfId="0" applyFont="1" applyFill="1" applyBorder="1" applyProtection="1">
      <protection locked="0"/>
    </xf>
    <xf numFmtId="49" fontId="6" fillId="2" borderId="9" xfId="0" applyNumberFormat="1" applyFont="1" applyFill="1" applyBorder="1" applyProtection="1">
      <protection locked="0"/>
    </xf>
    <xf numFmtId="14" fontId="6" fillId="2" borderId="9" xfId="0" applyNumberFormat="1" applyFont="1" applyFill="1" applyBorder="1" applyProtection="1">
      <protection locked="0"/>
    </xf>
    <xf numFmtId="165" fontId="6" fillId="2" borderId="9" xfId="0" applyNumberFormat="1" applyFont="1" applyFill="1" applyBorder="1" applyProtection="1">
      <protection locked="0"/>
    </xf>
    <xf numFmtId="2" fontId="6" fillId="2" borderId="9" xfId="0" applyNumberFormat="1" applyFont="1" applyFill="1" applyBorder="1" applyAlignment="1" applyProtection="1">
      <alignment horizontal="right" readingOrder="1"/>
      <protection locked="0"/>
    </xf>
    <xf numFmtId="0" fontId="6" fillId="0" borderId="9" xfId="0" applyFont="1" applyFill="1" applyBorder="1" applyProtection="1">
      <protection locked="0"/>
    </xf>
    <xf numFmtId="49" fontId="6" fillId="0" borderId="9" xfId="0" applyNumberFormat="1" applyFont="1" applyFill="1" applyBorder="1" applyProtection="1">
      <protection locked="0"/>
    </xf>
    <xf numFmtId="14" fontId="6" fillId="0" borderId="9" xfId="0" applyNumberFormat="1" applyFont="1" applyFill="1" applyBorder="1" applyProtection="1">
      <protection locked="0"/>
    </xf>
    <xf numFmtId="165" fontId="6" fillId="0" borderId="9" xfId="0" applyNumberFormat="1" applyFont="1" applyFill="1" applyBorder="1" applyProtection="1">
      <protection locked="0"/>
    </xf>
    <xf numFmtId="2" fontId="6" fillId="0" borderId="9" xfId="0" applyNumberFormat="1" applyFont="1" applyFill="1" applyBorder="1" applyAlignment="1" applyProtection="1">
      <alignment horizontal="right" readingOrder="1"/>
      <protection locked="0"/>
    </xf>
    <xf numFmtId="0" fontId="2" fillId="0" borderId="0" xfId="0" applyFont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SHAL/Desktop/GSTR_4_Offline_Utility/GSTR_4_Offline_Utility_v3.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Home"/>
      <sheetName val="4-A&amp;B(B2B)"/>
      <sheetName val="4C(B2BUR)"/>
      <sheetName val="4D(IMPS)"/>
      <sheetName val="5A(B2BA)"/>
      <sheetName val="5A(B2BURA)"/>
      <sheetName val="5A(IMPSA)"/>
      <sheetName val="5B(CDNR)"/>
      <sheetName val="5C(CDNRA)"/>
      <sheetName val="5B(CDNUR)"/>
      <sheetName val="5C(CDNURA)"/>
      <sheetName val="6(TXOS)"/>
      <sheetName val="7(TXOSA)"/>
      <sheetName val="8A(AT)"/>
      <sheetName val="8A-II(ATA)"/>
      <sheetName val="8B(ATADJ)"/>
      <sheetName val="8B-II(ATADJA)"/>
      <sheetName val="mas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C2" t="str">
            <v>No</v>
          </cell>
          <cell r="H2" t="str">
            <v>0</v>
          </cell>
          <cell r="K2" t="str">
            <v>01-Jammu &amp; Kashmir</v>
          </cell>
          <cell r="N2" t="str">
            <v>Regular</v>
          </cell>
        </row>
        <row r="3">
          <cell r="C3" t="str">
            <v>Yes</v>
          </cell>
          <cell r="H3">
            <v>0.25</v>
          </cell>
          <cell r="K3" t="str">
            <v>02-Himachal Pradesh</v>
          </cell>
        </row>
        <row r="4">
          <cell r="H4" t="str">
            <v>3</v>
          </cell>
          <cell r="K4" t="str">
            <v>03-Punjab</v>
          </cell>
        </row>
        <row r="5">
          <cell r="H5" t="str">
            <v>5</v>
          </cell>
          <cell r="K5" t="str">
            <v>04-Chandigarh</v>
          </cell>
        </row>
        <row r="6">
          <cell r="H6" t="str">
            <v>12</v>
          </cell>
          <cell r="K6" t="str">
            <v>05-Uttarakhand</v>
          </cell>
        </row>
        <row r="7">
          <cell r="H7" t="str">
            <v>18</v>
          </cell>
          <cell r="K7" t="str">
            <v>06-Haryana</v>
          </cell>
        </row>
        <row r="8">
          <cell r="H8" t="str">
            <v>28</v>
          </cell>
          <cell r="K8" t="str">
            <v>07-Delhi</v>
          </cell>
        </row>
        <row r="9">
          <cell r="K9" t="str">
            <v>08-Rajasthan</v>
          </cell>
        </row>
        <row r="10">
          <cell r="K10" t="str">
            <v>09-Uttar Pradesh</v>
          </cell>
        </row>
        <row r="11">
          <cell r="K11" t="str">
            <v>10-Bihar</v>
          </cell>
        </row>
        <row r="12">
          <cell r="K12" t="str">
            <v>11-Sikkim</v>
          </cell>
        </row>
        <row r="13">
          <cell r="K13" t="str">
            <v>12-Arunachal Pradesh</v>
          </cell>
        </row>
        <row r="14">
          <cell r="K14" t="str">
            <v>13-Nagaland</v>
          </cell>
        </row>
        <row r="15">
          <cell r="K15" t="str">
            <v>14-Manipur</v>
          </cell>
        </row>
        <row r="16">
          <cell r="K16" t="str">
            <v>15-Mizoram</v>
          </cell>
        </row>
        <row r="17">
          <cell r="K17" t="str">
            <v>16-Tripura</v>
          </cell>
        </row>
        <row r="18">
          <cell r="K18" t="str">
            <v>17-Meghalaya</v>
          </cell>
        </row>
        <row r="19">
          <cell r="K19" t="str">
            <v>18-Assam</v>
          </cell>
        </row>
        <row r="20">
          <cell r="K20" t="str">
            <v>19-West Bengal</v>
          </cell>
        </row>
        <row r="21">
          <cell r="K21" t="str">
            <v>20-Jharkhand</v>
          </cell>
        </row>
        <row r="22">
          <cell r="K22" t="str">
            <v>21-Odisha</v>
          </cell>
        </row>
        <row r="23">
          <cell r="K23" t="str">
            <v>22-Chhattisgarh</v>
          </cell>
        </row>
        <row r="24">
          <cell r="K24" t="str">
            <v>23-Madhya Pradesh</v>
          </cell>
        </row>
        <row r="25">
          <cell r="K25" t="str">
            <v>24-Gujarat</v>
          </cell>
        </row>
        <row r="26">
          <cell r="K26" t="str">
            <v>25-Daman &amp; Diu</v>
          </cell>
        </row>
        <row r="27">
          <cell r="K27" t="str">
            <v>26-Dadra &amp; Nagar Haveli</v>
          </cell>
        </row>
        <row r="28">
          <cell r="K28" t="str">
            <v>27-Maharashtra</v>
          </cell>
        </row>
        <row r="29">
          <cell r="K29" t="str">
            <v>29-Karnataka</v>
          </cell>
        </row>
        <row r="30">
          <cell r="K30" t="str">
            <v>30-Goa</v>
          </cell>
        </row>
        <row r="31">
          <cell r="K31" t="str">
            <v>31-Lakshdweep</v>
          </cell>
        </row>
        <row r="32">
          <cell r="K32" t="str">
            <v>32-Kerala</v>
          </cell>
        </row>
        <row r="33">
          <cell r="K33" t="str">
            <v>33-Tamil Nadu</v>
          </cell>
        </row>
        <row r="34">
          <cell r="K34" t="str">
            <v>34-Puducherry</v>
          </cell>
        </row>
        <row r="35">
          <cell r="K35" t="str">
            <v>35-Andaman &amp; Nicobar Islands</v>
          </cell>
        </row>
        <row r="36">
          <cell r="K36" t="str">
            <v>36-Telangana</v>
          </cell>
        </row>
        <row r="37">
          <cell r="K37" t="str">
            <v>37-Andhra Pradesh</v>
          </cell>
        </row>
        <row r="38">
          <cell r="K38" t="str">
            <v>97-Other Territory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zoomScale="145" workbookViewId="0">
      <selection activeCell="G2" sqref="G2"/>
    </sheetView>
  </sheetViews>
  <sheetFormatPr defaultRowHeight="15" x14ac:dyDescent="0.25"/>
  <cols>
    <col min="2" max="2" width="12.7109375" bestFit="1" customWidth="1"/>
    <col min="3" max="3" width="18" bestFit="1" customWidth="1"/>
    <col min="4" max="4" width="10" bestFit="1" customWidth="1"/>
    <col min="5" max="5" width="11.28515625" bestFit="1" customWidth="1"/>
    <col min="6" max="6" width="18" bestFit="1" customWidth="1"/>
    <col min="7" max="7" width="39.5703125" style="21" customWidth="1"/>
    <col min="8" max="8" width="14.7109375" bestFit="1" customWidth="1"/>
    <col min="9" max="9" width="27.140625" customWidth="1"/>
    <col min="10" max="10" width="15" customWidth="1"/>
    <col min="11" max="11" width="36.28515625" customWidth="1"/>
  </cols>
  <sheetData>
    <row r="1" spans="2:11" s="2" customFormat="1" x14ac:dyDescent="0.25">
      <c r="B1" s="2" t="s">
        <v>0</v>
      </c>
      <c r="C1" s="2" t="s">
        <v>2</v>
      </c>
      <c r="G1" s="17"/>
      <c r="I1" s="3"/>
      <c r="J1" s="3"/>
      <c r="K1" s="3"/>
    </row>
    <row r="2" spans="2:11" s="2" customFormat="1" x14ac:dyDescent="0.25">
      <c r="G2" s="15" t="s">
        <v>3</v>
      </c>
      <c r="I2" s="3"/>
      <c r="J2" s="3"/>
      <c r="K2" s="3"/>
    </row>
    <row r="3" spans="2:11" x14ac:dyDescent="0.25">
      <c r="B3" s="9" t="s">
        <v>12</v>
      </c>
      <c r="C3" s="7" t="s">
        <v>13</v>
      </c>
      <c r="D3" s="7" t="s">
        <v>14</v>
      </c>
      <c r="E3" s="12" t="s">
        <v>15</v>
      </c>
      <c r="G3" s="19" t="s">
        <v>6</v>
      </c>
    </row>
    <row r="4" spans="2:11" x14ac:dyDescent="0.25">
      <c r="B4" s="10">
        <v>657020</v>
      </c>
      <c r="C4" s="8">
        <f>+B4*0.5/100</f>
        <v>3285.1</v>
      </c>
      <c r="D4" s="8">
        <f>+B4*0.5/100</f>
        <v>3285.1</v>
      </c>
      <c r="E4" s="13">
        <f>+C4+D4</f>
        <v>6570.2</v>
      </c>
      <c r="G4" s="18" t="s">
        <v>7</v>
      </c>
    </row>
    <row r="5" spans="2:11" x14ac:dyDescent="0.25">
      <c r="B5" s="10">
        <v>596751</v>
      </c>
      <c r="C5" s="8">
        <f t="shared" ref="C5:C6" si="0">+B5*0.5/100</f>
        <v>2983.7550000000001</v>
      </c>
      <c r="D5" s="8">
        <f t="shared" ref="D5:D6" si="1">+B5*0.5/100</f>
        <v>2983.7550000000001</v>
      </c>
      <c r="E5" s="13">
        <f t="shared" ref="E5:E6" si="2">+C5+D5</f>
        <v>5967.51</v>
      </c>
      <c r="G5" s="20" t="s">
        <v>4</v>
      </c>
    </row>
    <row r="6" spans="2:11" x14ac:dyDescent="0.25">
      <c r="B6" s="10">
        <v>493345</v>
      </c>
      <c r="C6" s="8">
        <f t="shared" si="0"/>
        <v>2466.7249999999999</v>
      </c>
      <c r="D6" s="8">
        <f t="shared" si="1"/>
        <v>2466.7249999999999</v>
      </c>
      <c r="E6" s="13">
        <f t="shared" si="2"/>
        <v>4933.45</v>
      </c>
      <c r="G6" s="20">
        <v>9820192685</v>
      </c>
    </row>
    <row r="7" spans="2:11" ht="15.75" thickBot="1" x14ac:dyDescent="0.3">
      <c r="B7" s="11">
        <f>SUM(B4:B6)</f>
        <v>1747116</v>
      </c>
      <c r="C7" s="1">
        <f>SUM(C4:C6)</f>
        <v>8735.58</v>
      </c>
      <c r="D7" s="1">
        <f>SUM(D4:D6)</f>
        <v>8735.58</v>
      </c>
      <c r="E7" s="14">
        <f>SUM(E4:E6)</f>
        <v>17471.16</v>
      </c>
      <c r="G7" s="20" t="s">
        <v>5</v>
      </c>
    </row>
    <row r="8" spans="2:11" ht="15.75" thickTop="1" x14ac:dyDescent="0.25"/>
    <row r="9" spans="2:11" s="4" customFormat="1" x14ac:dyDescent="0.25">
      <c r="B9" s="4" t="s">
        <v>1</v>
      </c>
      <c r="C9" s="4" t="s">
        <v>16</v>
      </c>
      <c r="G9" s="18"/>
      <c r="I9" s="5"/>
      <c r="J9" s="5"/>
      <c r="K9" s="5"/>
    </row>
    <row r="10" spans="2:11" x14ac:dyDescent="0.25">
      <c r="G10" s="16" t="s">
        <v>9</v>
      </c>
    </row>
    <row r="11" spans="2:11" x14ac:dyDescent="0.25">
      <c r="B11" s="9" t="s">
        <v>12</v>
      </c>
      <c r="C11" s="7" t="s">
        <v>13</v>
      </c>
      <c r="D11" s="7" t="s">
        <v>14</v>
      </c>
      <c r="E11" s="12" t="s">
        <v>15</v>
      </c>
      <c r="G11" s="18" t="s">
        <v>6</v>
      </c>
    </row>
    <row r="12" spans="2:11" x14ac:dyDescent="0.25">
      <c r="B12" s="10">
        <v>765100</v>
      </c>
      <c r="C12" s="8">
        <f>+B12*0.5/100</f>
        <v>3825.5</v>
      </c>
      <c r="D12" s="8">
        <f>+B12*0.5/100</f>
        <v>3825.5</v>
      </c>
      <c r="E12" s="23">
        <f>+C12+D12</f>
        <v>7651</v>
      </c>
      <c r="G12" s="21" t="s">
        <v>8</v>
      </c>
    </row>
    <row r="13" spans="2:11" x14ac:dyDescent="0.25">
      <c r="B13" s="10">
        <v>876506</v>
      </c>
      <c r="C13" s="8">
        <f t="shared" ref="C13:C14" si="3">+B13*0.5/100</f>
        <v>4382.53</v>
      </c>
      <c r="D13" s="8">
        <f t="shared" ref="D13:D14" si="4">+B13*0.5/100</f>
        <v>4382.53</v>
      </c>
      <c r="E13" s="23">
        <f t="shared" ref="E13:E14" si="5">+C13+D13</f>
        <v>8765.06</v>
      </c>
      <c r="G13" s="22" t="s">
        <v>10</v>
      </c>
    </row>
    <row r="14" spans="2:11" x14ac:dyDescent="0.25">
      <c r="B14" s="10">
        <v>773186</v>
      </c>
      <c r="C14" s="8">
        <f t="shared" si="3"/>
        <v>3865.93</v>
      </c>
      <c r="D14" s="8">
        <f t="shared" si="4"/>
        <v>3865.93</v>
      </c>
      <c r="E14" s="23">
        <f t="shared" si="5"/>
        <v>7731.86</v>
      </c>
      <c r="G14" s="22">
        <v>9820542795</v>
      </c>
    </row>
    <row r="15" spans="2:11" ht="15.75" thickBot="1" x14ac:dyDescent="0.3">
      <c r="B15" s="11">
        <f>SUM(B12:B14)</f>
        <v>2414792</v>
      </c>
      <c r="C15" s="1">
        <f>SUM(C12:C14)</f>
        <v>12073.96</v>
      </c>
      <c r="D15" s="1">
        <f>SUM(D12:D14)</f>
        <v>12073.96</v>
      </c>
      <c r="E15" s="14">
        <f>SUM(E12:E14)</f>
        <v>24147.919999999998</v>
      </c>
      <c r="G15" s="22" t="s">
        <v>11</v>
      </c>
    </row>
    <row r="16" spans="2:11" ht="15.75" thickTop="1" x14ac:dyDescent="0.25"/>
    <row r="17" spans="2:7" x14ac:dyDescent="0.25">
      <c r="E17" t="s">
        <v>17</v>
      </c>
      <c r="F17" s="24">
        <v>522713</v>
      </c>
      <c r="G17" s="26">
        <f>+F17/F18</f>
        <v>0.59635986519202377</v>
      </c>
    </row>
    <row r="18" spans="2:7" x14ac:dyDescent="0.25">
      <c r="B18" s="6">
        <f>B7+B15</f>
        <v>4161908</v>
      </c>
      <c r="E18" t="s">
        <v>12</v>
      </c>
      <c r="F18" s="24">
        <v>876506</v>
      </c>
    </row>
    <row r="19" spans="2:7" x14ac:dyDescent="0.25">
      <c r="E19" t="s">
        <v>18</v>
      </c>
      <c r="F19" s="6">
        <f>F18-F17</f>
        <v>353793</v>
      </c>
    </row>
    <row r="20" spans="2:7" x14ac:dyDescent="0.25">
      <c r="F20" s="25">
        <f>+F19/F18</f>
        <v>0.40364013480797623</v>
      </c>
    </row>
    <row r="22" spans="2:7" x14ac:dyDescent="0.25">
      <c r="F22" s="24"/>
    </row>
    <row r="23" spans="2:7" x14ac:dyDescent="0.25">
      <c r="F23" s="24"/>
    </row>
    <row r="24" spans="2:7" x14ac:dyDescent="0.25">
      <c r="F24" s="24"/>
    </row>
    <row r="25" spans="2:7" x14ac:dyDescent="0.25">
      <c r="E25" s="4" t="s">
        <v>1</v>
      </c>
      <c r="F25" s="4" t="s">
        <v>102</v>
      </c>
    </row>
    <row r="26" spans="2:7" x14ac:dyDescent="0.25">
      <c r="D26" s="32">
        <v>0.6</v>
      </c>
      <c r="E26" t="s">
        <v>17</v>
      </c>
      <c r="F26" s="24">
        <v>427270</v>
      </c>
    </row>
    <row r="27" spans="2:7" x14ac:dyDescent="0.25">
      <c r="D27" s="32">
        <v>1</v>
      </c>
      <c r="E27" t="s">
        <v>12</v>
      </c>
      <c r="F27" s="24">
        <f>F26*100/60</f>
        <v>712116.66666666663</v>
      </c>
      <c r="G27" s="33">
        <f>+F27*1/100</f>
        <v>7121.1666666666661</v>
      </c>
    </row>
    <row r="28" spans="2:7" x14ac:dyDescent="0.25">
      <c r="D28" s="32">
        <v>0.4</v>
      </c>
      <c r="E28" t="s">
        <v>18</v>
      </c>
      <c r="F28" s="24">
        <f>F26*40/60</f>
        <v>284846.66666666669</v>
      </c>
      <c r="G28" s="34">
        <f>+G27/2</f>
        <v>3560.583333333333</v>
      </c>
    </row>
    <row r="29" spans="2:7" x14ac:dyDescent="0.25">
      <c r="G29" s="21">
        <f>10*50</f>
        <v>500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26"/>
  <sheetViews>
    <sheetView workbookViewId="0">
      <selection activeCell="E11" sqref="E11"/>
    </sheetView>
  </sheetViews>
  <sheetFormatPr defaultRowHeight="15" x14ac:dyDescent="0.25"/>
  <cols>
    <col min="3" max="3" width="18.28515625" bestFit="1" customWidth="1"/>
    <col min="4" max="4" width="48.5703125" customWidth="1"/>
    <col min="5" max="5" width="22.85546875" customWidth="1"/>
    <col min="6" max="6" width="18.28515625" bestFit="1" customWidth="1"/>
    <col min="7" max="7" width="18.42578125" bestFit="1" customWidth="1"/>
  </cols>
  <sheetData>
    <row r="1" spans="3:12" x14ac:dyDescent="0.25">
      <c r="D1" s="57" t="s">
        <v>1</v>
      </c>
      <c r="E1" s="57"/>
      <c r="F1" s="57"/>
    </row>
    <row r="2" spans="3:12" x14ac:dyDescent="0.25">
      <c r="C2" s="30" t="s">
        <v>57</v>
      </c>
      <c r="D2" s="28" t="s">
        <v>59</v>
      </c>
      <c r="E2" s="28" t="s">
        <v>58</v>
      </c>
      <c r="F2" s="28" t="s">
        <v>57</v>
      </c>
      <c r="G2" s="29" t="s">
        <v>101</v>
      </c>
    </row>
    <row r="3" spans="3:12" x14ac:dyDescent="0.25">
      <c r="C3" s="27" t="s">
        <v>91</v>
      </c>
      <c r="D3" t="s">
        <v>93</v>
      </c>
      <c r="E3" t="s">
        <v>92</v>
      </c>
      <c r="F3" s="27" t="s">
        <v>91</v>
      </c>
      <c r="G3" t="s">
        <v>94</v>
      </c>
    </row>
    <row r="4" spans="3:12" x14ac:dyDescent="0.25">
      <c r="C4" s="27" t="s">
        <v>37</v>
      </c>
      <c r="D4" s="19" t="s">
        <v>56</v>
      </c>
      <c r="E4" t="s">
        <v>78</v>
      </c>
      <c r="F4" s="27" t="s">
        <v>37</v>
      </c>
      <c r="G4" t="s">
        <v>80</v>
      </c>
    </row>
    <row r="5" spans="3:12" x14ac:dyDescent="0.25">
      <c r="C5" s="27" t="s">
        <v>23</v>
      </c>
      <c r="D5" s="19" t="s">
        <v>42</v>
      </c>
      <c r="E5" t="s">
        <v>64</v>
      </c>
      <c r="F5" s="27" t="s">
        <v>23</v>
      </c>
    </row>
    <row r="6" spans="3:12" x14ac:dyDescent="0.25">
      <c r="C6" s="27" t="s">
        <v>24</v>
      </c>
      <c r="D6" s="19" t="s">
        <v>43</v>
      </c>
      <c r="E6" t="s">
        <v>65</v>
      </c>
      <c r="F6" s="27" t="s">
        <v>24</v>
      </c>
    </row>
    <row r="7" spans="3:12" x14ac:dyDescent="0.25">
      <c r="C7" s="27" t="s">
        <v>28</v>
      </c>
      <c r="D7" s="19" t="s">
        <v>47</v>
      </c>
      <c r="E7" t="s">
        <v>69</v>
      </c>
      <c r="F7" s="27" t="s">
        <v>28</v>
      </c>
    </row>
    <row r="8" spans="3:12" x14ac:dyDescent="0.25">
      <c r="C8" s="27" t="s">
        <v>35</v>
      </c>
      <c r="D8" s="19" t="s">
        <v>54</v>
      </c>
      <c r="E8" t="s">
        <v>76</v>
      </c>
      <c r="F8" s="27" t="s">
        <v>35</v>
      </c>
    </row>
    <row r="9" spans="3:12" x14ac:dyDescent="0.25">
      <c r="C9" s="27" t="s">
        <v>27</v>
      </c>
      <c r="D9" s="19" t="s">
        <v>46</v>
      </c>
      <c r="E9" t="s">
        <v>68</v>
      </c>
      <c r="F9" s="27" t="s">
        <v>27</v>
      </c>
      <c r="J9">
        <v>990</v>
      </c>
      <c r="K9">
        <f>+J9*6/100</f>
        <v>59.4</v>
      </c>
      <c r="L9">
        <f>+J9*6/100</f>
        <v>59.4</v>
      </c>
    </row>
    <row r="10" spans="3:12" x14ac:dyDescent="0.25">
      <c r="C10" s="27" t="s">
        <v>26</v>
      </c>
      <c r="D10" s="19" t="s">
        <v>45</v>
      </c>
      <c r="E10" t="s">
        <v>67</v>
      </c>
      <c r="F10" s="27" t="s">
        <v>26</v>
      </c>
      <c r="J10" s="24">
        <f>+J9*90/100</f>
        <v>891</v>
      </c>
      <c r="K10">
        <f>+J10*6/100</f>
        <v>53.46</v>
      </c>
      <c r="L10">
        <f>+J10*6/100</f>
        <v>53.46</v>
      </c>
    </row>
    <row r="11" spans="3:12" x14ac:dyDescent="0.25">
      <c r="C11" t="s">
        <v>97</v>
      </c>
      <c r="D11" t="s">
        <v>95</v>
      </c>
      <c r="E11" t="s">
        <v>96</v>
      </c>
      <c r="F11" t="s">
        <v>97</v>
      </c>
      <c r="J11" s="6">
        <f>J9-J10</f>
        <v>99</v>
      </c>
      <c r="K11">
        <f>+K9-K10</f>
        <v>5.9399999999999977</v>
      </c>
      <c r="L11">
        <f>+L9-L10</f>
        <v>5.9399999999999977</v>
      </c>
    </row>
    <row r="12" spans="3:12" x14ac:dyDescent="0.25">
      <c r="C12" s="27" t="s">
        <v>20</v>
      </c>
      <c r="D12" s="19" t="s">
        <v>39</v>
      </c>
      <c r="E12" t="s">
        <v>61</v>
      </c>
      <c r="F12" s="27" t="s">
        <v>20</v>
      </c>
    </row>
    <row r="13" spans="3:12" x14ac:dyDescent="0.25">
      <c r="C13" s="27" t="s">
        <v>21</v>
      </c>
      <c r="D13" s="19" t="s">
        <v>40</v>
      </c>
      <c r="E13" t="s">
        <v>62</v>
      </c>
      <c r="F13" s="27" t="s">
        <v>21</v>
      </c>
    </row>
    <row r="14" spans="3:12" x14ac:dyDescent="0.25">
      <c r="C14" s="27" t="s">
        <v>33</v>
      </c>
      <c r="D14" s="19" t="s">
        <v>52</v>
      </c>
      <c r="E14" t="s">
        <v>74</v>
      </c>
      <c r="F14" s="27" t="s">
        <v>33</v>
      </c>
      <c r="G14" t="s">
        <v>89</v>
      </c>
    </row>
    <row r="15" spans="3:12" x14ac:dyDescent="0.25">
      <c r="C15" s="27" t="s">
        <v>22</v>
      </c>
      <c r="D15" s="19" t="s">
        <v>41</v>
      </c>
      <c r="E15" t="s">
        <v>63</v>
      </c>
      <c r="F15" s="27" t="s">
        <v>22</v>
      </c>
    </row>
    <row r="16" spans="3:12" x14ac:dyDescent="0.25">
      <c r="C16" s="27" t="s">
        <v>25</v>
      </c>
      <c r="D16" s="19" t="s">
        <v>44</v>
      </c>
      <c r="E16" t="s">
        <v>66</v>
      </c>
      <c r="F16" s="27" t="s">
        <v>25</v>
      </c>
      <c r="J16">
        <f>15990-950</f>
        <v>15040</v>
      </c>
      <c r="K16">
        <f>+J16*6%</f>
        <v>902.4</v>
      </c>
    </row>
    <row r="17" spans="3:7" x14ac:dyDescent="0.25">
      <c r="C17" s="27" t="s">
        <v>32</v>
      </c>
      <c r="D17" s="19" t="s">
        <v>51</v>
      </c>
      <c r="E17" t="s">
        <v>73</v>
      </c>
      <c r="F17" s="27" t="s">
        <v>32</v>
      </c>
    </row>
    <row r="18" spans="3:7" ht="15.75" x14ac:dyDescent="0.25">
      <c r="C18" t="s">
        <v>85</v>
      </c>
      <c r="D18" t="s">
        <v>87</v>
      </c>
      <c r="E18" s="31" t="s">
        <v>86</v>
      </c>
      <c r="F18" t="s">
        <v>85</v>
      </c>
      <c r="G18" t="s">
        <v>88</v>
      </c>
    </row>
    <row r="19" spans="3:7" x14ac:dyDescent="0.25">
      <c r="C19" t="s">
        <v>100</v>
      </c>
      <c r="D19" t="s">
        <v>98</v>
      </c>
      <c r="E19" t="s">
        <v>99</v>
      </c>
      <c r="F19" t="s">
        <v>100</v>
      </c>
    </row>
    <row r="20" spans="3:7" x14ac:dyDescent="0.25">
      <c r="C20" s="27" t="s">
        <v>36</v>
      </c>
      <c r="D20" s="19" t="s">
        <v>55</v>
      </c>
      <c r="E20" t="s">
        <v>77</v>
      </c>
      <c r="F20" s="27" t="s">
        <v>36</v>
      </c>
      <c r="G20" t="s">
        <v>90</v>
      </c>
    </row>
    <row r="21" spans="3:7" x14ac:dyDescent="0.25">
      <c r="C21" s="27" t="s">
        <v>19</v>
      </c>
      <c r="D21" s="19" t="s">
        <v>38</v>
      </c>
      <c r="E21" t="s">
        <v>60</v>
      </c>
      <c r="F21" s="27" t="s">
        <v>19</v>
      </c>
    </row>
    <row r="22" spans="3:7" x14ac:dyDescent="0.25">
      <c r="C22" t="s">
        <v>83</v>
      </c>
      <c r="D22" t="s">
        <v>81</v>
      </c>
      <c r="E22" t="s">
        <v>82</v>
      </c>
      <c r="F22" t="s">
        <v>83</v>
      </c>
      <c r="G22" t="s">
        <v>84</v>
      </c>
    </row>
    <row r="23" spans="3:7" x14ac:dyDescent="0.25">
      <c r="C23" s="27" t="s">
        <v>31</v>
      </c>
      <c r="D23" s="19" t="s">
        <v>50</v>
      </c>
      <c r="E23" t="s">
        <v>72</v>
      </c>
      <c r="F23" s="27" t="s">
        <v>31</v>
      </c>
    </row>
    <row r="24" spans="3:7" x14ac:dyDescent="0.25">
      <c r="C24" s="27" t="s">
        <v>30</v>
      </c>
      <c r="D24" s="19" t="s">
        <v>49</v>
      </c>
      <c r="E24" t="s">
        <v>71</v>
      </c>
      <c r="F24" s="27" t="s">
        <v>30</v>
      </c>
    </row>
    <row r="25" spans="3:7" x14ac:dyDescent="0.25">
      <c r="C25" s="27" t="s">
        <v>29</v>
      </c>
      <c r="D25" s="19" t="s">
        <v>48</v>
      </c>
      <c r="E25" t="s">
        <v>70</v>
      </c>
      <c r="F25" s="27" t="s">
        <v>29</v>
      </c>
    </row>
    <row r="26" spans="3:7" x14ac:dyDescent="0.25">
      <c r="C26" s="27" t="s">
        <v>34</v>
      </c>
      <c r="D26" s="19" t="s">
        <v>53</v>
      </c>
      <c r="E26" t="s">
        <v>75</v>
      </c>
      <c r="F26" s="27" t="s">
        <v>34</v>
      </c>
      <c r="G26" t="s">
        <v>79</v>
      </c>
    </row>
  </sheetData>
  <autoFilter ref="D2:G26">
    <sortState ref="D3:G26">
      <sortCondition ref="D2:D26"/>
    </sortState>
  </autoFilter>
  <mergeCells count="1">
    <mergeCell ref="D1:F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6"/>
  <sheetViews>
    <sheetView workbookViewId="0">
      <selection activeCell="B1" sqref="B1:B1048576"/>
    </sheetView>
  </sheetViews>
  <sheetFormatPr defaultRowHeight="15" x14ac:dyDescent="0.25"/>
  <cols>
    <col min="2" max="2" width="18.5703125" bestFit="1" customWidth="1"/>
    <col min="3" max="3" width="44.42578125" bestFit="1" customWidth="1"/>
    <col min="4" max="4" width="12.140625" bestFit="1" customWidth="1"/>
    <col min="5" max="5" width="18.5703125" bestFit="1" customWidth="1"/>
  </cols>
  <sheetData>
    <row r="1" spans="2:5" x14ac:dyDescent="0.25">
      <c r="B1" s="4" t="s">
        <v>57</v>
      </c>
      <c r="C1" s="4" t="s">
        <v>59</v>
      </c>
      <c r="D1" s="4" t="s">
        <v>58</v>
      </c>
      <c r="E1" s="4" t="s">
        <v>57</v>
      </c>
    </row>
    <row r="2" spans="2:5" x14ac:dyDescent="0.25">
      <c r="B2" s="27" t="s">
        <v>91</v>
      </c>
      <c r="C2" t="s">
        <v>93</v>
      </c>
      <c r="D2" t="s">
        <v>92</v>
      </c>
      <c r="E2" s="27" t="s">
        <v>91</v>
      </c>
    </row>
    <row r="3" spans="2:5" x14ac:dyDescent="0.25">
      <c r="B3" s="27" t="s">
        <v>37</v>
      </c>
      <c r="C3" s="19" t="s">
        <v>56</v>
      </c>
      <c r="D3" t="s">
        <v>78</v>
      </c>
      <c r="E3" s="27" t="s">
        <v>37</v>
      </c>
    </row>
    <row r="4" spans="2:5" x14ac:dyDescent="0.25">
      <c r="B4" s="27" t="s">
        <v>23</v>
      </c>
      <c r="C4" s="19" t="s">
        <v>42</v>
      </c>
      <c r="D4" t="s">
        <v>64</v>
      </c>
      <c r="E4" s="27" t="s">
        <v>23</v>
      </c>
    </row>
    <row r="5" spans="2:5" x14ac:dyDescent="0.25">
      <c r="B5" s="27" t="s">
        <v>24</v>
      </c>
      <c r="C5" s="19" t="s">
        <v>43</v>
      </c>
      <c r="D5" t="s">
        <v>65</v>
      </c>
      <c r="E5" s="27" t="s">
        <v>24</v>
      </c>
    </row>
    <row r="6" spans="2:5" x14ac:dyDescent="0.25">
      <c r="B6" s="27" t="s">
        <v>28</v>
      </c>
      <c r="C6" s="19" t="s">
        <v>47</v>
      </c>
      <c r="D6" t="s">
        <v>69</v>
      </c>
      <c r="E6" s="27" t="s">
        <v>28</v>
      </c>
    </row>
    <row r="7" spans="2:5" x14ac:dyDescent="0.25">
      <c r="B7" s="27" t="s">
        <v>35</v>
      </c>
      <c r="C7" s="19" t="s">
        <v>54</v>
      </c>
      <c r="D7" t="s">
        <v>76</v>
      </c>
      <c r="E7" s="27" t="s">
        <v>35</v>
      </c>
    </row>
    <row r="8" spans="2:5" x14ac:dyDescent="0.25">
      <c r="B8" s="27" t="s">
        <v>27</v>
      </c>
      <c r="C8" s="19" t="s">
        <v>46</v>
      </c>
      <c r="D8" t="s">
        <v>68</v>
      </c>
      <c r="E8" s="27" t="s">
        <v>27</v>
      </c>
    </row>
    <row r="9" spans="2:5" x14ac:dyDescent="0.25">
      <c r="B9" s="27" t="s">
        <v>26</v>
      </c>
      <c r="C9" s="19" t="s">
        <v>45</v>
      </c>
      <c r="D9" t="s">
        <v>67</v>
      </c>
      <c r="E9" s="27" t="s">
        <v>26</v>
      </c>
    </row>
    <row r="10" spans="2:5" x14ac:dyDescent="0.25">
      <c r="B10" t="s">
        <v>97</v>
      </c>
      <c r="C10" t="s">
        <v>95</v>
      </c>
      <c r="D10" t="s">
        <v>96</v>
      </c>
      <c r="E10" t="s">
        <v>97</v>
      </c>
    </row>
    <row r="11" spans="2:5" x14ac:dyDescent="0.25">
      <c r="B11" s="27" t="s">
        <v>20</v>
      </c>
      <c r="C11" s="19" t="s">
        <v>39</v>
      </c>
      <c r="D11" t="s">
        <v>61</v>
      </c>
      <c r="E11" s="27" t="s">
        <v>20</v>
      </c>
    </row>
    <row r="12" spans="2:5" x14ac:dyDescent="0.25">
      <c r="B12" s="27" t="s">
        <v>21</v>
      </c>
      <c r="C12" s="19" t="s">
        <v>40</v>
      </c>
      <c r="D12" t="s">
        <v>62</v>
      </c>
      <c r="E12" s="27" t="s">
        <v>21</v>
      </c>
    </row>
    <row r="13" spans="2:5" x14ac:dyDescent="0.25">
      <c r="B13" s="27" t="s">
        <v>33</v>
      </c>
      <c r="C13" t="s">
        <v>89</v>
      </c>
      <c r="D13" t="s">
        <v>74</v>
      </c>
      <c r="E13" s="27" t="s">
        <v>33</v>
      </c>
    </row>
    <row r="14" spans="2:5" x14ac:dyDescent="0.25">
      <c r="B14" s="27" t="s">
        <v>22</v>
      </c>
      <c r="C14" s="19" t="s">
        <v>41</v>
      </c>
      <c r="D14" t="s">
        <v>63</v>
      </c>
      <c r="E14" s="27" t="s">
        <v>22</v>
      </c>
    </row>
    <row r="15" spans="2:5" x14ac:dyDescent="0.25">
      <c r="B15" s="27" t="s">
        <v>25</v>
      </c>
      <c r="C15" s="19" t="s">
        <v>44</v>
      </c>
      <c r="D15" t="s">
        <v>66</v>
      </c>
      <c r="E15" s="27" t="s">
        <v>25</v>
      </c>
    </row>
    <row r="16" spans="2:5" x14ac:dyDescent="0.25">
      <c r="B16" s="27" t="s">
        <v>32</v>
      </c>
      <c r="C16" s="19" t="s">
        <v>51</v>
      </c>
      <c r="D16" t="s">
        <v>73</v>
      </c>
      <c r="E16" s="27" t="s">
        <v>32</v>
      </c>
    </row>
    <row r="17" spans="2:5" x14ac:dyDescent="0.25">
      <c r="B17" t="s">
        <v>85</v>
      </c>
      <c r="C17" t="s">
        <v>88</v>
      </c>
      <c r="D17" t="s">
        <v>86</v>
      </c>
      <c r="E17" t="s">
        <v>85</v>
      </c>
    </row>
    <row r="18" spans="2:5" x14ac:dyDescent="0.25">
      <c r="B18" t="s">
        <v>100</v>
      </c>
      <c r="C18" t="s">
        <v>98</v>
      </c>
      <c r="D18" t="s">
        <v>99</v>
      </c>
      <c r="E18" t="s">
        <v>100</v>
      </c>
    </row>
    <row r="19" spans="2:5" x14ac:dyDescent="0.25">
      <c r="B19" s="27" t="s">
        <v>36</v>
      </c>
      <c r="C19" t="s">
        <v>90</v>
      </c>
      <c r="D19" t="s">
        <v>77</v>
      </c>
      <c r="E19" s="27" t="s">
        <v>36</v>
      </c>
    </row>
    <row r="20" spans="2:5" x14ac:dyDescent="0.25">
      <c r="B20" s="27" t="s">
        <v>19</v>
      </c>
      <c r="C20" s="19" t="s">
        <v>38</v>
      </c>
      <c r="D20" t="s">
        <v>60</v>
      </c>
      <c r="E20" s="27" t="s">
        <v>19</v>
      </c>
    </row>
    <row r="21" spans="2:5" x14ac:dyDescent="0.25">
      <c r="B21" s="27" t="s">
        <v>29</v>
      </c>
      <c r="C21" s="19" t="s">
        <v>48</v>
      </c>
      <c r="D21" t="s">
        <v>70</v>
      </c>
      <c r="E21" s="27" t="s">
        <v>29</v>
      </c>
    </row>
    <row r="22" spans="2:5" x14ac:dyDescent="0.25">
      <c r="B22" s="27" t="s">
        <v>34</v>
      </c>
      <c r="C22" t="s">
        <v>79</v>
      </c>
      <c r="D22" t="s">
        <v>75</v>
      </c>
      <c r="E22" s="27" t="s">
        <v>34</v>
      </c>
    </row>
    <row r="23" spans="2:5" x14ac:dyDescent="0.25">
      <c r="B23" s="19" t="s">
        <v>103</v>
      </c>
      <c r="C23" s="19" t="s">
        <v>104</v>
      </c>
      <c r="D23" t="s">
        <v>115</v>
      </c>
      <c r="E23" s="19" t="s">
        <v>103</v>
      </c>
    </row>
    <row r="24" spans="2:5" x14ac:dyDescent="0.25">
      <c r="B24" s="19" t="s">
        <v>105</v>
      </c>
      <c r="C24" s="19" t="s">
        <v>106</v>
      </c>
      <c r="D24" t="s">
        <v>116</v>
      </c>
      <c r="E24" s="19" t="s">
        <v>105</v>
      </c>
    </row>
    <row r="25" spans="2:5" x14ac:dyDescent="0.25">
      <c r="B25" s="19" t="s">
        <v>107</v>
      </c>
      <c r="C25" s="19" t="s">
        <v>108</v>
      </c>
      <c r="D25" t="s">
        <v>117</v>
      </c>
      <c r="E25" s="19" t="s">
        <v>107</v>
      </c>
    </row>
    <row r="26" spans="2:5" x14ac:dyDescent="0.25">
      <c r="B26" s="19" t="s">
        <v>109</v>
      </c>
      <c r="C26" s="19" t="s">
        <v>110</v>
      </c>
      <c r="D26" t="s">
        <v>118</v>
      </c>
      <c r="E26" s="19" t="s">
        <v>109</v>
      </c>
    </row>
    <row r="27" spans="2:5" x14ac:dyDescent="0.25">
      <c r="B27" s="19" t="s">
        <v>111</v>
      </c>
      <c r="C27" s="19" t="s">
        <v>112</v>
      </c>
      <c r="D27" t="s">
        <v>119</v>
      </c>
      <c r="E27" s="19" t="s">
        <v>111</v>
      </c>
    </row>
    <row r="28" spans="2:5" x14ac:dyDescent="0.25">
      <c r="B28" s="19" t="s">
        <v>113</v>
      </c>
      <c r="C28" s="19" t="s">
        <v>114</v>
      </c>
      <c r="D28" t="s">
        <v>120</v>
      </c>
      <c r="E28" s="19" t="s">
        <v>113</v>
      </c>
    </row>
    <row r="29" spans="2:5" x14ac:dyDescent="0.25">
      <c r="B29" t="s">
        <v>122</v>
      </c>
      <c r="C29" t="s">
        <v>121</v>
      </c>
      <c r="D29" t="str">
        <f>MID(E29,3,10)</f>
        <v>AAACY4371M</v>
      </c>
      <c r="E29" t="s">
        <v>122</v>
      </c>
    </row>
    <row r="30" spans="2:5" x14ac:dyDescent="0.25">
      <c r="B30" t="s">
        <v>124</v>
      </c>
      <c r="C30" t="s">
        <v>123</v>
      </c>
      <c r="D30" t="str">
        <f t="shared" ref="D30:D33" si="0">MID(E30,3,10)</f>
        <v>AARFR6994D</v>
      </c>
      <c r="E30" t="s">
        <v>124</v>
      </c>
    </row>
    <row r="31" spans="2:5" x14ac:dyDescent="0.25">
      <c r="B31" t="s">
        <v>31</v>
      </c>
      <c r="C31" t="s">
        <v>125</v>
      </c>
      <c r="D31" t="str">
        <f t="shared" si="0"/>
        <v>AAXCS5823M</v>
      </c>
      <c r="E31" t="s">
        <v>31</v>
      </c>
    </row>
    <row r="32" spans="2:5" x14ac:dyDescent="0.25">
      <c r="B32" t="s">
        <v>127</v>
      </c>
      <c r="C32" t="s">
        <v>126</v>
      </c>
      <c r="D32" t="str">
        <f t="shared" si="0"/>
        <v>ADCPC1801A</v>
      </c>
      <c r="E32" t="s">
        <v>127</v>
      </c>
    </row>
    <row r="33" spans="2:5" x14ac:dyDescent="0.25">
      <c r="B33" t="s">
        <v>128</v>
      </c>
      <c r="C33" t="s">
        <v>132</v>
      </c>
      <c r="D33" t="str">
        <f t="shared" si="0"/>
        <v>ALJPS1534P</v>
      </c>
      <c r="E33" t="s">
        <v>128</v>
      </c>
    </row>
    <row r="34" spans="2:5" x14ac:dyDescent="0.25">
      <c r="B34" t="s">
        <v>131</v>
      </c>
      <c r="C34" t="s">
        <v>129</v>
      </c>
      <c r="D34" t="s">
        <v>130</v>
      </c>
      <c r="E34" t="s">
        <v>131</v>
      </c>
    </row>
    <row r="35" spans="2:5" x14ac:dyDescent="0.25">
      <c r="B35" t="s">
        <v>134</v>
      </c>
      <c r="C35" t="s">
        <v>133</v>
      </c>
      <c r="D35" t="s">
        <v>135</v>
      </c>
      <c r="E35" t="s">
        <v>134</v>
      </c>
    </row>
    <row r="36" spans="2:5" x14ac:dyDescent="0.25">
      <c r="B36" t="s">
        <v>83</v>
      </c>
      <c r="C36" t="s">
        <v>84</v>
      </c>
      <c r="D36" t="s">
        <v>82</v>
      </c>
      <c r="E36" t="s">
        <v>83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60"/>
  <sheetViews>
    <sheetView tabSelected="1" topLeftCell="A48" workbookViewId="0">
      <selection activeCell="C66" sqref="C66"/>
    </sheetView>
  </sheetViews>
  <sheetFormatPr defaultRowHeight="15" x14ac:dyDescent="0.25"/>
  <cols>
    <col min="1" max="1" width="37.5703125" bestFit="1" customWidth="1"/>
    <col min="2" max="2" width="17.5703125" bestFit="1" customWidth="1"/>
    <col min="3" max="3" width="15.42578125" bestFit="1" customWidth="1"/>
    <col min="4" max="4" width="10.140625" bestFit="1" customWidth="1"/>
    <col min="5" max="5" width="11.140625" bestFit="1" customWidth="1"/>
    <col min="6" max="6" width="13.5703125" bestFit="1" customWidth="1"/>
    <col min="7" max="7" width="3.28515625" bestFit="1" customWidth="1"/>
    <col min="8" max="8" width="7.28515625" bestFit="1" customWidth="1"/>
    <col min="9" max="9" width="5.42578125" bestFit="1" customWidth="1"/>
    <col min="10" max="10" width="11.140625" bestFit="1" customWidth="1"/>
  </cols>
  <sheetData>
    <row r="1" spans="1:10" x14ac:dyDescent="0.25">
      <c r="A1">
        <v>1</v>
      </c>
    </row>
    <row r="2" spans="1:10" hidden="1" x14ac:dyDescent="0.25">
      <c r="A2" t="str">
        <f>VLOOKUP(B2,'Master Byculla'!$B$2:$E$36,2,FALSE)</f>
        <v>YASH OPTICS AND LENS PRIVATE LIMITED</v>
      </c>
      <c r="B2" s="35" t="s">
        <v>122</v>
      </c>
      <c r="C2" s="36" t="s">
        <v>142</v>
      </c>
      <c r="D2" s="39">
        <v>43449</v>
      </c>
      <c r="E2" s="37">
        <v>19727.990000000002</v>
      </c>
      <c r="F2" s="35" t="s">
        <v>137</v>
      </c>
      <c r="G2" s="35" t="s">
        <v>138</v>
      </c>
      <c r="H2" s="35" t="s">
        <v>139</v>
      </c>
      <c r="I2" s="38">
        <v>12</v>
      </c>
      <c r="J2" s="37">
        <v>17614.5</v>
      </c>
    </row>
    <row r="3" spans="1:10" hidden="1" x14ac:dyDescent="0.25">
      <c r="A3" t="str">
        <f>VLOOKUP(B3,'Master Byculla'!$B$2:$E$36,2,FALSE)</f>
        <v>YASH OPTICS AND LENS PRIVATE LIMITED</v>
      </c>
      <c r="B3" s="35" t="s">
        <v>122</v>
      </c>
      <c r="C3" s="36" t="s">
        <v>143</v>
      </c>
      <c r="D3" s="39">
        <v>43465</v>
      </c>
      <c r="E3" s="37">
        <v>3336.01</v>
      </c>
      <c r="F3" s="35" t="s">
        <v>137</v>
      </c>
      <c r="G3" s="35" t="s">
        <v>138</v>
      </c>
      <c r="H3" s="35" t="s">
        <v>139</v>
      </c>
      <c r="I3" s="38">
        <v>12</v>
      </c>
      <c r="J3" s="37">
        <v>2979</v>
      </c>
    </row>
    <row r="4" spans="1:10" hidden="1" x14ac:dyDescent="0.25">
      <c r="A4" t="str">
        <f>VLOOKUP(B4,'Master Byculla'!$B$2:$E$36,2,FALSE)</f>
        <v>EMPIRE INDIA</v>
      </c>
      <c r="B4" s="35" t="s">
        <v>83</v>
      </c>
      <c r="C4" s="36" t="s">
        <v>153</v>
      </c>
      <c r="D4" s="39">
        <v>43416</v>
      </c>
      <c r="E4" s="37">
        <v>19337</v>
      </c>
      <c r="F4" s="35" t="s">
        <v>137</v>
      </c>
      <c r="G4" s="35" t="s">
        <v>138</v>
      </c>
      <c r="H4" s="35" t="s">
        <v>139</v>
      </c>
      <c r="I4" s="38">
        <v>12</v>
      </c>
      <c r="J4" s="37">
        <v>17265</v>
      </c>
    </row>
    <row r="5" spans="1:10" hidden="1" x14ac:dyDescent="0.25">
      <c r="A5" t="str">
        <f>VLOOKUP(B5,'Master Byculla'!$B$2:$E$36,2,FALSE)</f>
        <v>EMPIRE INDIA</v>
      </c>
      <c r="B5" s="35" t="s">
        <v>83</v>
      </c>
      <c r="C5" s="36" t="s">
        <v>154</v>
      </c>
      <c r="D5" s="39">
        <v>43459</v>
      </c>
      <c r="E5" s="37">
        <v>3931</v>
      </c>
      <c r="F5" s="35" t="s">
        <v>137</v>
      </c>
      <c r="G5" s="35" t="s">
        <v>138</v>
      </c>
      <c r="H5" s="35" t="s">
        <v>139</v>
      </c>
      <c r="I5" s="38">
        <v>12</v>
      </c>
      <c r="J5" s="37">
        <v>3510</v>
      </c>
    </row>
    <row r="6" spans="1:10" hidden="1" x14ac:dyDescent="0.25">
      <c r="A6" t="str">
        <f>VLOOKUP(B6,'Master Byculla'!$B$2:$E$36,2,FALSE)</f>
        <v>SHEETAL OPTICS</v>
      </c>
      <c r="B6" s="35" t="s">
        <v>36</v>
      </c>
      <c r="C6" s="36" t="s">
        <v>160</v>
      </c>
      <c r="D6" s="39">
        <v>43465</v>
      </c>
      <c r="E6" s="37">
        <v>7762</v>
      </c>
      <c r="F6" s="35" t="s">
        <v>137</v>
      </c>
      <c r="G6" s="35" t="s">
        <v>138</v>
      </c>
      <c r="H6" s="35" t="s">
        <v>139</v>
      </c>
      <c r="I6" s="38">
        <v>12</v>
      </c>
      <c r="J6" s="37">
        <v>6930</v>
      </c>
    </row>
    <row r="7" spans="1:10" hidden="1" x14ac:dyDescent="0.25">
      <c r="A7" t="str">
        <f>VLOOKUP(B7,'Master Byculla'!$B$2:$E$36,2,FALSE)</f>
        <v>MANGALSONS OPTICS PRIVATE LIMITED</v>
      </c>
      <c r="B7" s="35" t="s">
        <v>107</v>
      </c>
      <c r="C7" s="36" t="s">
        <v>161</v>
      </c>
      <c r="D7" s="39">
        <v>43249</v>
      </c>
      <c r="E7" s="37">
        <v>11043</v>
      </c>
      <c r="F7" s="35" t="s">
        <v>137</v>
      </c>
      <c r="G7" s="35" t="s">
        <v>138</v>
      </c>
      <c r="H7" s="35" t="s">
        <v>139</v>
      </c>
      <c r="I7" s="38">
        <v>12</v>
      </c>
      <c r="J7" s="37">
        <v>9860</v>
      </c>
    </row>
    <row r="8" spans="1:10" hidden="1" x14ac:dyDescent="0.25">
      <c r="A8" t="str">
        <f>VLOOKUP(B8,'Master Byculla'!$B$2:$E$36,2,FALSE)</f>
        <v>MANGALSONS OPTICS PRIVATE LIMITED</v>
      </c>
      <c r="B8" s="35" t="s">
        <v>107</v>
      </c>
      <c r="C8" s="36" t="s">
        <v>162</v>
      </c>
      <c r="D8" s="39">
        <v>43252</v>
      </c>
      <c r="E8" s="37">
        <v>1545.6</v>
      </c>
      <c r="F8" s="35" t="s">
        <v>137</v>
      </c>
      <c r="G8" s="35" t="s">
        <v>138</v>
      </c>
      <c r="H8" s="35" t="s">
        <v>139</v>
      </c>
      <c r="I8" s="38">
        <v>12</v>
      </c>
      <c r="J8" s="37">
        <v>1380</v>
      </c>
    </row>
    <row r="9" spans="1:10" hidden="1" x14ac:dyDescent="0.25">
      <c r="A9" t="str">
        <f>VLOOKUP(B9,'Master Byculla'!$B$2:$E$36,2,FALSE)</f>
        <v>MANGALSONS OPTICS PRIVATE LIMITED</v>
      </c>
      <c r="B9" s="35" t="s">
        <v>107</v>
      </c>
      <c r="C9" s="36" t="s">
        <v>163</v>
      </c>
      <c r="D9" s="39">
        <v>43300</v>
      </c>
      <c r="E9" s="37">
        <v>874</v>
      </c>
      <c r="F9" s="35" t="s">
        <v>137</v>
      </c>
      <c r="G9" s="35" t="s">
        <v>138</v>
      </c>
      <c r="H9" s="35" t="s">
        <v>139</v>
      </c>
      <c r="I9" s="38">
        <v>12</v>
      </c>
      <c r="J9" s="37">
        <v>780</v>
      </c>
    </row>
    <row r="10" spans="1:10" hidden="1" x14ac:dyDescent="0.25">
      <c r="A10" t="str">
        <f>VLOOKUP(B10,'Master Byculla'!$B$2:$E$36,2,FALSE)</f>
        <v>MANGALSONS OPTICS PRIVATE LIMITED</v>
      </c>
      <c r="B10" s="35" t="s">
        <v>107</v>
      </c>
      <c r="C10" s="36" t="s">
        <v>164</v>
      </c>
      <c r="D10" s="39">
        <v>43330</v>
      </c>
      <c r="E10" s="37">
        <v>14515</v>
      </c>
      <c r="F10" s="35" t="s">
        <v>137</v>
      </c>
      <c r="G10" s="35" t="s">
        <v>138</v>
      </c>
      <c r="H10" s="35" t="s">
        <v>139</v>
      </c>
      <c r="I10" s="38">
        <v>12</v>
      </c>
      <c r="J10" s="37">
        <v>12960</v>
      </c>
    </row>
    <row r="11" spans="1:10" hidden="1" x14ac:dyDescent="0.25">
      <c r="A11" t="str">
        <f>VLOOKUP(B11,'Master Byculla'!$B$2:$E$36,2,FALSE)</f>
        <v>MANGALSONS OPTICS PRIVATE LIMITED</v>
      </c>
      <c r="B11" s="35" t="s">
        <v>107</v>
      </c>
      <c r="C11" s="36" t="s">
        <v>165</v>
      </c>
      <c r="D11" s="39">
        <v>43375</v>
      </c>
      <c r="E11" s="37">
        <v>3808</v>
      </c>
      <c r="F11" s="35" t="s">
        <v>137</v>
      </c>
      <c r="G11" s="35" t="s">
        <v>138</v>
      </c>
      <c r="H11" s="35" t="s">
        <v>139</v>
      </c>
      <c r="I11" s="38">
        <v>12</v>
      </c>
      <c r="J11" s="37">
        <v>3400</v>
      </c>
    </row>
    <row r="12" spans="1:10" hidden="1" x14ac:dyDescent="0.25">
      <c r="A12" t="str">
        <f>VLOOKUP(B12,'Master Byculla'!$B$2:$E$36,2,FALSE)</f>
        <v>MANGALSONS OPTICS PRIVATE LIMITED</v>
      </c>
      <c r="B12" s="35" t="s">
        <v>107</v>
      </c>
      <c r="C12" s="36" t="s">
        <v>166</v>
      </c>
      <c r="D12" s="39">
        <v>43395</v>
      </c>
      <c r="E12" s="37">
        <v>4368</v>
      </c>
      <c r="F12" s="35" t="s">
        <v>137</v>
      </c>
      <c r="G12" s="35" t="s">
        <v>138</v>
      </c>
      <c r="H12" s="35" t="s">
        <v>139</v>
      </c>
      <c r="I12" s="38">
        <v>12</v>
      </c>
      <c r="J12" s="37">
        <v>3900</v>
      </c>
    </row>
    <row r="13" spans="1:10" hidden="1" x14ac:dyDescent="0.25">
      <c r="A13" t="str">
        <f>VLOOKUP(B13,'Master Byculla'!$B$2:$E$36,2,FALSE)</f>
        <v>MANGALSONS OPTICS PRIVATE LIMITED</v>
      </c>
      <c r="B13" s="35" t="s">
        <v>107</v>
      </c>
      <c r="C13" s="36" t="s">
        <v>167</v>
      </c>
      <c r="D13" s="39">
        <v>43400</v>
      </c>
      <c r="E13" s="37">
        <v>6048</v>
      </c>
      <c r="F13" s="35" t="s">
        <v>137</v>
      </c>
      <c r="G13" s="35" t="s">
        <v>138</v>
      </c>
      <c r="H13" s="35" t="s">
        <v>139</v>
      </c>
      <c r="I13" s="38">
        <v>12</v>
      </c>
      <c r="J13" s="37">
        <v>5400</v>
      </c>
    </row>
    <row r="14" spans="1:10" hidden="1" x14ac:dyDescent="0.25">
      <c r="A14" t="str">
        <f>VLOOKUP(B14,'Master Byculla'!$B$2:$E$36,2,FALSE)</f>
        <v>MANGALSONS OPTICS PRIVATE LIMITED</v>
      </c>
      <c r="B14" s="35" t="s">
        <v>107</v>
      </c>
      <c r="C14" s="36" t="s">
        <v>168</v>
      </c>
      <c r="D14" s="39">
        <v>43400</v>
      </c>
      <c r="E14" s="37">
        <v>1546</v>
      </c>
      <c r="F14" s="35" t="s">
        <v>137</v>
      </c>
      <c r="G14" s="35" t="s">
        <v>138</v>
      </c>
      <c r="H14" s="35" t="s">
        <v>139</v>
      </c>
      <c r="I14" s="38">
        <v>12</v>
      </c>
      <c r="J14" s="37">
        <v>1380</v>
      </c>
    </row>
    <row r="15" spans="1:10" hidden="1" x14ac:dyDescent="0.25">
      <c r="A15" t="str">
        <f>VLOOKUP(B15,'Master Byculla'!$B$2:$E$36,2,FALSE)</f>
        <v>TRUVISION</v>
      </c>
      <c r="B15" s="35" t="s">
        <v>29</v>
      </c>
      <c r="C15" s="36" t="s">
        <v>177</v>
      </c>
      <c r="D15" s="39">
        <v>43451</v>
      </c>
      <c r="E15" s="37">
        <v>1831</v>
      </c>
      <c r="F15" s="35" t="s">
        <v>137</v>
      </c>
      <c r="G15" s="35" t="s">
        <v>138</v>
      </c>
      <c r="H15" s="35" t="s">
        <v>139</v>
      </c>
      <c r="I15" s="38">
        <v>18</v>
      </c>
      <c r="J15" s="37">
        <v>1551.44</v>
      </c>
    </row>
    <row r="16" spans="1:10" hidden="1" x14ac:dyDescent="0.25">
      <c r="A16" t="str">
        <f>VLOOKUP(B16,'Master Byculla'!$B$2:$E$36,2,FALSE)</f>
        <v>TRUVISION</v>
      </c>
      <c r="B16" s="35" t="s">
        <v>29</v>
      </c>
      <c r="C16" s="36" t="s">
        <v>178</v>
      </c>
      <c r="D16" s="39">
        <v>43454</v>
      </c>
      <c r="E16" s="37">
        <v>480</v>
      </c>
      <c r="F16" s="35" t="s">
        <v>137</v>
      </c>
      <c r="G16" s="35" t="s">
        <v>138</v>
      </c>
      <c r="H16" s="35" t="s">
        <v>139</v>
      </c>
      <c r="I16" s="38">
        <v>12</v>
      </c>
      <c r="J16" s="37">
        <v>428.57</v>
      </c>
    </row>
    <row r="17" spans="1:10" hidden="1" x14ac:dyDescent="0.25">
      <c r="A17" t="str">
        <f>VLOOKUP(B17,'Master Byculla'!$B$2:$E$36,2,FALSE)</f>
        <v>TRUVISION</v>
      </c>
      <c r="B17" s="35" t="s">
        <v>29</v>
      </c>
      <c r="C17" s="36" t="s">
        <v>179</v>
      </c>
      <c r="D17" s="39">
        <v>43460</v>
      </c>
      <c r="E17" s="37">
        <v>844</v>
      </c>
      <c r="F17" s="35" t="s">
        <v>137</v>
      </c>
      <c r="G17" s="35" t="s">
        <v>138</v>
      </c>
      <c r="H17" s="35" t="s">
        <v>139</v>
      </c>
      <c r="I17" s="38">
        <v>18</v>
      </c>
      <c r="J17" s="37">
        <v>714.9</v>
      </c>
    </row>
    <row r="18" spans="1:10" hidden="1" x14ac:dyDescent="0.25">
      <c r="A18" t="str">
        <f>VLOOKUP(B18,'Master Byculla'!$B$2:$E$36,2,FALSE)</f>
        <v>TRUVISION</v>
      </c>
      <c r="B18" s="35" t="s">
        <v>29</v>
      </c>
      <c r="C18" s="36" t="s">
        <v>180</v>
      </c>
      <c r="D18" s="39">
        <v>43451</v>
      </c>
      <c r="E18" s="37">
        <v>11054</v>
      </c>
      <c r="F18" s="35" t="s">
        <v>137</v>
      </c>
      <c r="G18" s="35" t="s">
        <v>138</v>
      </c>
      <c r="H18" s="35" t="s">
        <v>139</v>
      </c>
      <c r="I18" s="38">
        <v>12</v>
      </c>
      <c r="J18" s="37">
        <v>9870</v>
      </c>
    </row>
    <row r="19" spans="1:10" hidden="1" x14ac:dyDescent="0.25">
      <c r="A19" t="str">
        <f>VLOOKUP(B19,'Master Byculla'!$B$2:$E$36,2,FALSE)</f>
        <v>TRUVISION</v>
      </c>
      <c r="B19" s="35" t="s">
        <v>29</v>
      </c>
      <c r="C19" s="36" t="s">
        <v>181</v>
      </c>
      <c r="D19" s="39">
        <v>43461</v>
      </c>
      <c r="E19" s="37">
        <v>4222</v>
      </c>
      <c r="F19" s="35" t="s">
        <v>137</v>
      </c>
      <c r="G19" s="35" t="s">
        <v>138</v>
      </c>
      <c r="H19" s="35" t="s">
        <v>139</v>
      </c>
      <c r="I19" s="38">
        <v>12</v>
      </c>
      <c r="J19" s="37">
        <v>3770</v>
      </c>
    </row>
    <row r="20" spans="1:10" hidden="1" x14ac:dyDescent="0.25">
      <c r="A20" t="str">
        <f>VLOOKUP(B20,'Master Byculla'!$B$2:$E$36,2,FALSE)</f>
        <v>AMI HITESH SHAH</v>
      </c>
      <c r="B20" s="35" t="s">
        <v>128</v>
      </c>
      <c r="C20" s="36" t="s">
        <v>197</v>
      </c>
      <c r="D20" s="39">
        <v>43445</v>
      </c>
      <c r="E20" s="37">
        <v>894</v>
      </c>
      <c r="F20" s="35" t="s">
        <v>137</v>
      </c>
      <c r="G20" s="35" t="s">
        <v>138</v>
      </c>
      <c r="H20" s="35" t="s">
        <v>139</v>
      </c>
      <c r="I20" s="38">
        <v>12</v>
      </c>
      <c r="J20" s="37">
        <v>798</v>
      </c>
    </row>
    <row r="21" spans="1:10" s="40" customFormat="1" x14ac:dyDescent="0.25">
      <c r="A21" s="40" t="str">
        <f>VLOOKUP(B21,'Master Byculla'!$B$2:$E$36,2,FALSE)</f>
        <v>UNITED SALES AGENCY</v>
      </c>
      <c r="B21" s="41" t="s">
        <v>127</v>
      </c>
      <c r="C21" s="42" t="s">
        <v>136</v>
      </c>
      <c r="D21" s="43">
        <v>43501</v>
      </c>
      <c r="E21" s="44">
        <v>10464</v>
      </c>
      <c r="F21" s="41" t="s">
        <v>137</v>
      </c>
      <c r="G21" s="41" t="s">
        <v>138</v>
      </c>
      <c r="H21" s="41" t="s">
        <v>139</v>
      </c>
      <c r="I21" s="45">
        <v>18</v>
      </c>
      <c r="J21" s="44">
        <v>8867.99</v>
      </c>
    </row>
    <row r="22" spans="1:10" s="40" customFormat="1" x14ac:dyDescent="0.25">
      <c r="A22" s="40" t="str">
        <f>VLOOKUP(B22,'Master Byculla'!$B$2:$E$36,2,FALSE)</f>
        <v>GANDHI OPTICIANS</v>
      </c>
      <c r="B22" s="41" t="s">
        <v>85</v>
      </c>
      <c r="C22" s="42" t="s">
        <v>140</v>
      </c>
      <c r="D22" s="43">
        <v>43510</v>
      </c>
      <c r="E22" s="44">
        <v>2040</v>
      </c>
      <c r="F22" s="41" t="s">
        <v>137</v>
      </c>
      <c r="G22" s="41" t="s">
        <v>138</v>
      </c>
      <c r="H22" s="41" t="s">
        <v>139</v>
      </c>
      <c r="I22" s="45">
        <v>18</v>
      </c>
      <c r="J22" s="44">
        <v>1728</v>
      </c>
    </row>
    <row r="23" spans="1:10" s="40" customFormat="1" x14ac:dyDescent="0.25">
      <c r="A23" s="40" t="str">
        <f>VLOOKUP(B23,'Master Byculla'!$B$2:$E$36,2,FALSE)</f>
        <v>GANDHI OPTICIANS</v>
      </c>
      <c r="B23" s="41" t="s">
        <v>85</v>
      </c>
      <c r="C23" s="42" t="s">
        <v>141</v>
      </c>
      <c r="D23" s="43">
        <v>43526</v>
      </c>
      <c r="E23" s="44">
        <v>907</v>
      </c>
      <c r="F23" s="41" t="s">
        <v>137</v>
      </c>
      <c r="G23" s="41" t="s">
        <v>138</v>
      </c>
      <c r="H23" s="41" t="s">
        <v>139</v>
      </c>
      <c r="I23" s="45">
        <v>18</v>
      </c>
      <c r="J23" s="44">
        <v>768</v>
      </c>
    </row>
    <row r="24" spans="1:10" s="40" customFormat="1" x14ac:dyDescent="0.25">
      <c r="A24" s="40" t="str">
        <f>VLOOKUP(B24,'Master Byculla'!$B$2:$E$36,2,FALSE)</f>
        <v>YASH OPTICS AND LENS PRIVATE LIMITED</v>
      </c>
      <c r="B24" s="41" t="s">
        <v>122</v>
      </c>
      <c r="C24" s="42" t="s">
        <v>144</v>
      </c>
      <c r="D24" s="43">
        <v>43480</v>
      </c>
      <c r="E24" s="44">
        <v>4596</v>
      </c>
      <c r="F24" s="41" t="s">
        <v>137</v>
      </c>
      <c r="G24" s="41" t="s">
        <v>138</v>
      </c>
      <c r="H24" s="41" t="s">
        <v>139</v>
      </c>
      <c r="I24" s="45">
        <v>12</v>
      </c>
      <c r="J24" s="44">
        <v>4104</v>
      </c>
    </row>
    <row r="25" spans="1:10" s="40" customFormat="1" x14ac:dyDescent="0.25">
      <c r="A25" s="40" t="str">
        <f>VLOOKUP(B25,'Master Byculla'!$B$2:$E$36,2,FALSE)</f>
        <v>YASH OPTICS AND LENS PRIVATE LIMITED</v>
      </c>
      <c r="B25" s="41" t="s">
        <v>122</v>
      </c>
      <c r="C25" s="42" t="s">
        <v>145</v>
      </c>
      <c r="D25" s="43">
        <v>43496</v>
      </c>
      <c r="E25" s="44">
        <v>11289</v>
      </c>
      <c r="F25" s="41" t="s">
        <v>137</v>
      </c>
      <c r="G25" s="41" t="s">
        <v>138</v>
      </c>
      <c r="H25" s="41" t="s">
        <v>139</v>
      </c>
      <c r="I25" s="45">
        <v>12</v>
      </c>
      <c r="J25" s="44">
        <v>10079.1</v>
      </c>
    </row>
    <row r="26" spans="1:10" s="40" customFormat="1" x14ac:dyDescent="0.25">
      <c r="A26" s="40" t="str">
        <f>VLOOKUP(B26,'Master Byculla'!$B$2:$E$36,2,FALSE)</f>
        <v>YASH OPTICS AND LENS PRIVATE LIMITED</v>
      </c>
      <c r="B26" s="41" t="s">
        <v>122</v>
      </c>
      <c r="C26" s="42" t="s">
        <v>146</v>
      </c>
      <c r="D26" s="43">
        <v>43511</v>
      </c>
      <c r="E26" s="44">
        <v>9504.99</v>
      </c>
      <c r="F26" s="41" t="s">
        <v>137</v>
      </c>
      <c r="G26" s="41" t="s">
        <v>138</v>
      </c>
      <c r="H26" s="41" t="s">
        <v>139</v>
      </c>
      <c r="I26" s="45">
        <v>12</v>
      </c>
      <c r="J26" s="44">
        <v>8487</v>
      </c>
    </row>
    <row r="27" spans="1:10" s="40" customFormat="1" x14ac:dyDescent="0.25">
      <c r="A27" s="40" t="str">
        <f>VLOOKUP(B27,'Master Byculla'!$B$2:$E$36,2,FALSE)</f>
        <v>YASH OPTICS AND LENS PRIVATE LIMITED</v>
      </c>
      <c r="B27" s="41" t="s">
        <v>122</v>
      </c>
      <c r="C27" s="42" t="s">
        <v>147</v>
      </c>
      <c r="D27" s="43">
        <v>43524</v>
      </c>
      <c r="E27" s="44">
        <v>1451</v>
      </c>
      <c r="F27" s="41" t="s">
        <v>137</v>
      </c>
      <c r="G27" s="41" t="s">
        <v>138</v>
      </c>
      <c r="H27" s="41" t="s">
        <v>139</v>
      </c>
      <c r="I27" s="45">
        <v>12</v>
      </c>
      <c r="J27" s="44">
        <v>1296</v>
      </c>
    </row>
    <row r="28" spans="1:10" s="40" customFormat="1" x14ac:dyDescent="0.25">
      <c r="A28" s="40" t="str">
        <f>VLOOKUP(B28,'Master Byculla'!$B$2:$E$36,2,FALSE)</f>
        <v>YASH OPTICS AND LENS PRIVATE LIMITED</v>
      </c>
      <c r="B28" s="41" t="s">
        <v>122</v>
      </c>
      <c r="C28" s="42" t="s">
        <v>148</v>
      </c>
      <c r="D28" s="43">
        <v>43539</v>
      </c>
      <c r="E28" s="44">
        <v>6371</v>
      </c>
      <c r="F28" s="41" t="s">
        <v>137</v>
      </c>
      <c r="G28" s="41" t="s">
        <v>138</v>
      </c>
      <c r="H28" s="41" t="s">
        <v>139</v>
      </c>
      <c r="I28" s="45">
        <v>12</v>
      </c>
      <c r="J28" s="44">
        <v>5688</v>
      </c>
    </row>
    <row r="29" spans="1:10" s="40" customFormat="1" x14ac:dyDescent="0.25">
      <c r="A29" s="40" t="str">
        <f>VLOOKUP(B29,'Master Byculla'!$B$2:$E$36,2,FALSE)</f>
        <v>YASH OPTICS AND LENS PRIVATE LIMITED</v>
      </c>
      <c r="B29" s="41" t="s">
        <v>122</v>
      </c>
      <c r="C29" s="42" t="s">
        <v>149</v>
      </c>
      <c r="D29" s="43">
        <v>43554</v>
      </c>
      <c r="E29" s="44">
        <v>7337</v>
      </c>
      <c r="F29" s="41" t="s">
        <v>137</v>
      </c>
      <c r="G29" s="41" t="s">
        <v>138</v>
      </c>
      <c r="H29" s="41" t="s">
        <v>139</v>
      </c>
      <c r="I29" s="45">
        <v>12</v>
      </c>
      <c r="J29" s="44">
        <v>6551.1</v>
      </c>
    </row>
    <row r="30" spans="1:10" s="40" customFormat="1" x14ac:dyDescent="0.25">
      <c r="A30" s="40" t="str">
        <f>VLOOKUP(B30,'Master Byculla'!$B$2:$E$36,2,FALSE)</f>
        <v>OPTICAL TRADERS</v>
      </c>
      <c r="B30" s="41" t="s">
        <v>34</v>
      </c>
      <c r="C30" s="42" t="s">
        <v>150</v>
      </c>
      <c r="D30" s="43">
        <v>43550</v>
      </c>
      <c r="E30" s="44">
        <v>1277</v>
      </c>
      <c r="F30" s="41" t="s">
        <v>137</v>
      </c>
      <c r="G30" s="41" t="s">
        <v>138</v>
      </c>
      <c r="H30" s="41" t="s">
        <v>139</v>
      </c>
      <c r="I30" s="45">
        <v>12</v>
      </c>
      <c r="J30" s="44">
        <v>1140</v>
      </c>
    </row>
    <row r="31" spans="1:10" s="40" customFormat="1" x14ac:dyDescent="0.25">
      <c r="A31" s="40" t="str">
        <f>VLOOKUP(B31,'Master Byculla'!$B$2:$E$36,2,FALSE)</f>
        <v>OPTICAL TRADERS</v>
      </c>
      <c r="B31" s="41" t="s">
        <v>34</v>
      </c>
      <c r="C31" s="42" t="s">
        <v>151</v>
      </c>
      <c r="D31" s="43">
        <v>43523</v>
      </c>
      <c r="E31" s="44">
        <v>14672</v>
      </c>
      <c r="F31" s="41" t="s">
        <v>137</v>
      </c>
      <c r="G31" s="41" t="s">
        <v>138</v>
      </c>
      <c r="H31" s="41" t="s">
        <v>139</v>
      </c>
      <c r="I31" s="45">
        <v>12</v>
      </c>
      <c r="J31" s="44">
        <v>13100</v>
      </c>
    </row>
    <row r="32" spans="1:10" x14ac:dyDescent="0.25">
      <c r="A32" t="str">
        <f>VLOOKUP(B32,'Master Byculla'!$B$2:$E$36,2,FALSE)</f>
        <v>N K KALRA AND ASSOCIATES</v>
      </c>
      <c r="B32" s="35" t="s">
        <v>105</v>
      </c>
      <c r="C32" s="36" t="s">
        <v>152</v>
      </c>
      <c r="D32" s="39">
        <v>43514</v>
      </c>
      <c r="E32" s="37">
        <v>1770</v>
      </c>
      <c r="F32" s="35" t="s">
        <v>137</v>
      </c>
      <c r="G32" s="35" t="s">
        <v>138</v>
      </c>
      <c r="H32" s="35" t="s">
        <v>139</v>
      </c>
      <c r="I32" s="38">
        <v>18</v>
      </c>
      <c r="J32" s="37">
        <v>1500</v>
      </c>
    </row>
    <row r="33" spans="1:10" s="40" customFormat="1" x14ac:dyDescent="0.25">
      <c r="A33" s="40" t="str">
        <f>VLOOKUP(B33,'Master Byculla'!$B$2:$E$36,2,FALSE)</f>
        <v>EMPIRE INDIA</v>
      </c>
      <c r="B33" s="41" t="s">
        <v>83</v>
      </c>
      <c r="C33" s="42" t="s">
        <v>155</v>
      </c>
      <c r="D33" s="43">
        <v>43468</v>
      </c>
      <c r="E33" s="44">
        <v>6345</v>
      </c>
      <c r="F33" s="41" t="s">
        <v>137</v>
      </c>
      <c r="G33" s="41" t="s">
        <v>138</v>
      </c>
      <c r="H33" s="41" t="s">
        <v>139</v>
      </c>
      <c r="I33" s="45">
        <v>12</v>
      </c>
      <c r="J33" s="44">
        <v>5665</v>
      </c>
    </row>
    <row r="34" spans="1:10" s="40" customFormat="1" x14ac:dyDescent="0.25">
      <c r="A34" s="40" t="str">
        <f>VLOOKUP(B34,'Master Byculla'!$B$2:$E$36,2,FALSE)</f>
        <v>EMPIRE INDIA</v>
      </c>
      <c r="B34" s="41" t="s">
        <v>83</v>
      </c>
      <c r="C34" s="42" t="s">
        <v>156</v>
      </c>
      <c r="D34" s="43">
        <v>43501</v>
      </c>
      <c r="E34" s="44">
        <v>7398</v>
      </c>
      <c r="F34" s="41" t="s">
        <v>137</v>
      </c>
      <c r="G34" s="41" t="s">
        <v>138</v>
      </c>
      <c r="H34" s="41" t="s">
        <v>139</v>
      </c>
      <c r="I34" s="45">
        <v>12</v>
      </c>
      <c r="J34" s="44">
        <v>6605</v>
      </c>
    </row>
    <row r="35" spans="1:10" s="40" customFormat="1" x14ac:dyDescent="0.25">
      <c r="A35" s="40" t="str">
        <f>VLOOKUP(B35,'Master Byculla'!$B$2:$E$36,2,FALSE)</f>
        <v>SHEETAL OPTICS</v>
      </c>
      <c r="B35" s="41" t="s">
        <v>36</v>
      </c>
      <c r="C35" s="42" t="s">
        <v>157</v>
      </c>
      <c r="D35" s="43">
        <v>43482</v>
      </c>
      <c r="E35" s="44">
        <v>16216</v>
      </c>
      <c r="F35" s="41" t="s">
        <v>137</v>
      </c>
      <c r="G35" s="41" t="s">
        <v>138</v>
      </c>
      <c r="H35" s="41" t="s">
        <v>139</v>
      </c>
      <c r="I35" s="45">
        <v>12</v>
      </c>
      <c r="J35" s="44">
        <v>14479</v>
      </c>
    </row>
    <row r="36" spans="1:10" s="40" customFormat="1" x14ac:dyDescent="0.25">
      <c r="A36" s="40" t="str">
        <f>VLOOKUP(B36,'Master Byculla'!$B$2:$E$36,2,FALSE)</f>
        <v>SHEETAL OPTICS</v>
      </c>
      <c r="B36" s="41" t="s">
        <v>36</v>
      </c>
      <c r="C36" s="42" t="s">
        <v>158</v>
      </c>
      <c r="D36" s="43">
        <v>43514</v>
      </c>
      <c r="E36" s="44">
        <v>17672</v>
      </c>
      <c r="F36" s="41" t="s">
        <v>137</v>
      </c>
      <c r="G36" s="41" t="s">
        <v>138</v>
      </c>
      <c r="H36" s="41" t="s">
        <v>139</v>
      </c>
      <c r="I36" s="45">
        <v>12</v>
      </c>
      <c r="J36" s="44">
        <v>15778.5</v>
      </c>
    </row>
    <row r="37" spans="1:10" s="40" customFormat="1" x14ac:dyDescent="0.25">
      <c r="A37" s="40" t="str">
        <f>VLOOKUP(B37,'Master Byculla'!$B$2:$E$36,2,FALSE)</f>
        <v>SHEETAL OPTICS</v>
      </c>
      <c r="B37" s="41" t="s">
        <v>36</v>
      </c>
      <c r="C37" s="42" t="s">
        <v>159</v>
      </c>
      <c r="D37" s="43">
        <v>43547</v>
      </c>
      <c r="E37" s="44">
        <v>18144</v>
      </c>
      <c r="F37" s="41" t="s">
        <v>137</v>
      </c>
      <c r="G37" s="41" t="s">
        <v>138</v>
      </c>
      <c r="H37" s="41" t="s">
        <v>139</v>
      </c>
      <c r="I37" s="45">
        <v>12</v>
      </c>
      <c r="J37" s="44">
        <v>16200</v>
      </c>
    </row>
    <row r="38" spans="1:10" s="40" customFormat="1" x14ac:dyDescent="0.25">
      <c r="A38" s="40" t="str">
        <f>VLOOKUP(B38,'Master Byculla'!$B$2:$E$36,2,FALSE)</f>
        <v>M/s SHAMIR OPTICAL INDIA PRIVATE LIMITED</v>
      </c>
      <c r="B38" s="41" t="s">
        <v>31</v>
      </c>
      <c r="C38" s="42" t="s">
        <v>169</v>
      </c>
      <c r="D38" s="43">
        <v>43555</v>
      </c>
      <c r="E38" s="44">
        <v>943.04</v>
      </c>
      <c r="F38" s="41" t="s">
        <v>137</v>
      </c>
      <c r="G38" s="41" t="s">
        <v>138</v>
      </c>
      <c r="H38" s="41" t="s">
        <v>139</v>
      </c>
      <c r="I38" s="45">
        <v>12</v>
      </c>
      <c r="J38" s="44">
        <v>842</v>
      </c>
    </row>
    <row r="39" spans="1:10" s="40" customFormat="1" x14ac:dyDescent="0.25">
      <c r="A39" s="40" t="str">
        <f>VLOOKUP(B39,'Master Byculla'!$B$2:$E$36,2,FALSE)</f>
        <v>M/s SHAMIR OPTICAL INDIA PRIVATE LIMITED</v>
      </c>
      <c r="B39" s="41" t="s">
        <v>31</v>
      </c>
      <c r="C39" s="42" t="s">
        <v>170</v>
      </c>
      <c r="D39" s="43">
        <v>43496</v>
      </c>
      <c r="E39" s="44">
        <v>1656.48</v>
      </c>
      <c r="F39" s="41" t="s">
        <v>137</v>
      </c>
      <c r="G39" s="41" t="s">
        <v>138</v>
      </c>
      <c r="H39" s="41" t="s">
        <v>139</v>
      </c>
      <c r="I39" s="45">
        <v>12</v>
      </c>
      <c r="J39" s="44">
        <v>1479</v>
      </c>
    </row>
    <row r="40" spans="1:10" s="40" customFormat="1" x14ac:dyDescent="0.25">
      <c r="A40" s="40" t="str">
        <f>VLOOKUP(B40,'Master Byculla'!$B$2:$E$36,2,FALSE)</f>
        <v>M/s SHAMIR OPTICAL INDIA PRIVATE LIMITED</v>
      </c>
      <c r="B40" s="41" t="s">
        <v>31</v>
      </c>
      <c r="C40" s="42" t="s">
        <v>171</v>
      </c>
      <c r="D40" s="43">
        <v>43496</v>
      </c>
      <c r="E40" s="44">
        <v>16331.84</v>
      </c>
      <c r="F40" s="41" t="s">
        <v>137</v>
      </c>
      <c r="G40" s="41" t="s">
        <v>138</v>
      </c>
      <c r="H40" s="41" t="s">
        <v>139</v>
      </c>
      <c r="I40" s="45">
        <v>12</v>
      </c>
      <c r="J40" s="44">
        <v>14582</v>
      </c>
    </row>
    <row r="41" spans="1:10" s="40" customFormat="1" x14ac:dyDescent="0.25">
      <c r="A41" s="40" t="str">
        <f>VLOOKUP(B41,'Master Byculla'!$B$2:$E$36,2,FALSE)</f>
        <v>M/s SHAMIR OPTICAL INDIA PRIVATE LIMITED</v>
      </c>
      <c r="B41" s="41" t="s">
        <v>31</v>
      </c>
      <c r="C41" s="42" t="s">
        <v>172</v>
      </c>
      <c r="D41" s="43">
        <v>43500</v>
      </c>
      <c r="E41" s="44">
        <v>1608.32</v>
      </c>
      <c r="F41" s="41" t="s">
        <v>137</v>
      </c>
      <c r="G41" s="41" t="s">
        <v>138</v>
      </c>
      <c r="H41" s="41" t="s">
        <v>139</v>
      </c>
      <c r="I41" s="45">
        <v>12</v>
      </c>
      <c r="J41" s="44">
        <v>1436</v>
      </c>
    </row>
    <row r="42" spans="1:10" s="40" customFormat="1" x14ac:dyDescent="0.25">
      <c r="A42" s="40" t="str">
        <f>VLOOKUP(B42,'Master Byculla'!$B$2:$E$36,2,FALSE)</f>
        <v>M/s SHAMIR OPTICAL INDIA PRIVATE LIMITED</v>
      </c>
      <c r="B42" s="41" t="s">
        <v>31</v>
      </c>
      <c r="C42" s="42" t="s">
        <v>173</v>
      </c>
      <c r="D42" s="43">
        <v>43524</v>
      </c>
      <c r="E42" s="44">
        <v>8201.76</v>
      </c>
      <c r="F42" s="41" t="s">
        <v>137</v>
      </c>
      <c r="G42" s="41" t="s">
        <v>138</v>
      </c>
      <c r="H42" s="41" t="s">
        <v>139</v>
      </c>
      <c r="I42" s="45">
        <v>12</v>
      </c>
      <c r="J42" s="44">
        <v>7323</v>
      </c>
    </row>
    <row r="43" spans="1:10" s="40" customFormat="1" x14ac:dyDescent="0.25">
      <c r="A43" s="40" t="str">
        <f>VLOOKUP(B43,'Master Byculla'!$B$2:$E$36,2,FALSE)</f>
        <v>M/s SHAMIR OPTICAL INDIA PRIVATE LIMITED</v>
      </c>
      <c r="B43" s="41" t="s">
        <v>31</v>
      </c>
      <c r="C43" s="42" t="s">
        <v>174</v>
      </c>
      <c r="D43" s="43">
        <v>43555</v>
      </c>
      <c r="E43" s="44">
        <v>14517.44</v>
      </c>
      <c r="F43" s="41" t="s">
        <v>137</v>
      </c>
      <c r="G43" s="41" t="s">
        <v>138</v>
      </c>
      <c r="H43" s="41" t="s">
        <v>139</v>
      </c>
      <c r="I43" s="45">
        <v>12</v>
      </c>
      <c r="J43" s="44">
        <v>12962</v>
      </c>
    </row>
    <row r="44" spans="1:10" s="40" customFormat="1" x14ac:dyDescent="0.25">
      <c r="A44" s="40" t="str">
        <f>VLOOKUP(B44,'Master Byculla'!$B$2:$E$36,2,FALSE)</f>
        <v>M/s SHAMIR OPTICAL INDIA PRIVATE LIMITED</v>
      </c>
      <c r="B44" s="41" t="s">
        <v>31</v>
      </c>
      <c r="C44" s="42" t="s">
        <v>175</v>
      </c>
      <c r="D44" s="43">
        <v>43555</v>
      </c>
      <c r="E44" s="44">
        <v>151.04</v>
      </c>
      <c r="F44" s="41" t="s">
        <v>137</v>
      </c>
      <c r="G44" s="41" t="s">
        <v>138</v>
      </c>
      <c r="H44" s="41" t="s">
        <v>139</v>
      </c>
      <c r="I44" s="45">
        <v>18</v>
      </c>
      <c r="J44" s="44">
        <v>128</v>
      </c>
    </row>
    <row r="45" spans="1:10" s="40" customFormat="1" x14ac:dyDescent="0.25">
      <c r="A45" s="40" t="str">
        <f>VLOOKUP(B45,'Master Byculla'!$B$2:$E$36,2,FALSE)</f>
        <v>HIND OPTICAL CO</v>
      </c>
      <c r="B45" s="41" t="s">
        <v>20</v>
      </c>
      <c r="C45" s="42" t="s">
        <v>176</v>
      </c>
      <c r="D45" s="43">
        <v>43493</v>
      </c>
      <c r="E45" s="44">
        <v>1848</v>
      </c>
      <c r="F45" s="41" t="s">
        <v>137</v>
      </c>
      <c r="G45" s="41" t="s">
        <v>138</v>
      </c>
      <c r="H45" s="41" t="s">
        <v>139</v>
      </c>
      <c r="I45" s="45">
        <v>12</v>
      </c>
      <c r="J45" s="44">
        <v>1650</v>
      </c>
    </row>
    <row r="46" spans="1:10" s="40" customFormat="1" x14ac:dyDescent="0.25">
      <c r="A46" s="40" t="str">
        <f>VLOOKUP(B46,'Master Byculla'!$B$2:$E$36,2,FALSE)</f>
        <v>R B VISIONAIRE</v>
      </c>
      <c r="B46" s="41" t="s">
        <v>124</v>
      </c>
      <c r="C46" s="42" t="s">
        <v>182</v>
      </c>
      <c r="D46" s="43">
        <v>43479</v>
      </c>
      <c r="E46" s="44">
        <v>12354</v>
      </c>
      <c r="F46" s="41" t="s">
        <v>137</v>
      </c>
      <c r="G46" s="41" t="s">
        <v>138</v>
      </c>
      <c r="H46" s="41" t="s">
        <v>139</v>
      </c>
      <c r="I46" s="45">
        <v>12</v>
      </c>
      <c r="J46" s="44">
        <v>11030</v>
      </c>
    </row>
    <row r="47" spans="1:10" s="40" customFormat="1" x14ac:dyDescent="0.25">
      <c r="A47" s="40" t="str">
        <f>VLOOKUP(B47,'Master Byculla'!$B$2:$E$36,2,FALSE)</f>
        <v>GHAG OPTICAL CO.</v>
      </c>
      <c r="B47" s="41" t="s">
        <v>26</v>
      </c>
      <c r="C47" s="42" t="s">
        <v>183</v>
      </c>
      <c r="D47" s="43">
        <v>43496</v>
      </c>
      <c r="E47" s="44">
        <v>4488</v>
      </c>
      <c r="F47" s="41" t="s">
        <v>137</v>
      </c>
      <c r="G47" s="41" t="s">
        <v>138</v>
      </c>
      <c r="H47" s="41" t="s">
        <v>139</v>
      </c>
      <c r="I47" s="45">
        <v>12</v>
      </c>
      <c r="J47" s="44">
        <v>4007</v>
      </c>
    </row>
    <row r="48" spans="1:10" s="40" customFormat="1" x14ac:dyDescent="0.25">
      <c r="A48" s="40" t="str">
        <f>VLOOKUP(B48,'Master Byculla'!$B$2:$E$36,2,FALSE)</f>
        <v>GHAG OPTICAL CO.</v>
      </c>
      <c r="B48" s="41" t="s">
        <v>26</v>
      </c>
      <c r="C48" s="42" t="s">
        <v>184</v>
      </c>
      <c r="D48" s="43">
        <v>43524</v>
      </c>
      <c r="E48" s="44">
        <v>2281.44</v>
      </c>
      <c r="F48" s="41" t="s">
        <v>137</v>
      </c>
      <c r="G48" s="41" t="s">
        <v>138</v>
      </c>
      <c r="H48" s="41" t="s">
        <v>139</v>
      </c>
      <c r="I48" s="45">
        <v>12</v>
      </c>
      <c r="J48" s="44">
        <v>2037</v>
      </c>
    </row>
    <row r="49" spans="1:10" s="40" customFormat="1" x14ac:dyDescent="0.25">
      <c r="A49" s="40" t="str">
        <f>VLOOKUP(B49,'Master Byculla'!$B$2:$E$36,2,FALSE)</f>
        <v>GHAG OPTICAL CO.</v>
      </c>
      <c r="B49" s="41" t="s">
        <v>26</v>
      </c>
      <c r="C49" s="42" t="s">
        <v>185</v>
      </c>
      <c r="D49" s="43">
        <v>43554</v>
      </c>
      <c r="E49" s="44">
        <v>2148</v>
      </c>
      <c r="F49" s="41" t="s">
        <v>137</v>
      </c>
      <c r="G49" s="41" t="s">
        <v>138</v>
      </c>
      <c r="H49" s="41" t="s">
        <v>139</v>
      </c>
      <c r="I49" s="45">
        <v>12</v>
      </c>
      <c r="J49" s="44">
        <v>1918</v>
      </c>
    </row>
    <row r="50" spans="1:10" s="46" customFormat="1" x14ac:dyDescent="0.25">
      <c r="A50" s="46" t="str">
        <f>VLOOKUP(B50,'Master Byculla'!$B$2:$E$36,2,FALSE)</f>
        <v>GHAG OPHTHALMIC LENS DIVISION</v>
      </c>
      <c r="B50" s="47" t="s">
        <v>27</v>
      </c>
      <c r="C50" s="48" t="s">
        <v>186</v>
      </c>
      <c r="D50" s="49">
        <v>43480</v>
      </c>
      <c r="E50" s="50">
        <v>1056</v>
      </c>
      <c r="F50" s="47" t="s">
        <v>137</v>
      </c>
      <c r="G50" s="47" t="s">
        <v>138</v>
      </c>
      <c r="H50" s="47" t="s">
        <v>139</v>
      </c>
      <c r="I50" s="51">
        <v>12</v>
      </c>
      <c r="J50" s="50">
        <v>942.5</v>
      </c>
    </row>
    <row r="51" spans="1:10" s="4" customFormat="1" x14ac:dyDescent="0.25">
      <c r="A51" s="4" t="str">
        <f>VLOOKUP(B51,'Master Byculla'!$B$2:$E$36,2,FALSE)</f>
        <v>GHAG OPHTHALMIC LENS DIVISION</v>
      </c>
      <c r="B51" s="52" t="s">
        <v>27</v>
      </c>
      <c r="C51" s="53" t="s">
        <v>187</v>
      </c>
      <c r="D51" s="54">
        <v>43480</v>
      </c>
      <c r="E51" s="55">
        <v>1952</v>
      </c>
      <c r="F51" s="52" t="s">
        <v>137</v>
      </c>
      <c r="G51" s="52" t="s">
        <v>138</v>
      </c>
      <c r="H51" s="52" t="s">
        <v>139</v>
      </c>
      <c r="I51" s="56">
        <v>12</v>
      </c>
      <c r="J51" s="55">
        <v>1742.5</v>
      </c>
    </row>
    <row r="52" spans="1:10" s="46" customFormat="1" x14ac:dyDescent="0.25">
      <c r="A52" s="46" t="str">
        <f>VLOOKUP(B52,'Master Byculla'!$B$2:$E$36,2,FALSE)</f>
        <v>GHAG OPHTHALMIC LENS DIVISION</v>
      </c>
      <c r="B52" s="47" t="s">
        <v>27</v>
      </c>
      <c r="C52" s="48" t="s">
        <v>188</v>
      </c>
      <c r="D52" s="49">
        <v>43496</v>
      </c>
      <c r="E52" s="50">
        <v>689</v>
      </c>
      <c r="F52" s="47" t="s">
        <v>137</v>
      </c>
      <c r="G52" s="47" t="s">
        <v>138</v>
      </c>
      <c r="H52" s="47" t="s">
        <v>139</v>
      </c>
      <c r="I52" s="51">
        <v>12</v>
      </c>
      <c r="J52" s="50">
        <v>615</v>
      </c>
    </row>
    <row r="53" spans="1:10" s="4" customFormat="1" x14ac:dyDescent="0.25">
      <c r="A53" s="4" t="str">
        <f>VLOOKUP(B53,'Master Byculla'!$B$2:$E$36,2,FALSE)</f>
        <v>GHAG OPHTHALMIC LENS DIVISION</v>
      </c>
      <c r="B53" s="52" t="s">
        <v>27</v>
      </c>
      <c r="C53" s="53" t="s">
        <v>189</v>
      </c>
      <c r="D53" s="54">
        <v>43496</v>
      </c>
      <c r="E53" s="55">
        <v>6586</v>
      </c>
      <c r="F53" s="52" t="s">
        <v>137</v>
      </c>
      <c r="G53" s="52" t="s">
        <v>138</v>
      </c>
      <c r="H53" s="52" t="s">
        <v>139</v>
      </c>
      <c r="I53" s="56">
        <v>12</v>
      </c>
      <c r="J53" s="55">
        <v>5880</v>
      </c>
    </row>
    <row r="54" spans="1:10" s="46" customFormat="1" x14ac:dyDescent="0.25">
      <c r="A54" s="46" t="str">
        <f>VLOOKUP(B54,'Master Byculla'!$B$2:$E$36,2,FALSE)</f>
        <v>GHAG OPHTHALMIC LENS DIVISION</v>
      </c>
      <c r="B54" s="47" t="s">
        <v>27</v>
      </c>
      <c r="C54" s="48" t="s">
        <v>190</v>
      </c>
      <c r="D54" s="49">
        <v>43511</v>
      </c>
      <c r="E54" s="50">
        <v>1033</v>
      </c>
      <c r="F54" s="47" t="s">
        <v>137</v>
      </c>
      <c r="G54" s="47" t="s">
        <v>138</v>
      </c>
      <c r="H54" s="47" t="s">
        <v>139</v>
      </c>
      <c r="I54" s="51">
        <v>12</v>
      </c>
      <c r="J54" s="50">
        <v>922.5</v>
      </c>
    </row>
    <row r="55" spans="1:10" s="4" customFormat="1" x14ac:dyDescent="0.25">
      <c r="A55" s="4" t="str">
        <f>VLOOKUP(B55,'Master Byculla'!$B$2:$E$36,2,FALSE)</f>
        <v>GHAG OPHTHALMIC LENS DIVISION</v>
      </c>
      <c r="B55" s="52" t="s">
        <v>27</v>
      </c>
      <c r="C55" s="53" t="s">
        <v>191</v>
      </c>
      <c r="D55" s="54">
        <v>43511</v>
      </c>
      <c r="E55" s="55">
        <v>5166</v>
      </c>
      <c r="F55" s="52" t="s">
        <v>137</v>
      </c>
      <c r="G55" s="52" t="s">
        <v>138</v>
      </c>
      <c r="H55" s="52" t="s">
        <v>139</v>
      </c>
      <c r="I55" s="56">
        <v>12</v>
      </c>
      <c r="J55" s="55">
        <v>4612.5</v>
      </c>
    </row>
    <row r="56" spans="1:10" s="46" customFormat="1" x14ac:dyDescent="0.25">
      <c r="A56" s="46" t="str">
        <f>VLOOKUP(B56,'Master Byculla'!$B$2:$E$36,2,FALSE)</f>
        <v>GHAG OPHTHALMIC LENS DIVISION</v>
      </c>
      <c r="B56" s="47" t="s">
        <v>27</v>
      </c>
      <c r="C56" s="48" t="s">
        <v>192</v>
      </c>
      <c r="D56" s="49">
        <v>43524</v>
      </c>
      <c r="E56" s="50">
        <v>1781</v>
      </c>
      <c r="F56" s="47" t="s">
        <v>137</v>
      </c>
      <c r="G56" s="47" t="s">
        <v>138</v>
      </c>
      <c r="H56" s="47" t="s">
        <v>139</v>
      </c>
      <c r="I56" s="51">
        <v>12</v>
      </c>
      <c r="J56" s="50">
        <v>1590</v>
      </c>
    </row>
    <row r="57" spans="1:10" s="4" customFormat="1" x14ac:dyDescent="0.25">
      <c r="A57" s="4" t="str">
        <f>VLOOKUP(B57,'Master Byculla'!$B$2:$E$36,2,FALSE)</f>
        <v>GHAG OPHTHALMIC LENS DIVISION</v>
      </c>
      <c r="B57" s="52" t="s">
        <v>27</v>
      </c>
      <c r="C57" s="53" t="s">
        <v>193</v>
      </c>
      <c r="D57" s="54">
        <v>43524</v>
      </c>
      <c r="E57" s="55">
        <v>4935</v>
      </c>
      <c r="F57" s="52" t="s">
        <v>137</v>
      </c>
      <c r="G57" s="52" t="s">
        <v>138</v>
      </c>
      <c r="H57" s="52" t="s">
        <v>139</v>
      </c>
      <c r="I57" s="56">
        <v>12</v>
      </c>
      <c r="J57" s="55">
        <v>4406.5</v>
      </c>
    </row>
    <row r="58" spans="1:10" s="40" customFormat="1" x14ac:dyDescent="0.25">
      <c r="A58" s="40" t="str">
        <f>VLOOKUP(B58,'Master Byculla'!$B$2:$E$36,2,FALSE)</f>
        <v>BRIGHT LENSES</v>
      </c>
      <c r="B58" s="41" t="s">
        <v>33</v>
      </c>
      <c r="C58" s="42" t="s">
        <v>194</v>
      </c>
      <c r="D58" s="43">
        <v>43496</v>
      </c>
      <c r="E58" s="44">
        <v>11977</v>
      </c>
      <c r="F58" s="41" t="s">
        <v>137</v>
      </c>
      <c r="G58" s="41" t="s">
        <v>138</v>
      </c>
      <c r="H58" s="41" t="s">
        <v>139</v>
      </c>
      <c r="I58" s="45">
        <v>12</v>
      </c>
      <c r="J58" s="44">
        <v>10693</v>
      </c>
    </row>
    <row r="59" spans="1:10" s="40" customFormat="1" x14ac:dyDescent="0.25">
      <c r="A59" s="40" t="str">
        <f>VLOOKUP(B59,'Master Byculla'!$B$2:$E$36,2,FALSE)</f>
        <v>BRIGHT LENSES</v>
      </c>
      <c r="B59" s="41" t="s">
        <v>33</v>
      </c>
      <c r="C59" s="42" t="s">
        <v>195</v>
      </c>
      <c r="D59" s="43">
        <v>43524</v>
      </c>
      <c r="E59" s="44">
        <v>10827</v>
      </c>
      <c r="F59" s="41" t="s">
        <v>137</v>
      </c>
      <c r="G59" s="41" t="s">
        <v>138</v>
      </c>
      <c r="H59" s="41" t="s">
        <v>139</v>
      </c>
      <c r="I59" s="45">
        <v>12</v>
      </c>
      <c r="J59" s="44">
        <v>9667</v>
      </c>
    </row>
    <row r="60" spans="1:10" s="40" customFormat="1" x14ac:dyDescent="0.25">
      <c r="A60" s="40" t="str">
        <f>VLOOKUP(B60,'Master Byculla'!$B$2:$E$36,2,FALSE)</f>
        <v>BRIGHT LENSES</v>
      </c>
      <c r="B60" s="41" t="s">
        <v>33</v>
      </c>
      <c r="C60" s="42" t="s">
        <v>196</v>
      </c>
      <c r="D60" s="43">
        <v>43554</v>
      </c>
      <c r="E60" s="44">
        <v>10641</v>
      </c>
      <c r="F60" s="41" t="s">
        <v>137</v>
      </c>
      <c r="G60" s="41" t="s">
        <v>138</v>
      </c>
      <c r="H60" s="41" t="s">
        <v>139</v>
      </c>
      <c r="I60" s="45">
        <v>12</v>
      </c>
      <c r="J60" s="44">
        <v>9501</v>
      </c>
    </row>
  </sheetData>
  <autoFilter ref="A1:J60">
    <filterColumn colId="3">
      <filters>
        <dateGroupItem year="2019" dateTimeGrouping="year"/>
      </filters>
    </filterColumn>
  </autoFilter>
  <dataValidations count="6">
    <dataValidation type="list" allowBlank="1" showInputMessage="1" showErrorMessage="1" sqref="G2:G60">
      <formula1>p_gst</formula1>
    </dataValidation>
    <dataValidation type="textLength" allowBlank="1" showInputMessage="1" showErrorMessage="1" error="Invoice number should not exceed 16 characters." sqref="C2:C60">
      <formula1>1</formula1>
      <formula2>16</formula2>
    </dataValidation>
    <dataValidation type="list" allowBlank="1" showInputMessage="1" showErrorMessage="1" sqref="I2:I60">
      <formula1>rt</formula1>
    </dataValidation>
    <dataValidation type="list" allowBlank="1" showInputMessage="1" showErrorMessage="1" sqref="H2:H60">
      <formula1>inv_typ</formula1>
    </dataValidation>
    <dataValidation type="list" allowBlank="1" showInputMessage="1" showErrorMessage="1" sqref="F2:F60">
      <formula1>pos</formula1>
    </dataValidation>
    <dataValidation type="decimal" allowBlank="1" showInputMessage="1" showErrorMessage="1" errorTitle="ERROR" error="Please enter a valid amount" sqref="E2:E60 J2:J60">
      <formula1>0</formula1>
      <formula2>9999999999999.99</formula2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Master Chembur</vt:lpstr>
      <vt:lpstr>Master Byculla</vt:lpstr>
      <vt:lpstr>GSTR$A Q418-19 BYC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</dc:creator>
  <cp:lastModifiedBy>VISHAL</cp:lastModifiedBy>
  <dcterms:created xsi:type="dcterms:W3CDTF">2019-04-27T06:04:36Z</dcterms:created>
  <dcterms:modified xsi:type="dcterms:W3CDTF">2019-04-30T15:05:33Z</dcterms:modified>
</cp:coreProperties>
</file>