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b1e47f09a608e394/Desktop/Thesis/Data_analysis/"/>
    </mc:Choice>
  </mc:AlternateContent>
  <xr:revisionPtr revIDLastSave="0" documentId="8_{570FFA11-C3E2-4F89-A053-6A724FFC701F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Phyto_Enviromental" sheetId="1" r:id="rId1"/>
    <sheet name="Zooplankton" sheetId="2" r:id="rId2"/>
    <sheet name="Zoop_Diversity " sheetId="4" r:id="rId3"/>
    <sheet name="Zoop_Composition" sheetId="5" r:id="rId4"/>
    <sheet name="Phyto Calc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gVfcQ2giXky+60xFjX6NmOTYgBRA=="/>
    </ext>
  </extLst>
</workbook>
</file>

<file path=xl/calcChain.xml><?xml version="1.0" encoding="utf-8"?>
<calcChain xmlns="http://schemas.openxmlformats.org/spreadsheetml/2006/main">
  <c r="O215" i="5" l="1"/>
  <c r="O214" i="5"/>
  <c r="O213" i="5"/>
  <c r="O212" i="5"/>
  <c r="O211" i="5"/>
  <c r="O210" i="5"/>
  <c r="O209" i="5"/>
  <c r="O208" i="5"/>
  <c r="O207" i="5"/>
  <c r="O206" i="5"/>
  <c r="O205" i="5"/>
  <c r="O204" i="5"/>
  <c r="O203" i="5"/>
  <c r="O202" i="5"/>
  <c r="O201" i="5"/>
  <c r="O200" i="5"/>
  <c r="O199" i="5"/>
  <c r="O198" i="5"/>
  <c r="O197" i="5"/>
  <c r="O196" i="5"/>
  <c r="O195" i="5"/>
  <c r="O194" i="5"/>
  <c r="O193" i="5"/>
  <c r="O192" i="5"/>
  <c r="O191" i="5"/>
  <c r="O190" i="5"/>
  <c r="O189" i="5"/>
  <c r="O188" i="5"/>
  <c r="O187" i="5"/>
  <c r="O186" i="5"/>
  <c r="O185" i="5"/>
  <c r="O184" i="5"/>
  <c r="O183" i="5"/>
  <c r="O182" i="5"/>
  <c r="O181" i="5"/>
  <c r="O180" i="5"/>
  <c r="O179" i="5"/>
  <c r="O178" i="5"/>
  <c r="O177" i="5"/>
  <c r="O176" i="5"/>
  <c r="O175" i="5"/>
  <c r="O174" i="5"/>
  <c r="O173" i="5"/>
  <c r="O172" i="5"/>
  <c r="O171" i="5"/>
  <c r="O170" i="5"/>
  <c r="O169" i="5"/>
  <c r="O168" i="5"/>
  <c r="O167" i="5"/>
  <c r="O166" i="5"/>
  <c r="O165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K51" i="4"/>
  <c r="J51" i="4"/>
  <c r="I51" i="4"/>
  <c r="H51" i="4"/>
  <c r="F73" i="3"/>
  <c r="E73" i="3"/>
  <c r="F71" i="3"/>
  <c r="E71" i="3"/>
  <c r="F67" i="3"/>
  <c r="E67" i="3"/>
  <c r="F62" i="3"/>
  <c r="E62" i="3"/>
  <c r="F60" i="3"/>
  <c r="E60" i="3"/>
  <c r="F56" i="3"/>
  <c r="E56" i="3"/>
  <c r="F49" i="3"/>
  <c r="E49" i="3"/>
  <c r="F47" i="3"/>
  <c r="E47" i="3"/>
  <c r="F43" i="3"/>
  <c r="E43" i="3"/>
  <c r="F37" i="3"/>
  <c r="E37" i="3"/>
  <c r="F35" i="3"/>
  <c r="E35" i="3"/>
  <c r="F33" i="3"/>
  <c r="E33" i="3"/>
  <c r="F30" i="3"/>
  <c r="E30" i="3"/>
  <c r="F27" i="3"/>
  <c r="E27" i="3"/>
  <c r="F23" i="3"/>
  <c r="E23" i="3"/>
  <c r="F21" i="3"/>
  <c r="E21" i="3"/>
  <c r="F19" i="3"/>
  <c r="E19" i="3"/>
  <c r="F16" i="3"/>
  <c r="E16" i="3"/>
  <c r="F13" i="3"/>
  <c r="E13" i="3"/>
  <c r="F10" i="3"/>
  <c r="E10" i="3"/>
  <c r="F8" i="3"/>
  <c r="E8" i="3"/>
  <c r="F6" i="3"/>
  <c r="E6" i="3"/>
  <c r="F3" i="3"/>
  <c r="E3" i="3"/>
  <c r="E2" i="3"/>
  <c r="BC53" i="1" l="1"/>
  <c r="BA53" i="1"/>
  <c r="AN53" i="1"/>
  <c r="AM53" i="1"/>
  <c r="BC52" i="1"/>
  <c r="BA52" i="1"/>
  <c r="AN52" i="1"/>
  <c r="AM52" i="1"/>
  <c r="BC51" i="1"/>
  <c r="BA51" i="1"/>
  <c r="AN51" i="1"/>
  <c r="AM51" i="1"/>
  <c r="BC50" i="1"/>
  <c r="BA50" i="1"/>
  <c r="AN50" i="1"/>
  <c r="AM50" i="1"/>
  <c r="BC49" i="1"/>
  <c r="BA49" i="1"/>
  <c r="AN49" i="1"/>
  <c r="AM49" i="1"/>
  <c r="BC48" i="1"/>
  <c r="BA48" i="1"/>
  <c r="AN48" i="1"/>
  <c r="AM48" i="1"/>
  <c r="BC47" i="1"/>
  <c r="BA47" i="1"/>
  <c r="AN47" i="1"/>
  <c r="AM47" i="1"/>
  <c r="V47" i="1"/>
  <c r="BC46" i="1"/>
  <c r="BA46" i="1"/>
  <c r="AN46" i="1"/>
  <c r="AM46" i="1"/>
  <c r="BC45" i="1"/>
  <c r="BA45" i="1"/>
  <c r="BC44" i="1"/>
  <c r="BA44" i="1"/>
  <c r="BC43" i="1"/>
  <c r="BA43" i="1"/>
  <c r="AN43" i="1"/>
  <c r="AM43" i="1"/>
  <c r="BC42" i="1"/>
  <c r="BA42" i="1"/>
  <c r="AN42" i="1"/>
  <c r="AM42" i="1"/>
  <c r="BC41" i="1"/>
  <c r="BA41" i="1"/>
  <c r="AN41" i="1"/>
  <c r="AM41" i="1"/>
  <c r="BC40" i="1"/>
  <c r="BA40" i="1"/>
  <c r="AN40" i="1"/>
  <c r="AM40" i="1"/>
  <c r="BC39" i="1"/>
  <c r="BA39" i="1"/>
  <c r="AN39" i="1"/>
  <c r="AM39" i="1"/>
  <c r="BC38" i="1"/>
  <c r="BA38" i="1"/>
  <c r="AN38" i="1"/>
  <c r="AM38" i="1"/>
  <c r="BC37" i="1"/>
  <c r="BA37" i="1"/>
  <c r="AN37" i="1"/>
  <c r="AM37" i="1"/>
  <c r="BC36" i="1"/>
  <c r="BA36" i="1"/>
  <c r="AN36" i="1"/>
  <c r="AM36" i="1"/>
  <c r="BC35" i="1"/>
  <c r="BA35" i="1"/>
  <c r="AN35" i="1"/>
  <c r="AM35" i="1"/>
  <c r="BC34" i="1"/>
  <c r="BA34" i="1"/>
  <c r="AN34" i="1"/>
  <c r="AM34" i="1"/>
  <c r="BC33" i="1"/>
  <c r="BA33" i="1"/>
  <c r="AN33" i="1"/>
  <c r="AM33" i="1"/>
  <c r="BC32" i="1"/>
  <c r="BA32" i="1"/>
  <c r="AN32" i="1"/>
  <c r="AM32" i="1"/>
  <c r="BC31" i="1"/>
  <c r="BA31" i="1"/>
  <c r="AN31" i="1"/>
  <c r="AM31" i="1"/>
  <c r="BC30" i="1"/>
  <c r="BA30" i="1"/>
  <c r="AN30" i="1"/>
  <c r="AM30" i="1"/>
  <c r="BC29" i="1"/>
  <c r="BA29" i="1"/>
  <c r="AN29" i="1"/>
  <c r="AM29" i="1"/>
  <c r="BC28" i="1"/>
  <c r="BA28" i="1"/>
  <c r="AN28" i="1"/>
  <c r="AM28" i="1"/>
  <c r="BC27" i="1"/>
  <c r="BA27" i="1"/>
  <c r="AN27" i="1"/>
  <c r="AM27" i="1"/>
  <c r="BC25" i="1"/>
  <c r="BA25" i="1"/>
  <c r="AN25" i="1"/>
  <c r="AM25" i="1"/>
  <c r="BC24" i="1"/>
  <c r="BA24" i="1"/>
  <c r="AN24" i="1"/>
  <c r="AM24" i="1"/>
  <c r="BC23" i="1"/>
  <c r="BA23" i="1"/>
  <c r="AN23" i="1"/>
  <c r="AM23" i="1"/>
  <c r="BC22" i="1"/>
  <c r="BA22" i="1"/>
  <c r="AN22" i="1"/>
  <c r="AM22" i="1"/>
  <c r="BC21" i="1"/>
  <c r="BA21" i="1"/>
  <c r="AN21" i="1"/>
  <c r="AM21" i="1"/>
  <c r="BC20" i="1"/>
  <c r="BA20" i="1"/>
  <c r="AN20" i="1"/>
  <c r="AM20" i="1"/>
  <c r="BC19" i="1"/>
  <c r="BA19" i="1"/>
  <c r="AN19" i="1"/>
  <c r="AM19" i="1"/>
  <c r="BC18" i="1"/>
  <c r="BA18" i="1"/>
  <c r="AN18" i="1"/>
  <c r="AM18" i="1"/>
  <c r="BC16" i="1"/>
  <c r="BA16" i="1"/>
  <c r="AN16" i="1"/>
  <c r="AM16" i="1"/>
  <c r="BC15" i="1"/>
  <c r="BA15" i="1"/>
  <c r="AN15" i="1"/>
  <c r="AM15" i="1"/>
  <c r="BC13" i="1"/>
  <c r="BA13" i="1"/>
  <c r="AN13" i="1"/>
  <c r="AM13" i="1"/>
  <c r="BC12" i="1"/>
  <c r="BA12" i="1"/>
  <c r="AN12" i="1"/>
  <c r="AM12" i="1"/>
  <c r="BC11" i="1"/>
  <c r="BA11" i="1"/>
  <c r="AN11" i="1"/>
  <c r="AM11" i="1"/>
  <c r="BC10" i="1"/>
  <c r="BA10" i="1"/>
  <c r="AN10" i="1"/>
  <c r="AM10" i="1"/>
  <c r="BC9" i="1"/>
  <c r="BA9" i="1"/>
  <c r="AN9" i="1"/>
  <c r="AM9" i="1"/>
  <c r="BC8" i="1"/>
  <c r="BA8" i="1"/>
  <c r="AN8" i="1"/>
  <c r="AM8" i="1"/>
  <c r="BC7" i="1"/>
  <c r="BA7" i="1"/>
  <c r="AN7" i="1"/>
  <c r="AM7" i="1"/>
  <c r="BC6" i="1"/>
  <c r="BA6" i="1"/>
  <c r="AN6" i="1"/>
  <c r="AM6" i="1"/>
  <c r="BC5" i="1"/>
  <c r="BA5" i="1"/>
  <c r="AN5" i="1"/>
  <c r="AM5" i="1"/>
  <c r="BC4" i="1"/>
  <c r="BA4" i="1"/>
  <c r="AN4" i="1"/>
  <c r="AM4" i="1"/>
  <c r="BC3" i="1"/>
  <c r="BA3" i="1"/>
  <c r="AN3" i="1"/>
  <c r="AM3" i="1"/>
  <c r="BA2" i="1"/>
  <c r="AN2" i="1"/>
  <c r="AM2" i="1"/>
</calcChain>
</file>

<file path=xl/sharedStrings.xml><?xml version="1.0" encoding="utf-8"?>
<sst xmlns="http://schemas.openxmlformats.org/spreadsheetml/2006/main" count="2991" uniqueCount="249">
  <si>
    <t>ID</t>
  </si>
  <si>
    <t>date</t>
  </si>
  <si>
    <t>year</t>
  </si>
  <si>
    <t>month</t>
  </si>
  <si>
    <t>time h</t>
  </si>
  <si>
    <t>latitude decdeg</t>
  </si>
  <si>
    <t>longitude decdeg</t>
  </si>
  <si>
    <t>riv km</t>
  </si>
  <si>
    <t>station</t>
  </si>
  <si>
    <t>depth</t>
  </si>
  <si>
    <t>discharge week cftpersec</t>
  </si>
  <si>
    <t>discharg day</t>
  </si>
  <si>
    <t>discharge week max</t>
  </si>
  <si>
    <t>tide height</t>
  </si>
  <si>
    <t>ave temp c</t>
  </si>
  <si>
    <t>ave sal psu</t>
  </si>
  <si>
    <t>ave do sat</t>
  </si>
  <si>
    <t>ave do mgperl</t>
  </si>
  <si>
    <t>ave chl microgperl</t>
  </si>
  <si>
    <t>sur temp</t>
  </si>
  <si>
    <t>sur.sal</t>
  </si>
  <si>
    <t>sur.dostat</t>
  </si>
  <si>
    <t>sur.do</t>
  </si>
  <si>
    <t>sur.chl</t>
  </si>
  <si>
    <t>bot.temp</t>
  </si>
  <si>
    <t>bot.sal</t>
  </si>
  <si>
    <t>bot.dostat</t>
  </si>
  <si>
    <t>bot.do</t>
  </si>
  <si>
    <t>bot.chl</t>
  </si>
  <si>
    <t>max.temp</t>
  </si>
  <si>
    <t>max.sal</t>
  </si>
  <si>
    <t>max.dostat</t>
  </si>
  <si>
    <t>max.do</t>
  </si>
  <si>
    <t>max.chl</t>
  </si>
  <si>
    <t>temp.gradient</t>
  </si>
  <si>
    <t>sal.gradient</t>
  </si>
  <si>
    <t>Branchiopoda_density_m3</t>
  </si>
  <si>
    <t>copepod_density_m3</t>
  </si>
  <si>
    <t>Mollusca_density_m3</t>
  </si>
  <si>
    <t>Cnidaria_density_m3</t>
  </si>
  <si>
    <t>Chordata_density_m3</t>
  </si>
  <si>
    <t>Bryoza_density_m3</t>
  </si>
  <si>
    <t xml:space="preserve">combined_density </t>
  </si>
  <si>
    <t xml:space="preserve">H </t>
  </si>
  <si>
    <t>SEI</t>
  </si>
  <si>
    <t xml:space="preserve">RAM </t>
  </si>
  <si>
    <t>May</t>
  </si>
  <si>
    <t>~</t>
  </si>
  <si>
    <t xml:space="preserve">Wood </t>
  </si>
  <si>
    <t>3/4 BUOY</t>
  </si>
  <si>
    <t>DRE 1</t>
  </si>
  <si>
    <t>June</t>
  </si>
  <si>
    <t>DRE 2</t>
  </si>
  <si>
    <t>DRE 3</t>
  </si>
  <si>
    <t>DRE 4</t>
  </si>
  <si>
    <t>DRE 5</t>
  </si>
  <si>
    <t>RAM</t>
  </si>
  <si>
    <t>July</t>
  </si>
  <si>
    <t xml:space="preserve">   </t>
  </si>
  <si>
    <t xml:space="preserve">~ </t>
  </si>
  <si>
    <t xml:space="preserve">August </t>
  </si>
  <si>
    <t xml:space="preserve"> </t>
  </si>
  <si>
    <t>August</t>
  </si>
  <si>
    <t>October</t>
  </si>
  <si>
    <t>BRE 5</t>
  </si>
  <si>
    <t>BRE 1</t>
  </si>
  <si>
    <t>BRE 4</t>
  </si>
  <si>
    <t>NME CBO2</t>
  </si>
  <si>
    <t>NME CB4</t>
  </si>
  <si>
    <t>NME CBO1</t>
  </si>
  <si>
    <t>NME CBO3</t>
  </si>
  <si>
    <t>BRE 2</t>
  </si>
  <si>
    <t>sst</t>
  </si>
  <si>
    <t>salinity</t>
  </si>
  <si>
    <t>sechi_depth</t>
  </si>
  <si>
    <t>bigelow_id</t>
  </si>
  <si>
    <t>BUOY</t>
  </si>
  <si>
    <t>LOBO1</t>
  </si>
  <si>
    <t>LOBO2</t>
  </si>
  <si>
    <t>WOOD</t>
  </si>
  <si>
    <t>UNE3</t>
  </si>
  <si>
    <r>
      <t>Mixed Diatoms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</si>
  <si>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Other Centric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</si>
  <si>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Short Centric Chains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</si>
  <si>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Long Centric Chains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</si>
  <si>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Curly Centric Chains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</si>
  <si>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Single Centric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</si>
  <si>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Chaetoceros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</si>
  <si>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C. socialis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</si>
  <si>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Rhizosolenia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</si>
  <si>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Mediopyxis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</si>
  <si>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Other Pennate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</si>
  <si>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Single Pennate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</si>
  <si>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Chain Pennate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</si>
  <si>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Thallassionema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</si>
  <si>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Pseudo-nitzschia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</si>
  <si>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Asternionellopsis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</si>
  <si>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Other Dinos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</si>
  <si>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t>Dinophysis FCM Vol (µm3 L-1)</t>
  </si>
  <si>
    <t>Ceratium FCM Vol (µm3 L-1)</t>
  </si>
  <si>
    <r>
      <t>C longipes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</si>
  <si>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C lineatum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</si>
  <si>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C fusus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</si>
  <si>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Prorocentrum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</si>
  <si>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Other Ciliates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</si>
  <si>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Strom-Strob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</si>
  <si>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Mesodinium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</si>
  <si>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Laboea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</si>
  <si>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Dictyocha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</si>
  <si>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Other and UID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</si>
  <si>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LT20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</si>
  <si>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Fecal Pellets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</si>
  <si>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Phytodetritus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</si>
  <si>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Zooplankton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</si>
  <si>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Total Diatom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</si>
  <si>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Total Dino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</si>
  <si>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Total Ciliate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</si>
  <si>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Total Other and UID FCM Vol (µm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</si>
  <si>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Total Diatom FCM Biomass (µg C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</si>
  <si>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Total Dino FCM Biomass (µg C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</si>
  <si>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Total Ciliate FCM Biomass (µg C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</si>
  <si>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Total Other and UID FCM Biomass (µg C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</si>
  <si>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 xml:space="preserve">Total &gt;20 </t>
    </r>
    <r>
      <rPr>
        <b/>
        <sz val="11"/>
        <rFont val="Constantia"/>
        <family val="1"/>
      </rPr>
      <t>µ</t>
    </r>
    <r>
      <rPr>
        <b/>
        <sz val="11"/>
        <rFont val="Calibri"/>
        <family val="2"/>
        <scheme val="minor"/>
      </rPr>
      <t>m Phyto FCM Biomass (µg C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</si>
  <si>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t>Avg DON (µM)</t>
  </si>
  <si>
    <r>
      <t>Avg P</t>
    </r>
    <r>
      <rPr>
        <b/>
        <vertAlign val="superscript"/>
        <sz val="11"/>
        <rFont val="Calibri"/>
        <family val="2"/>
        <scheme val="minor"/>
      </rPr>
      <t>B</t>
    </r>
    <r>
      <rPr>
        <b/>
        <vertAlign val="subscript"/>
        <sz val="11"/>
        <rFont val="Calibri"/>
        <family val="2"/>
        <scheme val="minor"/>
      </rPr>
      <t>max</t>
    </r>
    <r>
      <rPr>
        <b/>
        <sz val="11"/>
        <rFont val="Calibri"/>
        <family val="2"/>
        <scheme val="minor"/>
      </rPr>
      <t xml:space="preserve"> (µg C µg Chl a</t>
    </r>
    <r>
      <rPr>
        <b/>
        <vertAlign val="superscript"/>
        <sz val="11"/>
        <rFont val="Calibri"/>
        <family val="2"/>
        <scheme val="minor"/>
      </rPr>
      <t xml:space="preserve">-1 </t>
    </r>
    <r>
      <rPr>
        <b/>
        <sz val="11"/>
        <rFont val="Calibri"/>
        <family val="2"/>
        <scheme val="minor"/>
      </rPr>
      <t>d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</si>
  <si>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Total Phyto Conc (mL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</si>
  <si>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Syn Conc (mL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</si>
  <si>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Crypto Conc (mL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</si>
  <si>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PicoNanoEuk Conc (mL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</si>
  <si>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Avg Chl a (µg L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</si>
  <si>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 xml:space="preserve">Pheo (µg </t>
    </r>
    <r>
      <rPr>
        <b/>
        <vertAlign val="superscript"/>
        <sz val="11"/>
        <rFont val="Calibri"/>
        <family val="2"/>
        <scheme val="minor"/>
      </rPr>
      <t>L-1</t>
    </r>
    <r>
      <rPr>
        <b/>
        <sz val="11"/>
        <rFont val="Calibri"/>
        <family val="2"/>
        <scheme val="minor"/>
      </rPr>
      <t>)</t>
    </r>
  </si>
  <si>
    <t>zooplankton_diversity</t>
  </si>
  <si>
    <t>Estuary</t>
  </si>
  <si>
    <t xml:space="preserve">Month </t>
  </si>
  <si>
    <t xml:space="preserve">Station </t>
  </si>
  <si>
    <t xml:space="preserve">Phyto Conc </t>
  </si>
  <si>
    <t>Monthly_mean</t>
  </si>
  <si>
    <t>Monthly_SD</t>
  </si>
  <si>
    <t>Monthly N</t>
  </si>
  <si>
    <t xml:space="preserve">Estuary </t>
  </si>
  <si>
    <t>Station</t>
  </si>
  <si>
    <t>Total Diatom ABD Vol (µm3 L-1)</t>
  </si>
  <si>
    <t>Total Ciliate ABD Vol (µm3 L-1)</t>
  </si>
  <si>
    <t>DRE</t>
  </si>
  <si>
    <t>Station Guide</t>
  </si>
  <si>
    <t>Upper to Lower</t>
  </si>
  <si>
    <t>Monthly_mean_phyto_conc_L</t>
  </si>
  <si>
    <t>Monthly_SD_phyto_conc_L</t>
  </si>
  <si>
    <t>SACO</t>
  </si>
  <si>
    <t>Wood</t>
  </si>
  <si>
    <t>3 (6)</t>
  </si>
  <si>
    <t>RAM (4)</t>
  </si>
  <si>
    <t>WOOD (5)</t>
  </si>
  <si>
    <t xml:space="preserve">October </t>
  </si>
  <si>
    <t>Novemeber</t>
  </si>
  <si>
    <t>Mean_phyto_conc_L</t>
  </si>
  <si>
    <t>SD_phyto_conc_L</t>
  </si>
  <si>
    <t xml:space="preserve"> N</t>
  </si>
  <si>
    <t xml:space="preserve">  </t>
  </si>
  <si>
    <t xml:space="preserve">SACO </t>
  </si>
  <si>
    <t>DATE</t>
  </si>
  <si>
    <t>STATION</t>
  </si>
  <si>
    <t>QUANTITY</t>
  </si>
  <si>
    <t>TOTAL # ORGANISMS</t>
  </si>
  <si>
    <t>PROPORTIONAL ABUNDANCE</t>
  </si>
  <si>
    <t>LOG P</t>
  </si>
  <si>
    <t xml:space="preserve">Diversity </t>
  </si>
  <si>
    <t>MAX H</t>
  </si>
  <si>
    <t>Eveness</t>
  </si>
  <si>
    <t xml:space="preserve">Density per Liter </t>
  </si>
  <si>
    <t>Saco</t>
  </si>
  <si>
    <t>Bagaduce</t>
  </si>
  <si>
    <t>New Meadows</t>
  </si>
  <si>
    <t>PHYLUM</t>
  </si>
  <si>
    <t>CLASS</t>
  </si>
  <si>
    <t>SUB-CLASS</t>
  </si>
  <si>
    <t>ORDER</t>
  </si>
  <si>
    <t>FAMILY</t>
  </si>
  <si>
    <t>GENUS</t>
  </si>
  <si>
    <t>SPECIES</t>
  </si>
  <si>
    <t>LOWEST Genus Taxa</t>
  </si>
  <si>
    <t>NAME</t>
  </si>
  <si>
    <t>Arthropoda</t>
  </si>
  <si>
    <t>Crustacea</t>
  </si>
  <si>
    <t>Thecostraca</t>
  </si>
  <si>
    <t>Ciripedia</t>
  </si>
  <si>
    <t>Balinidae</t>
  </si>
  <si>
    <t>Balanus</t>
  </si>
  <si>
    <t>Genus</t>
  </si>
  <si>
    <t>Cnidaria</t>
  </si>
  <si>
    <t>Hydrozoa</t>
  </si>
  <si>
    <t>Anthoathecata</t>
  </si>
  <si>
    <t>Bougainvillidae</t>
  </si>
  <si>
    <t>Bougainvillia</t>
  </si>
  <si>
    <t>carolinensis</t>
  </si>
  <si>
    <t>Maxillopoda</t>
  </si>
  <si>
    <t>Copepoda</t>
  </si>
  <si>
    <t>Calanoida</t>
  </si>
  <si>
    <t>Acartiidae</t>
  </si>
  <si>
    <t>Acartia</t>
  </si>
  <si>
    <t>Temorida</t>
  </si>
  <si>
    <t>Eurytemora</t>
  </si>
  <si>
    <t>Chordata</t>
  </si>
  <si>
    <t>Appendicularia</t>
  </si>
  <si>
    <t>Copelata</t>
  </si>
  <si>
    <t>Oikopleuridae</t>
  </si>
  <si>
    <t>Oikopleura</t>
  </si>
  <si>
    <t>dioica</t>
  </si>
  <si>
    <t>Cyclopoida</t>
  </si>
  <si>
    <t>Oithonidae</t>
  </si>
  <si>
    <t>Oithona</t>
  </si>
  <si>
    <t>Clausocalinidae</t>
  </si>
  <si>
    <t>Pseudocalanus</t>
  </si>
  <si>
    <t>Centropagidae</t>
  </si>
  <si>
    <t>Centropages</t>
  </si>
  <si>
    <t>Branchiopoda</t>
  </si>
  <si>
    <t>Phyllopoda</t>
  </si>
  <si>
    <t>Cladocera</t>
  </si>
  <si>
    <t>Podonidae</t>
  </si>
  <si>
    <t>Family</t>
  </si>
  <si>
    <t>Evadne</t>
  </si>
  <si>
    <t>nordmanni</t>
  </si>
  <si>
    <t>Temora</t>
  </si>
  <si>
    <t>Pseudodiaptomidae</t>
  </si>
  <si>
    <t xml:space="preserve">Pseudodiaptomus </t>
  </si>
  <si>
    <t>Pseudodiaptomus</t>
  </si>
  <si>
    <t>Mollusca</t>
  </si>
  <si>
    <t>Gastropoda</t>
  </si>
  <si>
    <t>Class</t>
  </si>
  <si>
    <t>Gastropod</t>
  </si>
  <si>
    <t xml:space="preserve">Hydroidolina </t>
  </si>
  <si>
    <t>Leptothecata</t>
  </si>
  <si>
    <t>Campanulariidae</t>
  </si>
  <si>
    <t>Obelia</t>
  </si>
  <si>
    <t>Bryozoa</t>
  </si>
  <si>
    <t>Gymnolaemata</t>
  </si>
  <si>
    <t>Cheilostomata</t>
  </si>
  <si>
    <t>Membraniporidae</t>
  </si>
  <si>
    <t>Membranipora</t>
  </si>
  <si>
    <t>Bivalvia</t>
  </si>
  <si>
    <t>Bivalve</t>
  </si>
  <si>
    <t>Tortanidae</t>
  </si>
  <si>
    <t xml:space="preserve">Tortanus </t>
  </si>
  <si>
    <t>Tortanus</t>
  </si>
  <si>
    <t>Malacostraca</t>
  </si>
  <si>
    <t>Decapoda</t>
  </si>
  <si>
    <t>Crangonidae</t>
  </si>
  <si>
    <t>Crangon</t>
  </si>
  <si>
    <t>septemspinosa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</si>
</sst>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mmmm"/>
  </numFmts>
  <fonts count="2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</font>
    <font>
      <sz val="10"/>
      <color rgb="FF000000"/>
      <name val="Roboto"/>
    </font>
    <font>
      <sz val="8"/>
      <color theme="1"/>
      <name val="Calibri"/>
    </font>
    <font>
      <b/>
      <sz val="11"/>
      <name val="Calibri"/>
    </font>
    <font>
      <b/>
      <sz val="8"/>
      <color theme="1"/>
      <name val="Arial"/>
    </font>
    <font>
      <sz val="11"/>
      <name val="Calibri"/>
      <family val="2"/>
      <scheme val="minor"/>
    </font>
    <font>
      <sz val="8"/>
      <name val="Arial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name val="Constantia"/>
      <family val="1"/>
    </font>
    <font>
      <b/>
      <vertAlign val="subscript"/>
      <sz val="11"/>
      <name val="Calibri"/>
      <family val="2"/>
      <scheme val="minor"/>
    </font>
    <font>
      <sz val="11"/>
      <color theme="1"/>
      <name val="Arial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3"/>
    <xf numFmtId="0" fontId="15" fillId="6" borderId="6" applyNumberFormat="0" applyFont="0" applyAlignment="0" applyProtection="0"/>
    <xf numFmtId="0" fontId="1" fillId="0" borderId="3"/>
  </cellStyleXfs>
  <cellXfs count="91">
    <xf numFmtId="0" fontId="0" fillId="0" borderId="0" xfId="0" applyFont="1" applyAlignment="1"/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2" fontId="3" fillId="0" borderId="0" xfId="0" applyNumberFormat="1" applyFont="1" applyAlignment="1">
      <alignment wrapText="1"/>
    </xf>
    <xf numFmtId="0" fontId="3" fillId="2" borderId="1" xfId="0" applyFont="1" applyFill="1" applyBorder="1"/>
    <xf numFmtId="0" fontId="3" fillId="3" borderId="2" xfId="0" applyFont="1" applyFill="1" applyBorder="1"/>
    <xf numFmtId="0" fontId="3" fillId="0" borderId="4" xfId="0" applyFont="1" applyBorder="1"/>
    <xf numFmtId="14" fontId="3" fillId="0" borderId="5" xfId="0" applyNumberFormat="1" applyFont="1" applyBorder="1"/>
    <xf numFmtId="0" fontId="4" fillId="0" borderId="0" xfId="0" applyFont="1"/>
    <xf numFmtId="165" fontId="5" fillId="0" borderId="0" xfId="0" applyNumberFormat="1" applyFont="1" applyAlignment="1">
      <alignment horizontal="left" vertical="center" wrapText="1"/>
    </xf>
    <xf numFmtId="0" fontId="6" fillId="4" borderId="6" xfId="0" applyFont="1" applyFill="1" applyBorder="1"/>
    <xf numFmtId="0" fontId="6" fillId="0" borderId="0" xfId="0" applyFont="1"/>
    <xf numFmtId="165" fontId="3" fillId="0" borderId="0" xfId="0" applyNumberFormat="1" applyFont="1" applyAlignment="1">
      <alignment horizontal="left"/>
    </xf>
    <xf numFmtId="14" fontId="3" fillId="0" borderId="4" xfId="0" applyNumberFormat="1" applyFont="1" applyBorder="1"/>
    <xf numFmtId="0" fontId="3" fillId="0" borderId="4" xfId="0" applyFont="1" applyBorder="1" applyAlignment="1">
      <alignment horizontal="left"/>
    </xf>
    <xf numFmtId="0" fontId="3" fillId="4" borderId="6" xfId="0" applyFont="1" applyFill="1" applyBorder="1"/>
    <xf numFmtId="14" fontId="3" fillId="4" borderId="6" xfId="0" applyNumberFormat="1" applyFont="1" applyFill="1" applyBorder="1"/>
    <xf numFmtId="165" fontId="5" fillId="4" borderId="6" xfId="0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horizontal="right"/>
    </xf>
    <xf numFmtId="0" fontId="8" fillId="4" borderId="6" xfId="0" applyFont="1" applyFill="1" applyBorder="1" applyAlignment="1"/>
    <xf numFmtId="165" fontId="3" fillId="4" borderId="6" xfId="0" applyNumberFormat="1" applyFont="1" applyFill="1" applyBorder="1" applyAlignment="1">
      <alignment horizontal="left"/>
    </xf>
    <xf numFmtId="0" fontId="3" fillId="0" borderId="0" xfId="0" applyFont="1"/>
    <xf numFmtId="0" fontId="3" fillId="5" borderId="7" xfId="0" applyFont="1" applyFill="1" applyBorder="1"/>
    <xf numFmtId="14" fontId="3" fillId="5" borderId="8" xfId="0" applyNumberFormat="1" applyFont="1" applyFill="1" applyBorder="1"/>
    <xf numFmtId="0" fontId="3" fillId="4" borderId="3" xfId="0" applyFont="1" applyFill="1" applyBorder="1"/>
    <xf numFmtId="0" fontId="3" fillId="0" borderId="7" xfId="0" applyFont="1" applyBorder="1"/>
    <xf numFmtId="14" fontId="3" fillId="0" borderId="7" xfId="0" applyNumberFormat="1" applyFont="1" applyBorder="1"/>
    <xf numFmtId="0" fontId="3" fillId="0" borderId="7" xfId="0" applyFont="1" applyBorder="1" applyAlignment="1">
      <alignment horizontal="left"/>
    </xf>
    <xf numFmtId="0" fontId="9" fillId="0" borderId="0" xfId="0" applyFont="1"/>
    <xf numFmtId="20" fontId="9" fillId="0" borderId="0" xfId="0" applyNumberFormat="1" applyFont="1"/>
    <xf numFmtId="0" fontId="3" fillId="0" borderId="3" xfId="0" applyFont="1" applyBorder="1" applyAlignment="1">
      <alignment horizontal="left"/>
    </xf>
    <xf numFmtId="0" fontId="3" fillId="4" borderId="3" xfId="0" applyFont="1" applyFill="1" applyBorder="1" applyAlignment="1"/>
    <xf numFmtId="0" fontId="9" fillId="0" borderId="3" xfId="0" applyFont="1" applyFill="1" applyBorder="1" applyAlignment="1"/>
    <xf numFmtId="0" fontId="9" fillId="0" borderId="0" xfId="0" applyFont="1" applyAlignment="1">
      <alignment horizontal="right"/>
    </xf>
    <xf numFmtId="0" fontId="9" fillId="0" borderId="0" xfId="0" applyFont="1" applyAlignment="1"/>
    <xf numFmtId="0" fontId="9" fillId="0" borderId="3" xfId="0" applyFont="1" applyFill="1" applyBorder="1" applyAlignment="1">
      <alignment horizontal="right"/>
    </xf>
    <xf numFmtId="0" fontId="11" fillId="0" borderId="0" xfId="0" applyFont="1" applyAlignment="1">
      <alignment wrapText="1"/>
    </xf>
    <xf numFmtId="11" fontId="2" fillId="0" borderId="3" xfId="1" applyNumberFormat="1"/>
    <xf numFmtId="11" fontId="9" fillId="0" borderId="0" xfId="0" applyNumberFormat="1" applyFont="1"/>
    <xf numFmtId="2" fontId="2" fillId="0" borderId="3" xfId="1" applyNumberFormat="1"/>
    <xf numFmtId="0" fontId="9" fillId="0" borderId="9" xfId="0" applyFont="1" applyBorder="1" applyAlignment="1">
      <alignment horizontal="left"/>
    </xf>
    <xf numFmtId="2" fontId="9" fillId="0" borderId="0" xfId="0" applyNumberFormat="1" applyFont="1"/>
    <xf numFmtId="0" fontId="11" fillId="0" borderId="9" xfId="0" applyFont="1" applyBorder="1"/>
    <xf numFmtId="1" fontId="11" fillId="0" borderId="9" xfId="0" applyNumberFormat="1" applyFont="1" applyBorder="1" applyAlignment="1">
      <alignment wrapText="1"/>
    </xf>
    <xf numFmtId="0" fontId="11" fillId="0" borderId="9" xfId="0" applyFont="1" applyBorder="1" applyAlignment="1">
      <alignment wrapText="1"/>
    </xf>
    <xf numFmtId="1" fontId="9" fillId="0" borderId="0" xfId="0" applyNumberFormat="1" applyFont="1" applyAlignment="1">
      <alignment horizontal="right" vertical="center" wrapText="1"/>
    </xf>
    <xf numFmtId="0" fontId="3" fillId="0" borderId="0" xfId="0" applyFont="1" applyAlignment="1"/>
    <xf numFmtId="2" fontId="11" fillId="0" borderId="9" xfId="0" applyNumberFormat="1" applyFont="1" applyBorder="1" applyAlignment="1">
      <alignment horizontal="center"/>
    </xf>
    <xf numFmtId="2" fontId="11" fillId="0" borderId="9" xfId="0" applyNumberFormat="1" applyFont="1" applyBorder="1" applyAlignment="1">
      <alignment wrapText="1"/>
    </xf>
    <xf numFmtId="0" fontId="0" fillId="0" borderId="7" xfId="0" applyBorder="1"/>
    <xf numFmtId="2" fontId="11" fillId="0" borderId="3" xfId="0" applyNumberFormat="1" applyFont="1" applyBorder="1" applyAlignment="1">
      <alignment wrapText="1"/>
    </xf>
    <xf numFmtId="0" fontId="0" fillId="0" borderId="3" xfId="0" applyBorder="1"/>
    <xf numFmtId="0" fontId="1" fillId="0" borderId="3" xfId="3"/>
    <xf numFmtId="0" fontId="16" fillId="7" borderId="7" xfId="3" applyFont="1" applyFill="1" applyBorder="1"/>
    <xf numFmtId="166" fontId="1" fillId="0" borderId="7" xfId="3" applyNumberFormat="1" applyBorder="1"/>
    <xf numFmtId="166" fontId="1" fillId="0" borderId="3" xfId="3" applyNumberFormat="1"/>
    <xf numFmtId="0" fontId="1" fillId="0" borderId="7" xfId="3" applyBorder="1"/>
    <xf numFmtId="166" fontId="9" fillId="0" borderId="7" xfId="3" applyNumberFormat="1" applyFont="1" applyBorder="1"/>
    <xf numFmtId="166" fontId="9" fillId="0" borderId="3" xfId="3" applyNumberFormat="1" applyFont="1"/>
    <xf numFmtId="166" fontId="9" fillId="0" borderId="7" xfId="3" applyNumberFormat="1" applyFont="1" applyBorder="1" applyAlignment="1">
      <alignment horizontal="right"/>
    </xf>
    <xf numFmtId="0" fontId="16" fillId="7" borderId="7" xfId="0" applyFont="1" applyFill="1" applyBorder="1"/>
    <xf numFmtId="0" fontId="16" fillId="7" borderId="7" xfId="0" applyFont="1" applyFill="1" applyBorder="1" applyAlignment="1">
      <alignment horizontal="right"/>
    </xf>
    <xf numFmtId="0" fontId="0" fillId="0" borderId="0" xfId="0"/>
    <xf numFmtId="14" fontId="17" fillId="0" borderId="7" xfId="0" applyNumberFormat="1" applyFont="1" applyBorder="1"/>
    <xf numFmtId="1" fontId="17" fillId="0" borderId="7" xfId="0" applyNumberFormat="1" applyFont="1" applyBorder="1" applyAlignment="1">
      <alignment horizontal="right"/>
    </xf>
    <xf numFmtId="0" fontId="17" fillId="0" borderId="7" xfId="0" applyFont="1" applyBorder="1"/>
    <xf numFmtId="14" fontId="0" fillId="0" borderId="7" xfId="0" applyNumberFormat="1" applyBorder="1"/>
    <xf numFmtId="0" fontId="18" fillId="0" borderId="7" xfId="0" applyFont="1" applyBorder="1"/>
    <xf numFmtId="1" fontId="0" fillId="0" borderId="7" xfId="0" applyNumberFormat="1" applyBorder="1" applyAlignment="1">
      <alignment horizontal="right"/>
    </xf>
    <xf numFmtId="14" fontId="18" fillId="0" borderId="7" xfId="0" applyNumberFormat="1" applyFont="1" applyBorder="1"/>
    <xf numFmtId="1" fontId="18" fillId="0" borderId="7" xfId="0" applyNumberFormat="1" applyFont="1" applyBorder="1" applyAlignment="1">
      <alignment horizontal="right"/>
    </xf>
    <xf numFmtId="1" fontId="18" fillId="0" borderId="7" xfId="0" applyNumberFormat="1" applyFont="1" applyBorder="1" applyAlignment="1">
      <alignment horizontal="right" vertical="center"/>
    </xf>
    <xf numFmtId="0" fontId="16" fillId="7" borderId="8" xfId="0" applyFont="1" applyFill="1" applyBorder="1"/>
    <xf numFmtId="0" fontId="16" fillId="7" borderId="7" xfId="0" applyFont="1" applyFill="1" applyBorder="1" applyAlignment="1">
      <alignment horizontal="left"/>
    </xf>
    <xf numFmtId="14" fontId="0" fillId="0" borderId="8" xfId="0" applyNumberFormat="1" applyBorder="1"/>
    <xf numFmtId="0" fontId="0" fillId="0" borderId="7" xfId="0" applyBorder="1" applyAlignment="1">
      <alignment horizontal="left"/>
    </xf>
    <xf numFmtId="0" fontId="0" fillId="8" borderId="7" xfId="2" applyFont="1" applyFill="1" applyBorder="1"/>
    <xf numFmtId="0" fontId="0" fillId="8" borderId="7" xfId="0" applyFill="1" applyBorder="1"/>
    <xf numFmtId="0" fontId="0" fillId="8" borderId="6" xfId="0" applyFill="1" applyBorder="1"/>
    <xf numFmtId="0" fontId="0" fillId="0" borderId="6" xfId="0" applyBorder="1"/>
    <xf numFmtId="0" fontId="0" fillId="6" borderId="7" xfId="2" applyFont="1" applyBorder="1"/>
    <xf numFmtId="14" fontId="17" fillId="0" borderId="8" xfId="0" applyNumberFormat="1" applyFont="1" applyBorder="1"/>
    <xf numFmtId="0" fontId="19" fillId="0" borderId="7" xfId="0" applyFont="1" applyBorder="1"/>
    <xf numFmtId="0" fontId="17" fillId="0" borderId="7" xfId="0" applyFont="1" applyBorder="1" applyAlignment="1">
      <alignment horizontal="left"/>
    </xf>
    <xf numFmtId="0" fontId="17" fillId="0" borderId="6" xfId="0" applyFont="1" applyBorder="1"/>
    <xf numFmtId="0" fontId="0" fillId="6" borderId="6" xfId="2" applyFont="1"/>
    <xf numFmtId="0" fontId="20" fillId="0" borderId="7" xfId="0" applyFont="1" applyBorder="1"/>
    <xf numFmtId="14" fontId="18" fillId="0" borderId="8" xfId="0" applyNumberFormat="1" applyFont="1" applyBorder="1"/>
    <xf numFmtId="0" fontId="18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left"/>
    </xf>
  </cellXfs>
  <cellStyles count="4">
    <cellStyle name="Normal" xfId="0" builtinId="0"/>
    <cellStyle name="Normal 2" xfId="3" xr:uid="{70687DA0-CE08-45B1-8BE9-B683A9E95770}"/>
    <cellStyle name="Normal 4" xfId="1" xr:uid="{77EBD7B8-53BA-4CE6-B67F-B3F642AAEAC1}"/>
    <cellStyle name="Note" xfId="2" builtinId="10"/>
  </cellStyles>
  <dxfs count="23">
    <dxf>
      <border diagonalUp="0" diagonalDown="0" outline="0">
        <left/>
        <right/>
        <top style="thin">
          <color theme="1"/>
        </top>
        <bottom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m/d/yyyy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m/d/yyyy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69D40-5551-4286-ADB1-B453B946059D}" name="Table9" displayName="Table9" ref="A1:K51" totalsRowCount="1" tableBorderDxfId="22">
  <autoFilter ref="A1:K50" xr:uid="{56569D40-5551-4286-ADB1-B453B946059D}"/>
  <sortState xmlns:xlrd2="http://schemas.microsoft.com/office/spreadsheetml/2017/richdata2" ref="A2:K42">
    <sortCondition ref="A1:A50"/>
  </sortState>
  <tableColumns count="11">
    <tableColumn id="1" xr3:uid="{E9D579F1-9910-4940-927A-65F18DF17428}" name="DATE" dataDxfId="21" totalsRowDxfId="20"/>
    <tableColumn id="2" xr3:uid="{13C10FCE-CA25-409E-8AFB-DFD7012DA019}" name="Estuary" dataDxfId="19" totalsRowDxfId="18"/>
    <tableColumn id="3" xr3:uid="{C63EAA7A-7BE1-4893-BF77-F67969BEA8EA}" name="STATION" dataDxfId="17" totalsRowDxfId="16"/>
    <tableColumn id="4" xr3:uid="{8DE0AD2E-0D2F-4ABF-A45C-3389778D0C78}" name="QUANTITY" dataDxfId="15" totalsRowDxfId="14"/>
    <tableColumn id="5" xr3:uid="{67574CAD-848C-4BA8-9F24-11484AEB0978}" name="TOTAL # ORGANISMS" dataDxfId="13" totalsRowDxfId="12"/>
    <tableColumn id="6" xr3:uid="{BEC5AA79-1727-4448-8D3F-3A1E7307E71B}" name="PROPORTIONAL ABUNDANCE" dataDxfId="11" totalsRowDxfId="10"/>
    <tableColumn id="7" xr3:uid="{F14960FF-0201-43FF-8866-EA73ECCD9111}" name="LOG P" dataDxfId="9" totalsRowDxfId="8"/>
    <tableColumn id="8" xr3:uid="{CF5E5C57-B24F-447C-9E2A-C2800C5F05F1}" name="Diversity " totalsRowFunction="average" dataDxfId="7" totalsRowDxfId="6"/>
    <tableColumn id="9" xr3:uid="{1AEEF8DB-24B2-4884-A2B2-EC89551CA771}" name="MAX H" totalsRowFunction="average" dataDxfId="5" totalsRowDxfId="4"/>
    <tableColumn id="10" xr3:uid="{C8DB58DC-8A0F-4A39-AACE-2B1ACA6B7B5F}" name="Eveness" totalsRowFunction="average" dataDxfId="3" totalsRowDxfId="2"/>
    <tableColumn id="11" xr3:uid="{152B8426-2517-4A75-A85B-3511C83B51DD}" name="Density per Liter " totalsRowFunction="average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03"/>
  <sheetViews>
    <sheetView workbookViewId="0">
      <selection activeCell="D19" sqref="D19"/>
    </sheetView>
  </sheetViews>
  <sheetFormatPr defaultColWidth="12.625" defaultRowHeight="15" customHeight="1" x14ac:dyDescent="0.2"/>
  <cols>
    <col min="1" max="2" width="7.625" customWidth="1"/>
    <col min="3" max="3" width="12.875" customWidth="1"/>
    <col min="4" max="4" width="7.625" customWidth="1"/>
    <col min="5" max="5" width="7.125" bestFit="1" customWidth="1"/>
    <col min="6" max="6" width="4.875" customWidth="1"/>
    <col min="7" max="7" width="7" customWidth="1"/>
    <col min="8" max="8" width="7.375" customWidth="1"/>
    <col min="9" max="9" width="3.875" customWidth="1"/>
    <col min="10" max="10" width="6.25" customWidth="1"/>
    <col min="11" max="11" width="5.5" customWidth="1"/>
    <col min="12" max="14" width="7.25" customWidth="1"/>
    <col min="15" max="16" width="5.875" customWidth="1"/>
    <col min="17" max="17" width="6.5" customWidth="1"/>
    <col min="18" max="18" width="6.75" customWidth="1"/>
    <col min="19" max="38" width="10.5" customWidth="1"/>
    <col min="39" max="39" width="11.125" customWidth="1"/>
    <col min="40" max="41" width="10.5" customWidth="1"/>
    <col min="42" max="43" width="23" customWidth="1"/>
    <col min="44" max="44" width="11.875" bestFit="1" customWidth="1"/>
    <col min="45" max="46" width="11.875" customWidth="1"/>
    <col min="47" max="47" width="10.5" bestFit="1" customWidth="1"/>
    <col min="48" max="59" width="10.5" customWidth="1"/>
    <col min="60" max="61" width="7.5" bestFit="1" customWidth="1"/>
    <col min="62" max="76" width="7.625" customWidth="1"/>
  </cols>
  <sheetData>
    <row r="1" spans="1:101" ht="46.5" customHeight="1" x14ac:dyDescent="0.35">
      <c r="A1" s="1" t="s">
        <v>0</v>
      </c>
      <c r="B1" s="1" t="s">
        <v>75</v>
      </c>
      <c r="C1" s="2" t="s">
        <v>1</v>
      </c>
      <c r="D1" s="1" t="s">
        <v>2</v>
      </c>
      <c r="E1" s="2" t="s">
        <v>3</v>
      </c>
      <c r="F1" s="1" t="s">
        <v>4</v>
      </c>
      <c r="G1" s="3" t="s">
        <v>5</v>
      </c>
      <c r="H1" s="3" t="s">
        <v>6</v>
      </c>
      <c r="I1" s="1" t="s">
        <v>7</v>
      </c>
      <c r="J1" s="1" t="s">
        <v>8</v>
      </c>
      <c r="K1" s="4" t="s">
        <v>9</v>
      </c>
      <c r="L1" s="1" t="s">
        <v>10</v>
      </c>
      <c r="M1" s="1" t="s">
        <v>11</v>
      </c>
      <c r="N1" s="1" t="s">
        <v>12</v>
      </c>
      <c r="O1" s="4" t="s">
        <v>13</v>
      </c>
      <c r="P1" s="4" t="s">
        <v>72</v>
      </c>
      <c r="Q1" s="4" t="s">
        <v>73</v>
      </c>
      <c r="R1" s="4" t="s">
        <v>74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1" t="s">
        <v>31</v>
      </c>
      <c r="AK1" s="1" t="s">
        <v>32</v>
      </c>
      <c r="AL1" s="1" t="s">
        <v>33</v>
      </c>
      <c r="AM1" s="4" t="s">
        <v>34</v>
      </c>
      <c r="AN1" s="4" t="s">
        <v>35</v>
      </c>
      <c r="AO1" s="41" t="s">
        <v>123</v>
      </c>
      <c r="AP1" s="43" t="s">
        <v>124</v>
      </c>
      <c r="AQ1" s="48" t="s">
        <v>129</v>
      </c>
      <c r="AR1" s="49" t="s">
        <v>130</v>
      </c>
      <c r="AS1" s="51" t="s">
        <v>131</v>
      </c>
      <c r="AT1" s="51"/>
      <c r="AU1" s="4" t="s">
        <v>36</v>
      </c>
      <c r="AV1" s="4" t="s">
        <v>37</v>
      </c>
      <c r="AW1" s="4" t="s">
        <v>38</v>
      </c>
      <c r="AX1" s="4" t="s">
        <v>39</v>
      </c>
      <c r="AY1" s="4" t="s">
        <v>40</v>
      </c>
      <c r="AZ1" s="4" t="s">
        <v>41</v>
      </c>
      <c r="BA1" s="4" t="s">
        <v>42</v>
      </c>
      <c r="BB1" s="5" t="s">
        <v>43</v>
      </c>
      <c r="BC1" s="6" t="s">
        <v>44</v>
      </c>
      <c r="BD1" s="44" t="s">
        <v>125</v>
      </c>
      <c r="BE1" s="45" t="s">
        <v>126</v>
      </c>
      <c r="BF1" s="45" t="s">
        <v>127</v>
      </c>
      <c r="BG1" s="45" t="s">
        <v>128</v>
      </c>
      <c r="BH1" s="37" t="s">
        <v>81</v>
      </c>
      <c r="BI1" s="37" t="s">
        <v>82</v>
      </c>
      <c r="BJ1" s="37" t="s">
        <v>83</v>
      </c>
      <c r="BK1" s="37" t="s">
        <v>84</v>
      </c>
      <c r="BL1" s="37" t="s">
        <v>85</v>
      </c>
      <c r="BM1" s="37" t="s">
        <v>86</v>
      </c>
      <c r="BN1" s="37" t="s">
        <v>87</v>
      </c>
      <c r="BO1" s="37" t="s">
        <v>88</v>
      </c>
      <c r="BP1" s="37" t="s">
        <v>89</v>
      </c>
      <c r="BQ1" s="37" t="s">
        <v>90</v>
      </c>
      <c r="BR1" s="37" t="s">
        <v>91</v>
      </c>
      <c r="BS1" s="37" t="s">
        <v>92</v>
      </c>
      <c r="BT1" s="37" t="s">
        <v>93</v>
      </c>
      <c r="BU1" s="37" t="s">
        <v>94</v>
      </c>
      <c r="BV1" s="37" t="s">
        <v>95</v>
      </c>
      <c r="BW1" s="37" t="s">
        <v>96</v>
      </c>
      <c r="BX1" s="37" t="s">
        <v>97</v>
      </c>
      <c r="BY1" s="37" t="s">
        <v>98</v>
      </c>
      <c r="BZ1" s="37" t="s">
        <v>99</v>
      </c>
      <c r="CA1" s="37" t="s">
        <v>100</v>
      </c>
      <c r="CB1" s="37" t="s">
        <v>101</v>
      </c>
      <c r="CC1" s="37" t="s">
        <v>102</v>
      </c>
      <c r="CD1" s="37" t="s">
        <v>103</v>
      </c>
      <c r="CE1" s="37" t="s">
        <v>104</v>
      </c>
      <c r="CF1" s="37" t="s">
        <v>105</v>
      </c>
      <c r="CG1" s="37" t="s">
        <v>106</v>
      </c>
      <c r="CH1" s="37" t="s">
        <v>107</v>
      </c>
      <c r="CI1" s="37" t="s">
        <v>108</v>
      </c>
      <c r="CJ1" s="37" t="s">
        <v>109</v>
      </c>
      <c r="CK1" s="37" t="s">
        <v>110</v>
      </c>
      <c r="CL1" s="37" t="s">
        <v>111</v>
      </c>
      <c r="CM1" s="37" t="s">
        <v>112</v>
      </c>
      <c r="CN1" s="37" t="s">
        <v>113</v>
      </c>
      <c r="CO1" s="37" t="s">
        <v>114</v>
      </c>
      <c r="CP1" s="37" t="s">
        <v>115</v>
      </c>
      <c r="CQ1" s="37" t="s">
        <v>116</v>
      </c>
      <c r="CR1" s="37" t="s">
        <v>117</v>
      </c>
      <c r="CS1" s="37" t="s">
        <v>118</v>
      </c>
      <c r="CT1" s="37" t="s">
        <v>119</v>
      </c>
      <c r="CU1" s="37" t="s">
        <v>120</v>
      </c>
      <c r="CV1" s="37" t="s">
        <v>121</v>
      </c>
      <c r="CW1" s="37" t="s">
        <v>122</v>
      </c>
    </row>
    <row r="2" spans="1:101" x14ac:dyDescent="0.25">
      <c r="A2" s="7" t="s">
        <v>45</v>
      </c>
      <c r="B2" s="26" t="s">
        <v>56</v>
      </c>
      <c r="C2" s="8">
        <v>42508</v>
      </c>
      <c r="D2" s="9">
        <v>2016</v>
      </c>
      <c r="E2" s="9" t="s">
        <v>46</v>
      </c>
      <c r="F2" s="30">
        <v>0.41388888888888892</v>
      </c>
      <c r="G2" s="10">
        <v>43.466000000000001</v>
      </c>
      <c r="H2" s="10">
        <v>70.358999999999995</v>
      </c>
      <c r="P2" s="29">
        <v>8</v>
      </c>
      <c r="Q2">
        <v>32</v>
      </c>
      <c r="R2">
        <v>7</v>
      </c>
      <c r="S2" s="9">
        <v>6.976164285714284</v>
      </c>
      <c r="T2" s="9">
        <v>5.8492928571428582</v>
      </c>
      <c r="U2" s="11" t="s">
        <v>47</v>
      </c>
      <c r="V2" s="9">
        <v>1.5395971428571429</v>
      </c>
      <c r="W2" s="11" t="s">
        <v>47</v>
      </c>
      <c r="X2" s="9">
        <v>7.3466000000000005</v>
      </c>
      <c r="Y2" s="9">
        <v>4.6844000000000001</v>
      </c>
      <c r="Z2" s="11" t="s">
        <v>47</v>
      </c>
      <c r="AA2" s="9">
        <v>1.28582</v>
      </c>
      <c r="AB2" s="11" t="s">
        <v>47</v>
      </c>
      <c r="AC2" s="9">
        <v>6.8294499999999996</v>
      </c>
      <c r="AD2" s="9">
        <v>6.6057000000000006</v>
      </c>
      <c r="AE2" s="11" t="s">
        <v>47</v>
      </c>
      <c r="AF2" s="9">
        <v>1.6722250000000001</v>
      </c>
      <c r="AG2" s="11" t="s">
        <v>47</v>
      </c>
      <c r="AH2" s="9">
        <v>7.4648000000000003</v>
      </c>
      <c r="AI2" s="9">
        <v>6.6516999999999999</v>
      </c>
      <c r="AJ2" s="12" t="s">
        <v>47</v>
      </c>
      <c r="AK2" s="9">
        <v>1.6792800000000001</v>
      </c>
      <c r="AL2" s="12" t="s">
        <v>47</v>
      </c>
      <c r="AM2" s="9">
        <f t="shared" ref="AM2:AN2" si="0">AC2-X2</f>
        <v>-0.51715000000000089</v>
      </c>
      <c r="AN2" s="9">
        <f t="shared" si="0"/>
        <v>1.9213000000000005</v>
      </c>
      <c r="AO2" s="42">
        <v>34.445783132530117</v>
      </c>
      <c r="AP2" s="42">
        <v>9.8699999999999992</v>
      </c>
      <c r="AQ2" s="50">
        <v>0.98719509000000016</v>
      </c>
      <c r="AR2" s="50">
        <v>0.44737627200000007</v>
      </c>
      <c r="AS2" s="52"/>
      <c r="AT2" s="52"/>
      <c r="AU2" s="9">
        <v>1.0358358399071197</v>
      </c>
      <c r="AV2" s="9">
        <v>0</v>
      </c>
      <c r="AW2" s="9">
        <v>0</v>
      </c>
      <c r="AX2" s="9">
        <v>0</v>
      </c>
      <c r="AY2" s="9">
        <v>0</v>
      </c>
      <c r="BA2" s="9">
        <f t="shared" ref="BA2:BA47" si="1">SUM(AU2:AY2)</f>
        <v>1.0358358399071197</v>
      </c>
      <c r="BB2" s="9">
        <v>0</v>
      </c>
      <c r="BC2" s="9">
        <v>0</v>
      </c>
      <c r="BD2" s="9">
        <v>6353.0751708428243</v>
      </c>
      <c r="BE2" s="9">
        <v>1075.1708428246013</v>
      </c>
      <c r="BF2" s="9">
        <v>68.337129840546694</v>
      </c>
      <c r="BG2" s="9">
        <v>5277.9043280182232</v>
      </c>
      <c r="BH2" s="38">
        <v>663000</v>
      </c>
      <c r="BI2" s="38">
        <v>0</v>
      </c>
      <c r="BJ2" s="38">
        <v>17400000</v>
      </c>
      <c r="BK2" s="38">
        <v>330000000</v>
      </c>
      <c r="BL2" s="38">
        <v>0</v>
      </c>
      <c r="BM2" s="38">
        <v>9350000</v>
      </c>
      <c r="BN2" s="38">
        <v>906000</v>
      </c>
      <c r="BO2" s="38">
        <v>12400000</v>
      </c>
      <c r="BP2" s="38">
        <v>6500000</v>
      </c>
      <c r="BQ2" s="38">
        <v>0</v>
      </c>
      <c r="BR2" s="38">
        <v>0</v>
      </c>
      <c r="BS2" s="38">
        <v>5960000</v>
      </c>
      <c r="BT2" s="38">
        <v>0</v>
      </c>
      <c r="BU2" s="38">
        <v>0</v>
      </c>
      <c r="BV2" s="38">
        <v>0</v>
      </c>
      <c r="BW2" s="38">
        <v>0</v>
      </c>
      <c r="BX2" s="38">
        <v>12900000</v>
      </c>
      <c r="BY2" s="38">
        <v>8020000</v>
      </c>
      <c r="BZ2" s="38">
        <v>0</v>
      </c>
      <c r="CA2" s="38">
        <v>0</v>
      </c>
      <c r="CB2" s="38">
        <v>0</v>
      </c>
      <c r="CC2" s="38">
        <v>0</v>
      </c>
      <c r="CD2" s="38">
        <v>0</v>
      </c>
      <c r="CE2" s="38">
        <v>15400000</v>
      </c>
      <c r="CF2" s="38">
        <v>4070000</v>
      </c>
      <c r="CG2" s="38">
        <v>7890000</v>
      </c>
      <c r="CH2" s="38">
        <v>4680000</v>
      </c>
      <c r="CI2" s="38">
        <v>455000</v>
      </c>
      <c r="CJ2" s="38">
        <v>25800000</v>
      </c>
      <c r="CK2" s="38">
        <v>2260000</v>
      </c>
      <c r="CL2" s="38">
        <v>0</v>
      </c>
      <c r="CM2" s="38">
        <v>4940000</v>
      </c>
      <c r="CN2" s="38">
        <v>0</v>
      </c>
      <c r="CO2" s="39">
        <v>383179000</v>
      </c>
      <c r="CP2" s="39">
        <v>20920000</v>
      </c>
      <c r="CQ2" s="39">
        <v>32040000</v>
      </c>
      <c r="CR2" s="39">
        <v>26255000</v>
      </c>
      <c r="CS2" s="40">
        <v>4.62</v>
      </c>
      <c r="CT2" s="40">
        <v>1.4</v>
      </c>
      <c r="CU2" s="40">
        <v>2.89</v>
      </c>
      <c r="CV2" s="40">
        <v>2.4</v>
      </c>
      <c r="CW2" s="40">
        <v>11.3</v>
      </c>
    </row>
    <row r="3" spans="1:101" x14ac:dyDescent="0.25">
      <c r="A3" s="7" t="s">
        <v>48</v>
      </c>
      <c r="B3" s="26" t="s">
        <v>79</v>
      </c>
      <c r="C3" s="8">
        <v>42508</v>
      </c>
      <c r="D3" s="9">
        <v>2016</v>
      </c>
      <c r="E3" s="9" t="s">
        <v>46</v>
      </c>
      <c r="F3" s="30">
        <v>0.4291666666666667</v>
      </c>
      <c r="G3" s="13">
        <v>43.457000000000001</v>
      </c>
      <c r="H3" s="13">
        <v>70.344999999999999</v>
      </c>
      <c r="P3">
        <v>8.9</v>
      </c>
      <c r="Q3">
        <v>30</v>
      </c>
      <c r="R3">
        <v>8</v>
      </c>
      <c r="S3" s="9">
        <v>6.7793937500000006</v>
      </c>
      <c r="T3" s="9">
        <v>5.0957437500000005</v>
      </c>
      <c r="U3" s="11" t="s">
        <v>47</v>
      </c>
      <c r="V3" s="9">
        <v>3.6117068750000003</v>
      </c>
      <c r="W3" s="11" t="s">
        <v>47</v>
      </c>
      <c r="X3" s="9">
        <v>8.0514499999999991</v>
      </c>
      <c r="Y3" s="9">
        <v>4.8533499999999998</v>
      </c>
      <c r="Z3" s="11" t="s">
        <v>47</v>
      </c>
      <c r="AA3" s="9">
        <v>3.3026149999999999</v>
      </c>
      <c r="AB3" s="11" t="s">
        <v>47</v>
      </c>
      <c r="AC3" s="9">
        <v>6.2217500000000001</v>
      </c>
      <c r="AD3" s="9">
        <v>6.1680999999999999</v>
      </c>
      <c r="AE3" s="11" t="s">
        <v>47</v>
      </c>
      <c r="AF3" s="9">
        <v>3.745625</v>
      </c>
      <c r="AG3" s="11" t="s">
        <v>47</v>
      </c>
      <c r="AH3" s="9">
        <v>8.2401</v>
      </c>
      <c r="AI3" s="9">
        <v>6.2480000000000002</v>
      </c>
      <c r="AJ3" s="12" t="s">
        <v>47</v>
      </c>
      <c r="AK3" s="9">
        <v>3.7499400000000001</v>
      </c>
      <c r="AL3" s="12" t="s">
        <v>47</v>
      </c>
      <c r="AM3" s="9">
        <f t="shared" ref="AM3:AN3" si="2">AC3-X3</f>
        <v>-1.829699999999999</v>
      </c>
      <c r="AN3" s="9">
        <f t="shared" si="2"/>
        <v>1.3147500000000001</v>
      </c>
      <c r="AO3" s="42">
        <v>37.819277108433738</v>
      </c>
      <c r="AP3" s="42">
        <v>68.22</v>
      </c>
      <c r="AQ3" s="50">
        <v>1.03284573</v>
      </c>
      <c r="AR3" s="50">
        <v>0.42911601600000032</v>
      </c>
      <c r="AS3" s="52"/>
      <c r="AT3" s="52"/>
      <c r="AU3" s="9">
        <v>1.6546509185036531</v>
      </c>
      <c r="AV3" s="9">
        <v>0</v>
      </c>
      <c r="AW3" s="9">
        <v>0</v>
      </c>
      <c r="AX3" s="9">
        <v>0.10481951519932643</v>
      </c>
      <c r="AY3" s="9">
        <v>0</v>
      </c>
      <c r="BA3" s="9">
        <f t="shared" si="1"/>
        <v>1.7594704337029796</v>
      </c>
      <c r="BB3" s="9">
        <v>0.22579504754825686</v>
      </c>
      <c r="BC3" s="9">
        <f>BB3/LN(2)</f>
        <v>0.32575339535515785</v>
      </c>
      <c r="BD3" s="9">
        <v>6861.678004535147</v>
      </c>
      <c r="BE3" s="9">
        <v>1097.5056689342402</v>
      </c>
      <c r="BF3" s="9">
        <v>47.61904761904762</v>
      </c>
      <c r="BG3" s="9">
        <v>5764.172335600907</v>
      </c>
      <c r="BH3" s="38">
        <v>154601.85130824478</v>
      </c>
      <c r="BI3" s="38">
        <v>0</v>
      </c>
      <c r="BJ3" s="38">
        <v>12191432.317657879</v>
      </c>
      <c r="BK3" s="38">
        <v>288179807.82402784</v>
      </c>
      <c r="BL3" s="38">
        <v>0</v>
      </c>
      <c r="BM3" s="38">
        <v>3863089.2972465209</v>
      </c>
      <c r="BN3" s="38">
        <v>2520792.970508229</v>
      </c>
      <c r="BO3" s="38">
        <v>0</v>
      </c>
      <c r="BP3" s="38">
        <v>9354390.4968786072</v>
      </c>
      <c r="BQ3" s="38">
        <v>0</v>
      </c>
      <c r="BR3" s="38">
        <v>0</v>
      </c>
      <c r="BS3" s="38">
        <v>1782128.8087829505</v>
      </c>
      <c r="BT3" s="38">
        <v>0</v>
      </c>
      <c r="BU3" s="38">
        <v>667332.04172292992</v>
      </c>
      <c r="BV3" s="38">
        <v>0</v>
      </c>
      <c r="BW3" s="38">
        <v>0</v>
      </c>
      <c r="BX3" s="38">
        <v>4394802.2466193074</v>
      </c>
      <c r="BY3" s="38">
        <v>882600.4422787138</v>
      </c>
      <c r="BZ3" s="38">
        <v>0</v>
      </c>
      <c r="CA3" s="38">
        <v>0</v>
      </c>
      <c r="CB3" s="38">
        <v>0</v>
      </c>
      <c r="CC3" s="38">
        <v>0</v>
      </c>
      <c r="CD3" s="38">
        <v>0</v>
      </c>
      <c r="CE3" s="38">
        <v>1250513.7086831443</v>
      </c>
      <c r="CF3" s="38">
        <v>6369791.9724456444</v>
      </c>
      <c r="CG3" s="38">
        <v>33669934.832384191</v>
      </c>
      <c r="CH3" s="38">
        <v>3366014.9905086202</v>
      </c>
      <c r="CI3" s="38">
        <v>543259.16358441452</v>
      </c>
      <c r="CJ3" s="38">
        <v>23743791.463629421</v>
      </c>
      <c r="CK3" s="38">
        <v>2638325.6032407684</v>
      </c>
      <c r="CL3" s="38">
        <v>0</v>
      </c>
      <c r="CM3" s="38">
        <v>2999921.7205816158</v>
      </c>
      <c r="CN3" s="38">
        <v>4187948.8835397949</v>
      </c>
      <c r="CO3" s="39">
        <v>318713575.6081332</v>
      </c>
      <c r="CP3" s="39">
        <v>5277402.6888980214</v>
      </c>
      <c r="CQ3" s="39">
        <v>44656255.504021607</v>
      </c>
      <c r="CR3" s="39">
        <v>24287050.627213836</v>
      </c>
      <c r="CS3" s="40">
        <v>3.9788759587520315</v>
      </c>
      <c r="CT3" s="40">
        <v>0.42776964738801609</v>
      </c>
      <c r="CU3" s="40">
        <v>3.9489358445977163</v>
      </c>
      <c r="CV3" s="40">
        <v>2.2289868755903908</v>
      </c>
      <c r="CW3" s="40">
        <v>10.584568326328155</v>
      </c>
    </row>
    <row r="4" spans="1:101" x14ac:dyDescent="0.25">
      <c r="A4" s="7" t="s">
        <v>49</v>
      </c>
      <c r="B4" s="26" t="s">
        <v>76</v>
      </c>
      <c r="C4" s="8">
        <v>42508</v>
      </c>
      <c r="D4" s="9">
        <v>2016</v>
      </c>
      <c r="E4" s="9" t="s">
        <v>46</v>
      </c>
      <c r="F4" s="30">
        <v>0.44791666666666669</v>
      </c>
      <c r="G4" s="13">
        <v>43.476999999999997</v>
      </c>
      <c r="H4" s="10">
        <v>70.314999999999998</v>
      </c>
      <c r="P4">
        <v>7.69</v>
      </c>
      <c r="Q4">
        <v>32</v>
      </c>
      <c r="R4">
        <v>10</v>
      </c>
      <c r="S4" s="9">
        <v>6.4834290909090884</v>
      </c>
      <c r="T4" s="9">
        <v>7.756561818181817</v>
      </c>
      <c r="U4" s="11" t="s">
        <v>47</v>
      </c>
      <c r="V4" s="9">
        <v>3.8289909090909084</v>
      </c>
      <c r="W4" s="11" t="s">
        <v>47</v>
      </c>
      <c r="X4" s="9">
        <v>8.0610499999999998</v>
      </c>
      <c r="Y4" s="9">
        <v>4.9872999999999994</v>
      </c>
      <c r="Z4" s="11" t="s">
        <v>47</v>
      </c>
      <c r="AA4" s="9">
        <v>3.3746100000000001</v>
      </c>
      <c r="AB4" s="11" t="s">
        <v>47</v>
      </c>
      <c r="AC4" s="9">
        <v>5.9564500000000002</v>
      </c>
      <c r="AD4" s="9">
        <v>8.9352499999999999</v>
      </c>
      <c r="AE4" s="11" t="s">
        <v>47</v>
      </c>
      <c r="AF4" s="9">
        <v>4.1083300000000005</v>
      </c>
      <c r="AG4" s="11" t="s">
        <v>47</v>
      </c>
      <c r="AH4" s="9">
        <v>8.1525999999999996</v>
      </c>
      <c r="AI4" s="9">
        <v>8.9404000000000003</v>
      </c>
      <c r="AJ4" s="12" t="s">
        <v>47</v>
      </c>
      <c r="AK4" s="9">
        <v>4.1129699999999998</v>
      </c>
      <c r="AL4" s="12" t="s">
        <v>47</v>
      </c>
      <c r="AM4" s="9">
        <f t="shared" ref="AM4:AN4" si="3">AC4-X4</f>
        <v>-2.1045999999999996</v>
      </c>
      <c r="AN4" s="9">
        <f t="shared" si="3"/>
        <v>3.9479500000000005</v>
      </c>
      <c r="AO4" s="42">
        <v>30.2</v>
      </c>
      <c r="AP4" s="42">
        <v>52.24</v>
      </c>
      <c r="AQ4" s="50">
        <v>1.1954761350000001</v>
      </c>
      <c r="AR4" s="50">
        <v>0.53696565300000032</v>
      </c>
      <c r="AS4" s="52"/>
      <c r="AT4" s="52"/>
      <c r="AU4" s="9">
        <v>0.31292172847698502</v>
      </c>
      <c r="AV4" s="9">
        <v>1.319179836</v>
      </c>
      <c r="AW4" s="9">
        <v>0</v>
      </c>
      <c r="AX4" s="9">
        <v>0</v>
      </c>
      <c r="AY4" s="9">
        <v>9.2035802493230887E-2</v>
      </c>
      <c r="BA4" s="9">
        <f t="shared" si="1"/>
        <v>1.7241373669702158</v>
      </c>
      <c r="BB4" s="9">
        <v>1.5621091426325977</v>
      </c>
      <c r="BC4" s="9">
        <f>BB4/LN(6)</f>
        <v>0.87182971233611084</v>
      </c>
      <c r="BD4" s="9">
        <v>7807.2562358276646</v>
      </c>
      <c r="BE4" s="9">
        <v>1238.0952380952381</v>
      </c>
      <c r="BF4" s="9">
        <v>13.605442176870747</v>
      </c>
      <c r="BG4" s="9">
        <v>6569.160997732426</v>
      </c>
      <c r="BH4" s="38">
        <v>248928.55046087006</v>
      </c>
      <c r="BI4" s="38">
        <v>0</v>
      </c>
      <c r="BJ4" s="38">
        <v>7406602.8689406831</v>
      </c>
      <c r="BK4" s="38">
        <v>250069472.9838157</v>
      </c>
      <c r="BL4" s="38">
        <v>0</v>
      </c>
      <c r="BM4" s="38">
        <v>7034971.330163016</v>
      </c>
      <c r="BN4" s="38">
        <v>1285739.446955909</v>
      </c>
      <c r="BO4" s="38">
        <v>0</v>
      </c>
      <c r="BP4" s="38">
        <v>0</v>
      </c>
      <c r="BQ4" s="38">
        <v>0</v>
      </c>
      <c r="BR4" s="38">
        <v>0</v>
      </c>
      <c r="BS4" s="38">
        <v>1990841.3080490809</v>
      </c>
      <c r="BT4" s="38">
        <v>0</v>
      </c>
      <c r="BU4" s="38">
        <v>293547.81893970526</v>
      </c>
      <c r="BV4" s="38">
        <v>0</v>
      </c>
      <c r="BW4" s="38">
        <v>0</v>
      </c>
      <c r="BX4" s="38">
        <v>12193174.034716921</v>
      </c>
      <c r="BY4" s="38">
        <v>0</v>
      </c>
      <c r="BZ4" s="38">
        <v>0</v>
      </c>
      <c r="CA4" s="38">
        <v>0</v>
      </c>
      <c r="CB4" s="38">
        <v>0</v>
      </c>
      <c r="CC4" s="38">
        <v>0</v>
      </c>
      <c r="CD4" s="38">
        <v>0</v>
      </c>
      <c r="CE4" s="38">
        <v>8490772.8135579936</v>
      </c>
      <c r="CF4" s="38">
        <v>1025460.3808293703</v>
      </c>
      <c r="CG4" s="38">
        <v>7757490.3618466109</v>
      </c>
      <c r="CH4" s="38">
        <v>0</v>
      </c>
      <c r="CI4" s="38">
        <v>1096890.3501046987</v>
      </c>
      <c r="CJ4" s="38">
        <v>17216149.044012602</v>
      </c>
      <c r="CK4" s="38">
        <v>2764337.8539697435</v>
      </c>
      <c r="CL4" s="38">
        <v>0</v>
      </c>
      <c r="CM4" s="38">
        <v>28962210.610775158</v>
      </c>
      <c r="CN4" s="38">
        <v>0</v>
      </c>
      <c r="CO4" s="39">
        <v>268330104.30732498</v>
      </c>
      <c r="CP4" s="39">
        <v>12193174.034716921</v>
      </c>
      <c r="CQ4" s="39">
        <v>17273723.556233972</v>
      </c>
      <c r="CR4" s="39">
        <v>18313039.394117299</v>
      </c>
      <c r="CS4" s="40">
        <v>3.4606161237257278</v>
      </c>
      <c r="CT4" s="40">
        <v>0.88194961518743953</v>
      </c>
      <c r="CU4" s="40">
        <v>1.6186241499851055</v>
      </c>
      <c r="CV4" s="40">
        <v>1.7099075822668606</v>
      </c>
      <c r="CW4" s="40">
        <v>7.6710974711651341</v>
      </c>
    </row>
    <row r="5" spans="1:101" x14ac:dyDescent="0.25">
      <c r="A5" s="7" t="s">
        <v>50</v>
      </c>
      <c r="B5" s="26"/>
      <c r="C5" s="8">
        <v>42535</v>
      </c>
      <c r="D5" s="9">
        <v>2016</v>
      </c>
      <c r="E5" s="9" t="s">
        <v>51</v>
      </c>
      <c r="G5" s="13">
        <v>44.03</v>
      </c>
      <c r="H5" s="13">
        <v>69.537099999999995</v>
      </c>
      <c r="S5" s="9">
        <v>15.840714285714276</v>
      </c>
      <c r="T5" s="9">
        <v>29.578095238095226</v>
      </c>
      <c r="U5" s="9">
        <v>93.04880952380951</v>
      </c>
      <c r="V5" s="9">
        <v>7.6952380952381043</v>
      </c>
      <c r="W5" s="9">
        <v>2.2214285714285715</v>
      </c>
      <c r="X5" s="9">
        <v>16.186666666666667</v>
      </c>
      <c r="Y5" s="9">
        <v>28.796666666666667</v>
      </c>
      <c r="Z5" s="9">
        <v>93.122222222222234</v>
      </c>
      <c r="AA5" s="9">
        <v>7.6855555555555561</v>
      </c>
      <c r="AB5" s="9">
        <v>2.2214285714285715</v>
      </c>
      <c r="AC5" s="9">
        <v>15.625384615384615</v>
      </c>
      <c r="AD5" s="9">
        <v>30.056538461538445</v>
      </c>
      <c r="AE5" s="9">
        <v>93.242307692307719</v>
      </c>
      <c r="AF5" s="9">
        <v>7.7211538461538449</v>
      </c>
      <c r="AG5" s="9">
        <v>2.6115384615384616</v>
      </c>
      <c r="AH5" s="9">
        <v>16.21</v>
      </c>
      <c r="AI5" s="9">
        <v>30.06</v>
      </c>
      <c r="AJ5" s="9">
        <v>93.4</v>
      </c>
      <c r="AK5" s="9">
        <v>7.73</v>
      </c>
      <c r="AL5" s="9">
        <v>2.9</v>
      </c>
      <c r="AM5" s="9">
        <f t="shared" ref="AM5:AN5" si="4">AC5-X5</f>
        <v>-0.56128205128205266</v>
      </c>
      <c r="AN5" s="9">
        <f t="shared" si="4"/>
        <v>1.2598717948717777</v>
      </c>
      <c r="AO5" s="42" t="s">
        <v>61</v>
      </c>
      <c r="AP5" s="9"/>
      <c r="AQ5" s="9"/>
      <c r="AR5" s="9"/>
      <c r="AS5" s="9"/>
      <c r="AT5" s="9"/>
      <c r="AU5" s="9">
        <v>0</v>
      </c>
      <c r="AV5" s="9">
        <v>32.72491162</v>
      </c>
      <c r="AW5" s="9">
        <v>0</v>
      </c>
      <c r="AX5" s="9">
        <v>0</v>
      </c>
      <c r="AY5" s="9">
        <v>0</v>
      </c>
      <c r="BA5" s="9">
        <f t="shared" si="1"/>
        <v>32.72491162</v>
      </c>
      <c r="BB5" s="9">
        <v>0.28058599129446921</v>
      </c>
      <c r="BC5" s="9">
        <f>BB5/LN(2)</f>
        <v>0.40480001818344458</v>
      </c>
      <c r="BD5" s="9"/>
      <c r="BE5" s="9"/>
      <c r="BF5" s="9"/>
      <c r="BG5" s="9"/>
    </row>
    <row r="6" spans="1:101" x14ac:dyDescent="0.25">
      <c r="A6" s="7" t="s">
        <v>52</v>
      </c>
      <c r="B6" s="26" t="s">
        <v>77</v>
      </c>
      <c r="C6" s="8">
        <v>42535</v>
      </c>
      <c r="D6" s="9">
        <v>2016</v>
      </c>
      <c r="E6" s="9" t="s">
        <v>51</v>
      </c>
      <c r="F6" s="30">
        <v>0.3888888888888889</v>
      </c>
      <c r="G6" s="13">
        <v>44</v>
      </c>
      <c r="H6" s="13">
        <v>69.540000000000006</v>
      </c>
      <c r="P6">
        <v>14.9</v>
      </c>
      <c r="Q6">
        <v>30</v>
      </c>
      <c r="R6">
        <v>1.1499999999999999</v>
      </c>
      <c r="S6" s="9">
        <v>14.990000000000006</v>
      </c>
      <c r="T6" s="9">
        <v>30.56789473684211</v>
      </c>
      <c r="U6" s="9">
        <v>106.40459770114941</v>
      </c>
      <c r="V6" s="9">
        <v>8.897471264367816</v>
      </c>
      <c r="W6" s="9">
        <v>1.6311475409836071</v>
      </c>
      <c r="X6" s="9">
        <v>14.988461538461539</v>
      </c>
      <c r="Y6" s="9">
        <v>30.566923076923072</v>
      </c>
      <c r="Z6" s="9">
        <v>102.13529411764706</v>
      </c>
      <c r="AA6" s="9">
        <v>9.5007692307692295</v>
      </c>
      <c r="AB6" s="9">
        <v>1.7</v>
      </c>
      <c r="AC6" s="9">
        <v>14.977894736842108</v>
      </c>
      <c r="AD6" s="9">
        <v>30.56789473684211</v>
      </c>
      <c r="AE6" s="9">
        <v>113.67692307692307</v>
      </c>
      <c r="AF6" s="9">
        <v>8.541764705882354</v>
      </c>
      <c r="AG6" s="9">
        <v>1.6311475409836071</v>
      </c>
      <c r="AH6" s="9">
        <v>15</v>
      </c>
      <c r="AI6" s="9">
        <v>30.58</v>
      </c>
      <c r="AJ6" s="9">
        <v>113.7</v>
      </c>
      <c r="AK6" s="9">
        <v>9.51</v>
      </c>
      <c r="AL6" s="9">
        <v>2.9</v>
      </c>
      <c r="AM6" s="9">
        <f t="shared" ref="AM6:AN6" si="5">AC6-X6</f>
        <v>-1.0566801619431132E-2</v>
      </c>
      <c r="AN6" s="9">
        <f t="shared" si="5"/>
        <v>9.7165991903835902E-4</v>
      </c>
      <c r="AO6" s="42">
        <v>32.036144578313255</v>
      </c>
      <c r="AP6" s="42">
        <v>35.19</v>
      </c>
      <c r="AQ6" s="50">
        <v>4.5506175949367096</v>
      </c>
      <c r="AR6" s="50">
        <v>1.0943151835443048</v>
      </c>
      <c r="AS6" s="52"/>
      <c r="AT6" s="52"/>
      <c r="AU6" s="9">
        <v>7.2518500397529193</v>
      </c>
      <c r="AV6" s="9">
        <v>67.928384579999999</v>
      </c>
      <c r="AW6" s="9">
        <v>0</v>
      </c>
      <c r="AX6" s="9">
        <v>0</v>
      </c>
      <c r="AY6" s="9">
        <v>0</v>
      </c>
      <c r="BA6" s="9">
        <f t="shared" si="1"/>
        <v>75.180234619752923</v>
      </c>
      <c r="BB6" s="9">
        <v>0.88752330056692141</v>
      </c>
      <c r="BC6" s="9">
        <f>BB6/LN(3)</f>
        <v>0.80785852272133263</v>
      </c>
      <c r="BD6" s="9">
        <v>57260.180995475115</v>
      </c>
      <c r="BE6" s="9">
        <v>3427.6018099547509</v>
      </c>
      <c r="BF6" s="9">
        <v>1070.1357466063348</v>
      </c>
      <c r="BG6" s="9">
        <v>53832.579185520364</v>
      </c>
      <c r="BH6" s="38">
        <v>3688526.1942503764</v>
      </c>
      <c r="BI6" s="38">
        <v>0</v>
      </c>
      <c r="BJ6" s="38">
        <v>24886475.273488715</v>
      </c>
      <c r="BK6" s="38">
        <v>19701755.415957257</v>
      </c>
      <c r="BL6" s="38">
        <v>0</v>
      </c>
      <c r="BM6" s="38">
        <v>27556214.407326952</v>
      </c>
      <c r="BN6" s="38">
        <v>475183349.96770966</v>
      </c>
      <c r="BO6" s="38">
        <v>0</v>
      </c>
      <c r="BP6" s="38">
        <v>50059688.056517735</v>
      </c>
      <c r="BQ6" s="38">
        <v>354280905.69287068</v>
      </c>
      <c r="BR6" s="38">
        <v>0</v>
      </c>
      <c r="BS6" s="38">
        <v>24346202.469715647</v>
      </c>
      <c r="BT6" s="38">
        <v>0</v>
      </c>
      <c r="BU6" s="38">
        <v>0</v>
      </c>
      <c r="BV6" s="38">
        <v>48533.23939803127</v>
      </c>
      <c r="BW6" s="38">
        <v>0</v>
      </c>
      <c r="BX6" s="38">
        <v>6550891.4068768462</v>
      </c>
      <c r="BY6" s="38">
        <v>146382.51237793302</v>
      </c>
      <c r="BZ6" s="38">
        <v>0</v>
      </c>
      <c r="CA6" s="38">
        <v>0</v>
      </c>
      <c r="CB6" s="38">
        <v>0</v>
      </c>
      <c r="CC6" s="38">
        <v>0</v>
      </c>
      <c r="CD6" s="38">
        <v>563611.81236423412</v>
      </c>
      <c r="CE6" s="38">
        <v>73922973.052310213</v>
      </c>
      <c r="CF6" s="38">
        <v>12230767.725395799</v>
      </c>
      <c r="CG6" s="38">
        <v>9498228.9281590618</v>
      </c>
      <c r="CH6" s="38">
        <v>0</v>
      </c>
      <c r="CI6" s="38">
        <v>0</v>
      </c>
      <c r="CJ6" s="38">
        <v>31998291.551693767</v>
      </c>
      <c r="CK6" s="38">
        <v>49780809.800583169</v>
      </c>
      <c r="CL6" s="38">
        <v>0</v>
      </c>
      <c r="CM6" s="38">
        <v>162973150.15949431</v>
      </c>
      <c r="CN6" s="38">
        <v>97066.47879606254</v>
      </c>
      <c r="CO6" s="39">
        <v>979751650.71723485</v>
      </c>
      <c r="CP6" s="39">
        <v>7260885.7316190135</v>
      </c>
      <c r="CQ6" s="39">
        <v>95651969.70586507</v>
      </c>
      <c r="CR6" s="39">
        <v>31998291.551693767</v>
      </c>
      <c r="CS6" s="40">
        <v>9.8923078471196337</v>
      </c>
      <c r="CT6" s="40">
        <v>0.56355187590574307</v>
      </c>
      <c r="CU6" s="40">
        <v>8.0744357541940435</v>
      </c>
      <c r="CV6" s="40">
        <v>2.8877171463353517</v>
      </c>
      <c r="CW6" s="40">
        <v>21.41801262355477</v>
      </c>
    </row>
    <row r="7" spans="1:101" x14ac:dyDescent="0.25">
      <c r="A7" s="7" t="s">
        <v>53</v>
      </c>
      <c r="B7" s="26"/>
      <c r="C7" s="8">
        <v>42535</v>
      </c>
      <c r="D7" s="9">
        <v>2016</v>
      </c>
      <c r="E7" s="9" t="s">
        <v>51</v>
      </c>
      <c r="G7" s="13">
        <v>43.972999999999999</v>
      </c>
      <c r="H7" s="13">
        <v>69.570999999999998</v>
      </c>
      <c r="S7" s="9">
        <v>14.532857142857143</v>
      </c>
      <c r="T7" s="9">
        <v>30.785952380952363</v>
      </c>
      <c r="U7" s="9">
        <v>101.47499999999998</v>
      </c>
      <c r="V7" s="9">
        <v>8.5517857142857157</v>
      </c>
      <c r="W7" s="9">
        <v>8.897471264367816</v>
      </c>
      <c r="X7" s="9">
        <v>14.62</v>
      </c>
      <c r="Y7" s="9">
        <v>30.77</v>
      </c>
      <c r="Z7" s="9">
        <v>101.2</v>
      </c>
      <c r="AA7" s="9">
        <v>8.51</v>
      </c>
      <c r="AB7" s="9">
        <v>2.9</v>
      </c>
      <c r="AC7" s="9">
        <v>14.350000000000012</v>
      </c>
      <c r="AD7" s="9">
        <v>30.839999999999996</v>
      </c>
      <c r="AE7" s="9">
        <v>99.946341463414711</v>
      </c>
      <c r="AF7" s="9">
        <v>8.4512195121951184</v>
      </c>
      <c r="AG7" s="9">
        <v>8.541764705882354</v>
      </c>
      <c r="AH7" s="9">
        <v>14.62</v>
      </c>
      <c r="AI7" s="9">
        <v>30.84</v>
      </c>
      <c r="AJ7" s="9">
        <v>102.2</v>
      </c>
      <c r="AK7" s="9">
        <v>8.61</v>
      </c>
      <c r="AL7" s="9">
        <v>9.51</v>
      </c>
      <c r="AM7" s="9">
        <f t="shared" ref="AM7:AN7" si="6">AC7-X7</f>
        <v>-0.26999999999998714</v>
      </c>
      <c r="AN7" s="9">
        <f t="shared" si="6"/>
        <v>6.9999999999996732E-2</v>
      </c>
      <c r="AO7" s="9"/>
      <c r="AP7" s="9"/>
      <c r="AQ7" s="9"/>
      <c r="AR7" s="9"/>
      <c r="AS7" s="9"/>
      <c r="AT7" s="9"/>
      <c r="AU7" s="9">
        <v>13.085822107428434</v>
      </c>
      <c r="AV7" s="9">
        <v>58.575907110000003</v>
      </c>
      <c r="AW7" s="9">
        <v>0</v>
      </c>
      <c r="AX7" s="9">
        <v>0</v>
      </c>
      <c r="AY7" s="9">
        <v>0</v>
      </c>
      <c r="BA7" s="9">
        <f t="shared" si="1"/>
        <v>71.661729217428444</v>
      </c>
      <c r="BB7" s="9">
        <v>1.5292370988847452</v>
      </c>
      <c r="BC7" s="9">
        <f t="shared" ref="BC7:BC11" si="7">BB7/LN(5)</f>
        <v>0.95016843276168383</v>
      </c>
      <c r="BD7" s="9"/>
      <c r="BE7" s="9"/>
      <c r="BF7" s="9"/>
      <c r="BG7" s="9"/>
    </row>
    <row r="8" spans="1:101" x14ac:dyDescent="0.25">
      <c r="A8" s="7" t="s">
        <v>54</v>
      </c>
      <c r="B8" s="26" t="s">
        <v>78</v>
      </c>
      <c r="C8" s="8">
        <v>42535</v>
      </c>
      <c r="D8" s="9">
        <v>2016</v>
      </c>
      <c r="E8" s="9" t="s">
        <v>51</v>
      </c>
      <c r="F8" s="30">
        <v>0.42986111111111108</v>
      </c>
      <c r="G8" s="13">
        <v>43.933999999999997</v>
      </c>
      <c r="H8" s="13">
        <v>69.582999999999998</v>
      </c>
      <c r="P8">
        <v>13</v>
      </c>
      <c r="Q8">
        <v>30</v>
      </c>
      <c r="R8">
        <v>1.68</v>
      </c>
      <c r="S8" s="9">
        <v>12.866352941176466</v>
      </c>
      <c r="T8" s="9">
        <v>31.328947368421051</v>
      </c>
      <c r="U8" s="9">
        <v>103.31447368421057</v>
      </c>
      <c r="V8" s="9">
        <v>9.0472368421052618</v>
      </c>
      <c r="W8" s="9">
        <v>0.84942857142857153</v>
      </c>
      <c r="X8" s="9">
        <v>12.99</v>
      </c>
      <c r="Y8" s="9">
        <v>31.22</v>
      </c>
      <c r="Z8" s="9">
        <v>103.9</v>
      </c>
      <c r="AA8" s="9">
        <v>9.01</v>
      </c>
      <c r="AB8" s="9">
        <v>0.2</v>
      </c>
      <c r="AC8" s="9">
        <v>12.214615384615383</v>
      </c>
      <c r="AD8" s="9">
        <v>31.39615384615384</v>
      </c>
      <c r="AE8" s="9">
        <v>102.60000000000001</v>
      </c>
      <c r="AF8" s="9">
        <v>9.0361538461538462</v>
      </c>
      <c r="AG8" s="9">
        <v>1.4869230769230768</v>
      </c>
      <c r="AH8" s="9">
        <v>15.62</v>
      </c>
      <c r="AI8" s="9">
        <v>31.4</v>
      </c>
      <c r="AJ8" s="9">
        <v>104.2</v>
      </c>
      <c r="AK8" s="9">
        <v>9.07</v>
      </c>
      <c r="AL8" s="9">
        <v>9.0299999999999994</v>
      </c>
      <c r="AM8" s="9">
        <f t="shared" ref="AM8:AN8" si="8">AC8-X8</f>
        <v>-0.77538461538461689</v>
      </c>
      <c r="AN8" s="9">
        <f t="shared" si="8"/>
        <v>0.17615384615384144</v>
      </c>
      <c r="AO8" s="42">
        <v>27.69879518072289</v>
      </c>
      <c r="AP8" s="42">
        <v>28.82</v>
      </c>
      <c r="AQ8" s="50">
        <v>3.3587891772151903</v>
      </c>
      <c r="AR8" s="50">
        <v>0.5959142088607593</v>
      </c>
      <c r="AS8" s="52"/>
      <c r="AT8" s="52"/>
      <c r="AU8" s="9">
        <v>6.4633856314719784</v>
      </c>
      <c r="AV8" s="9">
        <v>47.055863619999997</v>
      </c>
      <c r="AW8" s="9">
        <v>0</v>
      </c>
      <c r="AX8" s="9">
        <v>0</v>
      </c>
      <c r="AY8" s="9">
        <v>0</v>
      </c>
      <c r="BA8" s="9">
        <f t="shared" si="1"/>
        <v>53.519249251471976</v>
      </c>
      <c r="BB8" s="9">
        <v>1.4791396714992282</v>
      </c>
      <c r="BC8" s="9">
        <f t="shared" si="7"/>
        <v>0.91904115099549877</v>
      </c>
      <c r="BD8" s="9">
        <v>38916.289592760178</v>
      </c>
      <c r="BE8" s="9">
        <v>3239.8190045248866</v>
      </c>
      <c r="BF8" s="9">
        <v>866.51583710407238</v>
      </c>
      <c r="BG8" s="9">
        <v>35676.470588235294</v>
      </c>
      <c r="BH8" s="38">
        <v>126000</v>
      </c>
      <c r="BI8" s="38">
        <v>0</v>
      </c>
      <c r="BJ8" s="38">
        <v>53300000</v>
      </c>
      <c r="BK8" s="38">
        <v>713000000</v>
      </c>
      <c r="BL8" s="38">
        <v>0</v>
      </c>
      <c r="BM8" s="38">
        <v>21700000</v>
      </c>
      <c r="BN8" s="38">
        <v>2680000</v>
      </c>
      <c r="BO8" s="38">
        <v>0</v>
      </c>
      <c r="BP8" s="38">
        <v>52700000</v>
      </c>
      <c r="BQ8" s="38">
        <v>102000000</v>
      </c>
      <c r="BR8" s="38">
        <v>0</v>
      </c>
      <c r="BS8" s="38">
        <v>69000000</v>
      </c>
      <c r="BT8" s="38">
        <v>0</v>
      </c>
      <c r="BU8" s="38">
        <v>7590000</v>
      </c>
      <c r="BV8" s="38">
        <v>0</v>
      </c>
      <c r="BW8" s="38">
        <v>546000</v>
      </c>
      <c r="BX8" s="38">
        <v>2440000</v>
      </c>
      <c r="BY8" s="38">
        <v>1810000</v>
      </c>
      <c r="BZ8" s="38">
        <v>0</v>
      </c>
      <c r="CA8" s="38">
        <v>0</v>
      </c>
      <c r="CB8" s="38">
        <v>0</v>
      </c>
      <c r="CC8" s="38">
        <v>0</v>
      </c>
      <c r="CD8" s="38">
        <v>661000</v>
      </c>
      <c r="CE8" s="38">
        <v>4990000</v>
      </c>
      <c r="CF8" s="38">
        <v>1320000</v>
      </c>
      <c r="CG8" s="38">
        <v>4270000</v>
      </c>
      <c r="CH8" s="38">
        <v>5030000</v>
      </c>
      <c r="CI8" s="38">
        <v>165000</v>
      </c>
      <c r="CJ8" s="38">
        <v>19000000</v>
      </c>
      <c r="CK8" s="38">
        <v>18900000</v>
      </c>
      <c r="CL8" s="38">
        <v>0</v>
      </c>
      <c r="CM8" s="38">
        <v>33700000</v>
      </c>
      <c r="CN8" s="38">
        <v>3810000</v>
      </c>
      <c r="CO8" s="39">
        <v>1022642000</v>
      </c>
      <c r="CP8" s="39">
        <v>4911000</v>
      </c>
      <c r="CQ8" s="39">
        <v>15610000</v>
      </c>
      <c r="CR8" s="39">
        <v>19165000</v>
      </c>
      <c r="CS8" s="40">
        <v>10.199999999999999</v>
      </c>
      <c r="CT8" s="40">
        <v>0.40200000000000002</v>
      </c>
      <c r="CU8" s="40">
        <v>1.47</v>
      </c>
      <c r="CV8" s="40">
        <v>1.79</v>
      </c>
      <c r="CW8" s="40">
        <v>13.9</v>
      </c>
    </row>
    <row r="9" spans="1:101" x14ac:dyDescent="0.25">
      <c r="A9" s="7" t="s">
        <v>55</v>
      </c>
      <c r="B9" s="26" t="s">
        <v>80</v>
      </c>
      <c r="C9" s="8">
        <v>42535</v>
      </c>
      <c r="D9" s="9">
        <v>2016</v>
      </c>
      <c r="E9" s="9" t="s">
        <v>51</v>
      </c>
      <c r="F9" s="30">
        <v>0.4770833333333333</v>
      </c>
      <c r="G9" s="10">
        <v>43.843000000000004</v>
      </c>
      <c r="H9" s="13">
        <v>69.570999999999998</v>
      </c>
      <c r="P9">
        <v>10.54</v>
      </c>
      <c r="Q9">
        <v>31</v>
      </c>
      <c r="R9">
        <v>2.7</v>
      </c>
      <c r="S9" s="9">
        <v>10.429687499999995</v>
      </c>
      <c r="T9" s="9">
        <v>31.641093750000042</v>
      </c>
      <c r="U9" s="9">
        <v>9.342031249999998</v>
      </c>
      <c r="V9" s="9">
        <v>102.26718749999998</v>
      </c>
      <c r="W9" s="9">
        <v>-0.10312500000000001</v>
      </c>
      <c r="X9" s="9">
        <v>10.51</v>
      </c>
      <c r="Y9" s="9">
        <v>31.63</v>
      </c>
      <c r="Z9" s="9">
        <v>101</v>
      </c>
      <c r="AA9" s="9">
        <v>9.2100000000000009</v>
      </c>
      <c r="AB9" s="9">
        <v>0</v>
      </c>
      <c r="AC9" s="9">
        <v>9.0579999999999998</v>
      </c>
      <c r="AD9" s="9">
        <v>31.848000000000003</v>
      </c>
      <c r="AE9" s="9">
        <v>100.22</v>
      </c>
      <c r="AF9" s="9">
        <v>9.4220000000000006</v>
      </c>
      <c r="AG9" s="9">
        <v>-1.3599999999999999</v>
      </c>
      <c r="AH9" s="9">
        <v>10.52</v>
      </c>
      <c r="AI9" s="9">
        <v>31.86</v>
      </c>
      <c r="AJ9" s="9">
        <v>102.8</v>
      </c>
      <c r="AK9" s="9">
        <v>9.4499999999999993</v>
      </c>
      <c r="AL9" s="9">
        <v>1</v>
      </c>
      <c r="AM9" s="9">
        <f t="shared" ref="AM9:AN9" si="9">AC9-X9</f>
        <v>-1.452</v>
      </c>
      <c r="AN9" s="9">
        <f t="shared" si="9"/>
        <v>0.21800000000000352</v>
      </c>
      <c r="AO9" s="42">
        <v>20.951807228915662</v>
      </c>
      <c r="AP9" s="42">
        <v>38.479999999999997</v>
      </c>
      <c r="AQ9" s="50">
        <v>2.5010338765822788</v>
      </c>
      <c r="AR9" s="50">
        <v>0.40269354113924088</v>
      </c>
      <c r="AS9" s="52"/>
      <c r="AT9" s="52"/>
      <c r="AU9" s="9">
        <v>9.7945932869999996</v>
      </c>
      <c r="AV9" s="9">
        <v>34.543431679999998</v>
      </c>
      <c r="AW9" s="9">
        <v>0</v>
      </c>
      <c r="AX9" s="9">
        <v>0</v>
      </c>
      <c r="AY9" s="9">
        <v>0</v>
      </c>
      <c r="BA9" s="9">
        <f t="shared" si="1"/>
        <v>44.338024966999996</v>
      </c>
      <c r="BB9" s="9">
        <v>1.5062380339198316</v>
      </c>
      <c r="BC9" s="9">
        <f t="shared" si="7"/>
        <v>0.93587831023677692</v>
      </c>
      <c r="BD9" s="9">
        <v>27086.363636363636</v>
      </c>
      <c r="BE9" s="9">
        <v>2240.909090909091</v>
      </c>
      <c r="BF9" s="9">
        <v>515.90909090909088</v>
      </c>
      <c r="BG9" s="9">
        <v>24845.454545454544</v>
      </c>
      <c r="BH9" s="38">
        <v>0</v>
      </c>
      <c r="BI9" s="38">
        <v>0</v>
      </c>
      <c r="BJ9" s="38">
        <v>54448735.925751902</v>
      </c>
      <c r="BK9" s="38">
        <v>713973380.98592913</v>
      </c>
      <c r="BL9" s="38">
        <v>0</v>
      </c>
      <c r="BM9" s="38">
        <v>161951612.77128711</v>
      </c>
      <c r="BN9" s="38">
        <v>3196534.961545235</v>
      </c>
      <c r="BO9" s="38">
        <v>1867658.7017358458</v>
      </c>
      <c r="BP9" s="38">
        <v>46360865.378970228</v>
      </c>
      <c r="BQ9" s="38">
        <v>8541342.4920252822</v>
      </c>
      <c r="BR9" s="38">
        <v>0</v>
      </c>
      <c r="BS9" s="38">
        <v>17237765.257637132</v>
      </c>
      <c r="BT9" s="38">
        <v>0</v>
      </c>
      <c r="BU9" s="38">
        <v>2399593.1427229494</v>
      </c>
      <c r="BV9" s="38">
        <v>0</v>
      </c>
      <c r="BW9" s="38">
        <v>0</v>
      </c>
      <c r="BX9" s="38">
        <v>4060254.0558523634</v>
      </c>
      <c r="BY9" s="38">
        <v>3716798.7827550443</v>
      </c>
      <c r="BZ9" s="38">
        <v>0</v>
      </c>
      <c r="CA9" s="38">
        <v>16964380.907649852</v>
      </c>
      <c r="CB9" s="38">
        <v>0</v>
      </c>
      <c r="CC9" s="38">
        <v>0</v>
      </c>
      <c r="CD9" s="38">
        <v>207922.65993463664</v>
      </c>
      <c r="CE9" s="38">
        <v>1516758.6645531221</v>
      </c>
      <c r="CF9" s="38">
        <v>2350438.4234525133</v>
      </c>
      <c r="CG9" s="38">
        <v>10221597.702499067</v>
      </c>
      <c r="CH9" s="38">
        <v>0</v>
      </c>
      <c r="CI9" s="38">
        <v>67972.112957200719</v>
      </c>
      <c r="CJ9" s="38">
        <v>15986208.050842486</v>
      </c>
      <c r="CK9" s="38">
        <v>12611349.668095322</v>
      </c>
      <c r="CL9" s="38">
        <v>0</v>
      </c>
      <c r="CM9" s="38">
        <v>18632799.197635956</v>
      </c>
      <c r="CN9" s="38">
        <v>0</v>
      </c>
      <c r="CO9" s="39">
        <v>1009977489.6176049</v>
      </c>
      <c r="CP9" s="39">
        <v>24949356.406191897</v>
      </c>
      <c r="CQ9" s="39">
        <v>14088794.790504703</v>
      </c>
      <c r="CR9" s="39">
        <v>16054180.163799686</v>
      </c>
      <c r="CS9" s="40">
        <v>10.13909816988285</v>
      </c>
      <c r="CT9" s="40">
        <v>1.6371865171256339</v>
      </c>
      <c r="CU9" s="40">
        <v>1.3366974935771985</v>
      </c>
      <c r="CV9" s="40">
        <v>1.5110813692976988</v>
      </c>
      <c r="CW9" s="40">
        <v>14.624063549883381</v>
      </c>
    </row>
    <row r="10" spans="1:101" x14ac:dyDescent="0.25">
      <c r="A10" s="14" t="s">
        <v>56</v>
      </c>
      <c r="B10" s="27" t="s">
        <v>56</v>
      </c>
      <c r="C10" s="8">
        <v>42536</v>
      </c>
      <c r="D10" s="47">
        <v>2016</v>
      </c>
      <c r="E10" s="9" t="s">
        <v>51</v>
      </c>
      <c r="F10" s="30">
        <v>0.3840277777777778</v>
      </c>
      <c r="G10" s="10">
        <v>43.466000000000001</v>
      </c>
      <c r="H10" s="10">
        <v>70.358999999999995</v>
      </c>
      <c r="P10">
        <v>13</v>
      </c>
      <c r="Q10">
        <v>30</v>
      </c>
      <c r="R10">
        <v>7</v>
      </c>
      <c r="S10" s="9">
        <v>12.448742857142859</v>
      </c>
      <c r="T10" s="9">
        <v>31.230135714285716</v>
      </c>
      <c r="U10" s="9" t="s">
        <v>47</v>
      </c>
      <c r="V10" s="9">
        <v>2.7777164285714284</v>
      </c>
      <c r="W10" s="9" t="s">
        <v>47</v>
      </c>
      <c r="X10" s="9">
        <v>12.806100000000001</v>
      </c>
      <c r="Y10" s="9">
        <v>31.423299999999998</v>
      </c>
      <c r="Z10" s="9" t="s">
        <v>47</v>
      </c>
      <c r="AA10" s="9">
        <v>2.6680362500000001</v>
      </c>
      <c r="AB10" s="9" t="s">
        <v>47</v>
      </c>
      <c r="AC10" s="9">
        <v>12.26205</v>
      </c>
      <c r="AD10" s="9">
        <v>31.018049999999999</v>
      </c>
      <c r="AE10" s="9" t="s">
        <v>47</v>
      </c>
      <c r="AF10" s="9">
        <v>2.957125</v>
      </c>
      <c r="AG10" s="9" t="s">
        <v>47</v>
      </c>
      <c r="AH10" s="9">
        <v>12.8794</v>
      </c>
      <c r="AI10" s="9">
        <v>31.4603</v>
      </c>
      <c r="AJ10" s="9" t="s">
        <v>47</v>
      </c>
      <c r="AK10" s="9">
        <v>2.9690300000000001</v>
      </c>
      <c r="AL10" s="9" t="s">
        <v>47</v>
      </c>
      <c r="AM10" s="9">
        <f t="shared" ref="AM10:AN10" si="10">AC10-X10</f>
        <v>-0.54405000000000037</v>
      </c>
      <c r="AN10" s="9">
        <f t="shared" si="10"/>
        <v>-0.40524999999999878</v>
      </c>
      <c r="AO10" s="42">
        <v>22.741759036144579</v>
      </c>
      <c r="AP10" s="9">
        <v>16.12</v>
      </c>
      <c r="AQ10" s="50">
        <v>0.68190643500000003</v>
      </c>
      <c r="AR10" s="50">
        <v>0.30072359100000018</v>
      </c>
      <c r="AS10" s="52"/>
      <c r="AT10" s="52"/>
      <c r="AU10" s="9">
        <v>1.901574484122033</v>
      </c>
      <c r="AV10" s="9">
        <v>26.121090339999999</v>
      </c>
      <c r="AW10" s="9">
        <v>0</v>
      </c>
      <c r="AX10" s="9">
        <v>0</v>
      </c>
      <c r="AY10" s="9">
        <v>0</v>
      </c>
      <c r="BA10" s="9">
        <f t="shared" si="1"/>
        <v>28.022664824122032</v>
      </c>
      <c r="BB10" s="9">
        <v>1.4440233194665366</v>
      </c>
      <c r="BC10" s="9">
        <f t="shared" si="7"/>
        <v>0.89722213470329404</v>
      </c>
      <c r="BD10" s="46">
        <v>47675.555555555555</v>
      </c>
      <c r="BE10" s="46">
        <v>17533.333333333332</v>
      </c>
      <c r="BF10" s="46">
        <v>77.777777777777771</v>
      </c>
      <c r="BG10" s="46">
        <v>30142.222222222223</v>
      </c>
      <c r="BH10" s="38">
        <v>0</v>
      </c>
      <c r="BI10" s="38">
        <v>0</v>
      </c>
      <c r="BJ10" s="38">
        <v>5781561.2829996664</v>
      </c>
      <c r="BK10" s="38">
        <v>34731795.142762087</v>
      </c>
      <c r="BL10" s="38">
        <v>0</v>
      </c>
      <c r="BM10" s="38">
        <v>1610011.9376113033</v>
      </c>
      <c r="BN10" s="38">
        <v>0</v>
      </c>
      <c r="BO10" s="38">
        <v>0</v>
      </c>
      <c r="BP10" s="38">
        <v>11700816.062936651</v>
      </c>
      <c r="BQ10" s="38">
        <v>0</v>
      </c>
      <c r="BR10" s="38">
        <v>0</v>
      </c>
      <c r="BS10" s="38">
        <v>1169318.3819644218</v>
      </c>
      <c r="BT10" s="38">
        <v>0</v>
      </c>
      <c r="BU10" s="38">
        <v>0</v>
      </c>
      <c r="BV10" s="38">
        <v>0</v>
      </c>
      <c r="BW10" s="38">
        <v>0</v>
      </c>
      <c r="BX10" s="38">
        <v>3168946.554727098</v>
      </c>
      <c r="BY10" s="38">
        <v>8796649.6408931669</v>
      </c>
      <c r="BZ10" s="38">
        <v>0</v>
      </c>
      <c r="CA10" s="38">
        <v>275561165.5805397</v>
      </c>
      <c r="CB10" s="38">
        <v>6115579.5612438591</v>
      </c>
      <c r="CC10" s="38">
        <v>32092604.551948175</v>
      </c>
      <c r="CD10" s="38">
        <v>0</v>
      </c>
      <c r="CE10" s="38">
        <v>23483.825515176421</v>
      </c>
      <c r="CF10" s="38">
        <v>0</v>
      </c>
      <c r="CG10" s="38">
        <v>5172899.6653554859</v>
      </c>
      <c r="CH10" s="38">
        <v>2485371.5336895045</v>
      </c>
      <c r="CI10" s="38">
        <v>0</v>
      </c>
      <c r="CJ10" s="38">
        <v>5684533.9439127957</v>
      </c>
      <c r="CK10" s="38">
        <v>1335683.6728703105</v>
      </c>
      <c r="CL10" s="38">
        <v>0</v>
      </c>
      <c r="CM10" s="38">
        <v>597467.66081528005</v>
      </c>
      <c r="CN10" s="38">
        <v>118789.01739760072</v>
      </c>
      <c r="CO10" s="39">
        <v>54993502.808274128</v>
      </c>
      <c r="CP10" s="39">
        <v>325734945.88935196</v>
      </c>
      <c r="CQ10" s="39">
        <v>7681755.0245601665</v>
      </c>
      <c r="CR10" s="39">
        <v>5684533.9439127957</v>
      </c>
      <c r="CS10" s="40">
        <v>0.95696284344329841</v>
      </c>
      <c r="CT10" s="40">
        <v>15.071403079271846</v>
      </c>
      <c r="CU10" s="40">
        <v>0.75628930725476406</v>
      </c>
      <c r="CV10" s="40">
        <v>0.57003178429138002</v>
      </c>
      <c r="CW10" s="40">
        <v>17.354687014261291</v>
      </c>
    </row>
    <row r="11" spans="1:101" x14ac:dyDescent="0.25">
      <c r="A11" s="7" t="s">
        <v>48</v>
      </c>
      <c r="B11" s="26" t="s">
        <v>79</v>
      </c>
      <c r="C11" s="8">
        <v>42536</v>
      </c>
      <c r="D11" s="9">
        <v>2016</v>
      </c>
      <c r="E11" s="9" t="s">
        <v>51</v>
      </c>
      <c r="F11" s="30">
        <v>0.40069444444444446</v>
      </c>
      <c r="G11" s="13">
        <v>43.457000000000001</v>
      </c>
      <c r="H11" s="13">
        <v>70.344999999999999</v>
      </c>
      <c r="P11">
        <v>13.19</v>
      </c>
      <c r="Q11">
        <v>30</v>
      </c>
      <c r="R11">
        <v>8</v>
      </c>
      <c r="S11" s="9">
        <v>12.579035714285713</v>
      </c>
      <c r="T11" s="9">
        <v>31.060328571428567</v>
      </c>
      <c r="U11" s="9" t="s">
        <v>47</v>
      </c>
      <c r="V11" s="9">
        <v>2.8847792857142855</v>
      </c>
      <c r="W11" s="9" t="s">
        <v>47</v>
      </c>
      <c r="X11" s="9">
        <v>13.17985</v>
      </c>
      <c r="Y11" s="9">
        <v>31.01895</v>
      </c>
      <c r="Z11" s="9" t="s">
        <v>47</v>
      </c>
      <c r="AA11" s="9">
        <v>2.6778750000000002</v>
      </c>
      <c r="AB11" s="9" t="s">
        <v>47</v>
      </c>
      <c r="AC11" s="9">
        <v>11.987349999999999</v>
      </c>
      <c r="AD11" s="9">
        <v>31.1599</v>
      </c>
      <c r="AE11" s="9" t="s">
        <v>47</v>
      </c>
      <c r="AF11" s="9">
        <v>3.0067949999999999</v>
      </c>
      <c r="AG11" s="9" t="s">
        <v>47</v>
      </c>
      <c r="AH11" s="9">
        <v>13.1814</v>
      </c>
      <c r="AI11" s="9">
        <v>31.165800000000001</v>
      </c>
      <c r="AJ11" s="9" t="s">
        <v>47</v>
      </c>
      <c r="AK11" s="9">
        <v>3.0143</v>
      </c>
      <c r="AL11" s="9" t="s">
        <v>47</v>
      </c>
      <c r="AM11" s="9">
        <f t="shared" ref="AM11:AN11" si="11">AC11-X11</f>
        <v>-1.1925000000000008</v>
      </c>
      <c r="AN11" s="9">
        <f t="shared" si="11"/>
        <v>0.14095000000000013</v>
      </c>
      <c r="AO11" s="42">
        <v>22.003385542168672</v>
      </c>
      <c r="AP11" s="9">
        <v>23.41</v>
      </c>
      <c r="AQ11" s="50">
        <v>0.61343047500000003</v>
      </c>
      <c r="AR11" s="50">
        <v>0.22882383300000009</v>
      </c>
      <c r="AS11" s="52"/>
      <c r="AT11" s="52"/>
      <c r="AU11" s="9">
        <v>5.0933987131635439</v>
      </c>
      <c r="AV11" s="9">
        <v>66.753304999999997</v>
      </c>
      <c r="AW11" s="9">
        <v>0</v>
      </c>
      <c r="AX11" s="9">
        <v>0</v>
      </c>
      <c r="AY11" s="9">
        <v>0</v>
      </c>
      <c r="BA11" s="9">
        <f t="shared" si="1"/>
        <v>71.846703713163535</v>
      </c>
      <c r="BB11" s="9">
        <v>1.2680560434676131</v>
      </c>
      <c r="BC11" s="9">
        <f t="shared" si="7"/>
        <v>0.78788751878586971</v>
      </c>
      <c r="BD11" s="46">
        <v>50749.44567627494</v>
      </c>
      <c r="BE11" s="46">
        <v>19325.942350332592</v>
      </c>
      <c r="BF11" s="46">
        <v>75.388026607538805</v>
      </c>
      <c r="BG11" s="46">
        <v>31423.503325942351</v>
      </c>
      <c r="BH11" s="38">
        <v>0</v>
      </c>
      <c r="BI11" s="38">
        <v>0</v>
      </c>
      <c r="BJ11" s="38">
        <v>7930000</v>
      </c>
      <c r="BK11" s="38">
        <v>41700000</v>
      </c>
      <c r="BL11" s="38">
        <v>0</v>
      </c>
      <c r="BM11" s="38">
        <v>1960000</v>
      </c>
      <c r="BN11" s="38">
        <v>0</v>
      </c>
      <c r="BO11" s="38">
        <v>0</v>
      </c>
      <c r="BP11" s="38">
        <v>15600000</v>
      </c>
      <c r="BQ11" s="38">
        <v>0</v>
      </c>
      <c r="BR11" s="38">
        <v>0</v>
      </c>
      <c r="BS11" s="38">
        <v>421000</v>
      </c>
      <c r="BT11" s="38">
        <v>0</v>
      </c>
      <c r="BU11" s="38">
        <v>0</v>
      </c>
      <c r="BV11" s="38">
        <v>0</v>
      </c>
      <c r="BW11" s="38">
        <v>0</v>
      </c>
      <c r="BX11" s="38">
        <v>780000</v>
      </c>
      <c r="BY11" s="38">
        <v>2040000</v>
      </c>
      <c r="BZ11" s="38">
        <v>0</v>
      </c>
      <c r="CA11" s="38">
        <v>110000000</v>
      </c>
      <c r="CB11" s="38">
        <v>24600000</v>
      </c>
      <c r="CC11" s="38">
        <v>12400000</v>
      </c>
      <c r="CD11" s="38">
        <v>660000</v>
      </c>
      <c r="CE11" s="38">
        <v>1410000</v>
      </c>
      <c r="CF11" s="38">
        <v>422000</v>
      </c>
      <c r="CG11" s="38">
        <v>2680000</v>
      </c>
      <c r="CH11" s="38">
        <v>0</v>
      </c>
      <c r="CI11" s="38">
        <v>0</v>
      </c>
      <c r="CJ11" s="38">
        <v>2770000</v>
      </c>
      <c r="CK11" s="38">
        <v>970000</v>
      </c>
      <c r="CL11" s="38">
        <v>0</v>
      </c>
      <c r="CM11" s="38">
        <v>790000</v>
      </c>
      <c r="CN11" s="38">
        <v>0</v>
      </c>
      <c r="CO11" s="39">
        <v>67611000</v>
      </c>
      <c r="CP11" s="39">
        <v>150480000</v>
      </c>
      <c r="CQ11" s="39">
        <v>4512000</v>
      </c>
      <c r="CR11" s="39">
        <v>2770000</v>
      </c>
      <c r="CS11" s="40">
        <v>1.1299999999999999</v>
      </c>
      <c r="CT11" s="40">
        <v>7.71</v>
      </c>
      <c r="CU11" s="40">
        <v>0.45900000000000002</v>
      </c>
      <c r="CV11" s="40">
        <v>0.29099999999999998</v>
      </c>
      <c r="CW11" s="40">
        <v>9.59</v>
      </c>
    </row>
    <row r="12" spans="1:101" x14ac:dyDescent="0.25">
      <c r="A12" s="14" t="s">
        <v>49</v>
      </c>
      <c r="B12" s="27" t="s">
        <v>76</v>
      </c>
      <c r="C12" s="8">
        <v>42536</v>
      </c>
      <c r="D12" s="9">
        <v>2016</v>
      </c>
      <c r="E12" s="9" t="s">
        <v>51</v>
      </c>
      <c r="F12" s="30">
        <v>0.36527777777777781</v>
      </c>
      <c r="G12" s="13">
        <v>43.476999999999997</v>
      </c>
      <c r="H12" s="10">
        <v>70.314999999999998</v>
      </c>
      <c r="P12">
        <v>12.81</v>
      </c>
      <c r="Q12">
        <v>30</v>
      </c>
      <c r="R12">
        <v>9</v>
      </c>
      <c r="S12" s="9">
        <v>10.616848076923077</v>
      </c>
      <c r="T12" s="9">
        <v>31.475980769230777</v>
      </c>
      <c r="U12" s="9" t="s">
        <v>47</v>
      </c>
      <c r="V12" s="9">
        <v>3.0069546153846147</v>
      </c>
      <c r="W12" s="9" t="s">
        <v>47</v>
      </c>
      <c r="X12" s="9">
        <v>12.818049999999999</v>
      </c>
      <c r="Y12" s="9">
        <v>31.65165</v>
      </c>
      <c r="Z12" s="9" t="s">
        <v>47</v>
      </c>
      <c r="AA12" s="9">
        <v>2.010545</v>
      </c>
      <c r="AB12" s="9" t="s">
        <v>47</v>
      </c>
      <c r="AC12" s="9">
        <v>7.5062999999999995</v>
      </c>
      <c r="AD12" s="9">
        <v>31.88945</v>
      </c>
      <c r="AE12" s="9" t="s">
        <v>47</v>
      </c>
      <c r="AF12" s="9">
        <v>3.771935</v>
      </c>
      <c r="AG12" s="9" t="s">
        <v>47</v>
      </c>
      <c r="AH12" s="9">
        <v>12.8491</v>
      </c>
      <c r="AI12" s="9">
        <v>31.916599999999999</v>
      </c>
      <c r="AJ12" s="9" t="s">
        <v>47</v>
      </c>
      <c r="AK12" s="9">
        <v>3.7979599999999998</v>
      </c>
      <c r="AL12" s="9" t="s">
        <v>47</v>
      </c>
      <c r="AM12" s="9">
        <f t="shared" ref="AM12:AN12" si="12">AC12-X12</f>
        <v>-5.31175</v>
      </c>
      <c r="AN12" s="9">
        <f t="shared" si="12"/>
        <v>0.23780000000000001</v>
      </c>
      <c r="AO12" s="42">
        <v>24.345265060240969</v>
      </c>
      <c r="AP12" s="9">
        <v>7.62</v>
      </c>
      <c r="AQ12" s="50">
        <v>0.63910896000000017</v>
      </c>
      <c r="AR12" s="50">
        <v>0.220264338</v>
      </c>
      <c r="AS12" s="52"/>
      <c r="AT12" s="52"/>
      <c r="AU12" s="9">
        <v>0</v>
      </c>
      <c r="AV12" s="9">
        <v>90.215930490000005</v>
      </c>
      <c r="AW12" s="9">
        <v>0</v>
      </c>
      <c r="AX12" s="9">
        <v>0</v>
      </c>
      <c r="AY12" s="9">
        <v>0</v>
      </c>
      <c r="BA12" s="9">
        <f t="shared" si="1"/>
        <v>90.215930490000005</v>
      </c>
      <c r="BB12" s="9">
        <v>1.3189889611390966</v>
      </c>
      <c r="BC12" s="9">
        <f>BB12/LN(4)</f>
        <v>0.9514494166113302</v>
      </c>
      <c r="BD12" s="9">
        <v>56650.334075723833</v>
      </c>
      <c r="BE12" s="9">
        <v>16670.378619153675</v>
      </c>
      <c r="BF12" s="9">
        <v>64.587973273942097</v>
      </c>
      <c r="BG12" s="9">
        <v>39979.955456570155</v>
      </c>
      <c r="BH12" s="38">
        <v>0</v>
      </c>
      <c r="BI12" s="38">
        <v>0</v>
      </c>
      <c r="BJ12" s="38">
        <v>8910000</v>
      </c>
      <c r="BK12" s="38">
        <v>42300000</v>
      </c>
      <c r="BL12" s="38">
        <v>0</v>
      </c>
      <c r="BM12" s="38">
        <v>696000</v>
      </c>
      <c r="BN12" s="38">
        <v>0</v>
      </c>
      <c r="BO12" s="38">
        <v>0</v>
      </c>
      <c r="BP12" s="38">
        <v>1000000</v>
      </c>
      <c r="BQ12" s="38">
        <v>0</v>
      </c>
      <c r="BR12" s="38">
        <v>0</v>
      </c>
      <c r="BS12" s="38">
        <v>154000</v>
      </c>
      <c r="BT12" s="38">
        <v>0</v>
      </c>
      <c r="BU12" s="38">
        <v>0</v>
      </c>
      <c r="BV12" s="38">
        <v>0</v>
      </c>
      <c r="BW12" s="38">
        <v>0</v>
      </c>
      <c r="BX12" s="38">
        <v>0</v>
      </c>
      <c r="BY12" s="38">
        <v>1860000</v>
      </c>
      <c r="BZ12" s="38">
        <v>0</v>
      </c>
      <c r="CA12" s="38">
        <v>205000000</v>
      </c>
      <c r="CB12" s="38">
        <v>2660000</v>
      </c>
      <c r="CC12" s="38">
        <v>15600000</v>
      </c>
      <c r="CD12" s="38">
        <v>247000</v>
      </c>
      <c r="CE12" s="38">
        <v>0</v>
      </c>
      <c r="CF12" s="38">
        <v>900000</v>
      </c>
      <c r="CG12" s="38">
        <v>1270000</v>
      </c>
      <c r="CH12" s="38">
        <v>0</v>
      </c>
      <c r="CI12" s="38">
        <v>0</v>
      </c>
      <c r="CJ12" s="38">
        <v>6700000</v>
      </c>
      <c r="CK12" s="38">
        <v>1760000</v>
      </c>
      <c r="CL12" s="38">
        <v>0</v>
      </c>
      <c r="CM12" s="38">
        <v>15000000</v>
      </c>
      <c r="CN12" s="38">
        <v>0</v>
      </c>
      <c r="CO12" s="39">
        <v>53060000</v>
      </c>
      <c r="CP12" s="39">
        <v>225367000</v>
      </c>
      <c r="CQ12" s="39">
        <v>2170000</v>
      </c>
      <c r="CR12" s="39">
        <v>6700000</v>
      </c>
      <c r="CS12" s="40">
        <v>0.92900000000000005</v>
      </c>
      <c r="CT12" s="40">
        <v>11</v>
      </c>
      <c r="CU12" s="40">
        <v>0.23100000000000001</v>
      </c>
      <c r="CV12" s="40">
        <v>0.66500000000000004</v>
      </c>
      <c r="CW12" s="40">
        <v>12.8</v>
      </c>
    </row>
    <row r="13" spans="1:101" x14ac:dyDescent="0.25">
      <c r="A13" s="15" t="s">
        <v>50</v>
      </c>
      <c r="B13" s="28"/>
      <c r="C13" s="8">
        <v>42570</v>
      </c>
      <c r="D13" s="9">
        <v>2016</v>
      </c>
      <c r="E13" s="9" t="s">
        <v>57</v>
      </c>
      <c r="G13" s="13">
        <v>44.03</v>
      </c>
      <c r="H13" s="13">
        <v>69.537099999999995</v>
      </c>
      <c r="S13" s="9">
        <v>24.430000000000003</v>
      </c>
      <c r="T13" s="9">
        <v>28.702631578947365</v>
      </c>
      <c r="U13" s="9">
        <v>81.521052631578954</v>
      </c>
      <c r="V13" s="9">
        <v>5.7794736842105259</v>
      </c>
      <c r="W13" s="9">
        <v>3.5052631578947366</v>
      </c>
      <c r="X13" s="9">
        <v>24.43</v>
      </c>
      <c r="Y13" s="9">
        <v>28.67</v>
      </c>
      <c r="Z13" s="9">
        <v>83.4</v>
      </c>
      <c r="AA13" s="9">
        <v>5.91</v>
      </c>
      <c r="AB13" s="9">
        <v>3.2</v>
      </c>
      <c r="AC13" s="9">
        <v>24.430000000000003</v>
      </c>
      <c r="AD13" s="9">
        <v>28.716315789473683</v>
      </c>
      <c r="AE13" s="9">
        <v>80.71052631578948</v>
      </c>
      <c r="AF13" s="9">
        <v>5.7247368421052629</v>
      </c>
      <c r="AG13" s="9">
        <v>3.3026315789473681</v>
      </c>
      <c r="AH13" s="9">
        <v>24.430000000000003</v>
      </c>
      <c r="AI13" s="9">
        <v>28.73</v>
      </c>
      <c r="AJ13" s="9">
        <v>83.4</v>
      </c>
      <c r="AK13" s="9">
        <v>5.91</v>
      </c>
      <c r="AL13" s="9">
        <v>3.8</v>
      </c>
      <c r="AM13" s="9">
        <f t="shared" ref="AM13:AN13" si="13">AC13-X13</f>
        <v>0</v>
      </c>
      <c r="AN13" s="9">
        <f t="shared" si="13"/>
        <v>4.6315789473680979E-2</v>
      </c>
      <c r="AO13" s="9"/>
      <c r="AP13" s="9"/>
      <c r="AQ13" s="9"/>
      <c r="AR13" s="9"/>
      <c r="AS13" s="9"/>
      <c r="AT13" s="9"/>
      <c r="AU13" s="9">
        <v>0</v>
      </c>
      <c r="AV13" s="9">
        <v>262.0096317</v>
      </c>
      <c r="AW13" s="9">
        <v>0</v>
      </c>
      <c r="AX13" s="9">
        <v>0</v>
      </c>
      <c r="AY13" s="9">
        <v>0</v>
      </c>
      <c r="BA13" s="9">
        <f t="shared" si="1"/>
        <v>262.0096317</v>
      </c>
      <c r="BB13" s="9">
        <v>0.68194130211155379</v>
      </c>
      <c r="BC13" s="9">
        <f>BB13/LN(2)</f>
        <v>0.98383333473370105</v>
      </c>
      <c r="BD13" s="9"/>
      <c r="BE13" s="9"/>
      <c r="BF13" s="9"/>
      <c r="BG13" s="9"/>
    </row>
    <row r="14" spans="1:101" x14ac:dyDescent="0.25">
      <c r="A14" s="28" t="s">
        <v>52</v>
      </c>
      <c r="B14" s="28" t="s">
        <v>77</v>
      </c>
      <c r="C14" s="8">
        <v>42570</v>
      </c>
      <c r="D14" s="9">
        <v>2016</v>
      </c>
      <c r="E14" s="9" t="s">
        <v>57</v>
      </c>
      <c r="F14" s="30">
        <v>0.375</v>
      </c>
      <c r="G14" s="13">
        <v>44</v>
      </c>
      <c r="H14" s="13">
        <v>69.540000000000006</v>
      </c>
      <c r="P14" s="29">
        <v>21.3</v>
      </c>
      <c r="Q14">
        <v>31</v>
      </c>
      <c r="R14">
        <v>1.28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42">
        <v>23.001409638554222</v>
      </c>
      <c r="AP14" s="9">
        <v>10.84</v>
      </c>
      <c r="AQ14" s="50">
        <v>6.30549465</v>
      </c>
      <c r="AR14" s="50">
        <v>1.5350027700000017</v>
      </c>
      <c r="AS14" s="52"/>
      <c r="AT14" s="52"/>
      <c r="AU14" s="9"/>
      <c r="AV14" s="9"/>
      <c r="AW14" s="9"/>
      <c r="AX14" s="9"/>
      <c r="AY14" s="9"/>
      <c r="BA14" s="9"/>
      <c r="BB14" s="9"/>
      <c r="BC14" s="9"/>
      <c r="BD14" s="9">
        <v>173747.27668845316</v>
      </c>
      <c r="BE14" s="9">
        <v>45281.045751633988</v>
      </c>
      <c r="BF14" s="9">
        <v>2047.9302832244007</v>
      </c>
      <c r="BG14" s="9">
        <v>128477.12418300653</v>
      </c>
      <c r="BH14" s="38">
        <v>12200000</v>
      </c>
      <c r="BI14" s="38">
        <v>8490000</v>
      </c>
      <c r="BJ14" s="38">
        <v>8210000</v>
      </c>
      <c r="BK14" s="38">
        <v>41100000</v>
      </c>
      <c r="BL14" s="38">
        <v>0</v>
      </c>
      <c r="BM14" s="38">
        <v>26900000</v>
      </c>
      <c r="BN14" s="38">
        <v>2940000000</v>
      </c>
      <c r="BO14" s="38">
        <v>7710000</v>
      </c>
      <c r="BP14" s="38">
        <v>0</v>
      </c>
      <c r="BQ14" s="38">
        <v>257000000</v>
      </c>
      <c r="BR14" s="38">
        <v>0</v>
      </c>
      <c r="BS14" s="38">
        <v>110000000</v>
      </c>
      <c r="BT14" s="38">
        <v>0</v>
      </c>
      <c r="BU14" s="38">
        <v>90800</v>
      </c>
      <c r="BV14" s="38">
        <v>154000</v>
      </c>
      <c r="BW14" s="38">
        <v>17900000</v>
      </c>
      <c r="BX14" s="38">
        <v>3740000</v>
      </c>
      <c r="BY14" s="38">
        <v>0</v>
      </c>
      <c r="BZ14" s="38">
        <v>0</v>
      </c>
      <c r="CA14" s="38">
        <v>0</v>
      </c>
      <c r="CB14" s="38">
        <v>0</v>
      </c>
      <c r="CC14" s="38">
        <v>0</v>
      </c>
      <c r="CD14" s="38">
        <v>168000</v>
      </c>
      <c r="CE14" s="38">
        <v>53300000</v>
      </c>
      <c r="CF14" s="38">
        <v>2680000</v>
      </c>
      <c r="CG14" s="38">
        <v>51900000</v>
      </c>
      <c r="CH14" s="38">
        <v>64000000</v>
      </c>
      <c r="CI14" s="38">
        <v>0</v>
      </c>
      <c r="CJ14" s="38">
        <v>59500000</v>
      </c>
      <c r="CK14" s="38">
        <v>67000000</v>
      </c>
      <c r="CL14" s="38">
        <v>0</v>
      </c>
      <c r="CM14" s="38">
        <v>467000000</v>
      </c>
      <c r="CN14" s="38">
        <v>0</v>
      </c>
      <c r="CO14" s="39">
        <v>3429754800</v>
      </c>
      <c r="CP14" s="39">
        <v>3908000</v>
      </c>
      <c r="CQ14" s="39">
        <v>171880000</v>
      </c>
      <c r="CR14" s="39">
        <v>59500000</v>
      </c>
      <c r="CS14" s="40">
        <v>27.3</v>
      </c>
      <c r="CT14" s="40">
        <v>0.33</v>
      </c>
      <c r="CU14" s="40">
        <v>14</v>
      </c>
      <c r="CV14" s="40">
        <v>5.17</v>
      </c>
      <c r="CW14" s="40">
        <v>46.9</v>
      </c>
    </row>
    <row r="15" spans="1:101" x14ac:dyDescent="0.25">
      <c r="A15" s="15" t="s">
        <v>53</v>
      </c>
      <c r="B15" s="28"/>
      <c r="C15" s="8">
        <v>42570</v>
      </c>
      <c r="D15" s="9">
        <v>2016</v>
      </c>
      <c r="E15" s="9" t="s">
        <v>57</v>
      </c>
      <c r="G15" s="13">
        <v>43.972999999999999</v>
      </c>
      <c r="H15" s="13">
        <v>69.570999999999998</v>
      </c>
      <c r="S15" s="9">
        <v>19.102264150943395</v>
      </c>
      <c r="T15" s="9">
        <v>30.453773584905687</v>
      </c>
      <c r="U15" s="9">
        <v>98.137735849056625</v>
      </c>
      <c r="V15" s="9">
        <v>7.5813207547169865</v>
      </c>
      <c r="W15" s="9">
        <v>3.6698113207547172</v>
      </c>
      <c r="X15" s="9">
        <v>19.21</v>
      </c>
      <c r="Y15" s="9">
        <v>30.44</v>
      </c>
      <c r="Z15" s="9">
        <v>104.1</v>
      </c>
      <c r="AA15" s="9">
        <v>8.0299999999999994</v>
      </c>
      <c r="AB15" s="9">
        <v>0.3</v>
      </c>
      <c r="AC15" s="9">
        <v>19</v>
      </c>
      <c r="AD15" s="9">
        <v>30.47</v>
      </c>
      <c r="AE15" s="9">
        <v>96.6</v>
      </c>
      <c r="AF15" s="9">
        <v>7.47</v>
      </c>
      <c r="AG15" s="9">
        <v>4.05</v>
      </c>
      <c r="AH15" s="9">
        <v>19.21</v>
      </c>
      <c r="AI15" s="9">
        <v>30.47</v>
      </c>
      <c r="AJ15" s="9">
        <v>104.1</v>
      </c>
      <c r="AK15" s="9">
        <v>8.0299999999999994</v>
      </c>
      <c r="AL15" s="9">
        <v>5.3</v>
      </c>
      <c r="AM15" s="9">
        <f t="shared" ref="AM15:AN15" si="14">AC15-X15</f>
        <v>-0.21000000000000085</v>
      </c>
      <c r="AN15" s="9">
        <f t="shared" si="14"/>
        <v>2.9999999999997584E-2</v>
      </c>
      <c r="AO15" s="9"/>
      <c r="AP15" s="9"/>
      <c r="AQ15" s="9"/>
      <c r="AR15" s="9"/>
      <c r="AS15" s="9"/>
      <c r="AT15" s="9"/>
      <c r="AU15" s="9">
        <v>0</v>
      </c>
      <c r="AV15" s="9">
        <v>61.305629799999998</v>
      </c>
      <c r="AW15" s="9">
        <v>0</v>
      </c>
      <c r="AX15" s="9">
        <v>0</v>
      </c>
      <c r="AY15" s="9">
        <v>0</v>
      </c>
      <c r="BA15" s="9">
        <f t="shared" si="1"/>
        <v>61.305629799999998</v>
      </c>
      <c r="BB15" s="9">
        <v>1.0481995659513976</v>
      </c>
      <c r="BC15" s="9">
        <f t="shared" ref="BC15:BC16" si="15">BB15/LN(5)</f>
        <v>0.65128300871582523</v>
      </c>
      <c r="BD15" s="9"/>
      <c r="BE15" s="9"/>
      <c r="BF15" s="9"/>
      <c r="BG15" s="9"/>
    </row>
    <row r="16" spans="1:101" x14ac:dyDescent="0.25">
      <c r="A16" s="15" t="s">
        <v>54</v>
      </c>
      <c r="B16" s="28" t="s">
        <v>78</v>
      </c>
      <c r="C16" s="8">
        <v>42570</v>
      </c>
      <c r="D16" s="9">
        <v>2016</v>
      </c>
      <c r="E16" s="9" t="s">
        <v>57</v>
      </c>
      <c r="F16" s="30">
        <v>0.41319444444444442</v>
      </c>
      <c r="G16" s="13">
        <v>43.933999999999997</v>
      </c>
      <c r="H16" s="13">
        <v>69.582999999999998</v>
      </c>
      <c r="P16" s="29">
        <v>17.100000000000001</v>
      </c>
      <c r="Q16">
        <v>32</v>
      </c>
      <c r="R16">
        <v>2</v>
      </c>
      <c r="S16" s="9">
        <v>16.657272727272719</v>
      </c>
      <c r="T16" s="9">
        <v>30.662987012986999</v>
      </c>
      <c r="U16" s="9">
        <v>102.81558441558428</v>
      </c>
      <c r="V16" s="9">
        <v>8.3112987012986945</v>
      </c>
      <c r="W16" s="9">
        <v>1.5454545454545454</v>
      </c>
      <c r="X16" s="9">
        <v>17.16</v>
      </c>
      <c r="Y16" s="9">
        <v>30.61</v>
      </c>
      <c r="Z16" s="9">
        <v>106</v>
      </c>
      <c r="AA16" s="9">
        <v>8.49</v>
      </c>
      <c r="AB16" s="9">
        <v>0.1</v>
      </c>
      <c r="AC16" s="9" t="s">
        <v>58</v>
      </c>
      <c r="AD16" s="9">
        <v>30.72</v>
      </c>
      <c r="AE16" s="9">
        <v>98.899999999999991</v>
      </c>
      <c r="AF16" s="9">
        <v>8.0499999999999989</v>
      </c>
      <c r="AG16" s="9">
        <v>3.2749999999999999</v>
      </c>
      <c r="AH16" s="9">
        <v>17.16</v>
      </c>
      <c r="AI16" s="9">
        <v>30.72</v>
      </c>
      <c r="AJ16" s="9">
        <v>107</v>
      </c>
      <c r="AK16" s="9">
        <v>8.68</v>
      </c>
      <c r="AL16" s="9">
        <v>4.5999999999999996</v>
      </c>
      <c r="AM16" s="9" t="e">
        <f t="shared" ref="AM16:AN16" si="16">AC16-X16</f>
        <v>#VALUE!</v>
      </c>
      <c r="AN16" s="9">
        <f t="shared" si="16"/>
        <v>0.10999999999999943</v>
      </c>
      <c r="AO16" s="42">
        <v>24.367048192771083</v>
      </c>
      <c r="AP16" s="9">
        <v>35.82</v>
      </c>
      <c r="AQ16" s="50">
        <v>2.3294828164556964</v>
      </c>
      <c r="AR16" s="50">
        <v>0.92095832278481105</v>
      </c>
      <c r="AS16" s="52"/>
      <c r="AT16" s="52"/>
      <c r="AU16" s="9">
        <v>0</v>
      </c>
      <c r="AV16" s="9">
        <v>188.33034910000001</v>
      </c>
      <c r="AW16" s="9">
        <v>0</v>
      </c>
      <c r="AX16" s="9">
        <v>0</v>
      </c>
      <c r="AY16" s="9">
        <v>0</v>
      </c>
      <c r="BA16" s="9">
        <f t="shared" si="1"/>
        <v>188.33034910000001</v>
      </c>
      <c r="BB16" s="9">
        <v>1.5600599636711399</v>
      </c>
      <c r="BC16" s="9">
        <f t="shared" si="15"/>
        <v>0.96931975543667814</v>
      </c>
      <c r="BD16" s="9">
        <v>97144.10480349345</v>
      </c>
      <c r="BE16" s="9">
        <v>40886.462882096072</v>
      </c>
      <c r="BF16" s="9">
        <v>1109.1703056768558</v>
      </c>
      <c r="BG16" s="9">
        <v>56268.55895196506</v>
      </c>
      <c r="BH16" s="38">
        <v>0</v>
      </c>
      <c r="BI16" s="38">
        <v>1820000</v>
      </c>
      <c r="BJ16" s="38">
        <v>5400000</v>
      </c>
      <c r="BK16" s="38">
        <v>7480000</v>
      </c>
      <c r="BL16" s="38">
        <v>0</v>
      </c>
      <c r="BM16" s="38">
        <v>19900000</v>
      </c>
      <c r="BN16" s="38">
        <v>215000000</v>
      </c>
      <c r="BO16" s="38">
        <v>0</v>
      </c>
      <c r="BP16" s="38">
        <v>0</v>
      </c>
      <c r="BQ16" s="38">
        <v>22700000</v>
      </c>
      <c r="BR16" s="38">
        <v>0</v>
      </c>
      <c r="BS16" s="38">
        <v>20200000</v>
      </c>
      <c r="BT16" s="38">
        <v>0</v>
      </c>
      <c r="BU16" s="38">
        <v>1770000</v>
      </c>
      <c r="BV16" s="38">
        <v>315000</v>
      </c>
      <c r="BW16" s="38">
        <v>0</v>
      </c>
      <c r="BX16" s="38">
        <v>1440000</v>
      </c>
      <c r="BY16" s="38">
        <v>861000</v>
      </c>
      <c r="BZ16" s="38">
        <v>0</v>
      </c>
      <c r="CA16" s="38">
        <v>4990000</v>
      </c>
      <c r="CB16" s="38">
        <v>0</v>
      </c>
      <c r="CC16" s="38">
        <v>8880000</v>
      </c>
      <c r="CD16" s="38">
        <v>0</v>
      </c>
      <c r="CE16" s="38">
        <v>11800000</v>
      </c>
      <c r="CF16" s="38">
        <v>1650000</v>
      </c>
      <c r="CG16" s="38">
        <v>7090000</v>
      </c>
      <c r="CH16" s="38">
        <v>4740000</v>
      </c>
      <c r="CI16" s="38">
        <v>0</v>
      </c>
      <c r="CJ16" s="38">
        <v>25500000</v>
      </c>
      <c r="CK16" s="38">
        <v>14900000</v>
      </c>
      <c r="CL16" s="38">
        <v>0</v>
      </c>
      <c r="CM16" s="38">
        <v>46600000</v>
      </c>
      <c r="CN16" s="38">
        <v>0</v>
      </c>
      <c r="CO16" s="39">
        <v>294585000</v>
      </c>
      <c r="CP16" s="39">
        <v>16171000</v>
      </c>
      <c r="CQ16" s="39">
        <v>25280000</v>
      </c>
      <c r="CR16" s="39">
        <v>25500000</v>
      </c>
      <c r="CS16" s="40">
        <v>3.73</v>
      </c>
      <c r="CT16" s="40">
        <v>1.1299999999999999</v>
      </c>
      <c r="CU16" s="40">
        <v>2.31</v>
      </c>
      <c r="CV16" s="40">
        <v>2.33</v>
      </c>
      <c r="CW16" s="40">
        <v>9.5</v>
      </c>
    </row>
    <row r="17" spans="1:101" x14ac:dyDescent="0.25">
      <c r="A17" s="31" t="s">
        <v>55</v>
      </c>
      <c r="B17" s="31" t="s">
        <v>80</v>
      </c>
      <c r="C17" s="8">
        <v>42570</v>
      </c>
      <c r="D17" s="9">
        <v>2016</v>
      </c>
      <c r="E17" s="9" t="s">
        <v>57</v>
      </c>
      <c r="F17" s="30">
        <v>0.44375000000000003</v>
      </c>
      <c r="G17" s="10">
        <v>43.843000000000004</v>
      </c>
      <c r="H17" s="13">
        <v>69.570999999999998</v>
      </c>
      <c r="P17" s="29">
        <v>16.010000000000002</v>
      </c>
      <c r="Q17">
        <v>32</v>
      </c>
      <c r="R17">
        <v>4.9800000000000004</v>
      </c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42">
        <v>23.096686746987949</v>
      </c>
      <c r="AP17" s="9">
        <v>20.98</v>
      </c>
      <c r="AQ17" s="50">
        <v>1.1612381550000002</v>
      </c>
      <c r="AR17" s="50">
        <v>0.30072359100000012</v>
      </c>
      <c r="AS17" s="52"/>
      <c r="AT17" s="52"/>
      <c r="AU17" s="9"/>
      <c r="AV17" s="9"/>
      <c r="AW17" s="9"/>
      <c r="AX17" s="9"/>
      <c r="AY17" s="9"/>
      <c r="BA17" s="9"/>
      <c r="BB17" s="9"/>
      <c r="BC17" s="9"/>
      <c r="BD17" s="9">
        <v>130872.80701754385</v>
      </c>
      <c r="BE17" s="9">
        <v>89572.368421052626</v>
      </c>
      <c r="BF17" s="9">
        <v>210.52631578947367</v>
      </c>
      <c r="BG17" s="9">
        <v>41302.631578947367</v>
      </c>
      <c r="BH17" s="38">
        <v>0</v>
      </c>
      <c r="BI17" s="38">
        <v>0</v>
      </c>
      <c r="BJ17" s="38">
        <v>1630000</v>
      </c>
      <c r="BK17" s="38">
        <v>7070000</v>
      </c>
      <c r="BL17" s="38">
        <v>0</v>
      </c>
      <c r="BM17" s="38">
        <v>3670000</v>
      </c>
      <c r="BN17" s="38">
        <v>123000000</v>
      </c>
      <c r="BO17" s="38">
        <v>714000</v>
      </c>
      <c r="BP17" s="38">
        <v>0</v>
      </c>
      <c r="BQ17" s="38">
        <v>550000</v>
      </c>
      <c r="BR17" s="38">
        <v>0</v>
      </c>
      <c r="BS17" s="38">
        <v>3250000</v>
      </c>
      <c r="BT17" s="38">
        <v>0</v>
      </c>
      <c r="BU17" s="38">
        <v>78300</v>
      </c>
      <c r="BV17" s="38">
        <v>0</v>
      </c>
      <c r="BW17" s="38">
        <v>0</v>
      </c>
      <c r="BX17" s="38">
        <v>558000</v>
      </c>
      <c r="BY17" s="38">
        <v>601000</v>
      </c>
      <c r="BZ17" s="38">
        <v>0</v>
      </c>
      <c r="CA17" s="38">
        <v>17900000</v>
      </c>
      <c r="CB17" s="38">
        <v>1210000</v>
      </c>
      <c r="CC17" s="38">
        <v>0</v>
      </c>
      <c r="CD17" s="38">
        <v>0</v>
      </c>
      <c r="CE17" s="38">
        <v>5710000</v>
      </c>
      <c r="CF17" s="38">
        <v>4160000</v>
      </c>
      <c r="CG17" s="38">
        <v>3080000</v>
      </c>
      <c r="CH17" s="38">
        <v>0</v>
      </c>
      <c r="CI17" s="38">
        <v>98800</v>
      </c>
      <c r="CJ17" s="38">
        <v>11800000</v>
      </c>
      <c r="CK17" s="38">
        <v>1430000</v>
      </c>
      <c r="CL17" s="38">
        <v>0</v>
      </c>
      <c r="CM17" s="38">
        <v>57500000</v>
      </c>
      <c r="CN17" s="38">
        <v>1310000</v>
      </c>
      <c r="CO17" s="39">
        <v>139962300</v>
      </c>
      <c r="CP17" s="39">
        <v>20269000</v>
      </c>
      <c r="CQ17" s="39">
        <v>12950000</v>
      </c>
      <c r="CR17" s="39">
        <v>11898800</v>
      </c>
      <c r="CS17" s="40">
        <v>2.04</v>
      </c>
      <c r="CT17" s="40">
        <v>1.37</v>
      </c>
      <c r="CU17" s="40">
        <v>1.24</v>
      </c>
      <c r="CV17" s="40">
        <v>1.1399999999999999</v>
      </c>
      <c r="CW17" s="40">
        <v>5.78</v>
      </c>
    </row>
    <row r="18" spans="1:101" x14ac:dyDescent="0.25">
      <c r="A18" s="16" t="s">
        <v>56</v>
      </c>
      <c r="B18" s="16" t="s">
        <v>56</v>
      </c>
      <c r="C18" s="17">
        <v>42571</v>
      </c>
      <c r="D18" s="16">
        <v>2016</v>
      </c>
      <c r="E18" s="16" t="s">
        <v>57</v>
      </c>
      <c r="F18" s="30">
        <v>0.36874999999999997</v>
      </c>
      <c r="G18" s="18">
        <v>43.466000000000001</v>
      </c>
      <c r="H18" s="18">
        <v>70.358999999999995</v>
      </c>
      <c r="I18" s="16"/>
      <c r="J18" s="16"/>
      <c r="K18" s="16"/>
      <c r="L18" s="16"/>
      <c r="M18" s="16"/>
      <c r="N18" s="16"/>
      <c r="O18" s="16"/>
      <c r="P18" s="29">
        <v>17.5</v>
      </c>
      <c r="Q18" s="25">
        <v>31</v>
      </c>
      <c r="R18" s="25">
        <v>6</v>
      </c>
      <c r="S18" s="19">
        <v>17.5</v>
      </c>
      <c r="T18" s="20">
        <v>31</v>
      </c>
      <c r="U18" s="11" t="s">
        <v>47</v>
      </c>
      <c r="V18" s="11" t="s">
        <v>47</v>
      </c>
      <c r="W18" s="11" t="s">
        <v>47</v>
      </c>
      <c r="X18" s="11" t="s">
        <v>47</v>
      </c>
      <c r="Y18" s="11" t="s">
        <v>47</v>
      </c>
      <c r="Z18" s="11" t="s">
        <v>47</v>
      </c>
      <c r="AA18" s="11" t="s">
        <v>47</v>
      </c>
      <c r="AB18" s="11" t="s">
        <v>47</v>
      </c>
      <c r="AC18" s="11" t="s">
        <v>47</v>
      </c>
      <c r="AD18" s="11" t="s">
        <v>47</v>
      </c>
      <c r="AE18" s="11" t="s">
        <v>47</v>
      </c>
      <c r="AF18" s="11" t="s">
        <v>47</v>
      </c>
      <c r="AG18" s="11" t="s">
        <v>47</v>
      </c>
      <c r="AH18" s="11" t="s">
        <v>47</v>
      </c>
      <c r="AI18" s="11" t="s">
        <v>47</v>
      </c>
      <c r="AJ18" s="11" t="s">
        <v>47</v>
      </c>
      <c r="AK18" s="11" t="s">
        <v>47</v>
      </c>
      <c r="AL18" s="11" t="s">
        <v>47</v>
      </c>
      <c r="AM18" s="16" t="e">
        <f t="shared" ref="AM18:AN18" si="17">AC18-X18</f>
        <v>#VALUE!</v>
      </c>
      <c r="AN18" s="16" t="e">
        <f t="shared" si="17"/>
        <v>#VALUE!</v>
      </c>
      <c r="AO18" s="42">
        <v>13.88298795180723</v>
      </c>
      <c r="AP18" s="16">
        <v>16.329999999999998</v>
      </c>
      <c r="AQ18" s="50">
        <v>1.3666660349999999</v>
      </c>
      <c r="AR18" s="50">
        <v>0.23224763100000043</v>
      </c>
      <c r="AS18" s="52"/>
      <c r="AT18" s="52"/>
      <c r="AU18" s="16">
        <v>0</v>
      </c>
      <c r="AV18" s="16">
        <v>1.759470434</v>
      </c>
      <c r="AW18" s="16">
        <v>0</v>
      </c>
      <c r="AX18" s="16">
        <v>0</v>
      </c>
      <c r="AY18" s="16">
        <v>0</v>
      </c>
      <c r="AZ18" s="16"/>
      <c r="BA18" s="16">
        <f t="shared" si="1"/>
        <v>1.759470434</v>
      </c>
      <c r="BB18" s="16">
        <v>0.92906648925273982</v>
      </c>
      <c r="BC18" s="9">
        <f t="shared" ref="BC18:BC19" si="18">BB18/LN(3)</f>
        <v>0.84567276266232472</v>
      </c>
      <c r="BD18" s="9">
        <v>112933.77483443708</v>
      </c>
      <c r="BE18" s="9">
        <v>91150.110375275937</v>
      </c>
      <c r="BF18" s="9">
        <v>236.20309050772627</v>
      </c>
      <c r="BG18" s="9">
        <v>21783.664459161148</v>
      </c>
      <c r="BH18" s="38">
        <v>0</v>
      </c>
      <c r="BI18" s="38">
        <v>0</v>
      </c>
      <c r="BJ18" s="38">
        <v>880000</v>
      </c>
      <c r="BK18" s="38">
        <v>157000000</v>
      </c>
      <c r="BL18" s="38">
        <v>0</v>
      </c>
      <c r="BM18" s="38">
        <v>710000</v>
      </c>
      <c r="BN18" s="38">
        <v>16100000</v>
      </c>
      <c r="BO18" s="38">
        <v>0</v>
      </c>
      <c r="BP18" s="38">
        <v>4230000</v>
      </c>
      <c r="BQ18" s="38">
        <v>0</v>
      </c>
      <c r="BR18" s="38">
        <v>0</v>
      </c>
      <c r="BS18" s="38">
        <v>320000</v>
      </c>
      <c r="BT18" s="38">
        <v>0</v>
      </c>
      <c r="BU18" s="38">
        <v>0</v>
      </c>
      <c r="BV18" s="38">
        <v>0</v>
      </c>
      <c r="BW18" s="38">
        <v>0</v>
      </c>
      <c r="BX18" s="38">
        <v>865000</v>
      </c>
      <c r="BY18" s="38">
        <v>1010000</v>
      </c>
      <c r="BZ18" s="38">
        <v>0</v>
      </c>
      <c r="CA18" s="38">
        <v>23700000</v>
      </c>
      <c r="CB18" s="38">
        <v>21600000</v>
      </c>
      <c r="CC18" s="38">
        <v>9260000</v>
      </c>
      <c r="CD18" s="38">
        <v>613000</v>
      </c>
      <c r="CE18" s="38">
        <v>8160000</v>
      </c>
      <c r="CF18" s="38">
        <v>2680000</v>
      </c>
      <c r="CG18" s="38">
        <v>2510000</v>
      </c>
      <c r="CH18" s="38">
        <v>0</v>
      </c>
      <c r="CI18" s="38">
        <v>0</v>
      </c>
      <c r="CJ18" s="38">
        <v>2160000</v>
      </c>
      <c r="CK18" s="38">
        <v>479000</v>
      </c>
      <c r="CL18" s="38">
        <v>0</v>
      </c>
      <c r="CM18" s="38">
        <v>198000</v>
      </c>
      <c r="CN18" s="38">
        <v>720000</v>
      </c>
      <c r="CO18" s="39">
        <v>179240000</v>
      </c>
      <c r="CP18" s="39">
        <v>57048000</v>
      </c>
      <c r="CQ18" s="39">
        <v>13350000</v>
      </c>
      <c r="CR18" s="39">
        <v>2160000</v>
      </c>
      <c r="CS18" s="40">
        <v>2.4900000000000002</v>
      </c>
      <c r="CT18" s="40">
        <v>3.35</v>
      </c>
      <c r="CU18" s="40">
        <v>1.27</v>
      </c>
      <c r="CV18" s="40">
        <v>0.23</v>
      </c>
      <c r="CW18" s="40">
        <v>7.34</v>
      </c>
    </row>
    <row r="19" spans="1:101" x14ac:dyDescent="0.25">
      <c r="A19" s="16" t="s">
        <v>48</v>
      </c>
      <c r="B19" s="16" t="s">
        <v>79</v>
      </c>
      <c r="C19" s="17">
        <v>42571</v>
      </c>
      <c r="D19" s="16">
        <v>2016</v>
      </c>
      <c r="E19" s="16" t="s">
        <v>57</v>
      </c>
      <c r="F19" s="30">
        <v>0.41805555555555557</v>
      </c>
      <c r="G19" s="21">
        <v>43.457000000000001</v>
      </c>
      <c r="H19" s="21">
        <v>70.344999999999999</v>
      </c>
      <c r="I19" s="16"/>
      <c r="J19" s="16"/>
      <c r="K19" s="16"/>
      <c r="L19" s="16"/>
      <c r="M19" s="16"/>
      <c r="N19" s="16"/>
      <c r="O19" s="16"/>
      <c r="P19" s="16">
        <v>17.399999999999999</v>
      </c>
      <c r="Q19" s="16">
        <v>31</v>
      </c>
      <c r="R19" s="16">
        <v>6</v>
      </c>
      <c r="S19" s="11" t="s">
        <v>47</v>
      </c>
      <c r="T19" s="11" t="s">
        <v>47</v>
      </c>
      <c r="U19" s="11" t="s">
        <v>47</v>
      </c>
      <c r="V19" s="11" t="s">
        <v>47</v>
      </c>
      <c r="W19" s="11" t="s">
        <v>47</v>
      </c>
      <c r="X19" s="11" t="s">
        <v>47</v>
      </c>
      <c r="Y19" s="11" t="s">
        <v>47</v>
      </c>
      <c r="Z19" s="11" t="s">
        <v>47</v>
      </c>
      <c r="AA19" s="11" t="s">
        <v>47</v>
      </c>
      <c r="AB19" s="11" t="s">
        <v>47</v>
      </c>
      <c r="AC19" s="11" t="s">
        <v>47</v>
      </c>
      <c r="AD19" s="11" t="s">
        <v>47</v>
      </c>
      <c r="AE19" s="11" t="s">
        <v>47</v>
      </c>
      <c r="AF19" s="11" t="s">
        <v>47</v>
      </c>
      <c r="AG19" s="11" t="s">
        <v>47</v>
      </c>
      <c r="AH19" s="11" t="s">
        <v>47</v>
      </c>
      <c r="AI19" s="11" t="s">
        <v>47</v>
      </c>
      <c r="AJ19" s="11" t="s">
        <v>47</v>
      </c>
      <c r="AK19" s="11" t="s">
        <v>47</v>
      </c>
      <c r="AL19" s="11" t="s">
        <v>47</v>
      </c>
      <c r="AM19" s="16" t="e">
        <f t="shared" ref="AM19:AN19" si="19">AC19-X19</f>
        <v>#VALUE!</v>
      </c>
      <c r="AN19" s="16" t="e">
        <f t="shared" si="19"/>
        <v>#VALUE!</v>
      </c>
      <c r="AO19" s="42">
        <v>32.829783132530125</v>
      </c>
      <c r="AP19" s="16">
        <v>28.4</v>
      </c>
      <c r="AQ19" s="50">
        <v>1.3324280550000001</v>
      </c>
      <c r="AR19" s="50">
        <v>0.19458585300000028</v>
      </c>
      <c r="AS19" s="52"/>
      <c r="AT19" s="52"/>
      <c r="AU19" s="16">
        <v>0</v>
      </c>
      <c r="AV19" s="16">
        <v>1.0358358400000001</v>
      </c>
      <c r="AW19" s="16">
        <v>0</v>
      </c>
      <c r="AX19" s="16">
        <v>0</v>
      </c>
      <c r="AY19" s="16">
        <v>0</v>
      </c>
      <c r="AZ19" s="16"/>
      <c r="BA19" s="16">
        <f t="shared" si="1"/>
        <v>1.0358358400000001</v>
      </c>
      <c r="BB19" s="16">
        <v>0.56702199209971127</v>
      </c>
      <c r="BC19" s="9">
        <f t="shared" si="18"/>
        <v>0.51612565956924983</v>
      </c>
      <c r="BD19" s="9">
        <v>121825.22123893804</v>
      </c>
      <c r="BE19" s="9">
        <v>101922.56637168142</v>
      </c>
      <c r="BF19" s="9">
        <v>289.82300884955754</v>
      </c>
      <c r="BG19" s="9">
        <v>19902.654867256635</v>
      </c>
      <c r="BH19" s="38">
        <v>0</v>
      </c>
      <c r="BI19" s="38">
        <v>0</v>
      </c>
      <c r="BJ19" s="38">
        <v>10100000</v>
      </c>
      <c r="BK19" s="38">
        <v>24300000</v>
      </c>
      <c r="BL19" s="38">
        <v>0</v>
      </c>
      <c r="BM19" s="38">
        <v>1040000</v>
      </c>
      <c r="BN19" s="38">
        <v>47200000</v>
      </c>
      <c r="BO19" s="38">
        <v>0</v>
      </c>
      <c r="BP19" s="38">
        <v>0</v>
      </c>
      <c r="BQ19" s="38">
        <v>0</v>
      </c>
      <c r="BR19" s="38">
        <v>0</v>
      </c>
      <c r="BS19" s="38">
        <v>3220000</v>
      </c>
      <c r="BT19" s="38">
        <v>0</v>
      </c>
      <c r="BU19" s="38">
        <v>113000</v>
      </c>
      <c r="BV19" s="38">
        <v>0</v>
      </c>
      <c r="BW19" s="38">
        <v>0</v>
      </c>
      <c r="BX19" s="38">
        <v>1760000</v>
      </c>
      <c r="BY19" s="38">
        <v>2080000</v>
      </c>
      <c r="BZ19" s="38">
        <v>0</v>
      </c>
      <c r="CA19" s="38">
        <v>142000000</v>
      </c>
      <c r="CB19" s="38">
        <v>37100000</v>
      </c>
      <c r="CC19" s="38">
        <v>21400000</v>
      </c>
      <c r="CD19" s="38">
        <v>3490000</v>
      </c>
      <c r="CE19" s="38">
        <v>13900000</v>
      </c>
      <c r="CF19" s="38">
        <v>7020000</v>
      </c>
      <c r="CG19" s="38">
        <v>4390000</v>
      </c>
      <c r="CH19" s="38">
        <v>0</v>
      </c>
      <c r="CI19" s="38">
        <v>141000</v>
      </c>
      <c r="CJ19" s="38">
        <v>6020000</v>
      </c>
      <c r="CK19" s="38">
        <v>4640000</v>
      </c>
      <c r="CL19" s="38">
        <v>0</v>
      </c>
      <c r="CM19" s="38">
        <v>88100000</v>
      </c>
      <c r="CN19" s="38">
        <v>121000</v>
      </c>
      <c r="CO19" s="39">
        <v>85973000</v>
      </c>
      <c r="CP19" s="39">
        <v>207830000</v>
      </c>
      <c r="CQ19" s="39">
        <v>25310000</v>
      </c>
      <c r="CR19" s="39">
        <v>6161000</v>
      </c>
      <c r="CS19" s="40">
        <v>1.43</v>
      </c>
      <c r="CT19" s="40">
        <v>10.5</v>
      </c>
      <c r="CU19" s="40">
        <v>2.34</v>
      </c>
      <c r="CV19" s="40">
        <v>0.622</v>
      </c>
      <c r="CW19" s="40">
        <v>14.9</v>
      </c>
    </row>
    <row r="20" spans="1:101" x14ac:dyDescent="0.25">
      <c r="A20" s="16" t="s">
        <v>49</v>
      </c>
      <c r="B20" s="16" t="s">
        <v>76</v>
      </c>
      <c r="C20" s="17">
        <v>42571</v>
      </c>
      <c r="D20" s="16">
        <v>2016</v>
      </c>
      <c r="E20" s="16" t="s">
        <v>57</v>
      </c>
      <c r="F20" s="30">
        <v>0.36874999999999997</v>
      </c>
      <c r="G20" s="21">
        <v>43.476999999999997</v>
      </c>
      <c r="H20" s="18">
        <v>70.314999999999998</v>
      </c>
      <c r="I20" s="16"/>
      <c r="J20" s="16"/>
      <c r="K20" s="16"/>
      <c r="L20" s="16"/>
      <c r="M20" s="16"/>
      <c r="N20" s="16"/>
      <c r="O20" s="16"/>
      <c r="P20" s="29">
        <v>16.899999999999999</v>
      </c>
      <c r="Q20" s="16">
        <v>33</v>
      </c>
      <c r="R20" s="16">
        <v>5.5</v>
      </c>
      <c r="S20" s="11" t="s">
        <v>59</v>
      </c>
      <c r="T20" s="11" t="s">
        <v>59</v>
      </c>
      <c r="U20" s="11" t="s">
        <v>59</v>
      </c>
      <c r="V20" s="11" t="s">
        <v>59</v>
      </c>
      <c r="W20" s="11" t="s">
        <v>59</v>
      </c>
      <c r="X20" s="11" t="s">
        <v>59</v>
      </c>
      <c r="Y20" s="11" t="s">
        <v>59</v>
      </c>
      <c r="Z20" s="11" t="s">
        <v>59</v>
      </c>
      <c r="AA20" s="11" t="s">
        <v>59</v>
      </c>
      <c r="AB20" s="11" t="s">
        <v>59</v>
      </c>
      <c r="AC20" s="11" t="s">
        <v>59</v>
      </c>
      <c r="AD20" s="11" t="s">
        <v>59</v>
      </c>
      <c r="AE20" s="11" t="s">
        <v>59</v>
      </c>
      <c r="AF20" s="11" t="s">
        <v>59</v>
      </c>
      <c r="AG20" s="11" t="s">
        <v>59</v>
      </c>
      <c r="AH20" s="11" t="s">
        <v>59</v>
      </c>
      <c r="AI20" s="11" t="s">
        <v>59</v>
      </c>
      <c r="AJ20" s="11" t="s">
        <v>59</v>
      </c>
      <c r="AK20" s="11" t="s">
        <v>59</v>
      </c>
      <c r="AL20" s="11" t="s">
        <v>59</v>
      </c>
      <c r="AM20" s="16" t="e">
        <f t="shared" ref="AM20:AN20" si="20">AC20-X20</f>
        <v>#VALUE!</v>
      </c>
      <c r="AN20" s="16" t="e">
        <f t="shared" si="20"/>
        <v>#VALUE!</v>
      </c>
      <c r="AO20" s="42">
        <v>24.68674698795181</v>
      </c>
      <c r="AP20" s="16">
        <v>9.2899999999999991</v>
      </c>
      <c r="AQ20" s="50">
        <v>1.1449751145000002</v>
      </c>
      <c r="AR20" s="50">
        <v>0.12525394350000016</v>
      </c>
      <c r="AS20" s="52"/>
      <c r="AT20" s="52"/>
      <c r="AU20" s="16">
        <v>0</v>
      </c>
      <c r="AV20" s="16">
        <v>1.6933293169999999</v>
      </c>
      <c r="AW20" s="16">
        <v>0</v>
      </c>
      <c r="AX20" s="16">
        <v>0</v>
      </c>
      <c r="AY20" s="16">
        <v>0</v>
      </c>
      <c r="AZ20" s="16"/>
      <c r="BA20" s="16">
        <f t="shared" si="1"/>
        <v>1.6933293169999999</v>
      </c>
      <c r="BB20" s="16">
        <v>1.132511890054869</v>
      </c>
      <c r="BC20" s="9">
        <f t="shared" ref="BC20:BC21" si="21">BB20/LN(5)</f>
        <v>0.70366920109522435</v>
      </c>
      <c r="BD20" s="9">
        <v>118282.56070640177</v>
      </c>
      <c r="BE20" s="9">
        <v>99097.130242825602</v>
      </c>
      <c r="BF20" s="9">
        <v>337.74834437086093</v>
      </c>
      <c r="BG20" s="9">
        <v>19185.430463576158</v>
      </c>
      <c r="BH20" s="38">
        <v>0</v>
      </c>
      <c r="BI20" s="38">
        <v>0</v>
      </c>
      <c r="BJ20" s="38">
        <v>8714824.1648564544</v>
      </c>
      <c r="BK20" s="38">
        <v>57001115.481711961</v>
      </c>
      <c r="BL20" s="38">
        <v>1653065.6177224601</v>
      </c>
      <c r="BM20" s="38">
        <v>21766179.377287224</v>
      </c>
      <c r="BN20" s="38">
        <v>56129513.297716193</v>
      </c>
      <c r="BO20" s="38">
        <v>0</v>
      </c>
      <c r="BP20" s="38">
        <v>2289672.9877297007</v>
      </c>
      <c r="BQ20" s="38">
        <v>0</v>
      </c>
      <c r="BR20" s="38">
        <v>0</v>
      </c>
      <c r="BS20" s="38">
        <v>1674592.4577780385</v>
      </c>
      <c r="BT20" s="38">
        <v>0</v>
      </c>
      <c r="BU20" s="38">
        <v>469676.5103035284</v>
      </c>
      <c r="BV20" s="38">
        <v>0</v>
      </c>
      <c r="BW20" s="38">
        <v>0</v>
      </c>
      <c r="BX20" s="38">
        <v>1993189.6906005987</v>
      </c>
      <c r="BY20" s="38">
        <v>745611.4601068513</v>
      </c>
      <c r="BZ20" s="38">
        <v>0</v>
      </c>
      <c r="CA20" s="38">
        <v>136519305.66155893</v>
      </c>
      <c r="CB20" s="38">
        <v>19546370.770465173</v>
      </c>
      <c r="CC20" s="38">
        <v>21791033.09262412</v>
      </c>
      <c r="CD20" s="38">
        <v>2330769.6823812597</v>
      </c>
      <c r="CE20" s="38">
        <v>6726159.024638446</v>
      </c>
      <c r="CF20" s="38">
        <v>1958942.4450576331</v>
      </c>
      <c r="CG20" s="38">
        <v>6387600.5401279861</v>
      </c>
      <c r="CH20" s="38">
        <v>0</v>
      </c>
      <c r="CI20" s="38">
        <v>0</v>
      </c>
      <c r="CJ20" s="38">
        <v>6732709.054971721</v>
      </c>
      <c r="CK20" s="38">
        <v>2547452.9834243325</v>
      </c>
      <c r="CL20" s="38">
        <v>0</v>
      </c>
      <c r="CM20" s="38">
        <v>16415428.873363469</v>
      </c>
      <c r="CN20" s="38">
        <v>0</v>
      </c>
      <c r="CO20" s="39">
        <v>149698639.89510557</v>
      </c>
      <c r="CP20" s="39">
        <v>182926280.35773695</v>
      </c>
      <c r="CQ20" s="39">
        <v>15072702.009824064</v>
      </c>
      <c r="CR20" s="39">
        <v>6732709.054971721</v>
      </c>
      <c r="CS20" s="40">
        <v>2.1557789351271217</v>
      </c>
      <c r="CT20" s="40">
        <v>9.1547278238273524</v>
      </c>
      <c r="CU20" s="40">
        <v>1.424170710842384</v>
      </c>
      <c r="CV20" s="40">
        <v>0.66820675459337209</v>
      </c>
      <c r="CW20" s="40">
        <v>13.402884224390231</v>
      </c>
    </row>
    <row r="21" spans="1:101" x14ac:dyDescent="0.25">
      <c r="A21" s="7" t="s">
        <v>50</v>
      </c>
      <c r="B21" s="26"/>
      <c r="C21" s="8">
        <v>42584</v>
      </c>
      <c r="D21" s="9">
        <v>2016</v>
      </c>
      <c r="E21" s="9" t="s">
        <v>60</v>
      </c>
      <c r="G21" s="13">
        <v>44.03</v>
      </c>
      <c r="H21" s="13">
        <v>69.537099999999995</v>
      </c>
      <c r="S21" s="9">
        <v>23.332000000000001</v>
      </c>
      <c r="T21" s="9">
        <v>30.903999999999996</v>
      </c>
      <c r="U21" s="9">
        <v>91.02</v>
      </c>
      <c r="V21" s="9">
        <v>6.4960000000000004</v>
      </c>
      <c r="W21" s="9">
        <v>0.59999999999999987</v>
      </c>
      <c r="X21" s="9">
        <v>23.884999999999998</v>
      </c>
      <c r="Y21" s="9">
        <v>30.72</v>
      </c>
      <c r="Z21" s="9">
        <v>89.55</v>
      </c>
      <c r="AA21" s="9">
        <v>6.335</v>
      </c>
      <c r="AB21" s="9">
        <v>-0.9</v>
      </c>
      <c r="AC21" s="9">
        <v>23.338333333333335</v>
      </c>
      <c r="AD21" s="9">
        <v>30.899166666666673</v>
      </c>
      <c r="AE21" s="9">
        <v>90.833333333333329</v>
      </c>
      <c r="AF21" s="9">
        <v>6.482499999999999</v>
      </c>
      <c r="AG21" s="9">
        <v>0.45833333333333326</v>
      </c>
      <c r="AH21" s="9">
        <v>23.89</v>
      </c>
      <c r="AI21" s="9">
        <v>30.9</v>
      </c>
      <c r="AJ21" s="9">
        <v>91</v>
      </c>
      <c r="AK21" s="9">
        <v>6.5</v>
      </c>
      <c r="AL21" s="9">
        <v>0.9</v>
      </c>
      <c r="AM21" s="9">
        <f t="shared" ref="AM21:AN21" si="22">AC21-X21</f>
        <v>-0.5466666666666633</v>
      </c>
      <c r="AN21" s="9">
        <f t="shared" si="22"/>
        <v>0.17916666666667425</v>
      </c>
      <c r="AO21" s="9"/>
      <c r="AP21" s="9"/>
      <c r="AQ21" s="9"/>
      <c r="AR21" s="9"/>
      <c r="AS21" s="9"/>
      <c r="AT21" s="9"/>
      <c r="AU21" s="9">
        <v>0</v>
      </c>
      <c r="AV21" s="9">
        <v>3.6902119760000001</v>
      </c>
      <c r="AW21" s="9" t="s">
        <v>61</v>
      </c>
      <c r="AX21" s="9">
        <v>0</v>
      </c>
      <c r="AY21" s="9">
        <v>0</v>
      </c>
      <c r="BA21" s="16">
        <f t="shared" si="1"/>
        <v>3.6902119760000001</v>
      </c>
      <c r="BB21" s="9">
        <v>1.4957833855659497</v>
      </c>
      <c r="BC21" s="9">
        <f t="shared" si="21"/>
        <v>0.92938247198597401</v>
      </c>
      <c r="BD21" s="9"/>
      <c r="BE21" s="9"/>
      <c r="BF21" s="9"/>
      <c r="BG21" s="9"/>
    </row>
    <row r="22" spans="1:101" x14ac:dyDescent="0.25">
      <c r="A22" s="7" t="s">
        <v>52</v>
      </c>
      <c r="B22" s="26" t="s">
        <v>77</v>
      </c>
      <c r="C22" s="8">
        <v>42584</v>
      </c>
      <c r="D22" s="9">
        <v>2016</v>
      </c>
      <c r="E22" s="9" t="s">
        <v>62</v>
      </c>
      <c r="F22" s="30">
        <v>0.42708333333333331</v>
      </c>
      <c r="G22" s="13">
        <v>44</v>
      </c>
      <c r="H22" s="13">
        <v>69.540000000000006</v>
      </c>
      <c r="P22" s="29">
        <v>20.83</v>
      </c>
      <c r="Q22" s="32">
        <v>32</v>
      </c>
      <c r="R22" s="32">
        <v>1.53</v>
      </c>
      <c r="S22" s="9">
        <v>20.218679245283031</v>
      </c>
      <c r="T22" s="9">
        <v>31.469056603773591</v>
      </c>
      <c r="U22" s="9">
        <v>109.51698113207547</v>
      </c>
      <c r="V22" s="9">
        <v>8.2379245283018889</v>
      </c>
      <c r="W22" s="9">
        <v>6.0584905660377375</v>
      </c>
      <c r="X22" s="9">
        <v>20.704285714285714</v>
      </c>
      <c r="Y22" s="9">
        <v>31.41714285714286</v>
      </c>
      <c r="Z22" s="9">
        <v>110.32857142857144</v>
      </c>
      <c r="AA22" s="9">
        <v>8.2271428571428569</v>
      </c>
      <c r="AB22" s="9">
        <v>4.4857142857142858</v>
      </c>
      <c r="AC22" s="9">
        <v>20.084285714285706</v>
      </c>
      <c r="AD22" s="9">
        <v>31.490000000000006</v>
      </c>
      <c r="AE22" s="9">
        <v>108.41428571428571</v>
      </c>
      <c r="AF22" s="9">
        <v>8.1750000000000007</v>
      </c>
      <c r="AG22" s="9">
        <v>6.3571428571428568</v>
      </c>
      <c r="AH22" s="9">
        <v>20.76</v>
      </c>
      <c r="AI22" s="9">
        <v>31.49</v>
      </c>
      <c r="AJ22" s="9">
        <v>110.6</v>
      </c>
      <c r="AK22" s="9">
        <v>8.31</v>
      </c>
      <c r="AL22" s="9">
        <v>7.1</v>
      </c>
      <c r="AM22" s="9">
        <f t="shared" ref="AM22:AN22" si="23">AC22-X22</f>
        <v>-0.6200000000000081</v>
      </c>
      <c r="AN22" s="9">
        <f t="shared" si="23"/>
        <v>7.2857142857145618E-2</v>
      </c>
      <c r="AO22" s="42">
        <v>24.349024096385541</v>
      </c>
      <c r="AP22" s="42">
        <v>25.93</v>
      </c>
      <c r="AQ22" s="50">
        <v>8.4453683999999996</v>
      </c>
      <c r="AR22" s="50">
        <v>0.90160014000000344</v>
      </c>
      <c r="AS22" s="52"/>
      <c r="AT22" s="52"/>
      <c r="AU22" s="9">
        <v>0</v>
      </c>
      <c r="AV22" s="9">
        <v>71.226080789999997</v>
      </c>
      <c r="AW22" s="9">
        <v>0</v>
      </c>
      <c r="AX22" s="9">
        <v>0</v>
      </c>
      <c r="AY22" s="9">
        <v>0</v>
      </c>
      <c r="BA22" s="16">
        <f t="shared" si="1"/>
        <v>71.226080789999997</v>
      </c>
      <c r="BB22" s="9">
        <v>0.26982920719107734</v>
      </c>
      <c r="BC22" s="9">
        <f>BB22/LN(2)</f>
        <v>0.38928125910156791</v>
      </c>
      <c r="BD22" s="9">
        <v>159529.67032967033</v>
      </c>
      <c r="BE22" s="9">
        <v>71843.956043956045</v>
      </c>
      <c r="BF22" s="9">
        <v>1017.5824175824175</v>
      </c>
      <c r="BG22" s="9">
        <v>87685.71428571429</v>
      </c>
      <c r="BH22" s="38">
        <v>0</v>
      </c>
      <c r="BI22" s="38">
        <v>0</v>
      </c>
      <c r="BJ22" s="38">
        <v>79948337.54085207</v>
      </c>
      <c r="BK22" s="38">
        <v>4962402003.9531097</v>
      </c>
      <c r="BL22" s="38">
        <v>0</v>
      </c>
      <c r="BM22" s="38">
        <v>5849820.935830446</v>
      </c>
      <c r="BN22" s="38">
        <v>7972367.3653104752</v>
      </c>
      <c r="BO22" s="38">
        <v>0</v>
      </c>
      <c r="BP22" s="38">
        <v>0</v>
      </c>
      <c r="BQ22" s="38">
        <v>10008023.64038435</v>
      </c>
      <c r="BR22" s="38">
        <v>0</v>
      </c>
      <c r="BS22" s="38">
        <v>18107771.189260062</v>
      </c>
      <c r="BT22" s="38">
        <v>0</v>
      </c>
      <c r="BU22" s="38">
        <v>197655.53141940152</v>
      </c>
      <c r="BV22" s="38">
        <v>0</v>
      </c>
      <c r="BW22" s="38">
        <v>1150707.4502436446</v>
      </c>
      <c r="BX22" s="38">
        <v>529755.96391318808</v>
      </c>
      <c r="BY22" s="38">
        <v>767138.30016242969</v>
      </c>
      <c r="BZ22" s="38">
        <v>0</v>
      </c>
      <c r="CA22" s="38">
        <v>6947298.3815730242</v>
      </c>
      <c r="CB22" s="38">
        <v>0</v>
      </c>
      <c r="CC22" s="38">
        <v>3072467.1715689148</v>
      </c>
      <c r="CD22" s="38">
        <v>277891.93526292098</v>
      </c>
      <c r="CE22" s="38">
        <v>95981917.454353303</v>
      </c>
      <c r="CF22" s="38">
        <v>10600598.837550636</v>
      </c>
      <c r="CG22" s="38">
        <v>1932327.4428070998</v>
      </c>
      <c r="CH22" s="38">
        <v>14442552.691833498</v>
      </c>
      <c r="CI22" s="38">
        <v>147752.40219965164</v>
      </c>
      <c r="CJ22" s="38">
        <v>120000951.09493336</v>
      </c>
      <c r="CK22" s="38">
        <v>11647353.177165885</v>
      </c>
      <c r="CL22" s="38">
        <v>0</v>
      </c>
      <c r="CM22" s="38">
        <v>145678545.5684064</v>
      </c>
      <c r="CN22" s="38">
        <v>0</v>
      </c>
      <c r="CO22" s="39">
        <v>5085636687.606411</v>
      </c>
      <c r="CP22" s="39">
        <v>11594551.752480477</v>
      </c>
      <c r="CQ22" s="39">
        <v>122957396.42654453</v>
      </c>
      <c r="CR22" s="39">
        <v>120148703.49713302</v>
      </c>
      <c r="CS22" s="40">
        <v>37.6139209691774</v>
      </c>
      <c r="CT22" s="40">
        <v>0.84441182785284097</v>
      </c>
      <c r="CU22" s="40">
        <v>10.22163147489961</v>
      </c>
      <c r="CV22" s="40">
        <v>10.002229589267095</v>
      </c>
      <c r="CW22" s="40">
        <v>58.682193861196943</v>
      </c>
    </row>
    <row r="23" spans="1:101" ht="15.75" customHeight="1" x14ac:dyDescent="0.25">
      <c r="A23" s="7" t="s">
        <v>53</v>
      </c>
      <c r="B23" s="26"/>
      <c r="C23" s="8">
        <v>42584</v>
      </c>
      <c r="D23" s="9">
        <v>2016</v>
      </c>
      <c r="E23" s="9" t="s">
        <v>62</v>
      </c>
      <c r="G23" s="13">
        <v>43.972999999999999</v>
      </c>
      <c r="H23" s="13">
        <v>69.570999999999998</v>
      </c>
      <c r="S23" s="9">
        <v>18.92194444444446</v>
      </c>
      <c r="T23" s="9">
        <v>31.585277777777762</v>
      </c>
      <c r="U23" s="9">
        <v>107.39305555555565</v>
      </c>
      <c r="V23" s="9">
        <v>8.2701388888888836</v>
      </c>
      <c r="W23" s="9">
        <v>3.1930555555555586</v>
      </c>
      <c r="X23" s="9">
        <v>19.059999999999999</v>
      </c>
      <c r="Y23" s="9">
        <v>31.6</v>
      </c>
      <c r="Z23" s="9">
        <v>108</v>
      </c>
      <c r="AA23" s="9">
        <v>8.3000000000000007</v>
      </c>
      <c r="AB23" s="9">
        <v>3.4</v>
      </c>
      <c r="AC23" s="9">
        <v>18.89777777777778</v>
      </c>
      <c r="AD23" s="9">
        <v>31.59</v>
      </c>
      <c r="AE23" s="9">
        <v>107.03333333333333</v>
      </c>
      <c r="AF23" s="9">
        <v>8.25</v>
      </c>
      <c r="AG23" s="9">
        <v>3.3000000000000003</v>
      </c>
      <c r="AH23" s="9">
        <v>18.92194444444446</v>
      </c>
      <c r="AI23" s="9">
        <v>31.585277777777762</v>
      </c>
      <c r="AJ23" s="9">
        <v>107.39305555555565</v>
      </c>
      <c r="AK23" s="9">
        <v>8.2701388888888836</v>
      </c>
      <c r="AL23" s="9">
        <v>3.1930555555555586</v>
      </c>
      <c r="AM23" s="9">
        <f t="shared" ref="AM23:AN23" si="24">AC23-X23</f>
        <v>-0.16222222222221916</v>
      </c>
      <c r="AN23" s="9">
        <f t="shared" si="24"/>
        <v>-1.0000000000001563E-2</v>
      </c>
      <c r="AO23" s="9"/>
      <c r="AP23" s="9"/>
      <c r="AQ23" s="9"/>
      <c r="AR23" s="9"/>
      <c r="AS23" s="9"/>
      <c r="AT23" s="9"/>
      <c r="AU23" s="9">
        <v>0</v>
      </c>
      <c r="AV23" s="9">
        <v>67.268840560000001</v>
      </c>
      <c r="AW23" s="9">
        <v>0</v>
      </c>
      <c r="AX23" s="9">
        <v>0</v>
      </c>
      <c r="AY23" s="9">
        <v>0</v>
      </c>
      <c r="AZ23" s="9">
        <v>0</v>
      </c>
      <c r="BA23" s="16">
        <f t="shared" si="1"/>
        <v>67.268840560000001</v>
      </c>
      <c r="BB23" s="9">
        <v>1.0205382444922477</v>
      </c>
      <c r="BC23" s="9">
        <f t="shared" ref="BC23:BC24" si="25">BB23/LN(4)</f>
        <v>0.73616273218324713</v>
      </c>
      <c r="BD23" s="9"/>
      <c r="BE23" s="9"/>
      <c r="BF23" s="9"/>
      <c r="BG23" s="9"/>
    </row>
    <row r="24" spans="1:101" ht="15.75" customHeight="1" x14ac:dyDescent="0.25">
      <c r="A24" s="7" t="s">
        <v>54</v>
      </c>
      <c r="B24" s="26" t="s">
        <v>78</v>
      </c>
      <c r="C24" s="8">
        <v>42584</v>
      </c>
      <c r="D24" s="9">
        <v>2016</v>
      </c>
      <c r="E24" s="9" t="s">
        <v>62</v>
      </c>
      <c r="F24" s="30">
        <v>0.46180555555555558</v>
      </c>
      <c r="G24" s="13">
        <v>43.933999999999997</v>
      </c>
      <c r="H24" s="13">
        <v>69.582999999999998</v>
      </c>
      <c r="P24" s="29">
        <v>17.600000000000001</v>
      </c>
      <c r="Q24" s="32">
        <v>33</v>
      </c>
      <c r="R24" s="32">
        <v>1.65</v>
      </c>
      <c r="S24" s="9">
        <v>17.37</v>
      </c>
      <c r="T24" s="9">
        <v>31.649411764705889</v>
      </c>
      <c r="U24" s="9">
        <v>105.20588235294119</v>
      </c>
      <c r="V24" s="9">
        <v>8.3411764705882359</v>
      </c>
      <c r="W24" s="9">
        <v>4.8588235294117643</v>
      </c>
      <c r="X24" s="9">
        <v>17.91</v>
      </c>
      <c r="Y24" s="9">
        <v>31.47</v>
      </c>
      <c r="Z24" s="9">
        <v>105.9</v>
      </c>
      <c r="AA24" s="9">
        <v>8.32</v>
      </c>
      <c r="AB24" s="9">
        <v>7.1</v>
      </c>
      <c r="AC24" s="9">
        <v>17.115000000000002</v>
      </c>
      <c r="AD24" s="9">
        <v>31.685000000000002</v>
      </c>
      <c r="AE24" s="9">
        <v>104.7</v>
      </c>
      <c r="AF24" s="9">
        <v>8.34</v>
      </c>
      <c r="AG24" s="9">
        <v>3.85</v>
      </c>
      <c r="AH24" s="9">
        <v>17.91</v>
      </c>
      <c r="AI24" s="9">
        <v>31.69</v>
      </c>
      <c r="AJ24" s="9">
        <v>105.9</v>
      </c>
      <c r="AK24" s="9">
        <v>8.35</v>
      </c>
      <c r="AL24" s="9">
        <v>7.1</v>
      </c>
      <c r="AM24" s="9">
        <f t="shared" ref="AM24:AN24" si="26">AC24-X24</f>
        <v>-0.79499999999999815</v>
      </c>
      <c r="AN24" s="9">
        <f t="shared" si="26"/>
        <v>0.21500000000000341</v>
      </c>
      <c r="AO24" s="42">
        <v>17.939759036144576</v>
      </c>
      <c r="AP24" s="42">
        <v>28.05</v>
      </c>
      <c r="AQ24" s="50">
        <v>5.7063300000000012</v>
      </c>
      <c r="AR24" s="50">
        <v>0.76204786708860706</v>
      </c>
      <c r="AS24" s="52"/>
      <c r="AT24" s="52"/>
      <c r="AU24" s="9">
        <v>0</v>
      </c>
      <c r="AV24" s="9">
        <v>136.14000350000001</v>
      </c>
      <c r="AW24" s="9">
        <v>0</v>
      </c>
      <c r="AX24" s="9">
        <v>0</v>
      </c>
      <c r="AY24" s="9">
        <v>0</v>
      </c>
      <c r="AZ24" s="9">
        <v>0</v>
      </c>
      <c r="BA24" s="16">
        <f t="shared" si="1"/>
        <v>136.14000350000001</v>
      </c>
      <c r="BB24" s="9">
        <v>1.2828259040684868</v>
      </c>
      <c r="BC24" s="9">
        <f t="shared" si="25"/>
        <v>0.92536328506175358</v>
      </c>
      <c r="BD24" s="9">
        <v>93167.391304347824</v>
      </c>
      <c r="BE24" s="9">
        <v>44354.347826086952</v>
      </c>
      <c r="BF24" s="9">
        <v>795.6521739130435</v>
      </c>
      <c r="BG24" s="9">
        <v>48813.043478260865</v>
      </c>
      <c r="BH24" s="38">
        <v>0</v>
      </c>
      <c r="BI24" s="38">
        <v>0</v>
      </c>
      <c r="BJ24" s="38">
        <v>77300000</v>
      </c>
      <c r="BK24" s="38">
        <v>2470000000</v>
      </c>
      <c r="BL24" s="38">
        <v>0</v>
      </c>
      <c r="BM24" s="38">
        <v>6320000</v>
      </c>
      <c r="BN24" s="38">
        <v>56600</v>
      </c>
      <c r="BO24" s="38">
        <v>0</v>
      </c>
      <c r="BP24" s="38">
        <v>0</v>
      </c>
      <c r="BQ24" s="38">
        <v>1710000</v>
      </c>
      <c r="BR24" s="38">
        <v>0</v>
      </c>
      <c r="BS24" s="38">
        <v>29100</v>
      </c>
      <c r="BT24" s="38">
        <v>0</v>
      </c>
      <c r="BU24" s="38">
        <v>0</v>
      </c>
      <c r="BV24" s="38">
        <v>247000</v>
      </c>
      <c r="BW24" s="38">
        <v>0</v>
      </c>
      <c r="BX24" s="38">
        <v>0</v>
      </c>
      <c r="BY24" s="38">
        <v>0</v>
      </c>
      <c r="BZ24" s="38">
        <v>0</v>
      </c>
      <c r="CA24" s="38">
        <v>0</v>
      </c>
      <c r="CB24" s="38">
        <v>0</v>
      </c>
      <c r="CC24" s="38">
        <v>0</v>
      </c>
      <c r="CD24" s="38">
        <v>401000</v>
      </c>
      <c r="CE24" s="38">
        <v>15500000</v>
      </c>
      <c r="CF24" s="38">
        <v>2520000</v>
      </c>
      <c r="CG24" s="38">
        <v>914000</v>
      </c>
      <c r="CH24" s="38">
        <v>0</v>
      </c>
      <c r="CI24" s="38">
        <v>387000</v>
      </c>
      <c r="CJ24" s="38">
        <v>70100000</v>
      </c>
      <c r="CK24" s="38">
        <v>8450000</v>
      </c>
      <c r="CL24" s="38">
        <v>0</v>
      </c>
      <c r="CM24" s="38">
        <v>25100000</v>
      </c>
      <c r="CN24" s="38">
        <v>137000000</v>
      </c>
      <c r="CO24" s="39">
        <v>2555662700</v>
      </c>
      <c r="CP24" s="39">
        <v>401000</v>
      </c>
      <c r="CQ24" s="39">
        <v>18934000</v>
      </c>
      <c r="CR24" s="39">
        <v>70487000</v>
      </c>
      <c r="CS24" s="40">
        <v>21.5</v>
      </c>
      <c r="CT24" s="40">
        <v>4.6199999999999998E-2</v>
      </c>
      <c r="CU24" s="40">
        <v>1.76</v>
      </c>
      <c r="CV24" s="40">
        <v>6.06</v>
      </c>
      <c r="CW24" s="40">
        <v>29.4</v>
      </c>
    </row>
    <row r="25" spans="1:101" ht="15.75" customHeight="1" x14ac:dyDescent="0.25">
      <c r="A25" s="16" t="s">
        <v>55</v>
      </c>
      <c r="B25" s="16" t="s">
        <v>80</v>
      </c>
      <c r="C25" s="17">
        <v>42584</v>
      </c>
      <c r="D25" s="16">
        <v>2016</v>
      </c>
      <c r="E25" s="16" t="s">
        <v>62</v>
      </c>
      <c r="F25" s="30">
        <v>0.48819444444444443</v>
      </c>
      <c r="G25" s="18">
        <v>43.843000000000004</v>
      </c>
      <c r="H25" s="21">
        <v>69.570999999999998</v>
      </c>
      <c r="I25" s="16"/>
      <c r="J25" s="16"/>
      <c r="K25" s="16"/>
      <c r="L25" s="16"/>
      <c r="M25" s="16"/>
      <c r="N25" s="16"/>
      <c r="O25" s="16"/>
      <c r="P25" s="29">
        <v>18.7</v>
      </c>
      <c r="Q25" s="16">
        <v>33</v>
      </c>
      <c r="R25" s="16">
        <v>3.59</v>
      </c>
      <c r="S25" s="11" t="s">
        <v>47</v>
      </c>
      <c r="T25" s="11" t="s">
        <v>47</v>
      </c>
      <c r="U25" s="11" t="s">
        <v>47</v>
      </c>
      <c r="V25" s="11" t="s">
        <v>47</v>
      </c>
      <c r="W25" s="11" t="s">
        <v>47</v>
      </c>
      <c r="X25" s="11" t="s">
        <v>47</v>
      </c>
      <c r="Y25" s="11" t="s">
        <v>47</v>
      </c>
      <c r="Z25" s="11" t="s">
        <v>47</v>
      </c>
      <c r="AA25" s="11" t="s">
        <v>47</v>
      </c>
      <c r="AB25" s="11" t="s">
        <v>47</v>
      </c>
      <c r="AC25" s="11" t="s">
        <v>47</v>
      </c>
      <c r="AD25" s="11" t="s">
        <v>47</v>
      </c>
      <c r="AE25" s="11" t="s">
        <v>47</v>
      </c>
      <c r="AF25" s="11" t="s">
        <v>47</v>
      </c>
      <c r="AG25" s="11" t="s">
        <v>47</v>
      </c>
      <c r="AH25" s="11" t="s">
        <v>47</v>
      </c>
      <c r="AI25" s="11" t="s">
        <v>47</v>
      </c>
      <c r="AJ25" s="11" t="s">
        <v>47</v>
      </c>
      <c r="AK25" s="11" t="s">
        <v>47</v>
      </c>
      <c r="AL25" s="11" t="s">
        <v>47</v>
      </c>
      <c r="AM25" s="16" t="e">
        <f t="shared" ref="AM25:AN25" si="27">AC25-X25</f>
        <v>#VALUE!</v>
      </c>
      <c r="AN25" s="16" t="e">
        <f t="shared" si="27"/>
        <v>#VALUE!</v>
      </c>
      <c r="AO25" s="42">
        <v>12.731277108433737</v>
      </c>
      <c r="AP25" s="42">
        <v>81.47</v>
      </c>
      <c r="AQ25" s="50">
        <v>1.5920660700000004</v>
      </c>
      <c r="AR25" s="50">
        <v>0.12325672799999987</v>
      </c>
      <c r="AS25" s="52"/>
      <c r="AT25" s="52"/>
      <c r="AU25" s="16">
        <v>0</v>
      </c>
      <c r="AV25" s="16">
        <v>26.549255330000001</v>
      </c>
      <c r="AW25" s="16">
        <v>0</v>
      </c>
      <c r="AX25" s="16">
        <v>0</v>
      </c>
      <c r="AY25" s="16">
        <v>0</v>
      </c>
      <c r="AZ25" s="16">
        <v>0</v>
      </c>
      <c r="BA25" s="16">
        <f t="shared" si="1"/>
        <v>26.549255330000001</v>
      </c>
      <c r="BB25" s="16">
        <v>1.556007400408953</v>
      </c>
      <c r="BC25" s="9">
        <f t="shared" ref="BC25:BC29" si="28">BB25/LN(5)</f>
        <v>0.96680175630736853</v>
      </c>
      <c r="BD25" s="9">
        <v>121160.43956043955</v>
      </c>
      <c r="BE25" s="9">
        <v>92767.032967032967</v>
      </c>
      <c r="BF25" s="9">
        <v>153.84615384615384</v>
      </c>
      <c r="BG25" s="9">
        <v>28404.395604395602</v>
      </c>
      <c r="BH25" s="38">
        <v>2330000</v>
      </c>
      <c r="BI25" s="38">
        <v>0</v>
      </c>
      <c r="BJ25" s="38">
        <v>11000000</v>
      </c>
      <c r="BK25" s="38">
        <v>80300000</v>
      </c>
      <c r="BL25" s="38">
        <v>0</v>
      </c>
      <c r="BM25" s="38">
        <v>3610000</v>
      </c>
      <c r="BN25" s="38">
        <v>638000000</v>
      </c>
      <c r="BO25" s="38">
        <v>29800000</v>
      </c>
      <c r="BP25" s="38">
        <v>0</v>
      </c>
      <c r="BQ25" s="38">
        <v>0</v>
      </c>
      <c r="BR25" s="38">
        <v>0</v>
      </c>
      <c r="BS25" s="38">
        <v>3270000</v>
      </c>
      <c r="BT25" s="38">
        <v>0</v>
      </c>
      <c r="BU25" s="38">
        <v>147000</v>
      </c>
      <c r="BV25" s="38">
        <v>0</v>
      </c>
      <c r="BW25" s="38">
        <v>2480000</v>
      </c>
      <c r="BX25" s="38">
        <v>4890000</v>
      </c>
      <c r="BY25" s="38">
        <v>0</v>
      </c>
      <c r="BZ25" s="38">
        <v>0</v>
      </c>
      <c r="CA25" s="38">
        <v>89000000</v>
      </c>
      <c r="CB25" s="38">
        <v>19800000</v>
      </c>
      <c r="CC25" s="38">
        <v>7890000</v>
      </c>
      <c r="CD25" s="38">
        <v>7760000</v>
      </c>
      <c r="CE25" s="38">
        <v>1820000</v>
      </c>
      <c r="CF25" s="38">
        <v>3260000</v>
      </c>
      <c r="CG25" s="38">
        <v>7030000</v>
      </c>
      <c r="CH25" s="38">
        <v>0</v>
      </c>
      <c r="CI25" s="38">
        <v>0</v>
      </c>
      <c r="CJ25" s="38">
        <v>23600000</v>
      </c>
      <c r="CK25" s="38">
        <v>5710000</v>
      </c>
      <c r="CL25" s="38">
        <v>0</v>
      </c>
      <c r="CM25" s="38">
        <v>8710000</v>
      </c>
      <c r="CN25" s="38">
        <v>0</v>
      </c>
      <c r="CO25" s="39">
        <v>770937000</v>
      </c>
      <c r="CP25" s="39">
        <v>129340000</v>
      </c>
      <c r="CQ25" s="39">
        <v>12110000</v>
      </c>
      <c r="CR25" s="39">
        <v>23600000</v>
      </c>
      <c r="CS25" s="40">
        <v>8.14</v>
      </c>
      <c r="CT25" s="40">
        <v>6.79</v>
      </c>
      <c r="CU25" s="40">
        <v>1.1599999999999999</v>
      </c>
      <c r="CV25" s="40">
        <v>2.17</v>
      </c>
      <c r="CW25" s="40">
        <v>18.3</v>
      </c>
    </row>
    <row r="26" spans="1:101" ht="15.75" customHeight="1" x14ac:dyDescent="0.25">
      <c r="A26" s="16" t="s">
        <v>56</v>
      </c>
      <c r="B26" s="16" t="s">
        <v>56</v>
      </c>
      <c r="C26" s="8">
        <v>42585</v>
      </c>
      <c r="D26" s="9">
        <v>2016</v>
      </c>
      <c r="E26" s="9" t="s">
        <v>62</v>
      </c>
      <c r="F26" s="30">
        <v>0.38680555555555557</v>
      </c>
      <c r="G26" s="18">
        <v>43.466000000000001</v>
      </c>
      <c r="H26" s="18">
        <v>70.358999999999995</v>
      </c>
      <c r="I26" s="16"/>
      <c r="J26" s="16"/>
      <c r="K26" s="16"/>
      <c r="L26" s="16"/>
      <c r="M26" s="16"/>
      <c r="N26" s="16"/>
      <c r="O26" s="16"/>
      <c r="P26" s="29">
        <v>19.7</v>
      </c>
      <c r="Q26" s="16">
        <v>30</v>
      </c>
      <c r="R26" s="16">
        <v>5.5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6"/>
      <c r="AN26" s="16"/>
      <c r="AO26" s="42">
        <v>12.27710843373494</v>
      </c>
      <c r="AP26" s="42">
        <v>27.97</v>
      </c>
      <c r="AQ26" s="50">
        <v>2.1480256500000006</v>
      </c>
      <c r="AR26" s="50">
        <v>0.44916969000000045</v>
      </c>
      <c r="AS26" s="52"/>
      <c r="AT26" s="52"/>
      <c r="AU26" s="16"/>
      <c r="AV26" s="16"/>
      <c r="AW26" s="16"/>
      <c r="AX26" s="16"/>
      <c r="AY26" s="16"/>
      <c r="AZ26" s="16"/>
      <c r="BA26" s="16"/>
      <c r="BB26" s="16"/>
      <c r="BC26" s="9"/>
      <c r="BD26" s="9">
        <v>140308</v>
      </c>
      <c r="BE26" s="9">
        <v>35968</v>
      </c>
      <c r="BF26" s="9">
        <v>120</v>
      </c>
      <c r="BG26" s="9">
        <v>104350</v>
      </c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</row>
    <row r="27" spans="1:101" ht="15.75" customHeight="1" x14ac:dyDescent="0.25">
      <c r="A27" s="16" t="s">
        <v>48</v>
      </c>
      <c r="B27" s="16" t="s">
        <v>79</v>
      </c>
      <c r="C27" s="17">
        <v>42585</v>
      </c>
      <c r="D27" s="16">
        <v>2016</v>
      </c>
      <c r="E27" s="16" t="s">
        <v>62</v>
      </c>
      <c r="F27" s="30">
        <v>0.4291666666666667</v>
      </c>
      <c r="G27" s="21">
        <v>43.457000000000001</v>
      </c>
      <c r="H27" s="21">
        <v>70.344999999999999</v>
      </c>
      <c r="I27" s="16"/>
      <c r="J27" s="16"/>
      <c r="K27" s="16"/>
      <c r="L27" s="16"/>
      <c r="M27" s="16"/>
      <c r="N27" s="16"/>
      <c r="O27" s="16"/>
      <c r="P27" s="29">
        <v>18.48</v>
      </c>
      <c r="Q27" s="16">
        <v>29</v>
      </c>
      <c r="R27" s="16">
        <v>5</v>
      </c>
      <c r="S27" s="11" t="s">
        <v>47</v>
      </c>
      <c r="T27" s="11" t="s">
        <v>47</v>
      </c>
      <c r="U27" s="11" t="s">
        <v>47</v>
      </c>
      <c r="V27" s="11" t="s">
        <v>47</v>
      </c>
      <c r="W27" s="11" t="s">
        <v>47</v>
      </c>
      <c r="X27" s="11" t="s">
        <v>47</v>
      </c>
      <c r="Y27" s="11" t="s">
        <v>47</v>
      </c>
      <c r="Z27" s="11" t="s">
        <v>47</v>
      </c>
      <c r="AA27" s="11" t="s">
        <v>47</v>
      </c>
      <c r="AB27" s="11" t="s">
        <v>47</v>
      </c>
      <c r="AC27" s="11" t="s">
        <v>47</v>
      </c>
      <c r="AD27" s="11" t="s">
        <v>47</v>
      </c>
      <c r="AE27" s="11" t="s">
        <v>47</v>
      </c>
      <c r="AF27" s="11" t="s">
        <v>47</v>
      </c>
      <c r="AG27" s="11" t="s">
        <v>47</v>
      </c>
      <c r="AH27" s="11" t="s">
        <v>47</v>
      </c>
      <c r="AI27" s="11" t="s">
        <v>47</v>
      </c>
      <c r="AJ27" s="11" t="s">
        <v>47</v>
      </c>
      <c r="AK27" s="11" t="s">
        <v>47</v>
      </c>
      <c r="AL27" s="11" t="s">
        <v>47</v>
      </c>
      <c r="AM27" s="16" t="e">
        <f t="shared" ref="AM27:AN27" si="29">AC27-X27</f>
        <v>#VALUE!</v>
      </c>
      <c r="AN27" s="16" t="e">
        <f t="shared" si="29"/>
        <v>#VALUE!</v>
      </c>
      <c r="AO27" s="42">
        <v>19.265060240963855</v>
      </c>
      <c r="AP27" s="42">
        <v>35.94</v>
      </c>
      <c r="AQ27" s="50">
        <v>2.1969370500000003</v>
      </c>
      <c r="AR27" s="50">
        <v>0.47851653000000055</v>
      </c>
      <c r="AS27" s="52"/>
      <c r="AT27" s="52"/>
      <c r="AU27" s="16">
        <v>0</v>
      </c>
      <c r="AV27" s="16">
        <v>77.335448290000002</v>
      </c>
      <c r="AW27" s="16">
        <v>11.904972039545031</v>
      </c>
      <c r="AX27" s="16">
        <v>0</v>
      </c>
      <c r="AY27" s="16">
        <v>0</v>
      </c>
      <c r="AZ27" s="16">
        <v>0</v>
      </c>
      <c r="BA27" s="16">
        <f t="shared" si="1"/>
        <v>89.240420329545032</v>
      </c>
      <c r="BB27" s="16">
        <v>1.390208936026748</v>
      </c>
      <c r="BC27" s="9">
        <f t="shared" si="28"/>
        <v>0.86378537829036706</v>
      </c>
      <c r="BD27" s="9">
        <v>121293.27902240327</v>
      </c>
      <c r="BE27" s="9">
        <v>48773.930753564156</v>
      </c>
      <c r="BF27" s="9">
        <v>197.55600814663953</v>
      </c>
      <c r="BG27" s="9">
        <v>72523.421588594705</v>
      </c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</row>
    <row r="28" spans="1:101" ht="15.75" customHeight="1" x14ac:dyDescent="0.25">
      <c r="A28" s="16" t="s">
        <v>49</v>
      </c>
      <c r="B28" s="16" t="s">
        <v>76</v>
      </c>
      <c r="C28" s="17">
        <v>42585</v>
      </c>
      <c r="D28" s="16">
        <v>2016</v>
      </c>
      <c r="E28" s="16" t="s">
        <v>62</v>
      </c>
      <c r="F28" s="30">
        <v>0.37013888888888885</v>
      </c>
      <c r="G28" s="21">
        <v>43.476999999999997</v>
      </c>
      <c r="H28" s="18">
        <v>70.314999999999998</v>
      </c>
      <c r="I28" s="16"/>
      <c r="J28" s="16"/>
      <c r="K28" s="16"/>
      <c r="L28" s="16"/>
      <c r="M28" s="16"/>
      <c r="N28" s="16"/>
      <c r="O28" s="16"/>
      <c r="P28" s="16">
        <v>18.45</v>
      </c>
      <c r="Q28" s="16">
        <v>31</v>
      </c>
      <c r="R28" s="16">
        <v>5</v>
      </c>
      <c r="S28" s="11" t="s">
        <v>59</v>
      </c>
      <c r="T28" s="11" t="s">
        <v>59</v>
      </c>
      <c r="U28" s="11" t="s">
        <v>59</v>
      </c>
      <c r="V28" s="11" t="s">
        <v>59</v>
      </c>
      <c r="W28" s="11" t="s">
        <v>59</v>
      </c>
      <c r="X28" s="11" t="s">
        <v>59</v>
      </c>
      <c r="Y28" s="11" t="s">
        <v>59</v>
      </c>
      <c r="Z28" s="11" t="s">
        <v>59</v>
      </c>
      <c r="AA28" s="11" t="s">
        <v>59</v>
      </c>
      <c r="AB28" s="11" t="s">
        <v>59</v>
      </c>
      <c r="AC28" s="11" t="s">
        <v>59</v>
      </c>
      <c r="AD28" s="11" t="s">
        <v>59</v>
      </c>
      <c r="AE28" s="11" t="s">
        <v>59</v>
      </c>
      <c r="AF28" s="11" t="s">
        <v>59</v>
      </c>
      <c r="AG28" s="11" t="s">
        <v>59</v>
      </c>
      <c r="AH28" s="11" t="s">
        <v>59</v>
      </c>
      <c r="AI28" s="11" t="s">
        <v>59</v>
      </c>
      <c r="AJ28" s="11" t="s">
        <v>59</v>
      </c>
      <c r="AK28" s="11" t="s">
        <v>59</v>
      </c>
      <c r="AL28" s="11" t="s">
        <v>59</v>
      </c>
      <c r="AM28" s="16" t="e">
        <f t="shared" ref="AM28:AN28" si="30">AC28-X28</f>
        <v>#VALUE!</v>
      </c>
      <c r="AN28" s="16" t="e">
        <f t="shared" si="30"/>
        <v>#VALUE!</v>
      </c>
      <c r="AO28" s="42">
        <v>27.337349397590359</v>
      </c>
      <c r="AP28" s="42">
        <v>22.41</v>
      </c>
      <c r="AQ28" s="50">
        <v>1.9320003000000003</v>
      </c>
      <c r="AR28" s="50">
        <v>0.28368612000000043</v>
      </c>
      <c r="AS28" s="52"/>
      <c r="AT28" s="52"/>
      <c r="AU28" s="16">
        <v>0</v>
      </c>
      <c r="AV28" s="16">
        <v>47.021986669999997</v>
      </c>
      <c r="AW28" s="16">
        <v>0</v>
      </c>
      <c r="AX28" s="16">
        <v>5.0544806517936163</v>
      </c>
      <c r="AY28" s="16">
        <v>0</v>
      </c>
      <c r="AZ28" s="16">
        <v>0</v>
      </c>
      <c r="BA28" s="16">
        <f t="shared" si="1"/>
        <v>52.076467321793615</v>
      </c>
      <c r="BB28" s="16">
        <v>1.4817213137782215</v>
      </c>
      <c r="BC28" s="9">
        <f t="shared" si="28"/>
        <v>0.92064521553197332</v>
      </c>
      <c r="BD28" s="9">
        <v>142672.13114754099</v>
      </c>
      <c r="BE28" s="9">
        <v>55463.114754098358</v>
      </c>
      <c r="BF28" s="9">
        <v>112.70491803278689</v>
      </c>
      <c r="BG28" s="9">
        <v>87209.016393442624</v>
      </c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</row>
    <row r="29" spans="1:101" ht="15.75" customHeight="1" x14ac:dyDescent="0.25">
      <c r="A29" s="15" t="s">
        <v>50</v>
      </c>
      <c r="B29" s="28"/>
      <c r="C29" s="8">
        <v>42598</v>
      </c>
      <c r="D29" s="9">
        <v>2016</v>
      </c>
      <c r="E29" s="9" t="s">
        <v>62</v>
      </c>
      <c r="G29" s="13">
        <v>44.03</v>
      </c>
      <c r="H29" s="13">
        <v>69.537099999999995</v>
      </c>
      <c r="S29" s="9">
        <v>22.92</v>
      </c>
      <c r="T29" s="9">
        <v>0.35</v>
      </c>
      <c r="U29" s="9">
        <v>97.9</v>
      </c>
      <c r="V29" s="9">
        <v>8.4</v>
      </c>
      <c r="W29" s="9">
        <v>4.7</v>
      </c>
      <c r="X29" s="9">
        <v>22.92</v>
      </c>
      <c r="Y29" s="9">
        <v>0.35</v>
      </c>
      <c r="Z29" s="9">
        <v>97.9</v>
      </c>
      <c r="AA29" s="9">
        <v>8.4</v>
      </c>
      <c r="AB29" s="9">
        <v>4.7</v>
      </c>
      <c r="AC29" s="9">
        <v>22.92</v>
      </c>
      <c r="AD29" s="9">
        <v>0.35</v>
      </c>
      <c r="AE29" s="9">
        <v>97.9</v>
      </c>
      <c r="AF29" s="9">
        <v>8.4</v>
      </c>
      <c r="AG29" s="9">
        <v>4.7</v>
      </c>
      <c r="AH29" s="9">
        <v>22.92</v>
      </c>
      <c r="AI29" s="9">
        <v>0.35</v>
      </c>
      <c r="AJ29" s="9">
        <v>97.9</v>
      </c>
      <c r="AK29" s="9">
        <v>8.4</v>
      </c>
      <c r="AL29" s="9">
        <v>4.7</v>
      </c>
      <c r="AM29" s="9">
        <f t="shared" ref="AM29:AN29" si="31">AC29-X29</f>
        <v>0</v>
      </c>
      <c r="AN29" s="9">
        <f t="shared" si="31"/>
        <v>0</v>
      </c>
      <c r="AO29" s="9"/>
      <c r="AP29" s="9"/>
      <c r="AQ29" s="9"/>
      <c r="AR29" s="9"/>
      <c r="AS29" s="9"/>
      <c r="AT29" s="9"/>
      <c r="AU29" s="9">
        <v>0</v>
      </c>
      <c r="AV29" s="9">
        <v>0.77116959699999998</v>
      </c>
      <c r="AW29" s="9">
        <v>0.16525062783515435</v>
      </c>
      <c r="AX29" s="9">
        <v>0</v>
      </c>
      <c r="AY29" s="9">
        <v>0</v>
      </c>
      <c r="AZ29" s="9">
        <v>0</v>
      </c>
      <c r="BA29" s="16">
        <f t="shared" si="1"/>
        <v>0.9364202248351543</v>
      </c>
      <c r="BB29" s="9">
        <v>1.4228197030208909</v>
      </c>
      <c r="BC29" s="9">
        <f t="shared" si="28"/>
        <v>0.88404758706661157</v>
      </c>
      <c r="BD29" s="9"/>
      <c r="BE29" s="9"/>
      <c r="BF29" s="9"/>
      <c r="BG29" s="9"/>
    </row>
    <row r="30" spans="1:101" ht="15.75" customHeight="1" x14ac:dyDescent="0.25">
      <c r="A30" s="7" t="s">
        <v>52</v>
      </c>
      <c r="B30" s="26" t="s">
        <v>77</v>
      </c>
      <c r="C30" s="8">
        <v>42598</v>
      </c>
      <c r="D30" s="9">
        <v>2016</v>
      </c>
      <c r="E30" s="9" t="s">
        <v>62</v>
      </c>
      <c r="F30" s="30">
        <v>0.42986111111111108</v>
      </c>
      <c r="G30" s="13">
        <v>44</v>
      </c>
      <c r="H30" s="13">
        <v>69.540000000000006</v>
      </c>
      <c r="P30" s="33">
        <v>21.1</v>
      </c>
      <c r="Q30" s="32">
        <v>33</v>
      </c>
      <c r="R30" s="34">
        <v>1.77</v>
      </c>
      <c r="S30" s="9">
        <v>20.90127659574468</v>
      </c>
      <c r="T30" s="9">
        <v>31.477872340425527</v>
      </c>
      <c r="U30" s="9">
        <v>98.431914893617048</v>
      </c>
      <c r="V30" s="9">
        <v>7.3134042553191492</v>
      </c>
      <c r="W30" s="9">
        <v>7.940425531914892</v>
      </c>
      <c r="X30" s="9">
        <v>21.298749999999998</v>
      </c>
      <c r="Y30" s="9">
        <v>31.39</v>
      </c>
      <c r="Z30" s="9">
        <v>98.725000000000009</v>
      </c>
      <c r="AA30" s="9">
        <v>7.2862499999999999</v>
      </c>
      <c r="AB30" s="9">
        <v>10.85</v>
      </c>
      <c r="AC30" s="9">
        <v>20.582857142857144</v>
      </c>
      <c r="AD30" s="9">
        <v>31.532857142857143</v>
      </c>
      <c r="AE30" s="9">
        <v>97.3</v>
      </c>
      <c r="AF30" s="9">
        <v>7.2700000000000005</v>
      </c>
      <c r="AG30" s="9">
        <v>5.8285714285714292</v>
      </c>
      <c r="AH30" s="9">
        <v>21.43</v>
      </c>
      <c r="AI30" s="9">
        <v>31.55</v>
      </c>
      <c r="AJ30" s="9">
        <v>98.9</v>
      </c>
      <c r="AK30" s="9">
        <v>7.35</v>
      </c>
      <c r="AL30" s="9">
        <v>12</v>
      </c>
      <c r="AM30" s="9">
        <f t="shared" ref="AM30:AN30" si="32">AC30-X30</f>
        <v>-0.71589285714285467</v>
      </c>
      <c r="AN30" s="9">
        <f t="shared" si="32"/>
        <v>0.14285714285714235</v>
      </c>
      <c r="AO30" s="42">
        <v>26.92</v>
      </c>
      <c r="AP30" s="42">
        <v>20.77</v>
      </c>
      <c r="AQ30" s="50">
        <v>5.9345832000000014</v>
      </c>
      <c r="AR30" s="50">
        <v>1.084202700000001</v>
      </c>
      <c r="AS30" s="52"/>
      <c r="AT30" s="52"/>
      <c r="AU30" s="9">
        <v>0</v>
      </c>
      <c r="AV30" s="9">
        <v>26.395382390940618</v>
      </c>
      <c r="AW30" s="9">
        <v>0</v>
      </c>
      <c r="AX30" s="9">
        <v>0</v>
      </c>
      <c r="AY30" s="9">
        <v>0</v>
      </c>
      <c r="AZ30" s="9">
        <v>0</v>
      </c>
      <c r="BA30" s="16">
        <f t="shared" si="1"/>
        <v>26.395382390940618</v>
      </c>
      <c r="BB30" s="9">
        <v>0</v>
      </c>
      <c r="BC30" s="9">
        <f>BB30/LN(6)</f>
        <v>0</v>
      </c>
      <c r="BD30" s="9">
        <v>119229.88505747127</v>
      </c>
      <c r="BE30" s="9">
        <v>43429.885057471263</v>
      </c>
      <c r="BF30" s="9">
        <v>1101.1494252873563</v>
      </c>
      <c r="BG30" s="9">
        <v>75802.29885057472</v>
      </c>
      <c r="BH30" s="38">
        <v>0</v>
      </c>
      <c r="BI30" s="38">
        <v>0</v>
      </c>
      <c r="BJ30" s="38">
        <v>107000000</v>
      </c>
      <c r="BK30" s="38">
        <v>498000000</v>
      </c>
      <c r="BL30" s="38">
        <v>2060000</v>
      </c>
      <c r="BM30" s="38">
        <v>10800000</v>
      </c>
      <c r="BN30" s="38">
        <v>422000000</v>
      </c>
      <c r="BO30" s="38">
        <v>0</v>
      </c>
      <c r="BP30" s="38">
        <v>0</v>
      </c>
      <c r="BQ30" s="38">
        <v>19600000</v>
      </c>
      <c r="BR30" s="38">
        <v>0</v>
      </c>
      <c r="BS30" s="38">
        <v>9460000</v>
      </c>
      <c r="BT30" s="38">
        <v>551000</v>
      </c>
      <c r="BU30" s="38">
        <v>2640000</v>
      </c>
      <c r="BV30" s="38">
        <v>108000000</v>
      </c>
      <c r="BW30" s="38">
        <v>6600000</v>
      </c>
      <c r="BX30" s="38">
        <v>29300000</v>
      </c>
      <c r="BY30" s="38">
        <v>0</v>
      </c>
      <c r="BZ30" s="38">
        <v>0</v>
      </c>
      <c r="CA30" s="38">
        <v>0</v>
      </c>
      <c r="CB30" s="38">
        <v>0</v>
      </c>
      <c r="CC30" s="38">
        <v>0</v>
      </c>
      <c r="CD30" s="38">
        <v>1570000</v>
      </c>
      <c r="CE30" s="38">
        <v>108000000</v>
      </c>
      <c r="CF30" s="38">
        <v>22200000</v>
      </c>
      <c r="CG30" s="38">
        <v>6860000</v>
      </c>
      <c r="CH30" s="38">
        <v>20700000</v>
      </c>
      <c r="CI30" s="38">
        <v>0</v>
      </c>
      <c r="CJ30" s="38">
        <v>66700000</v>
      </c>
      <c r="CK30" s="38">
        <v>79300000</v>
      </c>
      <c r="CL30" s="38">
        <v>0</v>
      </c>
      <c r="CM30" s="38">
        <v>173000000</v>
      </c>
      <c r="CN30" s="38">
        <v>42800000</v>
      </c>
      <c r="CO30" s="39">
        <v>1186711000</v>
      </c>
      <c r="CP30" s="39">
        <v>30870000</v>
      </c>
      <c r="CQ30" s="39">
        <v>157760000</v>
      </c>
      <c r="CR30" s="39">
        <v>66700000</v>
      </c>
      <c r="CS30" s="40">
        <v>11.7</v>
      </c>
      <c r="CT30" s="40">
        <v>1.99</v>
      </c>
      <c r="CU30" s="40">
        <v>13</v>
      </c>
      <c r="CV30" s="40">
        <v>5.78</v>
      </c>
      <c r="CW30" s="40">
        <v>32.5</v>
      </c>
    </row>
    <row r="31" spans="1:101" ht="15.75" customHeight="1" x14ac:dyDescent="0.25">
      <c r="A31" s="15" t="s">
        <v>53</v>
      </c>
      <c r="B31" s="28"/>
      <c r="C31" s="8">
        <v>42598</v>
      </c>
      <c r="D31" s="9">
        <v>2016</v>
      </c>
      <c r="E31" s="9" t="s">
        <v>62</v>
      </c>
      <c r="G31" s="13">
        <v>43.972999999999999</v>
      </c>
      <c r="H31" s="13">
        <v>69.570999999999998</v>
      </c>
      <c r="S31" s="9">
        <v>20.024412811387911</v>
      </c>
      <c r="T31" s="9">
        <v>31.73601423487538</v>
      </c>
      <c r="U31" s="9">
        <v>95.803558718861041</v>
      </c>
      <c r="V31" s="9">
        <v>7.2201067615658854</v>
      </c>
      <c r="W31" s="9">
        <v>6.2395017793594238</v>
      </c>
      <c r="X31" s="9">
        <v>20.547500000000003</v>
      </c>
      <c r="Y31" s="9">
        <v>31.714999999999993</v>
      </c>
      <c r="Z31" s="9">
        <v>100.7</v>
      </c>
      <c r="AA31" s="9">
        <v>7.5174999999999992</v>
      </c>
      <c r="AB31" s="9">
        <v>23.400000000000002</v>
      </c>
      <c r="AC31" s="9">
        <v>19.613809523809522</v>
      </c>
      <c r="AD31" s="9">
        <v>31.755238095238091</v>
      </c>
      <c r="AE31" s="9">
        <v>94.185714285714255</v>
      </c>
      <c r="AF31" s="9">
        <v>7.1509523809523827</v>
      </c>
      <c r="AG31" s="9">
        <v>4.2190476190476183</v>
      </c>
      <c r="AH31" s="9">
        <v>20.59</v>
      </c>
      <c r="AI31" s="9">
        <v>31.76</v>
      </c>
      <c r="AJ31" s="9">
        <v>100.9</v>
      </c>
      <c r="AK31" s="9">
        <v>7.56</v>
      </c>
      <c r="AL31" s="9">
        <v>23.4</v>
      </c>
      <c r="AM31" s="9">
        <f t="shared" ref="AM31:AN31" si="33">AC31-X31</f>
        <v>-0.93369047619048118</v>
      </c>
      <c r="AN31" s="9">
        <f t="shared" si="33"/>
        <v>4.0238095238098737E-2</v>
      </c>
      <c r="AO31" s="9"/>
      <c r="AP31" s="9"/>
      <c r="AQ31" s="9"/>
      <c r="AR31" s="9"/>
      <c r="AS31" s="9"/>
      <c r="AT31" s="9"/>
      <c r="AU31" s="9">
        <v>0</v>
      </c>
      <c r="AV31" s="9">
        <v>64.120748919999997</v>
      </c>
      <c r="AW31" s="9">
        <v>0</v>
      </c>
      <c r="AX31" s="9">
        <v>0</v>
      </c>
      <c r="AY31" s="9">
        <v>0</v>
      </c>
      <c r="AZ31" s="9">
        <v>0</v>
      </c>
      <c r="BA31" s="16">
        <f t="shared" si="1"/>
        <v>64.120748919999997</v>
      </c>
      <c r="BB31" s="9">
        <v>0.39641013270367315</v>
      </c>
      <c r="BC31" s="9">
        <f>BB31/LN(2)</f>
        <v>0.57189893260972513</v>
      </c>
      <c r="BD31" s="9"/>
      <c r="BE31" s="9"/>
      <c r="BF31" s="9"/>
      <c r="BG31" s="9"/>
    </row>
    <row r="32" spans="1:101" ht="15.75" customHeight="1" x14ac:dyDescent="0.25">
      <c r="A32" s="7" t="s">
        <v>54</v>
      </c>
      <c r="B32" s="26" t="s">
        <v>78</v>
      </c>
      <c r="C32" s="8">
        <v>42598</v>
      </c>
      <c r="D32" s="9">
        <v>2016</v>
      </c>
      <c r="E32" s="9" t="s">
        <v>62</v>
      </c>
      <c r="F32" s="30">
        <v>0.47569444444444442</v>
      </c>
      <c r="G32" s="13">
        <v>43.933999999999997</v>
      </c>
      <c r="H32" s="13">
        <v>69.582999999999998</v>
      </c>
      <c r="P32" s="29">
        <v>18.7</v>
      </c>
      <c r="Q32" s="32">
        <v>33</v>
      </c>
      <c r="R32" s="34">
        <v>1.85</v>
      </c>
      <c r="S32" s="9">
        <v>18.116621160409558</v>
      </c>
      <c r="T32" s="9">
        <v>31.822286689419798</v>
      </c>
      <c r="U32" s="9">
        <v>97.69044368600683</v>
      </c>
      <c r="V32" s="9">
        <v>7.6267576791808995</v>
      </c>
      <c r="W32" s="9">
        <v>5.3668941979522193</v>
      </c>
      <c r="X32" s="9">
        <v>18.748333333333331</v>
      </c>
      <c r="Y32" s="9">
        <v>31.757499999999997</v>
      </c>
      <c r="Z32" s="9">
        <v>100.50833333333334</v>
      </c>
      <c r="AA32" s="9">
        <v>7.7566666666666677</v>
      </c>
      <c r="AB32" s="9">
        <v>4.2999999999999989</v>
      </c>
      <c r="AC32" s="9">
        <v>17.581923076923083</v>
      </c>
      <c r="AD32" s="9">
        <v>31.84269230769231</v>
      </c>
      <c r="AE32" s="9">
        <v>96.90000000000002</v>
      </c>
      <c r="AF32" s="9">
        <v>7.6419230769230717</v>
      </c>
      <c r="AG32" s="9">
        <v>5.6923076923076925</v>
      </c>
      <c r="AH32" s="9">
        <v>18.91</v>
      </c>
      <c r="AI32" s="9">
        <v>31.85</v>
      </c>
      <c r="AJ32" s="9">
        <v>101</v>
      </c>
      <c r="AK32" s="9">
        <v>7.84</v>
      </c>
      <c r="AL32" s="9">
        <v>6.7</v>
      </c>
      <c r="AM32" s="9">
        <f t="shared" ref="AM32:AN32" si="34">AC32-X32</f>
        <v>-1.1664102564102485</v>
      </c>
      <c r="AN32" s="9">
        <f t="shared" si="34"/>
        <v>8.5192307692313562E-2</v>
      </c>
      <c r="AO32" s="42">
        <v>24.54</v>
      </c>
      <c r="AP32" s="42">
        <v>23.28</v>
      </c>
      <c r="AQ32" s="50">
        <v>4.5352682895569627</v>
      </c>
      <c r="AR32" s="50">
        <v>0.59717826930379825</v>
      </c>
      <c r="AS32" s="52"/>
      <c r="AT32" s="52"/>
      <c r="AU32" s="9">
        <v>0</v>
      </c>
      <c r="AV32" s="9">
        <v>75.569392730000004</v>
      </c>
      <c r="AW32" s="9">
        <v>0</v>
      </c>
      <c r="AX32" s="9">
        <v>0</v>
      </c>
      <c r="AY32" s="9">
        <v>0</v>
      </c>
      <c r="AZ32" s="9">
        <v>0</v>
      </c>
      <c r="BA32" s="16">
        <f t="shared" si="1"/>
        <v>75.569392730000004</v>
      </c>
      <c r="BB32" s="9">
        <v>0.84876711900207202</v>
      </c>
      <c r="BC32" s="9">
        <f>BB32/LN(3)</f>
        <v>0.77258112598673478</v>
      </c>
      <c r="BD32" s="9">
        <v>86516.629711751666</v>
      </c>
      <c r="BE32" s="9">
        <v>27973.392461197338</v>
      </c>
      <c r="BF32" s="9">
        <v>1066.5188470066519</v>
      </c>
      <c r="BG32" s="9">
        <v>58543.237250554324</v>
      </c>
      <c r="BH32" s="38">
        <v>0</v>
      </c>
      <c r="BI32" s="38">
        <v>0</v>
      </c>
      <c r="BJ32" s="38">
        <v>117000000</v>
      </c>
      <c r="BK32" s="38">
        <v>2900000000</v>
      </c>
      <c r="BL32" s="38">
        <v>63700000</v>
      </c>
      <c r="BM32" s="38">
        <v>9520000</v>
      </c>
      <c r="BN32" s="38">
        <v>142000000</v>
      </c>
      <c r="BO32" s="38">
        <v>0</v>
      </c>
      <c r="BP32" s="38">
        <v>0</v>
      </c>
      <c r="BQ32" s="38">
        <v>6540000</v>
      </c>
      <c r="BR32" s="38">
        <v>0</v>
      </c>
      <c r="BS32" s="38">
        <v>5680000</v>
      </c>
      <c r="BT32" s="38">
        <v>0</v>
      </c>
      <c r="BU32" s="38">
        <v>1390000</v>
      </c>
      <c r="BV32" s="38">
        <v>23300000</v>
      </c>
      <c r="BW32" s="38">
        <v>413000</v>
      </c>
      <c r="BX32" s="38">
        <v>5090000</v>
      </c>
      <c r="BY32" s="38">
        <v>0</v>
      </c>
      <c r="BZ32" s="38">
        <v>0</v>
      </c>
      <c r="CA32" s="38">
        <v>0</v>
      </c>
      <c r="CB32" s="38">
        <v>0</v>
      </c>
      <c r="CC32" s="38">
        <v>3230000</v>
      </c>
      <c r="CD32" s="38">
        <v>658000</v>
      </c>
      <c r="CE32" s="38">
        <v>38900000</v>
      </c>
      <c r="CF32" s="38">
        <v>2700000</v>
      </c>
      <c r="CG32" s="38">
        <v>16300000</v>
      </c>
      <c r="CH32" s="38">
        <v>37500000</v>
      </c>
      <c r="CI32" s="38">
        <v>0</v>
      </c>
      <c r="CJ32" s="38">
        <v>26700000</v>
      </c>
      <c r="CK32" s="38">
        <v>65200000</v>
      </c>
      <c r="CL32" s="38">
        <v>0</v>
      </c>
      <c r="CM32" s="38">
        <v>140000000</v>
      </c>
      <c r="CN32" s="38">
        <v>0</v>
      </c>
      <c r="CO32" s="39">
        <v>3269543000</v>
      </c>
      <c r="CP32" s="39">
        <v>8978000</v>
      </c>
      <c r="CQ32" s="39">
        <v>95400000</v>
      </c>
      <c r="CR32" s="39">
        <v>26700000</v>
      </c>
      <c r="CS32" s="40">
        <v>26.3</v>
      </c>
      <c r="CT32" s="40">
        <v>0.67700000000000005</v>
      </c>
      <c r="CU32" s="40">
        <v>8.0500000000000007</v>
      </c>
      <c r="CV32" s="40">
        <v>2.44</v>
      </c>
      <c r="CW32" s="40">
        <v>37.5</v>
      </c>
    </row>
    <row r="33" spans="1:101" ht="15.75" customHeight="1" x14ac:dyDescent="0.25">
      <c r="A33" s="7" t="s">
        <v>55</v>
      </c>
      <c r="B33" s="26" t="s">
        <v>80</v>
      </c>
      <c r="C33" s="8">
        <v>42598</v>
      </c>
      <c r="D33" s="9">
        <v>2016</v>
      </c>
      <c r="E33" s="9" t="s">
        <v>62</v>
      </c>
      <c r="F33" s="30">
        <v>0.5</v>
      </c>
      <c r="G33" s="10">
        <v>43.843000000000004</v>
      </c>
      <c r="H33" s="13">
        <v>69.570999999999998</v>
      </c>
      <c r="P33" s="29">
        <v>19.850000000000001</v>
      </c>
      <c r="Q33">
        <v>33</v>
      </c>
      <c r="R33" s="34">
        <v>4.03</v>
      </c>
      <c r="S33" s="9">
        <v>14.261634615384615</v>
      </c>
      <c r="T33" s="9">
        <v>31.998980769230798</v>
      </c>
      <c r="U33" s="9">
        <v>95.827884615384619</v>
      </c>
      <c r="V33" s="9">
        <v>8.0546346153846091</v>
      </c>
      <c r="W33" s="9">
        <v>4.0994230769230686</v>
      </c>
      <c r="X33" s="9">
        <v>19.436249999999998</v>
      </c>
      <c r="Y33" s="9">
        <v>31.696249999999999</v>
      </c>
      <c r="Z33" s="9">
        <v>102.08749999999999</v>
      </c>
      <c r="AA33" s="9">
        <v>7.7824999999999998</v>
      </c>
      <c r="AB33" s="9">
        <v>2.8875000000000002</v>
      </c>
      <c r="AC33" s="9">
        <v>11.211250000000003</v>
      </c>
      <c r="AD33" s="9">
        <v>32.18</v>
      </c>
      <c r="AE33" s="9">
        <v>87.224999999999994</v>
      </c>
      <c r="AF33" s="9">
        <v>7.8087500000000007</v>
      </c>
      <c r="AG33" s="9">
        <v>2.15</v>
      </c>
      <c r="AH33" s="9">
        <v>19.579999999999998</v>
      </c>
      <c r="AI33" s="9">
        <v>32.18</v>
      </c>
      <c r="AJ33" s="9">
        <v>107.8</v>
      </c>
      <c r="AK33" s="9">
        <v>8.51</v>
      </c>
      <c r="AL33" s="9">
        <v>7.9</v>
      </c>
      <c r="AM33" s="9">
        <f t="shared" ref="AM33:AN33" si="35">AC33-X33</f>
        <v>-8.2249999999999943</v>
      </c>
      <c r="AN33" s="9">
        <f t="shared" si="35"/>
        <v>0.48375000000000057</v>
      </c>
      <c r="AO33" s="42">
        <v>18.149999999999999</v>
      </c>
      <c r="AP33" s="42">
        <v>60.32</v>
      </c>
      <c r="AQ33" s="50">
        <v>1.45511415</v>
      </c>
      <c r="AR33" s="50">
        <v>0.1814612940000003</v>
      </c>
      <c r="AS33" s="52"/>
      <c r="AT33" s="52"/>
      <c r="AU33" s="9">
        <v>0</v>
      </c>
      <c r="AV33" s="9">
        <v>54.745618100000002</v>
      </c>
      <c r="AW33" s="9">
        <v>0</v>
      </c>
      <c r="AX33" s="9">
        <v>0</v>
      </c>
      <c r="AY33" s="9">
        <v>0</v>
      </c>
      <c r="AZ33" s="9">
        <v>0</v>
      </c>
      <c r="BA33" s="16">
        <f t="shared" si="1"/>
        <v>54.745618100000002</v>
      </c>
      <c r="BB33" s="9">
        <v>1.4673677002258931</v>
      </c>
      <c r="BC33" s="9">
        <f>BB33/LN(5)</f>
        <v>0.91172681399474342</v>
      </c>
      <c r="BD33" s="9">
        <v>51567.328918322295</v>
      </c>
      <c r="BE33" s="9">
        <v>17315.673289183222</v>
      </c>
      <c r="BF33" s="9">
        <v>565.12141280353194</v>
      </c>
      <c r="BG33" s="9">
        <v>34251.655629139073</v>
      </c>
      <c r="BH33" s="38">
        <v>0</v>
      </c>
      <c r="BI33" s="38">
        <v>0</v>
      </c>
      <c r="BJ33" s="38">
        <v>4620000</v>
      </c>
      <c r="BK33" s="38">
        <v>182000000</v>
      </c>
      <c r="BL33" s="38">
        <v>152000</v>
      </c>
      <c r="BM33" s="38">
        <v>3100000</v>
      </c>
      <c r="BN33" s="38">
        <v>43500000</v>
      </c>
      <c r="BO33" s="38">
        <v>0</v>
      </c>
      <c r="BP33" s="38">
        <v>0</v>
      </c>
      <c r="BQ33" s="38">
        <v>0</v>
      </c>
      <c r="BR33" s="38">
        <v>0</v>
      </c>
      <c r="BS33" s="38">
        <v>7110000</v>
      </c>
      <c r="BT33" s="38">
        <v>0</v>
      </c>
      <c r="BU33" s="38">
        <v>46000</v>
      </c>
      <c r="BV33" s="38">
        <v>1550000</v>
      </c>
      <c r="BW33" s="38">
        <v>4960000</v>
      </c>
      <c r="BX33" s="38">
        <v>3270000</v>
      </c>
      <c r="BY33" s="38">
        <v>0</v>
      </c>
      <c r="BZ33" s="38">
        <v>0</v>
      </c>
      <c r="CA33" s="38">
        <v>44800000</v>
      </c>
      <c r="CB33" s="38">
        <v>101000000</v>
      </c>
      <c r="CC33" s="38">
        <v>9780000</v>
      </c>
      <c r="CD33" s="38">
        <v>4520000</v>
      </c>
      <c r="CE33" s="38">
        <v>5000000</v>
      </c>
      <c r="CF33" s="38">
        <v>3260000</v>
      </c>
      <c r="CG33" s="38">
        <v>1970000</v>
      </c>
      <c r="CH33" s="38">
        <v>0</v>
      </c>
      <c r="CI33" s="38">
        <v>0</v>
      </c>
      <c r="CJ33" s="38">
        <v>13100000</v>
      </c>
      <c r="CK33" s="38">
        <v>3870000</v>
      </c>
      <c r="CL33" s="38">
        <v>0</v>
      </c>
      <c r="CM33" s="38">
        <v>89200000</v>
      </c>
      <c r="CN33" s="38">
        <v>13700000</v>
      </c>
      <c r="CO33" s="39">
        <v>247038000</v>
      </c>
      <c r="CP33" s="39">
        <v>163370000</v>
      </c>
      <c r="CQ33" s="39">
        <v>10230000</v>
      </c>
      <c r="CR33" s="39">
        <v>13100000</v>
      </c>
      <c r="CS33" s="40">
        <v>3.24</v>
      </c>
      <c r="CT33" s="40">
        <v>8.3000000000000007</v>
      </c>
      <c r="CU33" s="40">
        <v>0.99</v>
      </c>
      <c r="CV33" s="40">
        <v>1.25</v>
      </c>
      <c r="CW33" s="40">
        <v>13.8</v>
      </c>
    </row>
    <row r="34" spans="1:101" ht="15.75" customHeight="1" x14ac:dyDescent="0.25">
      <c r="A34" s="16" t="s">
        <v>52</v>
      </c>
      <c r="B34" s="16" t="s">
        <v>77</v>
      </c>
      <c r="C34" s="17">
        <v>42612</v>
      </c>
      <c r="D34" s="16">
        <v>2016</v>
      </c>
      <c r="E34" s="16" t="s">
        <v>62</v>
      </c>
      <c r="F34" s="30">
        <v>0.44097222222222227</v>
      </c>
      <c r="G34" s="21">
        <v>44</v>
      </c>
      <c r="H34" s="21">
        <v>69.540000000000006</v>
      </c>
      <c r="I34" s="16"/>
      <c r="J34" s="16"/>
      <c r="K34" s="16"/>
      <c r="L34" s="16"/>
      <c r="M34" s="16"/>
      <c r="N34" s="16"/>
      <c r="O34" s="16"/>
      <c r="P34" s="29">
        <v>21.15</v>
      </c>
      <c r="Q34" s="29">
        <v>32</v>
      </c>
      <c r="R34" s="34">
        <v>1.6</v>
      </c>
      <c r="S34" s="11" t="s">
        <v>47</v>
      </c>
      <c r="T34" s="11" t="s">
        <v>47</v>
      </c>
      <c r="U34" s="11" t="s">
        <v>47</v>
      </c>
      <c r="V34" s="11" t="s">
        <v>47</v>
      </c>
      <c r="W34" s="11" t="s">
        <v>47</v>
      </c>
      <c r="X34" s="11" t="s">
        <v>47</v>
      </c>
      <c r="Y34" s="11" t="s">
        <v>47</v>
      </c>
      <c r="Z34" s="11" t="s">
        <v>47</v>
      </c>
      <c r="AA34" s="11" t="s">
        <v>47</v>
      </c>
      <c r="AB34" s="11" t="s">
        <v>47</v>
      </c>
      <c r="AC34" s="11" t="s">
        <v>47</v>
      </c>
      <c r="AD34" s="11" t="s">
        <v>47</v>
      </c>
      <c r="AE34" s="11" t="s">
        <v>47</v>
      </c>
      <c r="AF34" s="11" t="s">
        <v>47</v>
      </c>
      <c r="AG34" s="11" t="s">
        <v>47</v>
      </c>
      <c r="AH34" s="11" t="s">
        <v>47</v>
      </c>
      <c r="AI34" s="11" t="s">
        <v>47</v>
      </c>
      <c r="AJ34" s="11" t="s">
        <v>47</v>
      </c>
      <c r="AK34" s="11" t="s">
        <v>47</v>
      </c>
      <c r="AL34" s="11" t="s">
        <v>47</v>
      </c>
      <c r="AM34" s="16" t="e">
        <f t="shared" ref="AM34:AN34" si="36">AC34-X34</f>
        <v>#VALUE!</v>
      </c>
      <c r="AN34" s="16" t="e">
        <f t="shared" si="36"/>
        <v>#VALUE!</v>
      </c>
      <c r="AO34" s="42">
        <v>23.45</v>
      </c>
      <c r="AP34" s="42">
        <v>28.95</v>
      </c>
      <c r="AQ34" s="42"/>
      <c r="AR34" s="16"/>
      <c r="AS34" s="16"/>
      <c r="AT34" s="16"/>
      <c r="AU34" s="16">
        <v>0</v>
      </c>
      <c r="AV34" s="16">
        <v>18.945815490000001</v>
      </c>
      <c r="AW34" s="16">
        <v>0</v>
      </c>
      <c r="AX34" s="16">
        <v>0</v>
      </c>
      <c r="AY34" s="16">
        <v>0</v>
      </c>
      <c r="AZ34" s="16">
        <v>0</v>
      </c>
      <c r="BA34" s="16">
        <f t="shared" si="1"/>
        <v>18.945815490000001</v>
      </c>
      <c r="BB34" s="16">
        <v>0.63820657353634902</v>
      </c>
      <c r="BC34" s="9">
        <f t="shared" ref="BC34:BC35" si="37">BB34/LN(2)</f>
        <v>0.92073745870362833</v>
      </c>
      <c r="BD34" s="9">
        <v>119229.88505747127</v>
      </c>
      <c r="BE34" s="9">
        <v>43429.885057471263</v>
      </c>
      <c r="BF34" s="9">
        <v>1101.1494252873563</v>
      </c>
      <c r="BG34" s="9">
        <v>75802.29885057472</v>
      </c>
      <c r="BH34" s="38">
        <v>57100000</v>
      </c>
      <c r="BI34" s="38">
        <v>23000000</v>
      </c>
      <c r="BJ34" s="38">
        <v>23400000</v>
      </c>
      <c r="BK34" s="38">
        <v>340000000</v>
      </c>
      <c r="BL34" s="38">
        <v>89600000</v>
      </c>
      <c r="BM34" s="38">
        <v>180000000</v>
      </c>
      <c r="BN34" s="38">
        <v>2800000000</v>
      </c>
      <c r="BO34" s="38">
        <v>70800000</v>
      </c>
      <c r="BP34" s="38">
        <v>0</v>
      </c>
      <c r="BQ34" s="38">
        <v>461000000</v>
      </c>
      <c r="BR34" s="38">
        <v>0</v>
      </c>
      <c r="BS34" s="38">
        <v>94100000</v>
      </c>
      <c r="BT34" s="38">
        <v>0</v>
      </c>
      <c r="BU34" s="38">
        <v>68300000</v>
      </c>
      <c r="BV34" s="38">
        <v>82500000</v>
      </c>
      <c r="BW34" s="38">
        <v>2070000000</v>
      </c>
      <c r="BX34" s="38">
        <v>4640000</v>
      </c>
      <c r="BY34" s="38">
        <v>0</v>
      </c>
      <c r="BZ34" s="38">
        <v>0</v>
      </c>
      <c r="CA34" s="38">
        <v>0</v>
      </c>
      <c r="CB34" s="38">
        <v>0</v>
      </c>
      <c r="CC34" s="38">
        <v>0</v>
      </c>
      <c r="CD34" s="38">
        <v>0</v>
      </c>
      <c r="CE34" s="38">
        <v>25200000</v>
      </c>
      <c r="CF34" s="38">
        <v>6310000</v>
      </c>
      <c r="CG34" s="38">
        <v>870000</v>
      </c>
      <c r="CH34" s="38">
        <v>0</v>
      </c>
      <c r="CI34" s="38">
        <v>0</v>
      </c>
      <c r="CJ34" s="38">
        <v>56600000</v>
      </c>
      <c r="CK34" s="38">
        <v>72600000</v>
      </c>
      <c r="CL34" s="38">
        <v>0</v>
      </c>
      <c r="CM34" s="38">
        <v>517000000</v>
      </c>
      <c r="CN34" s="38">
        <v>6610000</v>
      </c>
      <c r="CO34" s="39">
        <v>6359800000</v>
      </c>
      <c r="CP34" s="39">
        <v>4640000</v>
      </c>
      <c r="CQ34" s="39">
        <v>32380000</v>
      </c>
      <c r="CR34" s="39">
        <v>56600000</v>
      </c>
      <c r="CS34" s="40">
        <v>46</v>
      </c>
      <c r="CT34" s="40">
        <v>0.38800000000000001</v>
      </c>
      <c r="CU34" s="40">
        <v>2.94</v>
      </c>
      <c r="CV34" s="40">
        <v>4.96</v>
      </c>
      <c r="CW34" s="40">
        <v>54.3</v>
      </c>
    </row>
    <row r="35" spans="1:101" ht="15.75" customHeight="1" x14ac:dyDescent="0.25">
      <c r="A35" s="16" t="s">
        <v>54</v>
      </c>
      <c r="B35" s="16" t="s">
        <v>78</v>
      </c>
      <c r="C35" s="17">
        <v>42612</v>
      </c>
      <c r="D35" s="16">
        <v>2016</v>
      </c>
      <c r="E35" s="16" t="s">
        <v>62</v>
      </c>
      <c r="F35" s="30">
        <v>0.4861111111111111</v>
      </c>
      <c r="G35" s="21">
        <v>43.933999999999997</v>
      </c>
      <c r="H35" s="21">
        <v>69.582999999999998</v>
      </c>
      <c r="I35" s="16"/>
      <c r="J35" s="16"/>
      <c r="K35" s="16"/>
      <c r="L35" s="16"/>
      <c r="M35" s="16"/>
      <c r="N35" s="16"/>
      <c r="O35" s="16"/>
      <c r="P35" s="29">
        <v>18.45</v>
      </c>
      <c r="Q35" s="29">
        <v>32</v>
      </c>
      <c r="R35" s="34">
        <v>2</v>
      </c>
      <c r="S35" s="11" t="s">
        <v>47</v>
      </c>
      <c r="T35" s="11" t="s">
        <v>47</v>
      </c>
      <c r="U35" s="11" t="s">
        <v>47</v>
      </c>
      <c r="V35" s="11" t="s">
        <v>47</v>
      </c>
      <c r="W35" s="11" t="s">
        <v>47</v>
      </c>
      <c r="X35" s="11" t="s">
        <v>47</v>
      </c>
      <c r="Y35" s="11" t="s">
        <v>47</v>
      </c>
      <c r="Z35" s="11" t="s">
        <v>47</v>
      </c>
      <c r="AA35" s="11" t="s">
        <v>47</v>
      </c>
      <c r="AB35" s="11" t="s">
        <v>47</v>
      </c>
      <c r="AC35" s="11" t="s">
        <v>47</v>
      </c>
      <c r="AD35" s="11" t="s">
        <v>47</v>
      </c>
      <c r="AE35" s="11" t="s">
        <v>47</v>
      </c>
      <c r="AF35" s="11" t="s">
        <v>47</v>
      </c>
      <c r="AG35" s="11" t="s">
        <v>47</v>
      </c>
      <c r="AH35" s="11" t="s">
        <v>47</v>
      </c>
      <c r="AI35" s="11" t="s">
        <v>47</v>
      </c>
      <c r="AJ35" s="11" t="s">
        <v>47</v>
      </c>
      <c r="AK35" s="11" t="s">
        <v>47</v>
      </c>
      <c r="AL35" s="11" t="s">
        <v>47</v>
      </c>
      <c r="AM35" s="16" t="e">
        <f t="shared" ref="AM35:AN35" si="38">AC35-X35</f>
        <v>#VALUE!</v>
      </c>
      <c r="AN35" s="16" t="e">
        <f t="shared" si="38"/>
        <v>#VALUE!</v>
      </c>
      <c r="AO35" s="42">
        <v>25.53</v>
      </c>
      <c r="AP35" s="42">
        <v>21.2</v>
      </c>
      <c r="AQ35" s="50">
        <v>4.5199189841772158</v>
      </c>
      <c r="AR35" s="50">
        <v>0.71762517151898886</v>
      </c>
      <c r="AS35" s="52"/>
      <c r="AT35" s="52"/>
      <c r="AU35" s="16">
        <v>0</v>
      </c>
      <c r="AV35" s="16">
        <v>65.471503400000003</v>
      </c>
      <c r="AW35" s="16">
        <v>0</v>
      </c>
      <c r="AX35" s="16">
        <v>0</v>
      </c>
      <c r="AY35" s="16">
        <v>0</v>
      </c>
      <c r="AZ35" s="16">
        <v>0</v>
      </c>
      <c r="BA35" s="16">
        <f t="shared" si="1"/>
        <v>65.471503400000003</v>
      </c>
      <c r="BB35" s="16">
        <v>0.40961606733670941</v>
      </c>
      <c r="BC35" s="9">
        <f t="shared" si="37"/>
        <v>0.59095106901511041</v>
      </c>
      <c r="BD35" s="9">
        <v>86516.629711751666</v>
      </c>
      <c r="BE35" s="9">
        <v>27973.392461197338</v>
      </c>
      <c r="BF35" s="9">
        <v>1066.5188470066519</v>
      </c>
      <c r="BG35" s="9">
        <v>58543.237250554324</v>
      </c>
      <c r="BH35" s="38">
        <v>1850000</v>
      </c>
      <c r="BI35" s="38">
        <v>0</v>
      </c>
      <c r="BJ35" s="38">
        <v>30000000</v>
      </c>
      <c r="BK35" s="38">
        <v>608000000</v>
      </c>
      <c r="BL35" s="38">
        <v>99100000</v>
      </c>
      <c r="BM35" s="38">
        <v>92100000</v>
      </c>
      <c r="BN35" s="38">
        <v>1030000000</v>
      </c>
      <c r="BO35" s="38">
        <v>12800000</v>
      </c>
      <c r="BP35" s="38">
        <v>0</v>
      </c>
      <c r="BQ35" s="38">
        <v>468000000</v>
      </c>
      <c r="BR35" s="38">
        <v>0</v>
      </c>
      <c r="BS35" s="38">
        <v>5190000</v>
      </c>
      <c r="BT35" s="38">
        <v>0</v>
      </c>
      <c r="BU35" s="38">
        <v>26000000</v>
      </c>
      <c r="BV35" s="38">
        <v>43400000</v>
      </c>
      <c r="BW35" s="38">
        <v>541000000</v>
      </c>
      <c r="BX35" s="38">
        <v>6770000</v>
      </c>
      <c r="BY35" s="38">
        <v>1450000</v>
      </c>
      <c r="BZ35" s="38">
        <v>0</v>
      </c>
      <c r="CA35" s="38">
        <v>1790000</v>
      </c>
      <c r="CB35" s="38">
        <v>4050000</v>
      </c>
      <c r="CC35" s="38">
        <v>0</v>
      </c>
      <c r="CD35" s="38">
        <v>3930000</v>
      </c>
      <c r="CE35" s="38">
        <v>121000000</v>
      </c>
      <c r="CF35" s="38">
        <v>16000000</v>
      </c>
      <c r="CG35" s="38">
        <v>51900000</v>
      </c>
      <c r="CH35" s="38">
        <v>62600000</v>
      </c>
      <c r="CI35" s="38">
        <v>0</v>
      </c>
      <c r="CJ35" s="38">
        <v>86200000</v>
      </c>
      <c r="CK35" s="38">
        <v>43900000</v>
      </c>
      <c r="CL35" s="38">
        <v>0</v>
      </c>
      <c r="CM35" s="38">
        <v>396000000</v>
      </c>
      <c r="CN35" s="38">
        <v>0</v>
      </c>
      <c r="CO35" s="39">
        <v>2957440000</v>
      </c>
      <c r="CP35" s="39">
        <v>17990000</v>
      </c>
      <c r="CQ35" s="39">
        <v>251500000</v>
      </c>
      <c r="CR35" s="39">
        <v>86200000</v>
      </c>
      <c r="CS35" s="40">
        <v>24.2</v>
      </c>
      <c r="CT35" s="40">
        <v>1.23</v>
      </c>
      <c r="CU35" s="40">
        <v>20</v>
      </c>
      <c r="CV35" s="40">
        <v>7.33</v>
      </c>
      <c r="CW35" s="40">
        <v>52.8</v>
      </c>
    </row>
    <row r="36" spans="1:101" ht="15.75" customHeight="1" x14ac:dyDescent="0.25">
      <c r="A36" s="16" t="s">
        <v>55</v>
      </c>
      <c r="B36" s="16" t="s">
        <v>80</v>
      </c>
      <c r="C36" s="17">
        <v>42612</v>
      </c>
      <c r="D36" s="16">
        <v>2016</v>
      </c>
      <c r="E36" s="16" t="s">
        <v>62</v>
      </c>
      <c r="F36" s="30">
        <v>0.52083333333333337</v>
      </c>
      <c r="G36" s="18">
        <v>43.843000000000004</v>
      </c>
      <c r="H36" s="21">
        <v>69.570999999999998</v>
      </c>
      <c r="I36" s="16"/>
      <c r="J36" s="16"/>
      <c r="K36" s="16"/>
      <c r="L36" s="16"/>
      <c r="M36" s="16"/>
      <c r="N36" s="16"/>
      <c r="O36" s="16"/>
      <c r="P36" s="29">
        <v>16.25</v>
      </c>
      <c r="Q36" s="29">
        <v>33</v>
      </c>
      <c r="R36" s="34">
        <v>3.5</v>
      </c>
      <c r="S36" s="11" t="s">
        <v>59</v>
      </c>
      <c r="T36" s="11" t="s">
        <v>59</v>
      </c>
      <c r="U36" s="11" t="s">
        <v>59</v>
      </c>
      <c r="V36" s="11" t="s">
        <v>59</v>
      </c>
      <c r="W36" s="11" t="s">
        <v>59</v>
      </c>
      <c r="X36" s="11" t="s">
        <v>59</v>
      </c>
      <c r="Y36" s="11" t="s">
        <v>59</v>
      </c>
      <c r="Z36" s="11" t="s">
        <v>59</v>
      </c>
      <c r="AA36" s="11" t="s">
        <v>59</v>
      </c>
      <c r="AB36" s="11" t="s">
        <v>59</v>
      </c>
      <c r="AC36" s="11" t="s">
        <v>59</v>
      </c>
      <c r="AD36" s="11" t="s">
        <v>59</v>
      </c>
      <c r="AE36" s="11" t="s">
        <v>59</v>
      </c>
      <c r="AF36" s="11" t="s">
        <v>59</v>
      </c>
      <c r="AG36" s="11" t="s">
        <v>59</v>
      </c>
      <c r="AH36" s="11" t="s">
        <v>59</v>
      </c>
      <c r="AI36" s="11" t="s">
        <v>59</v>
      </c>
      <c r="AJ36" s="11" t="s">
        <v>59</v>
      </c>
      <c r="AK36" s="11" t="s">
        <v>59</v>
      </c>
      <c r="AL36" s="11" t="s">
        <v>59</v>
      </c>
      <c r="AM36" s="16" t="e">
        <f t="shared" ref="AM36:AN36" si="39">AC36-X36</f>
        <v>#VALUE!</v>
      </c>
      <c r="AN36" s="16" t="e">
        <f t="shared" si="39"/>
        <v>#VALUE!</v>
      </c>
      <c r="AO36" s="42">
        <v>24.69</v>
      </c>
      <c r="AP36" s="42">
        <v>33.479999999999997</v>
      </c>
      <c r="AQ36" s="50">
        <v>3.440050205696203</v>
      </c>
      <c r="AR36" s="50">
        <v>0.21127867405063291</v>
      </c>
      <c r="AS36" s="52"/>
      <c r="AT36" s="52"/>
      <c r="AU36" s="16">
        <v>0</v>
      </c>
      <c r="AV36" s="16">
        <v>31.5967424</v>
      </c>
      <c r="AW36" s="16">
        <v>3.1233561448294518</v>
      </c>
      <c r="AX36" s="16">
        <v>0</v>
      </c>
      <c r="AY36" s="16">
        <v>0</v>
      </c>
      <c r="AZ36" s="16">
        <v>0</v>
      </c>
      <c r="BA36" s="16">
        <f t="shared" si="1"/>
        <v>34.720098544829455</v>
      </c>
      <c r="BB36" s="16">
        <v>1.6731781251207494</v>
      </c>
      <c r="BC36" s="9">
        <f>BB36/LN(6)</f>
        <v>0.93381849174298259</v>
      </c>
      <c r="BD36" s="9">
        <v>51567.328918322295</v>
      </c>
      <c r="BE36" s="9">
        <v>17315.673289183222</v>
      </c>
      <c r="BF36" s="9">
        <v>565.12141280353194</v>
      </c>
      <c r="BG36" s="9">
        <v>34251.655629139073</v>
      </c>
      <c r="BH36" s="38">
        <v>571000</v>
      </c>
      <c r="BI36" s="38">
        <v>423000</v>
      </c>
      <c r="BJ36" s="38">
        <v>84400000</v>
      </c>
      <c r="BK36" s="38">
        <v>1260000000</v>
      </c>
      <c r="BL36" s="38">
        <v>59800000</v>
      </c>
      <c r="BM36" s="38">
        <v>23100000</v>
      </c>
      <c r="BN36" s="38">
        <v>275000000</v>
      </c>
      <c r="BO36" s="38">
        <v>5650000</v>
      </c>
      <c r="BP36" s="38">
        <v>0</v>
      </c>
      <c r="BQ36" s="38">
        <v>166000000</v>
      </c>
      <c r="BR36" s="38">
        <v>0</v>
      </c>
      <c r="BS36" s="38">
        <v>5580000</v>
      </c>
      <c r="BT36" s="38">
        <v>0</v>
      </c>
      <c r="BU36" s="38">
        <v>21900000</v>
      </c>
      <c r="BV36" s="38">
        <v>20600000</v>
      </c>
      <c r="BW36" s="38">
        <v>182000000</v>
      </c>
      <c r="BX36" s="38">
        <v>3250000</v>
      </c>
      <c r="BY36" s="38">
        <v>0</v>
      </c>
      <c r="BZ36" s="38">
        <v>0</v>
      </c>
      <c r="CA36" s="38">
        <v>0</v>
      </c>
      <c r="CB36" s="38">
        <v>23100000</v>
      </c>
      <c r="CC36" s="38">
        <v>0</v>
      </c>
      <c r="CD36" s="38">
        <v>971000</v>
      </c>
      <c r="CE36" s="38">
        <v>11000000</v>
      </c>
      <c r="CF36" s="38">
        <v>6600000</v>
      </c>
      <c r="CG36" s="38">
        <v>24400000</v>
      </c>
      <c r="CH36" s="38">
        <v>0</v>
      </c>
      <c r="CI36" s="38">
        <v>178000</v>
      </c>
      <c r="CJ36" s="38">
        <v>36500000</v>
      </c>
      <c r="CK36" s="38">
        <v>32300000</v>
      </c>
      <c r="CL36" s="38">
        <v>0</v>
      </c>
      <c r="CM36" s="38">
        <v>183000000</v>
      </c>
      <c r="CN36" s="38">
        <v>0</v>
      </c>
      <c r="CO36" s="39">
        <v>2105024000</v>
      </c>
      <c r="CP36" s="39">
        <v>27321000</v>
      </c>
      <c r="CQ36" s="39">
        <v>42000000</v>
      </c>
      <c r="CR36" s="39">
        <v>36678000</v>
      </c>
      <c r="CS36" s="40">
        <v>18.399999999999999</v>
      </c>
      <c r="CT36" s="40">
        <v>1.77</v>
      </c>
      <c r="CU36" s="40">
        <v>3.73</v>
      </c>
      <c r="CV36" s="40">
        <v>3.28</v>
      </c>
      <c r="CW36" s="40">
        <v>27.2</v>
      </c>
    </row>
    <row r="37" spans="1:101" ht="15.75" customHeight="1" x14ac:dyDescent="0.25">
      <c r="A37" s="7" t="s">
        <v>56</v>
      </c>
      <c r="B37" s="26" t="s">
        <v>56</v>
      </c>
      <c r="C37" s="8">
        <v>42655</v>
      </c>
      <c r="D37" s="9">
        <v>2016</v>
      </c>
      <c r="E37" s="9" t="s">
        <v>63</v>
      </c>
      <c r="F37" s="30">
        <v>0.4465277777777778</v>
      </c>
      <c r="G37" s="13">
        <v>43.457000000000001</v>
      </c>
      <c r="H37" s="13">
        <v>70.344999999999999</v>
      </c>
      <c r="P37" s="29">
        <v>13</v>
      </c>
      <c r="Q37" s="35">
        <v>33</v>
      </c>
      <c r="R37" s="36">
        <v>5</v>
      </c>
      <c r="S37" s="9">
        <v>14.174307692307691</v>
      </c>
      <c r="T37" s="9">
        <v>32.010307692307691</v>
      </c>
      <c r="U37" s="12" t="s">
        <v>47</v>
      </c>
      <c r="V37" s="9">
        <v>2.516216153846154</v>
      </c>
      <c r="W37" s="12" t="s">
        <v>47</v>
      </c>
      <c r="X37" s="9">
        <v>14.187049999999999</v>
      </c>
      <c r="Y37" s="9">
        <v>31.8584</v>
      </c>
      <c r="Z37" s="12" t="s">
        <v>47</v>
      </c>
      <c r="AA37" s="9">
        <v>2.393205</v>
      </c>
      <c r="AB37" s="12" t="s">
        <v>47</v>
      </c>
      <c r="AC37" s="9">
        <v>14.212800000000001</v>
      </c>
      <c r="AD37" s="9">
        <v>32.080950000000001</v>
      </c>
      <c r="AE37" s="12" t="s">
        <v>47</v>
      </c>
      <c r="AF37" s="9">
        <v>2.57877</v>
      </c>
      <c r="AG37" s="12" t="s">
        <v>47</v>
      </c>
      <c r="AH37" s="9">
        <v>14.2148</v>
      </c>
      <c r="AI37" s="9">
        <v>32.0989</v>
      </c>
      <c r="AJ37" s="12" t="s">
        <v>47</v>
      </c>
      <c r="AK37" s="9">
        <v>2.5862500000000002</v>
      </c>
      <c r="AL37" s="12" t="s">
        <v>47</v>
      </c>
      <c r="AM37" s="9">
        <f t="shared" ref="AM37:AN37" si="40">AC37-X37</f>
        <v>2.575000000000216E-2</v>
      </c>
      <c r="AN37" s="9">
        <f t="shared" si="40"/>
        <v>0.2225500000000018</v>
      </c>
      <c r="AO37" s="42">
        <v>21.32</v>
      </c>
      <c r="AP37" s="42">
        <v>8.58</v>
      </c>
      <c r="AQ37" s="42"/>
      <c r="AR37" s="9"/>
      <c r="AS37" s="9"/>
      <c r="AT37" s="9"/>
      <c r="AU37" s="9">
        <v>1.7630865960461948</v>
      </c>
      <c r="AV37" s="9">
        <v>10.33809868</v>
      </c>
      <c r="AW37" s="9">
        <v>0</v>
      </c>
      <c r="AX37" s="9">
        <v>0</v>
      </c>
      <c r="AY37" s="9">
        <v>8.65515238059041</v>
      </c>
      <c r="AZ37" s="9">
        <v>4.6481373895763314</v>
      </c>
      <c r="BA37" s="16">
        <f t="shared" si="1"/>
        <v>20.756337656636603</v>
      </c>
      <c r="BB37" s="9">
        <v>1.5103984978931122</v>
      </c>
      <c r="BC37" s="9">
        <f>BB37/LN(5)</f>
        <v>0.93846335184735286</v>
      </c>
      <c r="BD37" s="9">
        <v>7110.1123595505615</v>
      </c>
      <c r="BE37" s="9">
        <v>5690.4494382022476</v>
      </c>
      <c r="BF37" s="9">
        <v>3.9325842696629212</v>
      </c>
      <c r="BG37" s="9">
        <v>1419.6629213483147</v>
      </c>
      <c r="BH37">
        <v>0</v>
      </c>
      <c r="BI37">
        <v>0</v>
      </c>
      <c r="BJ37">
        <v>32900000</v>
      </c>
      <c r="BK37">
        <v>121000000</v>
      </c>
      <c r="BL37">
        <v>555000</v>
      </c>
      <c r="BM37">
        <v>26500000</v>
      </c>
      <c r="BN37">
        <v>27600</v>
      </c>
      <c r="BO37">
        <v>0</v>
      </c>
      <c r="BP37">
        <v>0</v>
      </c>
      <c r="BQ37">
        <v>4330000</v>
      </c>
      <c r="BR37">
        <v>0</v>
      </c>
      <c r="BS37">
        <v>1040000</v>
      </c>
      <c r="BT37">
        <v>0</v>
      </c>
      <c r="BU37">
        <v>4450000</v>
      </c>
      <c r="BV37">
        <v>635000</v>
      </c>
      <c r="BW37">
        <v>151000</v>
      </c>
      <c r="BX37">
        <v>12700000</v>
      </c>
      <c r="BY37">
        <v>18200000</v>
      </c>
      <c r="BZ37">
        <v>0</v>
      </c>
      <c r="CA37">
        <v>213000000</v>
      </c>
      <c r="CB37">
        <v>26400000</v>
      </c>
      <c r="CC37">
        <v>16800000</v>
      </c>
      <c r="CD37">
        <v>412000000</v>
      </c>
      <c r="CE37">
        <v>22600000</v>
      </c>
      <c r="CF37">
        <v>841000</v>
      </c>
      <c r="CG37">
        <v>3180000</v>
      </c>
      <c r="CH37">
        <v>0</v>
      </c>
      <c r="CI37">
        <v>74100000</v>
      </c>
      <c r="CJ37">
        <v>58300000</v>
      </c>
      <c r="CK37">
        <v>16000000</v>
      </c>
      <c r="CL37">
        <v>0</v>
      </c>
      <c r="CM37">
        <v>62300000</v>
      </c>
      <c r="CN37">
        <v>115000000</v>
      </c>
      <c r="CO37">
        <v>191588600</v>
      </c>
      <c r="CP37">
        <v>699100000</v>
      </c>
      <c r="CQ37">
        <v>26621000</v>
      </c>
      <c r="CR37">
        <v>132400000</v>
      </c>
      <c r="CS37">
        <v>2.64</v>
      </c>
      <c r="CT37">
        <v>29.2</v>
      </c>
      <c r="CU37">
        <v>2.4300000000000002</v>
      </c>
      <c r="CV37">
        <v>11</v>
      </c>
      <c r="CW37">
        <v>45.3</v>
      </c>
    </row>
    <row r="38" spans="1:101" ht="15.75" customHeight="1" x14ac:dyDescent="0.25">
      <c r="A38" s="7" t="s">
        <v>48</v>
      </c>
      <c r="B38" s="26" t="s">
        <v>79</v>
      </c>
      <c r="C38" s="8">
        <v>42655</v>
      </c>
      <c r="D38" s="9">
        <v>2016</v>
      </c>
      <c r="E38" s="9" t="s">
        <v>63</v>
      </c>
      <c r="F38" s="30">
        <v>0.42638888888888887</v>
      </c>
      <c r="G38" s="13">
        <v>43.476999999999997</v>
      </c>
      <c r="H38" s="10">
        <v>70.314999999999998</v>
      </c>
      <c r="P38" s="29">
        <v>12.94</v>
      </c>
      <c r="Q38" s="35">
        <v>33</v>
      </c>
      <c r="R38" s="36">
        <v>5</v>
      </c>
      <c r="S38" s="9">
        <v>14.101193333333331</v>
      </c>
      <c r="T38" s="9">
        <v>31.867033333333332</v>
      </c>
      <c r="U38" s="12" t="s">
        <v>47</v>
      </c>
      <c r="V38" s="9">
        <v>2.3362446666666665</v>
      </c>
      <c r="W38" s="12" t="s">
        <v>47</v>
      </c>
      <c r="X38" s="9">
        <v>13.9659</v>
      </c>
      <c r="Y38" s="9">
        <v>31.747799999999998</v>
      </c>
      <c r="Z38" s="12" t="s">
        <v>47</v>
      </c>
      <c r="AA38" s="9">
        <v>2.2114750000000001</v>
      </c>
      <c r="AB38" s="12" t="s">
        <v>47</v>
      </c>
      <c r="AC38" s="9">
        <v>14.13425</v>
      </c>
      <c r="AD38" s="9">
        <v>32.095349999999996</v>
      </c>
      <c r="AE38" s="12" t="s">
        <v>47</v>
      </c>
      <c r="AF38" s="9">
        <v>2.3964400000000001</v>
      </c>
      <c r="AG38" s="12" t="s">
        <v>47</v>
      </c>
      <c r="AH38" s="9">
        <v>14.204800000000001</v>
      </c>
      <c r="AI38" s="9">
        <v>32.103099999999998</v>
      </c>
      <c r="AJ38" s="12" t="s">
        <v>47</v>
      </c>
      <c r="AK38" s="9">
        <v>2.4084500000000002</v>
      </c>
      <c r="AL38" s="12" t="s">
        <v>59</v>
      </c>
      <c r="AM38" s="9">
        <f t="shared" ref="AM38:AN38" si="41">AC38-X38</f>
        <v>0.16835000000000022</v>
      </c>
      <c r="AN38" s="9">
        <f t="shared" si="41"/>
        <v>0.34754999999999825</v>
      </c>
      <c r="AO38" s="42">
        <v>18.16</v>
      </c>
      <c r="AP38" s="42">
        <v>12.22</v>
      </c>
      <c r="AQ38" s="42"/>
      <c r="AR38" s="9"/>
      <c r="AS38" s="9"/>
      <c r="AT38" s="9"/>
      <c r="AU38" s="9">
        <v>0</v>
      </c>
      <c r="AV38" s="9">
        <v>39.679791020000003</v>
      </c>
      <c r="AW38" s="9">
        <v>0</v>
      </c>
      <c r="AX38" s="9">
        <v>0</v>
      </c>
      <c r="AY38" s="9">
        <v>11.455671884393411</v>
      </c>
      <c r="AZ38" s="9">
        <v>44.494493695904836</v>
      </c>
      <c r="BA38" s="16">
        <f t="shared" si="1"/>
        <v>51.135462904393414</v>
      </c>
      <c r="BB38" s="9">
        <v>1.1540036724372105</v>
      </c>
      <c r="BC38" s="9">
        <f>BB38/LN(4)</f>
        <v>0.83243768769640769</v>
      </c>
      <c r="BD38" s="9">
        <v>7635.2830188679245</v>
      </c>
      <c r="BE38" s="9">
        <v>5713.5849056603774</v>
      </c>
      <c r="BF38" s="9">
        <v>0</v>
      </c>
      <c r="BG38" s="9">
        <v>1921.6981132075471</v>
      </c>
      <c r="BH38">
        <v>671000</v>
      </c>
      <c r="BI38">
        <v>0</v>
      </c>
      <c r="BJ38">
        <v>55200000</v>
      </c>
      <c r="BK38">
        <v>51600000</v>
      </c>
      <c r="BL38">
        <v>1190000</v>
      </c>
      <c r="BM38">
        <v>17800000</v>
      </c>
      <c r="BN38">
        <v>0</v>
      </c>
      <c r="BO38">
        <v>0</v>
      </c>
      <c r="BP38">
        <v>0</v>
      </c>
      <c r="BQ38">
        <v>370000</v>
      </c>
      <c r="BR38">
        <v>0</v>
      </c>
      <c r="BS38">
        <v>5070000</v>
      </c>
      <c r="BT38">
        <v>0</v>
      </c>
      <c r="BU38">
        <v>8410000</v>
      </c>
      <c r="BV38">
        <v>1760000</v>
      </c>
      <c r="BW38">
        <v>0</v>
      </c>
      <c r="BX38">
        <v>22500000</v>
      </c>
      <c r="BY38">
        <v>12500000</v>
      </c>
      <c r="BZ38">
        <v>0</v>
      </c>
      <c r="CA38">
        <v>451000000</v>
      </c>
      <c r="CB38">
        <v>52800000</v>
      </c>
      <c r="CC38">
        <v>58800000</v>
      </c>
      <c r="CD38">
        <v>547000000</v>
      </c>
      <c r="CE38">
        <v>9160000</v>
      </c>
      <c r="CF38">
        <v>4630000</v>
      </c>
      <c r="CG38">
        <v>6380000</v>
      </c>
      <c r="CH38">
        <v>0</v>
      </c>
      <c r="CI38">
        <v>101000000</v>
      </c>
      <c r="CJ38">
        <v>69500000</v>
      </c>
      <c r="CK38">
        <v>23800000</v>
      </c>
      <c r="CL38">
        <v>0</v>
      </c>
      <c r="CM38">
        <v>61900000</v>
      </c>
      <c r="CN38">
        <v>1140000000</v>
      </c>
      <c r="CO38">
        <v>142071000</v>
      </c>
      <c r="CP38">
        <v>1144600000</v>
      </c>
      <c r="CQ38">
        <v>20170000</v>
      </c>
      <c r="CR38">
        <v>170500000</v>
      </c>
      <c r="CS38">
        <v>2.0699999999999998</v>
      </c>
      <c r="CT38">
        <v>44.6</v>
      </c>
      <c r="CU38">
        <v>1.87</v>
      </c>
      <c r="CV38">
        <v>13.9</v>
      </c>
      <c r="CW38">
        <v>62.4</v>
      </c>
    </row>
    <row r="39" spans="1:101" ht="15.75" customHeight="1" x14ac:dyDescent="0.25">
      <c r="A39" s="7" t="s">
        <v>49</v>
      </c>
      <c r="B39" s="26" t="s">
        <v>76</v>
      </c>
      <c r="C39" s="8">
        <v>42655</v>
      </c>
      <c r="D39" s="9">
        <v>2016</v>
      </c>
      <c r="E39" s="9" t="s">
        <v>63</v>
      </c>
      <c r="F39" s="30">
        <v>0.40069444444444446</v>
      </c>
      <c r="G39" s="21">
        <v>43.476999999999997</v>
      </c>
      <c r="H39" s="18">
        <v>70.314999999999998</v>
      </c>
      <c r="P39" s="33">
        <v>12.84</v>
      </c>
      <c r="Q39" s="35">
        <v>33</v>
      </c>
      <c r="R39" s="36">
        <v>5</v>
      </c>
      <c r="S39" s="9">
        <v>13.429442622950816</v>
      </c>
      <c r="T39" s="9">
        <v>32.301419672131146</v>
      </c>
      <c r="U39" s="12" t="s">
        <v>47</v>
      </c>
      <c r="V39" s="9">
        <v>1.5970885245901636</v>
      </c>
      <c r="W39" s="12" t="s">
        <v>47</v>
      </c>
      <c r="X39" s="9">
        <v>13.937100000000001</v>
      </c>
      <c r="Y39" s="9">
        <v>31.841999999999999</v>
      </c>
      <c r="Z39" s="12" t="s">
        <v>47</v>
      </c>
      <c r="AA39" s="9">
        <v>0.87617500000000004</v>
      </c>
      <c r="AB39" s="12" t="s">
        <v>47</v>
      </c>
      <c r="AC39" s="9">
        <v>12.3833</v>
      </c>
      <c r="AD39" s="9">
        <v>32.5595</v>
      </c>
      <c r="AE39" s="12" t="s">
        <v>47</v>
      </c>
      <c r="AF39" s="9">
        <v>2.0431949999999999</v>
      </c>
      <c r="AG39" s="12" t="s">
        <v>47</v>
      </c>
      <c r="AH39" s="9">
        <v>14.215400000000001</v>
      </c>
      <c r="AI39" s="9">
        <v>32.5732</v>
      </c>
      <c r="AJ39" s="12" t="s">
        <v>47</v>
      </c>
      <c r="AK39" s="9">
        <v>2.0687099999999998</v>
      </c>
      <c r="AL39" s="12" t="s">
        <v>47</v>
      </c>
      <c r="AM39" s="9">
        <f t="shared" ref="AM39:AN39" si="42">AC39-X39</f>
        <v>-1.5538000000000007</v>
      </c>
      <c r="AN39" s="9">
        <f t="shared" si="42"/>
        <v>0.71750000000000114</v>
      </c>
      <c r="AO39" s="42">
        <v>15.32</v>
      </c>
      <c r="AP39" s="42">
        <v>18.260000000000002</v>
      </c>
      <c r="AQ39" s="42"/>
      <c r="AR39" s="9"/>
      <c r="AS39" s="9"/>
      <c r="AT39" s="9"/>
      <c r="AU39" s="9">
        <v>0</v>
      </c>
      <c r="AV39" s="9">
        <v>18.001227499999999</v>
      </c>
      <c r="AW39" s="9">
        <v>0</v>
      </c>
      <c r="AX39" s="9">
        <v>0</v>
      </c>
      <c r="AY39" s="9">
        <v>0</v>
      </c>
      <c r="AZ39" s="9">
        <v>2.6861214343702433</v>
      </c>
      <c r="BA39" s="16">
        <f t="shared" si="1"/>
        <v>18.001227499999999</v>
      </c>
      <c r="BB39" s="9">
        <v>0.62428486467729072</v>
      </c>
      <c r="BC39" s="9">
        <f>BB39/LN(3)</f>
        <v>0.56824857241869686</v>
      </c>
      <c r="BD39" s="9">
        <v>12956.603773584906</v>
      </c>
      <c r="BE39" s="9">
        <v>9208.3018867924511</v>
      </c>
      <c r="BF39" s="9">
        <v>11.886792452830189</v>
      </c>
      <c r="BG39" s="9">
        <v>3748.3018867924525</v>
      </c>
      <c r="BH39" s="38">
        <v>0</v>
      </c>
      <c r="BI39" s="38">
        <v>0</v>
      </c>
      <c r="BJ39" s="38">
        <v>36400000</v>
      </c>
      <c r="BK39" s="38">
        <v>72500000</v>
      </c>
      <c r="BL39" s="38">
        <v>0</v>
      </c>
      <c r="BM39" s="38">
        <v>12100000</v>
      </c>
      <c r="BN39" s="38">
        <v>0</v>
      </c>
      <c r="BO39" s="38">
        <v>0</v>
      </c>
      <c r="BP39" s="38">
        <v>0</v>
      </c>
      <c r="BQ39" s="38">
        <v>0</v>
      </c>
      <c r="BR39" s="38">
        <v>0</v>
      </c>
      <c r="BS39" s="38">
        <v>2840000</v>
      </c>
      <c r="BT39" s="38">
        <v>0</v>
      </c>
      <c r="BU39" s="38">
        <v>6160000</v>
      </c>
      <c r="BV39" s="38">
        <v>1430000</v>
      </c>
      <c r="BW39" s="38">
        <v>84300</v>
      </c>
      <c r="BX39" s="38">
        <v>3330000</v>
      </c>
      <c r="BY39" s="38">
        <v>6590000</v>
      </c>
      <c r="BZ39" s="38">
        <v>0</v>
      </c>
      <c r="CA39" s="38">
        <v>258000000</v>
      </c>
      <c r="CB39" s="38">
        <v>43300000</v>
      </c>
      <c r="CC39" s="38">
        <v>44200000</v>
      </c>
      <c r="CD39" s="38">
        <v>177000000</v>
      </c>
      <c r="CE39" s="38">
        <v>9630000</v>
      </c>
      <c r="CF39" s="38">
        <v>1560000</v>
      </c>
      <c r="CG39" s="38">
        <v>2320000</v>
      </c>
      <c r="CH39" s="38">
        <v>0</v>
      </c>
      <c r="CI39" s="38">
        <v>149000000</v>
      </c>
      <c r="CJ39" s="38">
        <v>36000000</v>
      </c>
      <c r="CK39" s="38">
        <v>19900000</v>
      </c>
      <c r="CL39" s="38">
        <v>0</v>
      </c>
      <c r="CM39" s="38">
        <v>128000000</v>
      </c>
      <c r="CN39" s="38">
        <v>2820000</v>
      </c>
      <c r="CO39" s="39">
        <v>131514300</v>
      </c>
      <c r="CP39" s="39">
        <v>532420000</v>
      </c>
      <c r="CQ39" s="39">
        <v>13510000</v>
      </c>
      <c r="CR39" s="39">
        <v>199000000</v>
      </c>
      <c r="CS39" s="40">
        <v>1.94</v>
      </c>
      <c r="CT39" s="40">
        <v>23</v>
      </c>
      <c r="CU39" s="40">
        <v>1.28</v>
      </c>
      <c r="CV39" s="40">
        <v>16</v>
      </c>
      <c r="CW39" s="40">
        <v>42.3</v>
      </c>
    </row>
    <row r="40" spans="1:101" ht="15.75" customHeight="1" x14ac:dyDescent="0.25">
      <c r="A40" s="16" t="s">
        <v>64</v>
      </c>
      <c r="B40" s="16"/>
      <c r="C40" s="17">
        <v>42893</v>
      </c>
      <c r="D40" s="16">
        <v>2017</v>
      </c>
      <c r="E40" s="16" t="s">
        <v>51</v>
      </c>
      <c r="F40" s="16"/>
      <c r="G40" s="21">
        <v>44.378</v>
      </c>
      <c r="H40" s="21">
        <v>68.83</v>
      </c>
      <c r="I40" s="16"/>
      <c r="J40" s="16"/>
      <c r="K40" s="16"/>
      <c r="L40" s="16" t="s">
        <v>61</v>
      </c>
      <c r="M40" s="16"/>
      <c r="N40" s="16"/>
      <c r="O40" s="16"/>
      <c r="P40" s="16"/>
      <c r="Q40" s="16"/>
      <c r="R40" s="16"/>
      <c r="S40" s="11" t="s">
        <v>59</v>
      </c>
      <c r="T40" s="11" t="s">
        <v>59</v>
      </c>
      <c r="U40" s="11" t="s">
        <v>59</v>
      </c>
      <c r="V40" s="11" t="s">
        <v>59</v>
      </c>
      <c r="W40" s="11" t="s">
        <v>59</v>
      </c>
      <c r="X40" s="11" t="s">
        <v>59</v>
      </c>
      <c r="Y40" s="11" t="s">
        <v>59</v>
      </c>
      <c r="Z40" s="11" t="s">
        <v>59</v>
      </c>
      <c r="AA40" s="11" t="s">
        <v>59</v>
      </c>
      <c r="AB40" s="11" t="s">
        <v>59</v>
      </c>
      <c r="AC40" s="11" t="s">
        <v>59</v>
      </c>
      <c r="AD40" s="11" t="s">
        <v>59</v>
      </c>
      <c r="AE40" s="11" t="s">
        <v>59</v>
      </c>
      <c r="AF40" s="11" t="s">
        <v>59</v>
      </c>
      <c r="AG40" s="11" t="s">
        <v>59</v>
      </c>
      <c r="AH40" s="11" t="s">
        <v>59</v>
      </c>
      <c r="AI40" s="11" t="s">
        <v>59</v>
      </c>
      <c r="AJ40" s="11" t="s">
        <v>59</v>
      </c>
      <c r="AK40" s="11" t="s">
        <v>59</v>
      </c>
      <c r="AL40" s="11" t="s">
        <v>59</v>
      </c>
      <c r="AM40" s="16" t="e">
        <f t="shared" ref="AM40:AN40" si="43">AC40-X40</f>
        <v>#VALUE!</v>
      </c>
      <c r="AN40" s="16" t="e">
        <f t="shared" si="43"/>
        <v>#VALUE!</v>
      </c>
      <c r="AO40" s="16"/>
      <c r="AP40" s="16"/>
      <c r="AQ40" s="16"/>
      <c r="AR40" s="16"/>
      <c r="AS40" s="16"/>
      <c r="AT40" s="16"/>
      <c r="AU40" s="16">
        <v>0.99100977758444408</v>
      </c>
      <c r="AV40" s="16">
        <v>3.616131422</v>
      </c>
      <c r="AW40" s="16"/>
      <c r="AX40" s="16">
        <v>0</v>
      </c>
      <c r="AY40" s="16">
        <v>0</v>
      </c>
      <c r="AZ40" s="16">
        <v>0</v>
      </c>
      <c r="BA40" s="16">
        <f t="shared" si="1"/>
        <v>4.6071411995844445</v>
      </c>
      <c r="BB40" s="16">
        <v>1.6979734956682808</v>
      </c>
      <c r="BC40" s="9">
        <f>BB40/LN(6)</f>
        <v>0.9476570515348357</v>
      </c>
      <c r="BD40" s="9"/>
      <c r="BE40" s="9"/>
      <c r="BF40" s="9"/>
      <c r="BG40" s="9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</row>
    <row r="41" spans="1:101" ht="15.75" customHeight="1" x14ac:dyDescent="0.25">
      <c r="A41" s="7" t="s">
        <v>65</v>
      </c>
      <c r="B41" s="26"/>
      <c r="C41" s="8">
        <v>42907</v>
      </c>
      <c r="D41" s="9">
        <v>2017</v>
      </c>
      <c r="E41" s="9" t="s">
        <v>51</v>
      </c>
      <c r="G41" s="10">
        <v>44.439100000000003</v>
      </c>
      <c r="H41" s="13">
        <v>68.729299999999995</v>
      </c>
      <c r="S41" s="9">
        <v>8.7003428571428572</v>
      </c>
      <c r="T41" s="9">
        <v>30.416555844155848</v>
      </c>
      <c r="U41" s="12" t="s">
        <v>59</v>
      </c>
      <c r="V41" s="12" t="s">
        <v>59</v>
      </c>
      <c r="W41" s="12" t="s">
        <v>59</v>
      </c>
      <c r="X41" s="9">
        <v>13.06995</v>
      </c>
      <c r="Y41" s="9">
        <v>27.358800000000002</v>
      </c>
      <c r="Z41" s="12" t="s">
        <v>59</v>
      </c>
      <c r="AA41" s="12" t="s">
        <v>59</v>
      </c>
      <c r="AB41" s="12" t="s">
        <v>59</v>
      </c>
      <c r="AC41" s="9">
        <v>8.0951500000000003</v>
      </c>
      <c r="AD41" s="9">
        <v>30.837</v>
      </c>
      <c r="AE41" s="12" t="s">
        <v>59</v>
      </c>
      <c r="AF41" s="12" t="s">
        <v>59</v>
      </c>
      <c r="AG41" s="12" t="s">
        <v>59</v>
      </c>
      <c r="AH41" s="9">
        <v>13.4312</v>
      </c>
      <c r="AI41" s="22">
        <v>30.842400000000001</v>
      </c>
      <c r="AJ41" s="12" t="s">
        <v>59</v>
      </c>
      <c r="AK41" s="12" t="s">
        <v>59</v>
      </c>
      <c r="AL41" s="12" t="s">
        <v>59</v>
      </c>
      <c r="AM41" s="9">
        <f t="shared" ref="AM41:AN41" si="44">AC41-X41</f>
        <v>-4.9748000000000001</v>
      </c>
      <c r="AN41" s="9">
        <f t="shared" si="44"/>
        <v>3.4781999999999975</v>
      </c>
      <c r="AO41" s="9"/>
      <c r="AP41" s="9"/>
      <c r="AQ41" s="9"/>
      <c r="AR41" s="9"/>
      <c r="AS41" s="9"/>
      <c r="AT41" s="9"/>
      <c r="AU41" s="9">
        <v>2.7551082899999999</v>
      </c>
      <c r="AV41" s="9">
        <v>13.69330706</v>
      </c>
      <c r="AW41" s="9">
        <v>1.3158733513838141</v>
      </c>
      <c r="AX41" s="9">
        <v>0</v>
      </c>
      <c r="AY41" s="9">
        <v>0</v>
      </c>
      <c r="AZ41" s="9">
        <v>0</v>
      </c>
      <c r="BA41" s="16">
        <f t="shared" si="1"/>
        <v>17.764288701383816</v>
      </c>
      <c r="BB41" s="9">
        <v>1.6255970414854382</v>
      </c>
      <c r="BC41" s="9">
        <f>BB41/LN(7)</f>
        <v>0.83539162498053754</v>
      </c>
      <c r="BD41" s="9"/>
      <c r="BE41" s="9"/>
      <c r="BF41" s="9"/>
      <c r="BG41" s="9"/>
    </row>
    <row r="42" spans="1:101" ht="15.75" customHeight="1" x14ac:dyDescent="0.25">
      <c r="A42" s="7" t="s">
        <v>66</v>
      </c>
      <c r="B42" s="26"/>
      <c r="C42" s="8">
        <v>42907</v>
      </c>
      <c r="D42" s="9">
        <v>2017</v>
      </c>
      <c r="E42" s="9" t="s">
        <v>51</v>
      </c>
      <c r="G42" s="13">
        <v>44.402000000000001</v>
      </c>
      <c r="H42" s="13">
        <v>68.774000000000001</v>
      </c>
      <c r="S42" s="9">
        <v>13.51525294117647</v>
      </c>
      <c r="T42" s="9">
        <v>29.0839</v>
      </c>
      <c r="U42" s="12" t="s">
        <v>59</v>
      </c>
      <c r="V42" s="12" t="s">
        <v>59</v>
      </c>
      <c r="W42" s="12" t="s">
        <v>59</v>
      </c>
      <c r="X42" s="9">
        <v>13.53415</v>
      </c>
      <c r="Y42" s="9">
        <v>29.286299999999997</v>
      </c>
      <c r="Z42" s="12" t="s">
        <v>59</v>
      </c>
      <c r="AA42" s="12" t="s">
        <v>59</v>
      </c>
      <c r="AB42" s="12" t="s">
        <v>59</v>
      </c>
      <c r="AC42" s="9">
        <v>13.50765</v>
      </c>
      <c r="AD42" s="9">
        <v>29.0535</v>
      </c>
      <c r="AE42" s="12" t="s">
        <v>59</v>
      </c>
      <c r="AF42" s="12" t="s">
        <v>59</v>
      </c>
      <c r="AG42" s="12" t="s">
        <v>59</v>
      </c>
      <c r="AH42" s="9">
        <v>13.569000000000001</v>
      </c>
      <c r="AI42" s="22">
        <v>29.544799999999999</v>
      </c>
      <c r="AJ42" s="12" t="s">
        <v>59</v>
      </c>
      <c r="AK42" s="12" t="s">
        <v>59</v>
      </c>
      <c r="AL42" s="12" t="s">
        <v>47</v>
      </c>
      <c r="AM42" s="9">
        <f t="shared" ref="AM42:AN42" si="45">AC42-X42</f>
        <v>-2.6500000000000412E-2</v>
      </c>
      <c r="AN42" s="9">
        <f t="shared" si="45"/>
        <v>-0.23279999999999745</v>
      </c>
      <c r="AO42" s="9"/>
      <c r="AP42" s="9"/>
      <c r="AQ42" s="9"/>
      <c r="AR42" s="9"/>
      <c r="AS42" s="9"/>
      <c r="AT42" s="9"/>
      <c r="AU42" s="9">
        <v>1.1827802224967985</v>
      </c>
      <c r="AV42" s="9">
        <v>4.3952697159999996</v>
      </c>
      <c r="AW42" s="9">
        <v>1.956698145858901</v>
      </c>
      <c r="AX42" s="9">
        <v>0</v>
      </c>
      <c r="AY42" s="9">
        <v>0</v>
      </c>
      <c r="AZ42" s="9">
        <v>0</v>
      </c>
      <c r="BA42" s="16">
        <f t="shared" si="1"/>
        <v>7.5347480843556998</v>
      </c>
      <c r="BB42" s="9">
        <v>1.4315665457590434</v>
      </c>
      <c r="BC42" s="9">
        <f t="shared" ref="BC42:BC45" si="46">BB42/LN(5)</f>
        <v>0.8894823060269248</v>
      </c>
      <c r="BD42" s="9"/>
      <c r="BE42" s="9"/>
      <c r="BF42" s="9"/>
      <c r="BG42" s="9"/>
    </row>
    <row r="43" spans="1:101" ht="15.75" customHeight="1" x14ac:dyDescent="0.25">
      <c r="A43" s="7" t="s">
        <v>64</v>
      </c>
      <c r="B43" s="26"/>
      <c r="C43" s="8">
        <v>42907</v>
      </c>
      <c r="D43" s="9">
        <v>2017</v>
      </c>
      <c r="E43" s="9" t="s">
        <v>51</v>
      </c>
      <c r="G43" s="13">
        <v>44.378</v>
      </c>
      <c r="H43" s="13">
        <v>68.83</v>
      </c>
      <c r="S43" s="9">
        <v>14.931250000000002</v>
      </c>
      <c r="T43" s="9">
        <v>29.094357142857149</v>
      </c>
      <c r="U43" s="12" t="s">
        <v>59</v>
      </c>
      <c r="V43" s="12" t="s">
        <v>59</v>
      </c>
      <c r="W43" s="12" t="s">
        <v>59</v>
      </c>
      <c r="X43" s="9">
        <v>15.65465</v>
      </c>
      <c r="Y43" s="9">
        <v>29.2684</v>
      </c>
      <c r="Z43" s="12" t="s">
        <v>59</v>
      </c>
      <c r="AA43" s="12" t="s">
        <v>59</v>
      </c>
      <c r="AB43" s="12" t="s">
        <v>59</v>
      </c>
      <c r="AC43" s="9">
        <v>14.575399999999998</v>
      </c>
      <c r="AD43" s="9">
        <v>29.018549999999998</v>
      </c>
      <c r="AE43" s="12" t="s">
        <v>59</v>
      </c>
      <c r="AF43" s="12" t="s">
        <v>59</v>
      </c>
      <c r="AG43" s="12" t="s">
        <v>59</v>
      </c>
      <c r="AH43" s="9">
        <v>15.770200000000001</v>
      </c>
      <c r="AI43" s="12">
        <v>29.423500000000001</v>
      </c>
      <c r="AJ43" s="12" t="s">
        <v>59</v>
      </c>
      <c r="AK43" s="12" t="s">
        <v>59</v>
      </c>
      <c r="AL43" s="12" t="s">
        <v>59</v>
      </c>
      <c r="AM43" s="9">
        <f t="shared" ref="AM43:AN43" si="47">AC43-X43</f>
        <v>-1.0792500000000018</v>
      </c>
      <c r="AN43" s="9">
        <f t="shared" si="47"/>
        <v>-0.24985000000000213</v>
      </c>
      <c r="AO43" s="9"/>
      <c r="AP43" s="9"/>
      <c r="AQ43" s="9"/>
      <c r="AR43" s="9"/>
      <c r="AS43" s="9"/>
      <c r="AT43" s="9"/>
      <c r="AU43" s="9">
        <v>0.28643092846593526</v>
      </c>
      <c r="AV43" s="9">
        <v>1.6205960429999999</v>
      </c>
      <c r="AW43" s="9">
        <v>0.62562544901770067</v>
      </c>
      <c r="AX43" s="9">
        <v>0</v>
      </c>
      <c r="AY43" s="9">
        <v>0</v>
      </c>
      <c r="AZ43" s="9">
        <v>0</v>
      </c>
      <c r="BA43" s="16">
        <f t="shared" si="1"/>
        <v>2.532652420483636</v>
      </c>
      <c r="BB43" s="9">
        <v>1.4037908116026574</v>
      </c>
      <c r="BC43" s="9">
        <f t="shared" si="46"/>
        <v>0.87222427206252151</v>
      </c>
      <c r="BD43" s="9"/>
      <c r="BE43" s="9"/>
      <c r="BF43" s="9"/>
      <c r="BG43" s="9"/>
    </row>
    <row r="44" spans="1:101" ht="15.75" customHeight="1" x14ac:dyDescent="0.25">
      <c r="A44" s="16" t="s">
        <v>67</v>
      </c>
      <c r="B44" s="16"/>
      <c r="C44" s="17">
        <v>42908</v>
      </c>
      <c r="D44" s="16">
        <v>2017</v>
      </c>
      <c r="E44" s="16" t="s">
        <v>51</v>
      </c>
      <c r="F44" s="16"/>
      <c r="G44" s="21">
        <v>43.773000000000003</v>
      </c>
      <c r="H44" s="21">
        <v>69.887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 t="s">
        <v>47</v>
      </c>
      <c r="T44" s="16" t="s">
        <v>47</v>
      </c>
      <c r="U44" s="16" t="s">
        <v>47</v>
      </c>
      <c r="V44" s="16" t="s">
        <v>47</v>
      </c>
      <c r="W44" s="16" t="s">
        <v>47</v>
      </c>
      <c r="X44" s="16" t="s">
        <v>47</v>
      </c>
      <c r="Y44" s="16" t="s">
        <v>47</v>
      </c>
      <c r="Z44" s="16" t="s">
        <v>47</v>
      </c>
      <c r="AA44" s="16" t="s">
        <v>47</v>
      </c>
      <c r="AB44" s="16" t="s">
        <v>47</v>
      </c>
      <c r="AC44" s="16" t="s">
        <v>47</v>
      </c>
      <c r="AD44" s="16" t="s">
        <v>47</v>
      </c>
      <c r="AE44" s="16" t="s">
        <v>47</v>
      </c>
      <c r="AF44" s="16" t="s">
        <v>47</v>
      </c>
      <c r="AG44" s="16" t="s">
        <v>47</v>
      </c>
      <c r="AH44" s="16" t="s">
        <v>47</v>
      </c>
      <c r="AI44" s="16" t="s">
        <v>47</v>
      </c>
      <c r="AJ44" s="16" t="s">
        <v>47</v>
      </c>
      <c r="AK44" s="16" t="s">
        <v>47</v>
      </c>
      <c r="AL44" s="16" t="s">
        <v>47</v>
      </c>
      <c r="AM44" s="16" t="e">
        <v>#VALUE!</v>
      </c>
      <c r="AN44" s="16" t="e">
        <v>#VALUE!</v>
      </c>
      <c r="AO44" s="16"/>
      <c r="AP44" s="16"/>
      <c r="AQ44" s="16"/>
      <c r="AR44" s="16"/>
      <c r="AS44" s="16"/>
      <c r="AT44" s="16"/>
      <c r="AU44" s="16">
        <v>0</v>
      </c>
      <c r="AV44" s="16">
        <v>30.848166989999999</v>
      </c>
      <c r="AW44" s="16">
        <v>0</v>
      </c>
      <c r="AX44" s="16">
        <v>0</v>
      </c>
      <c r="AY44" s="16">
        <v>0</v>
      </c>
      <c r="AZ44" s="16">
        <v>0</v>
      </c>
      <c r="BA44" s="16">
        <f t="shared" si="1"/>
        <v>30.848166989999999</v>
      </c>
      <c r="BB44" s="16">
        <v>1.1214051283258246</v>
      </c>
      <c r="BC44" s="9">
        <f t="shared" si="46"/>
        <v>0.69676818202313939</v>
      </c>
      <c r="BD44" s="9"/>
      <c r="BE44" s="9"/>
      <c r="BF44" s="9"/>
      <c r="BG44" s="9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</row>
    <row r="45" spans="1:101" ht="15.75" customHeight="1" x14ac:dyDescent="0.25">
      <c r="A45" s="16" t="s">
        <v>68</v>
      </c>
      <c r="B45" s="16"/>
      <c r="C45" s="17">
        <v>42933</v>
      </c>
      <c r="D45" s="16">
        <v>2017</v>
      </c>
      <c r="E45" s="16" t="s">
        <v>57</v>
      </c>
      <c r="F45" s="16"/>
      <c r="G45" s="21">
        <v>43.863999999999997</v>
      </c>
      <c r="H45" s="21">
        <v>69.897999999999996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 t="s">
        <v>47</v>
      </c>
      <c r="T45" s="16" t="s">
        <v>47</v>
      </c>
      <c r="U45" s="16" t="s">
        <v>47</v>
      </c>
      <c r="V45" s="16" t="s">
        <v>47</v>
      </c>
      <c r="W45" s="16" t="s">
        <v>47</v>
      </c>
      <c r="X45" s="16" t="s">
        <v>47</v>
      </c>
      <c r="Y45" s="16" t="s">
        <v>47</v>
      </c>
      <c r="Z45" s="16" t="s">
        <v>47</v>
      </c>
      <c r="AA45" s="16" t="s">
        <v>47</v>
      </c>
      <c r="AB45" s="16" t="s">
        <v>47</v>
      </c>
      <c r="AC45" s="16" t="s">
        <v>47</v>
      </c>
      <c r="AD45" s="16" t="s">
        <v>47</v>
      </c>
      <c r="AE45" s="16" t="s">
        <v>47</v>
      </c>
      <c r="AF45" s="16" t="s">
        <v>47</v>
      </c>
      <c r="AG45" s="16" t="s">
        <v>47</v>
      </c>
      <c r="AH45" s="16" t="s">
        <v>47</v>
      </c>
      <c r="AI45" s="16" t="s">
        <v>47</v>
      </c>
      <c r="AJ45" s="16" t="s">
        <v>47</v>
      </c>
      <c r="AK45" s="16" t="s">
        <v>47</v>
      </c>
      <c r="AL45" s="16" t="s">
        <v>47</v>
      </c>
      <c r="AM45" s="16" t="e">
        <v>#VALUE!</v>
      </c>
      <c r="AN45" s="16" t="e">
        <v>#VALUE!</v>
      </c>
      <c r="AO45" s="16"/>
      <c r="AP45" s="16"/>
      <c r="AQ45" s="16"/>
      <c r="AR45" s="16"/>
      <c r="AS45" s="16"/>
      <c r="AT45" s="16"/>
      <c r="AU45" s="16">
        <v>0.8289771842277911</v>
      </c>
      <c r="AV45" s="16">
        <v>7.7851770340000002</v>
      </c>
      <c r="AW45" s="16">
        <v>3.8205035447019942</v>
      </c>
      <c r="AX45" s="16">
        <v>0</v>
      </c>
      <c r="AY45" s="16">
        <v>0</v>
      </c>
      <c r="AZ45" s="16">
        <v>0</v>
      </c>
      <c r="BA45" s="16">
        <f t="shared" si="1"/>
        <v>12.434657762929785</v>
      </c>
      <c r="BB45" s="16">
        <v>1.2845361256424739</v>
      </c>
      <c r="BC45" s="9">
        <f t="shared" si="46"/>
        <v>0.79812716956552388</v>
      </c>
      <c r="BD45" s="9"/>
      <c r="BE45" s="9"/>
      <c r="BF45" s="9"/>
      <c r="BG45" s="9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</row>
    <row r="46" spans="1:101" ht="15.75" customHeight="1" x14ac:dyDescent="0.25">
      <c r="A46" s="23" t="s">
        <v>69</v>
      </c>
      <c r="B46" s="23"/>
      <c r="C46" s="24">
        <v>42933</v>
      </c>
      <c r="D46" s="9">
        <v>2017</v>
      </c>
      <c r="E46" s="9" t="s">
        <v>57</v>
      </c>
      <c r="G46" s="13"/>
      <c r="H46" s="13"/>
      <c r="S46" s="9">
        <v>13.290805369127522</v>
      </c>
      <c r="T46" s="9">
        <v>29.994630872483231</v>
      </c>
      <c r="U46" s="9">
        <v>92.949664429530188</v>
      </c>
      <c r="V46" s="9">
        <v>8.0585234899328846</v>
      </c>
      <c r="W46" s="9">
        <v>10.324832214765099</v>
      </c>
      <c r="X46" s="9">
        <v>16.875263157894739</v>
      </c>
      <c r="Y46" s="9">
        <v>27.309473684210527</v>
      </c>
      <c r="Z46" s="9">
        <v>110.51578947368422</v>
      </c>
      <c r="AA46" s="9">
        <v>9.0884210526315794</v>
      </c>
      <c r="AB46" s="9">
        <v>5</v>
      </c>
      <c r="AC46" s="9">
        <v>10.772121212121213</v>
      </c>
      <c r="AD46" s="9">
        <v>29.856969696969699</v>
      </c>
      <c r="AE46" s="9">
        <v>92.109090909090895</v>
      </c>
      <c r="AF46" s="9">
        <v>8.4469696969696972</v>
      </c>
      <c r="AG46" s="9">
        <v>7.978787878787883</v>
      </c>
      <c r="AH46" s="9">
        <v>16.920000000000002</v>
      </c>
      <c r="AI46" s="9">
        <v>31.01</v>
      </c>
      <c r="AJ46" s="9">
        <v>112</v>
      </c>
      <c r="AK46" s="9">
        <v>10.54</v>
      </c>
      <c r="AL46" s="9">
        <v>29.7</v>
      </c>
      <c r="AM46" s="9">
        <f t="shared" ref="AM46:AN46" si="48">AC46-X46</f>
        <v>-6.1031419457735261</v>
      </c>
      <c r="AN46" s="9">
        <f t="shared" si="48"/>
        <v>2.5474960127591721</v>
      </c>
      <c r="AO46" s="9"/>
      <c r="AP46" s="9"/>
      <c r="AQ46" s="9"/>
      <c r="AR46" s="9"/>
      <c r="AS46" s="9"/>
      <c r="AT46" s="9"/>
      <c r="AU46" s="9">
        <v>1.4841091035207388</v>
      </c>
      <c r="AV46" s="9">
        <v>13.021860520000001</v>
      </c>
      <c r="AW46" s="9">
        <v>3.399088591934595</v>
      </c>
      <c r="AX46" s="9">
        <v>1.1250504494431406</v>
      </c>
      <c r="AY46" s="9">
        <v>0</v>
      </c>
      <c r="AZ46" s="9">
        <v>0</v>
      </c>
      <c r="BA46" s="16">
        <f t="shared" si="1"/>
        <v>19.030108664898474</v>
      </c>
      <c r="BB46" s="9">
        <v>1.9869415323217456</v>
      </c>
      <c r="BC46" s="9">
        <f>BB46/LN(8)</f>
        <v>0.95551689840563359</v>
      </c>
      <c r="BD46" s="9"/>
      <c r="BE46" s="9"/>
      <c r="BF46" s="9"/>
      <c r="BG46" s="9"/>
    </row>
    <row r="47" spans="1:101" ht="15.75" customHeight="1" x14ac:dyDescent="0.25">
      <c r="A47" s="23" t="s">
        <v>70</v>
      </c>
      <c r="B47" s="23"/>
      <c r="C47" s="24">
        <v>42933</v>
      </c>
      <c r="D47" s="9">
        <v>2017</v>
      </c>
      <c r="E47" s="9" t="s">
        <v>57</v>
      </c>
      <c r="G47" s="13"/>
      <c r="H47" s="13"/>
      <c r="S47" s="9">
        <v>19.401290322580643</v>
      </c>
      <c r="T47" s="9">
        <v>30.441612903225792</v>
      </c>
      <c r="U47" s="9">
        <v>96.074193548387086</v>
      </c>
      <c r="V47" s="9">
        <f>AVERAGE( U42:U71)</f>
        <v>94.51192898895863</v>
      </c>
      <c r="W47" s="9">
        <v>7.3838709677419363</v>
      </c>
      <c r="X47" s="9">
        <v>21.754999999999999</v>
      </c>
      <c r="Y47" s="9">
        <v>29.414999999999999</v>
      </c>
      <c r="Z47" s="9">
        <v>99</v>
      </c>
      <c r="AA47" s="9">
        <v>7.1733333333333338</v>
      </c>
      <c r="AB47" s="9">
        <v>2.95</v>
      </c>
      <c r="AC47" s="9">
        <v>18.619999999999997</v>
      </c>
      <c r="AD47" s="9">
        <v>30.535</v>
      </c>
      <c r="AE47" s="9">
        <v>99.6</v>
      </c>
      <c r="AF47" s="9">
        <v>7.76</v>
      </c>
      <c r="AG47" s="9">
        <v>10.563333333333333</v>
      </c>
      <c r="AH47" s="9">
        <v>22.4</v>
      </c>
      <c r="AI47" s="9">
        <v>30.63</v>
      </c>
      <c r="AJ47" s="9">
        <v>100.2</v>
      </c>
      <c r="AK47" s="9">
        <v>7.77</v>
      </c>
      <c r="AL47" s="9">
        <v>15.2</v>
      </c>
      <c r="AM47" s="9">
        <f t="shared" ref="AM47:AN47" si="49">AC47-X47</f>
        <v>-3.1350000000000016</v>
      </c>
      <c r="AN47" s="9">
        <f t="shared" si="49"/>
        <v>1.120000000000001</v>
      </c>
      <c r="AO47" s="9"/>
      <c r="AP47" s="9"/>
      <c r="AQ47" s="9"/>
      <c r="AR47" s="9"/>
      <c r="AS47" s="9"/>
      <c r="AT47" s="9"/>
      <c r="AU47" s="9">
        <v>6.6639809110926711</v>
      </c>
      <c r="AV47" s="9">
        <v>18.863649670000001</v>
      </c>
      <c r="AW47" s="9">
        <v>0</v>
      </c>
      <c r="AX47" s="9">
        <v>0</v>
      </c>
      <c r="AY47" s="9">
        <v>0</v>
      </c>
      <c r="AZ47" s="9">
        <v>0</v>
      </c>
      <c r="BA47" s="16">
        <f t="shared" si="1"/>
        <v>25.527630581092673</v>
      </c>
      <c r="BB47" s="9">
        <v>1.5510350812442808</v>
      </c>
      <c r="BC47" s="9">
        <f t="shared" ref="BC47:BC48" si="50">BB47/LN(5)</f>
        <v>0.96371228070457748</v>
      </c>
      <c r="BD47" s="9"/>
      <c r="BE47" s="9"/>
      <c r="BF47" s="9"/>
      <c r="BG47" s="9"/>
    </row>
    <row r="48" spans="1:101" ht="15.75" customHeight="1" x14ac:dyDescent="0.25">
      <c r="A48" s="7" t="s">
        <v>66</v>
      </c>
      <c r="B48" s="26"/>
      <c r="C48" s="8">
        <v>42935</v>
      </c>
      <c r="D48" s="9">
        <v>2017</v>
      </c>
      <c r="E48" s="9" t="s">
        <v>57</v>
      </c>
      <c r="G48" s="13">
        <v>44.402000000000001</v>
      </c>
      <c r="H48" s="13">
        <v>68.774000000000001</v>
      </c>
      <c r="S48" s="9">
        <v>16.082473684210527</v>
      </c>
      <c r="T48" s="9">
        <v>29.404021052631578</v>
      </c>
      <c r="U48" s="9" t="s">
        <v>59</v>
      </c>
      <c r="V48" s="9" t="s">
        <v>59</v>
      </c>
      <c r="W48" s="9" t="s">
        <v>59</v>
      </c>
      <c r="X48" s="9">
        <v>17.2592</v>
      </c>
      <c r="Y48" s="9">
        <v>30.509149999999998</v>
      </c>
      <c r="Z48" s="9" t="s">
        <v>59</v>
      </c>
      <c r="AA48" s="9" t="s">
        <v>59</v>
      </c>
      <c r="AB48" s="9" t="s">
        <v>59</v>
      </c>
      <c r="AC48" s="9">
        <v>15.20945</v>
      </c>
      <c r="AD48" s="9">
        <v>29.2547</v>
      </c>
      <c r="AE48" s="9" t="s">
        <v>59</v>
      </c>
      <c r="AF48" s="9" t="s">
        <v>59</v>
      </c>
      <c r="AG48" s="9" t="s">
        <v>59</v>
      </c>
      <c r="AH48" s="9">
        <v>17.472300000000001</v>
      </c>
      <c r="AI48" s="9">
        <v>31.248200000000001</v>
      </c>
      <c r="AJ48" s="9" t="s">
        <v>59</v>
      </c>
      <c r="AK48" s="9" t="s">
        <v>59</v>
      </c>
      <c r="AL48" s="9" t="s">
        <v>59</v>
      </c>
      <c r="AM48" s="9">
        <f t="shared" ref="AM48:AN48" si="51">AC48-X48</f>
        <v>-2.0497499999999995</v>
      </c>
      <c r="AN48" s="9">
        <f t="shared" si="51"/>
        <v>-1.2544499999999985</v>
      </c>
      <c r="AO48" s="9"/>
      <c r="AP48" s="9"/>
      <c r="AQ48" s="9"/>
      <c r="AR48" s="9"/>
      <c r="AS48" s="9"/>
      <c r="AT48" s="9"/>
      <c r="AU48" s="9">
        <v>1.6975680604065273</v>
      </c>
      <c r="AV48" s="9">
        <v>16.335088880000001</v>
      </c>
      <c r="AW48" s="9">
        <v>0</v>
      </c>
      <c r="AX48" s="9">
        <v>0</v>
      </c>
      <c r="AY48" s="9">
        <v>0</v>
      </c>
      <c r="AZ48" s="9">
        <v>0</v>
      </c>
      <c r="BA48" s="16">
        <f>SUM(AU48:AZ48)</f>
        <v>18.032656940406529</v>
      </c>
      <c r="BB48" s="9">
        <v>1.3413567339487302</v>
      </c>
      <c r="BC48" s="9">
        <f t="shared" si="50"/>
        <v>0.83343179850912896</v>
      </c>
      <c r="BD48" s="9"/>
      <c r="BE48" s="9"/>
      <c r="BF48" s="9"/>
      <c r="BG48" s="9"/>
    </row>
    <row r="49" spans="1:59" ht="15.75" customHeight="1" x14ac:dyDescent="0.25">
      <c r="A49" s="7" t="s">
        <v>64</v>
      </c>
      <c r="B49" s="26"/>
      <c r="C49" s="8">
        <v>42935</v>
      </c>
      <c r="D49" s="9">
        <v>2017</v>
      </c>
      <c r="E49" s="9" t="s">
        <v>57</v>
      </c>
      <c r="G49" s="13">
        <v>44.378</v>
      </c>
      <c r="H49" s="13">
        <v>68.83</v>
      </c>
      <c r="S49" s="9">
        <v>17.237775000000003</v>
      </c>
      <c r="T49" s="9">
        <v>29.313550000000003</v>
      </c>
      <c r="U49" s="9" t="s">
        <v>59</v>
      </c>
      <c r="V49" s="9" t="s">
        <v>59</v>
      </c>
      <c r="W49" s="9" t="s">
        <v>59</v>
      </c>
      <c r="X49" s="9">
        <v>17.677499999999998</v>
      </c>
      <c r="Y49" s="9">
        <v>29.646599999999999</v>
      </c>
      <c r="Z49" s="9" t="s">
        <v>59</v>
      </c>
      <c r="AA49" s="9" t="s">
        <v>59</v>
      </c>
      <c r="AB49" s="9" t="s">
        <v>59</v>
      </c>
      <c r="AC49" s="9">
        <v>17.052350000000001</v>
      </c>
      <c r="AD49" s="9">
        <v>29.127649999999999</v>
      </c>
      <c r="AE49" s="9" t="s">
        <v>59</v>
      </c>
      <c r="AF49" s="9" t="s">
        <v>59</v>
      </c>
      <c r="AG49" s="9" t="s">
        <v>59</v>
      </c>
      <c r="AH49" s="9">
        <v>17.677499999999998</v>
      </c>
      <c r="AI49" s="9">
        <v>29.7698</v>
      </c>
      <c r="AJ49" s="9" t="s">
        <v>59</v>
      </c>
      <c r="AK49" s="9" t="s">
        <v>59</v>
      </c>
      <c r="AL49" s="9" t="s">
        <v>59</v>
      </c>
      <c r="AM49" s="9">
        <f t="shared" ref="AM49:AN49" si="52">AC49-X49</f>
        <v>-0.62514999999999787</v>
      </c>
      <c r="AN49" s="9">
        <f t="shared" si="52"/>
        <v>-0.51895000000000024</v>
      </c>
      <c r="AO49" s="9"/>
      <c r="AP49" s="9"/>
      <c r="AQ49" s="9"/>
      <c r="AR49" s="9"/>
      <c r="AS49" s="9"/>
      <c r="AT49" s="9"/>
      <c r="AU49" s="9">
        <v>0</v>
      </c>
      <c r="AV49" s="9">
        <v>68.050550220000005</v>
      </c>
      <c r="AW49" s="9">
        <v>0</v>
      </c>
      <c r="AX49" s="9">
        <v>0</v>
      </c>
      <c r="AY49" s="9">
        <v>0</v>
      </c>
      <c r="AZ49" s="9">
        <v>0</v>
      </c>
      <c r="BA49" s="16">
        <f t="shared" ref="BA49:BA50" si="53">SUM(AU49:AY49)</f>
        <v>68.050550220000005</v>
      </c>
      <c r="BB49" s="9">
        <v>0.22609525655772925</v>
      </c>
      <c r="BC49" s="9">
        <f>BB49/LN(2)</f>
        <v>0.3261865054043539</v>
      </c>
      <c r="BD49" s="9"/>
      <c r="BE49" s="9"/>
      <c r="BF49" s="9"/>
      <c r="BG49" s="9"/>
    </row>
    <row r="50" spans="1:59" ht="15.75" customHeight="1" x14ac:dyDescent="0.25">
      <c r="A50" s="7" t="s">
        <v>65</v>
      </c>
      <c r="B50" s="26"/>
      <c r="C50" s="8">
        <v>42935</v>
      </c>
      <c r="D50" s="9">
        <v>2017</v>
      </c>
      <c r="E50" s="9" t="s">
        <v>57</v>
      </c>
      <c r="G50" s="10">
        <v>44.439100000000003</v>
      </c>
      <c r="H50" s="13">
        <v>68.729299999999995</v>
      </c>
      <c r="S50" s="9">
        <v>9.2105215384615367</v>
      </c>
      <c r="T50" s="9">
        <v>30.989340000000006</v>
      </c>
      <c r="U50" s="9" t="s">
        <v>59</v>
      </c>
      <c r="V50" s="9" t="s">
        <v>59</v>
      </c>
      <c r="W50" s="9" t="s">
        <v>59</v>
      </c>
      <c r="X50" s="9">
        <v>15.9269</v>
      </c>
      <c r="Y50" s="9">
        <v>28.023199999999999</v>
      </c>
      <c r="Z50" s="9" t="s">
        <v>59</v>
      </c>
      <c r="AA50" s="9" t="s">
        <v>59</v>
      </c>
      <c r="AB50" s="9" t="s">
        <v>59</v>
      </c>
      <c r="AC50" s="9">
        <v>8.841149999999999</v>
      </c>
      <c r="AD50" s="9">
        <v>31.14855</v>
      </c>
      <c r="AE50" s="9" t="s">
        <v>59</v>
      </c>
      <c r="AF50" s="9" t="s">
        <v>59</v>
      </c>
      <c r="AG50" s="9" t="s">
        <v>59</v>
      </c>
      <c r="AH50" s="9">
        <v>15.9269</v>
      </c>
      <c r="AI50" s="9">
        <v>31.315899999999999</v>
      </c>
      <c r="AJ50" s="9" t="s">
        <v>59</v>
      </c>
      <c r="AK50" s="9" t="s">
        <v>59</v>
      </c>
      <c r="AL50" s="9" t="s">
        <v>59</v>
      </c>
      <c r="AM50" s="9">
        <f t="shared" ref="AM50:AN50" si="54">AC50-X50</f>
        <v>-7.0857500000000009</v>
      </c>
      <c r="AN50" s="9">
        <f t="shared" si="54"/>
        <v>3.125350000000001</v>
      </c>
      <c r="AO50" s="9"/>
      <c r="AP50" s="9"/>
      <c r="AQ50" s="9"/>
      <c r="AR50" s="9"/>
      <c r="AS50" s="9"/>
      <c r="AT50" s="9"/>
      <c r="AU50" s="9">
        <v>11.28238196</v>
      </c>
      <c r="AV50" s="9">
        <v>20.502390299999998</v>
      </c>
      <c r="AW50" s="9">
        <v>0</v>
      </c>
      <c r="AX50" s="9">
        <v>0</v>
      </c>
      <c r="AY50" s="9">
        <v>0</v>
      </c>
      <c r="AZ50" s="9">
        <v>0</v>
      </c>
      <c r="BA50" s="16">
        <f t="shared" si="53"/>
        <v>31.784772259999997</v>
      </c>
      <c r="BB50" s="9">
        <v>1.7468980461066392</v>
      </c>
      <c r="BC50" s="9">
        <f>BB50/LN(6)</f>
        <v>0.97496236303372608</v>
      </c>
      <c r="BD50" s="9"/>
      <c r="BE50" s="9"/>
      <c r="BF50" s="9"/>
      <c r="BG50" s="9"/>
    </row>
    <row r="51" spans="1:59" ht="15.75" customHeight="1" x14ac:dyDescent="0.25">
      <c r="A51" s="7" t="s">
        <v>71</v>
      </c>
      <c r="B51" s="26"/>
      <c r="C51" s="8">
        <v>42935</v>
      </c>
      <c r="D51" s="9">
        <v>2017</v>
      </c>
      <c r="E51" s="9" t="s">
        <v>57</v>
      </c>
      <c r="G51" s="13">
        <v>44.420999999999999</v>
      </c>
      <c r="H51" s="13">
        <v>68.736999999999995</v>
      </c>
      <c r="S51" s="9">
        <v>11.293499999999998</v>
      </c>
      <c r="T51" s="9">
        <v>31.105200000000004</v>
      </c>
      <c r="U51" s="9" t="s">
        <v>59</v>
      </c>
      <c r="V51" s="9" t="s">
        <v>59</v>
      </c>
      <c r="W51" s="9" t="s">
        <v>59</v>
      </c>
      <c r="X51" s="9">
        <v>11.6609</v>
      </c>
      <c r="Y51" s="9">
        <v>32.6417</v>
      </c>
      <c r="Z51" s="9" t="s">
        <v>59</v>
      </c>
      <c r="AA51" s="9" t="s">
        <v>59</v>
      </c>
      <c r="AB51" s="9" t="s">
        <v>59</v>
      </c>
      <c r="AC51" s="9">
        <v>11.01525</v>
      </c>
      <c r="AD51" s="9">
        <v>30.681999999999999</v>
      </c>
      <c r="AE51" s="9" t="s">
        <v>59</v>
      </c>
      <c r="AF51" s="9" t="s">
        <v>59</v>
      </c>
      <c r="AG51" s="9" t="s">
        <v>59</v>
      </c>
      <c r="AH51" s="9">
        <v>11.6609</v>
      </c>
      <c r="AI51" s="9">
        <v>32.6417</v>
      </c>
      <c r="AJ51" s="9" t="s">
        <v>59</v>
      </c>
      <c r="AK51" s="9" t="s">
        <v>59</v>
      </c>
      <c r="AL51" s="9" t="s">
        <v>59</v>
      </c>
      <c r="AM51" s="9">
        <f t="shared" ref="AM51:AN51" si="55">AC51-X51</f>
        <v>-0.64564999999999984</v>
      </c>
      <c r="AN51" s="9">
        <f t="shared" si="55"/>
        <v>-1.9597000000000016</v>
      </c>
      <c r="AO51" s="9"/>
      <c r="AP51" s="9"/>
      <c r="AQ51" s="9"/>
      <c r="AR51" s="9"/>
      <c r="AS51" s="9"/>
      <c r="AT51" s="9"/>
      <c r="AU51" s="9">
        <v>2.511754716</v>
      </c>
      <c r="AV51" s="9">
        <v>11.538373229999999</v>
      </c>
      <c r="AW51" s="9">
        <v>1.5306005300198653</v>
      </c>
      <c r="AX51" s="9">
        <v>0</v>
      </c>
      <c r="AY51" s="9">
        <v>0</v>
      </c>
      <c r="AZ51" s="9">
        <v>0</v>
      </c>
      <c r="BA51" s="16">
        <f t="shared" ref="BA51:BA53" si="56">SUM(AU51:AZ51)</f>
        <v>15.580728476019866</v>
      </c>
      <c r="BB51" s="9">
        <v>1.8428338296988629</v>
      </c>
      <c r="BC51" s="9">
        <f>BB51/LN(7)</f>
        <v>0.94702925034514507</v>
      </c>
      <c r="BD51" s="9"/>
      <c r="BE51" s="9"/>
      <c r="BF51" s="9"/>
      <c r="BG51" s="9"/>
    </row>
    <row r="52" spans="1:59" ht="15.75" customHeight="1" x14ac:dyDescent="0.25">
      <c r="A52" s="7" t="s">
        <v>65</v>
      </c>
      <c r="B52" s="26"/>
      <c r="C52" s="8">
        <v>42964</v>
      </c>
      <c r="D52" s="9">
        <v>2017</v>
      </c>
      <c r="E52" s="9" t="s">
        <v>62</v>
      </c>
      <c r="G52" s="10">
        <v>44.439100000000003</v>
      </c>
      <c r="H52" s="13">
        <v>68.729299999999995</v>
      </c>
      <c r="S52" s="9">
        <v>10.2438141025641</v>
      </c>
      <c r="T52" s="9">
        <v>31.037257692307701</v>
      </c>
      <c r="U52" s="9" t="s">
        <v>59</v>
      </c>
      <c r="V52" s="9" t="s">
        <v>59</v>
      </c>
      <c r="W52" s="9" t="s">
        <v>59</v>
      </c>
      <c r="X52" s="9">
        <v>13.2323</v>
      </c>
      <c r="Y52" s="9">
        <v>30.763850000000001</v>
      </c>
      <c r="Z52" s="9" t="s">
        <v>59</v>
      </c>
      <c r="AA52" s="9" t="s">
        <v>59</v>
      </c>
      <c r="AB52" s="9" t="s">
        <v>59</v>
      </c>
      <c r="AC52" s="9">
        <v>9.8028000000000013</v>
      </c>
      <c r="AD52" s="9">
        <v>31.137650000000001</v>
      </c>
      <c r="AE52" s="9" t="s">
        <v>59</v>
      </c>
      <c r="AF52" s="9" t="s">
        <v>59</v>
      </c>
      <c r="AG52" s="9" t="s">
        <v>59</v>
      </c>
      <c r="AH52" s="9">
        <v>13.5411</v>
      </c>
      <c r="AI52" s="9">
        <v>31.171099999999999</v>
      </c>
      <c r="AJ52" s="9" t="s">
        <v>59</v>
      </c>
      <c r="AK52" s="9" t="s">
        <v>59</v>
      </c>
      <c r="AL52" s="9" t="s">
        <v>59</v>
      </c>
      <c r="AM52" s="9">
        <f t="shared" ref="AM52:AN52" si="57">AC52-X52</f>
        <v>-3.4294999999999991</v>
      </c>
      <c r="AN52" s="9">
        <f t="shared" si="57"/>
        <v>0.37379999999999924</v>
      </c>
      <c r="AO52" s="9"/>
      <c r="AP52" s="9"/>
      <c r="AQ52" s="9"/>
      <c r="AR52" s="9"/>
      <c r="AS52" s="9"/>
      <c r="AT52" s="9"/>
      <c r="AV52" s="9">
        <v>32.224785480000001</v>
      </c>
      <c r="AW52" s="9">
        <v>2.449837492275821</v>
      </c>
      <c r="AX52" s="9">
        <v>0</v>
      </c>
      <c r="AY52" s="9">
        <v>0</v>
      </c>
      <c r="AZ52" s="9">
        <v>0</v>
      </c>
      <c r="BA52" s="16">
        <f t="shared" si="56"/>
        <v>34.67462297227582</v>
      </c>
      <c r="BB52" s="9">
        <v>1.1628349605830388</v>
      </c>
      <c r="BC52" s="9">
        <f>BB52/LN(4)</f>
        <v>0.83880811550273171</v>
      </c>
      <c r="BD52" s="9"/>
      <c r="BE52" s="9"/>
      <c r="BF52" s="9"/>
      <c r="BG52" s="9"/>
    </row>
    <row r="53" spans="1:59" ht="15.75" customHeight="1" x14ac:dyDescent="0.25">
      <c r="A53" s="7" t="s">
        <v>71</v>
      </c>
      <c r="B53" s="26"/>
      <c r="C53" s="8">
        <v>42964</v>
      </c>
      <c r="D53" s="9">
        <v>2017</v>
      </c>
      <c r="E53" s="9" t="s">
        <v>62</v>
      </c>
      <c r="G53" s="13">
        <v>44.420999999999999</v>
      </c>
      <c r="H53" s="13">
        <v>68.736999999999995</v>
      </c>
      <c r="S53" s="9">
        <v>16.106431818181822</v>
      </c>
      <c r="T53" s="9">
        <v>30.674804545454549</v>
      </c>
      <c r="U53" s="9" t="s">
        <v>59</v>
      </c>
      <c r="V53" s="9" t="s">
        <v>59</v>
      </c>
      <c r="W53" s="9" t="s">
        <v>59</v>
      </c>
      <c r="X53" s="9">
        <v>15.596550000000001</v>
      </c>
      <c r="Y53" s="9">
        <v>30.803800000000003</v>
      </c>
      <c r="Z53" s="9" t="s">
        <v>59</v>
      </c>
      <c r="AA53" s="9" t="s">
        <v>59</v>
      </c>
      <c r="AB53" s="9" t="s">
        <v>59</v>
      </c>
      <c r="AC53" s="9">
        <v>22.994450000000001</v>
      </c>
      <c r="AD53" s="9">
        <v>30.5808</v>
      </c>
      <c r="AE53" s="9" t="s">
        <v>59</v>
      </c>
      <c r="AF53" s="9" t="s">
        <v>59</v>
      </c>
      <c r="AG53" s="9" t="s">
        <v>59</v>
      </c>
      <c r="AH53" s="9">
        <v>30.608699999999999</v>
      </c>
      <c r="AI53" s="9">
        <v>30.853000000000002</v>
      </c>
      <c r="AJ53" s="9" t="s">
        <v>59</v>
      </c>
      <c r="AK53" s="9" t="s">
        <v>59</v>
      </c>
      <c r="AL53" s="9" t="s">
        <v>59</v>
      </c>
      <c r="AM53" s="9">
        <f t="shared" ref="AM53:AN53" si="58">AC53-X53</f>
        <v>7.3978999999999999</v>
      </c>
      <c r="AN53" s="9">
        <f t="shared" si="58"/>
        <v>-0.22300000000000253</v>
      </c>
      <c r="AO53" s="9"/>
      <c r="AP53" s="9"/>
      <c r="AQ53" s="9"/>
      <c r="AR53" s="9"/>
      <c r="AS53" s="9"/>
      <c r="AT53" s="9"/>
      <c r="AU53" s="9">
        <v>2.1352808859999999</v>
      </c>
      <c r="AV53" s="9">
        <v>14.88023868</v>
      </c>
      <c r="AW53" s="9">
        <v>1.1343679708239551</v>
      </c>
      <c r="AX53" s="9">
        <v>0</v>
      </c>
      <c r="AY53" s="9">
        <v>0</v>
      </c>
      <c r="AZ53" s="9">
        <v>0</v>
      </c>
      <c r="BA53" s="16">
        <f t="shared" si="56"/>
        <v>18.149887536823954</v>
      </c>
      <c r="BB53" s="9">
        <v>1.7040211074581144</v>
      </c>
      <c r="BC53" s="9">
        <f>BB53/LN(7)</f>
        <v>0.87569362248579186</v>
      </c>
      <c r="BD53" s="9"/>
      <c r="BE53" s="9"/>
      <c r="BF53" s="9"/>
      <c r="BG53" s="9"/>
    </row>
    <row r="54" spans="1:59" ht="15.75" customHeight="1" x14ac:dyDescent="0.2"/>
    <row r="55" spans="1:59" ht="15.75" customHeight="1" x14ac:dyDescent="0.2"/>
    <row r="56" spans="1:59" ht="15.75" customHeight="1" x14ac:dyDescent="0.2"/>
    <row r="57" spans="1:59" ht="15.75" customHeight="1" x14ac:dyDescent="0.2"/>
    <row r="58" spans="1:59" ht="15.75" customHeight="1" x14ac:dyDescent="0.2"/>
    <row r="59" spans="1:59" ht="15.75" customHeight="1" x14ac:dyDescent="0.2"/>
    <row r="60" spans="1:59" ht="15.75" customHeight="1" x14ac:dyDescent="0.2"/>
    <row r="61" spans="1:59" ht="15.75" customHeight="1" x14ac:dyDescent="0.2"/>
    <row r="62" spans="1:59" ht="15.75" customHeight="1" x14ac:dyDescent="0.2"/>
    <row r="63" spans="1:59" ht="15.75" customHeight="1" x14ac:dyDescent="0.2"/>
    <row r="64" spans="1:5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honeticPr fontId="10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topLeftCell="AX1" workbookViewId="0">
      <pane ySplit="1" topLeftCell="A2" activePane="bottomLeft" state="frozen"/>
      <selection pane="bottomLeft" activeCell="BA28" sqref="BA28"/>
    </sheetView>
  </sheetViews>
  <sheetFormatPr defaultColWidth="12.625" defaultRowHeight="15" customHeight="1" x14ac:dyDescent="0.2"/>
  <cols>
    <col min="1" max="1" width="9.375" customWidth="1"/>
    <col min="2" max="2" width="9.5" customWidth="1"/>
    <col min="3" max="3" width="4.5" customWidth="1"/>
    <col min="4" max="4" width="7.125" customWidth="1"/>
    <col min="5" max="5" width="0.75" customWidth="1"/>
    <col min="6" max="6" width="7.5" customWidth="1"/>
    <col min="7" max="7" width="8.75" customWidth="1"/>
    <col min="8" max="8" width="0.75" customWidth="1"/>
    <col min="9" max="9" width="0.625" customWidth="1"/>
    <col min="10" max="10" width="0.75" customWidth="1"/>
    <col min="11" max="11" width="0.5" customWidth="1"/>
    <col min="12" max="12" width="0.875" customWidth="1"/>
    <col min="13" max="13" width="0.375" customWidth="1"/>
    <col min="14" max="14" width="0.5" customWidth="1"/>
    <col min="15" max="26" width="7.625" customWidth="1"/>
    <col min="27" max="27" width="9" customWidth="1"/>
    <col min="28" max="29" width="7.625" customWidth="1"/>
    <col min="30" max="30" width="10" customWidth="1"/>
    <col min="31" max="31" width="7.625" customWidth="1"/>
    <col min="32" max="32" width="10.625" customWidth="1"/>
    <col min="33" max="63" width="7.625" customWidth="1"/>
  </cols>
  <sheetData>
    <row r="1" ht="16.5" customHeight="1" x14ac:dyDescent="0.2"/>
    <row r="2" ht="14.25" x14ac:dyDescent="0.2"/>
    <row r="3" ht="14.25" x14ac:dyDescent="0.2"/>
    <row r="4" ht="14.25" x14ac:dyDescent="0.2"/>
    <row r="5" ht="14.25" x14ac:dyDescent="0.2"/>
    <row r="6" ht="14.25" x14ac:dyDescent="0.2"/>
    <row r="7" ht="14.25" x14ac:dyDescent="0.2"/>
    <row r="8" ht="14.25" x14ac:dyDescent="0.2"/>
    <row r="9" ht="14.25" x14ac:dyDescent="0.2"/>
    <row r="10" ht="14.25" x14ac:dyDescent="0.2"/>
    <row r="11" ht="14.25" x14ac:dyDescent="0.2"/>
    <row r="12" ht="14.25" x14ac:dyDescent="0.2"/>
    <row r="13" ht="14.25" x14ac:dyDescent="0.2"/>
    <row r="14" ht="14.25" x14ac:dyDescent="0.2"/>
    <row r="15" ht="14.25" x14ac:dyDescent="0.2"/>
    <row r="16" ht="14.25" x14ac:dyDescent="0.2"/>
    <row r="17" ht="14.25" x14ac:dyDescent="0.2"/>
    <row r="18" ht="14.25" x14ac:dyDescent="0.2"/>
    <row r="19" ht="14.25" x14ac:dyDescent="0.2"/>
    <row r="20" ht="14.25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B58F-136F-40BD-A7BC-C759129E3CBD}">
  <dimension ref="A1:K51"/>
  <sheetViews>
    <sheetView workbookViewId="0">
      <selection activeCell="C22" sqref="C22"/>
    </sheetView>
  </sheetViews>
  <sheetFormatPr defaultRowHeight="14.25" x14ac:dyDescent="0.2"/>
  <sheetData>
    <row r="1" spans="1:11" ht="15" x14ac:dyDescent="0.25">
      <c r="A1" s="61" t="s">
        <v>160</v>
      </c>
      <c r="B1" s="61" t="s">
        <v>132</v>
      </c>
      <c r="C1" s="62" t="s">
        <v>161</v>
      </c>
      <c r="D1" s="61" t="s">
        <v>162</v>
      </c>
      <c r="E1" s="61" t="s">
        <v>163</v>
      </c>
      <c r="F1" s="61" t="s">
        <v>164</v>
      </c>
      <c r="G1" s="61" t="s">
        <v>165</v>
      </c>
      <c r="H1" s="61" t="s">
        <v>166</v>
      </c>
      <c r="I1" s="61" t="s">
        <v>167</v>
      </c>
      <c r="J1" s="61" t="s">
        <v>168</v>
      </c>
      <c r="K1" s="63" t="s">
        <v>169</v>
      </c>
    </row>
    <row r="2" spans="1:11" ht="15" x14ac:dyDescent="0.25">
      <c r="A2" s="64">
        <v>42508</v>
      </c>
      <c r="B2" s="64" t="s">
        <v>170</v>
      </c>
      <c r="C2" s="65">
        <v>1</v>
      </c>
      <c r="D2" s="66">
        <v>118</v>
      </c>
      <c r="E2" s="66">
        <v>113</v>
      </c>
      <c r="F2" s="66">
        <v>0.9007633587786259</v>
      </c>
      <c r="G2" s="66">
        <v>-0.10451269873548684</v>
      </c>
      <c r="H2" s="66">
        <v>0.44296209947660026</v>
      </c>
      <c r="I2" s="66">
        <v>0.69897000433601886</v>
      </c>
      <c r="J2" s="66">
        <v>0.6337354918361463</v>
      </c>
      <c r="K2" s="52">
        <v>0.51791791995355918</v>
      </c>
    </row>
    <row r="3" spans="1:11" ht="15" x14ac:dyDescent="0.25">
      <c r="A3" s="67">
        <v>42535</v>
      </c>
      <c r="B3" s="68" t="s">
        <v>143</v>
      </c>
      <c r="C3" s="69">
        <v>1</v>
      </c>
      <c r="D3" s="50">
        <v>148</v>
      </c>
      <c r="E3" s="50">
        <v>174</v>
      </c>
      <c r="F3" s="50">
        <v>0.85057471264367812</v>
      </c>
      <c r="G3" s="66">
        <v>-0.16184302545041401</v>
      </c>
      <c r="H3" s="50">
        <v>0.63880170627924704</v>
      </c>
      <c r="I3" s="50">
        <v>0.90308998699194354</v>
      </c>
      <c r="J3" s="66">
        <v>0.70735111171700527</v>
      </c>
      <c r="K3" s="52">
        <v>1.6362455811269037</v>
      </c>
    </row>
    <row r="4" spans="1:11" ht="15" x14ac:dyDescent="0.25">
      <c r="A4" s="67">
        <v>42535</v>
      </c>
      <c r="B4" s="68" t="s">
        <v>143</v>
      </c>
      <c r="C4" s="69">
        <v>2</v>
      </c>
      <c r="D4" s="50">
        <v>58</v>
      </c>
      <c r="E4" s="50">
        <v>219</v>
      </c>
      <c r="F4" s="50">
        <v>0.26484018264840181</v>
      </c>
      <c r="G4" s="66">
        <v>-1.3286287192700816</v>
      </c>
      <c r="H4" s="50">
        <v>1.2957040572396157</v>
      </c>
      <c r="I4" s="50">
        <v>1</v>
      </c>
      <c r="J4" s="66">
        <v>1.2957040572396157</v>
      </c>
      <c r="K4" s="52">
        <v>3.7595117311350665</v>
      </c>
    </row>
    <row r="5" spans="1:11" ht="15" x14ac:dyDescent="0.25">
      <c r="A5" s="67">
        <v>42935</v>
      </c>
      <c r="B5" s="67" t="s">
        <v>171</v>
      </c>
      <c r="C5" s="69">
        <v>5</v>
      </c>
      <c r="D5" s="50">
        <v>772</v>
      </c>
      <c r="E5" s="50">
        <v>899</v>
      </c>
      <c r="F5" s="50">
        <v>0.85873192436040047</v>
      </c>
      <c r="G5" s="66">
        <v>-0.15229848444684407</v>
      </c>
      <c r="H5" s="50">
        <v>0.64688411108413013</v>
      </c>
      <c r="I5" s="50">
        <v>1.0791812460476249</v>
      </c>
      <c r="J5" s="66">
        <v>0.59942119403322425</v>
      </c>
      <c r="K5" s="52">
        <v>3.4025275109445912</v>
      </c>
    </row>
    <row r="6" spans="1:11" ht="15" x14ac:dyDescent="0.25">
      <c r="A6" s="64">
        <v>42508</v>
      </c>
      <c r="B6" s="64" t="s">
        <v>170</v>
      </c>
      <c r="C6" s="65">
        <v>2</v>
      </c>
      <c r="D6" s="66">
        <v>198</v>
      </c>
      <c r="E6" s="66">
        <v>251</v>
      </c>
      <c r="F6" s="66">
        <v>0.78884462151394419</v>
      </c>
      <c r="G6" s="66">
        <v>-0.23718590843724868</v>
      </c>
      <c r="H6" s="66">
        <v>0.77945797621761481</v>
      </c>
      <c r="I6" s="66">
        <v>0.84509804001425681</v>
      </c>
      <c r="J6" s="66">
        <v>0.92232846286623194</v>
      </c>
      <c r="K6" s="52">
        <v>8.7973521685148964E-2</v>
      </c>
    </row>
    <row r="7" spans="1:11" ht="15" x14ac:dyDescent="0.25">
      <c r="A7" s="67">
        <v>42535</v>
      </c>
      <c r="B7" s="68" t="s">
        <v>143</v>
      </c>
      <c r="C7" s="69">
        <v>3</v>
      </c>
      <c r="D7" s="50">
        <v>88</v>
      </c>
      <c r="E7" s="50">
        <v>610</v>
      </c>
      <c r="F7" s="50">
        <v>0.14426229508196722</v>
      </c>
      <c r="G7" s="66">
        <v>-1.9361221426891504</v>
      </c>
      <c r="H7" s="50">
        <v>1.8153047047247255</v>
      </c>
      <c r="I7" s="50">
        <v>1.146128035678238</v>
      </c>
      <c r="J7" s="66">
        <v>1.5838585639784062</v>
      </c>
      <c r="K7" s="52">
        <v>3.5921864608627079</v>
      </c>
    </row>
    <row r="8" spans="1:11" ht="15" x14ac:dyDescent="0.25">
      <c r="A8" s="67">
        <v>42535</v>
      </c>
      <c r="B8" s="68" t="s">
        <v>143</v>
      </c>
      <c r="C8" s="69">
        <v>4</v>
      </c>
      <c r="D8" s="50">
        <v>160</v>
      </c>
      <c r="E8" s="50">
        <v>1015</v>
      </c>
      <c r="F8" s="50">
        <v>0.15763546798029557</v>
      </c>
      <c r="G8" s="66">
        <v>-1.8474700762420608</v>
      </c>
      <c r="H8" s="50">
        <v>1.8796379192558761</v>
      </c>
      <c r="I8" s="50">
        <v>1.1760912590556813</v>
      </c>
      <c r="J8" s="66">
        <v>1.5982075411096017</v>
      </c>
      <c r="K8" s="52">
        <v>2.6759624623757818</v>
      </c>
    </row>
    <row r="9" spans="1:11" ht="15" x14ac:dyDescent="0.25">
      <c r="A9" s="67">
        <v>42655</v>
      </c>
      <c r="B9" s="67" t="s">
        <v>170</v>
      </c>
      <c r="C9" s="69">
        <v>3</v>
      </c>
      <c r="D9" s="50">
        <v>35</v>
      </c>
      <c r="E9" s="50">
        <v>559</v>
      </c>
      <c r="F9" s="50">
        <v>6.2611806797853303E-2</v>
      </c>
      <c r="G9" s="66">
        <v>-2.7708014116656856</v>
      </c>
      <c r="H9" s="50">
        <v>1.0047421494806443</v>
      </c>
      <c r="I9" s="50">
        <v>1.1139433523068367</v>
      </c>
      <c r="J9" s="66">
        <v>0.90196880065754648</v>
      </c>
      <c r="K9" s="52">
        <v>1.0343572090560043</v>
      </c>
    </row>
    <row r="10" spans="1:11" ht="15" x14ac:dyDescent="0.25">
      <c r="A10" s="67">
        <v>42535</v>
      </c>
      <c r="B10" s="68" t="s">
        <v>143</v>
      </c>
      <c r="C10" s="69">
        <v>5</v>
      </c>
      <c r="D10" s="50">
        <v>178</v>
      </c>
      <c r="E10" s="68">
        <v>618</v>
      </c>
      <c r="F10" s="50">
        <v>0.28802588996763756</v>
      </c>
      <c r="G10" s="66">
        <v>-1.2447049071656056</v>
      </c>
      <c r="H10" s="50">
        <v>2.003654615676806</v>
      </c>
      <c r="I10" s="50">
        <v>1.2041199826559248</v>
      </c>
      <c r="J10" s="66">
        <v>1.6639991400668805</v>
      </c>
      <c r="K10" s="52">
        <v>2.2169012484243087</v>
      </c>
    </row>
    <row r="11" spans="1:11" ht="15" x14ac:dyDescent="0.25">
      <c r="A11" s="67">
        <v>42536</v>
      </c>
      <c r="B11" s="67" t="s">
        <v>170</v>
      </c>
      <c r="C11" s="69">
        <v>1</v>
      </c>
      <c r="D11" s="50">
        <v>53</v>
      </c>
      <c r="E11" s="50">
        <v>281</v>
      </c>
      <c r="F11" s="50">
        <v>0.18861209964412812</v>
      </c>
      <c r="G11" s="66">
        <v>-1.6680627557816239</v>
      </c>
      <c r="H11" s="50">
        <v>1.4621121337630723</v>
      </c>
      <c r="I11" s="50">
        <v>1</v>
      </c>
      <c r="J11" s="66">
        <v>1.4621121337630723</v>
      </c>
      <c r="K11" s="52">
        <v>6.7178601543718885</v>
      </c>
    </row>
    <row r="12" spans="1:11" ht="15" x14ac:dyDescent="0.25">
      <c r="A12" s="67">
        <v>42536</v>
      </c>
      <c r="B12" s="67" t="s">
        <v>170</v>
      </c>
      <c r="C12" s="69">
        <v>3</v>
      </c>
      <c r="D12" s="50">
        <v>71</v>
      </c>
      <c r="E12" s="50">
        <v>293</v>
      </c>
      <c r="F12" s="50">
        <v>0.24232081911262798</v>
      </c>
      <c r="G12" s="66">
        <v>-1.417492731975752</v>
      </c>
      <c r="H12" s="50">
        <v>1.6398197560278225</v>
      </c>
      <c r="I12" s="50">
        <v>1</v>
      </c>
      <c r="J12" s="66">
        <v>1.6398197560278225</v>
      </c>
      <c r="K12" s="52">
        <v>11.449063039818064</v>
      </c>
    </row>
    <row r="13" spans="1:11" ht="15" x14ac:dyDescent="0.25">
      <c r="A13" s="67">
        <v>42536</v>
      </c>
      <c r="B13" s="67" t="s">
        <v>170</v>
      </c>
      <c r="C13" s="69">
        <v>2</v>
      </c>
      <c r="D13" s="50">
        <v>109</v>
      </c>
      <c r="E13" s="50">
        <v>313</v>
      </c>
      <c r="F13" s="50">
        <v>0.34824281150159747</v>
      </c>
      <c r="G13" s="66">
        <v>-1.0548553083110095</v>
      </c>
      <c r="H13" s="50">
        <v>1.6815736647964326</v>
      </c>
      <c r="I13" s="50">
        <v>0.95424250943932487</v>
      </c>
      <c r="J13" s="66">
        <v>1.7622078750028216</v>
      </c>
      <c r="K13" s="50">
        <v>4.5107965246689901</v>
      </c>
    </row>
    <row r="14" spans="1:11" ht="15" x14ac:dyDescent="0.25">
      <c r="A14" s="67">
        <v>42570</v>
      </c>
      <c r="B14" s="68" t="s">
        <v>143</v>
      </c>
      <c r="C14" s="69">
        <v>3</v>
      </c>
      <c r="D14" s="50">
        <v>14</v>
      </c>
      <c r="E14" s="50">
        <v>319</v>
      </c>
      <c r="F14" s="50">
        <v>4.3887147335423198E-2</v>
      </c>
      <c r="G14" s="66">
        <v>-3.126133773169586</v>
      </c>
      <c r="H14" s="50">
        <v>1.0481995659513978</v>
      </c>
      <c r="I14" s="50">
        <v>0.69897000433601886</v>
      </c>
      <c r="J14" s="66">
        <v>1.4996345471893704</v>
      </c>
      <c r="K14" s="50">
        <v>3.0652814900824743</v>
      </c>
    </row>
    <row r="15" spans="1:11" ht="15" x14ac:dyDescent="0.25">
      <c r="A15" s="67">
        <v>42570</v>
      </c>
      <c r="B15" s="68" t="s">
        <v>143</v>
      </c>
      <c r="C15" s="69">
        <v>1</v>
      </c>
      <c r="D15" s="50">
        <v>37</v>
      </c>
      <c r="E15" s="50">
        <v>99</v>
      </c>
      <c r="F15" s="50">
        <v>0.37373737373737376</v>
      </c>
      <c r="G15" s="66">
        <v>-0.98420193749036544</v>
      </c>
      <c r="H15" s="50">
        <v>1.1332182483482089</v>
      </c>
      <c r="I15" s="50">
        <v>0.77815125038364363</v>
      </c>
      <c r="J15" s="66">
        <v>1.4562956080704239</v>
      </c>
      <c r="K15" s="50">
        <v>13.100481584945864</v>
      </c>
    </row>
    <row r="16" spans="1:11" ht="15" x14ac:dyDescent="0.25">
      <c r="A16" s="67">
        <v>42570</v>
      </c>
      <c r="B16" s="68" t="s">
        <v>143</v>
      </c>
      <c r="C16" s="69">
        <v>4</v>
      </c>
      <c r="D16" s="50">
        <v>170</v>
      </c>
      <c r="E16" s="50">
        <v>631</v>
      </c>
      <c r="F16" s="50">
        <v>0.26941362916006339</v>
      </c>
      <c r="G16" s="66">
        <v>-1.3115074254909513</v>
      </c>
      <c r="H16" s="50">
        <v>1.6747858052040132</v>
      </c>
      <c r="I16" s="50">
        <v>1</v>
      </c>
      <c r="J16" s="66">
        <v>1.6747858052040132</v>
      </c>
      <c r="K16" s="50">
        <v>9.416517453592979</v>
      </c>
    </row>
    <row r="17" spans="1:11" ht="15" x14ac:dyDescent="0.25">
      <c r="A17" s="67">
        <v>42571</v>
      </c>
      <c r="B17" s="67" t="s">
        <v>170</v>
      </c>
      <c r="C17" s="69">
        <v>1</v>
      </c>
      <c r="D17" s="50">
        <v>43</v>
      </c>
      <c r="E17" s="50">
        <v>256</v>
      </c>
      <c r="F17" s="50">
        <v>0.16796875</v>
      </c>
      <c r="G17" s="66">
        <v>-1.7839773287860001</v>
      </c>
      <c r="H17" s="50">
        <v>1.1329231990114668</v>
      </c>
      <c r="I17" s="50">
        <v>0.95424250943932487</v>
      </c>
      <c r="J17" s="66">
        <v>1.1872487211632687</v>
      </c>
      <c r="K17" s="50">
        <v>0.44484328290606034</v>
      </c>
    </row>
    <row r="18" spans="1:11" ht="15" x14ac:dyDescent="0.25">
      <c r="A18" s="67">
        <v>42571</v>
      </c>
      <c r="B18" s="67" t="s">
        <v>170</v>
      </c>
      <c r="C18" s="69">
        <v>3</v>
      </c>
      <c r="D18" s="50">
        <v>26</v>
      </c>
      <c r="E18" s="50">
        <v>347</v>
      </c>
      <c r="F18" s="50">
        <v>7.492795389048991E-2</v>
      </c>
      <c r="G18" s="66">
        <v>-2.5912282419253772</v>
      </c>
      <c r="H18" s="50">
        <v>1.313709586574169</v>
      </c>
      <c r="I18" s="50">
        <v>1</v>
      </c>
      <c r="J18" s="66">
        <v>1.313709586574169</v>
      </c>
      <c r="K18" s="50">
        <v>8.4666465829493304E-2</v>
      </c>
    </row>
    <row r="19" spans="1:11" ht="15" x14ac:dyDescent="0.25">
      <c r="A19" s="67">
        <v>42571</v>
      </c>
      <c r="B19" s="67" t="s">
        <v>170</v>
      </c>
      <c r="C19" s="69">
        <v>2</v>
      </c>
      <c r="D19" s="50">
        <v>106</v>
      </c>
      <c r="E19" s="50">
        <v>329</v>
      </c>
      <c r="F19" s="50">
        <v>0.32218844984802431</v>
      </c>
      <c r="G19" s="66">
        <v>-1.1326186566533047</v>
      </c>
      <c r="H19" s="50">
        <v>1.3522711082146679</v>
      </c>
      <c r="I19" s="50">
        <v>1.1760912590556813</v>
      </c>
      <c r="J19" s="66">
        <v>1.1498011721475139</v>
      </c>
      <c r="K19" s="50" t="s">
        <v>61</v>
      </c>
    </row>
    <row r="20" spans="1:11" ht="15" x14ac:dyDescent="0.25">
      <c r="A20" s="70">
        <v>42584</v>
      </c>
      <c r="B20" s="68" t="s">
        <v>143</v>
      </c>
      <c r="C20" s="71">
        <v>2</v>
      </c>
      <c r="D20" s="50">
        <v>520</v>
      </c>
      <c r="E20" s="50">
        <v>701</v>
      </c>
      <c r="F20" s="50">
        <v>0.74179743223965766</v>
      </c>
      <c r="G20" s="66">
        <v>-0.29867907545911704</v>
      </c>
      <c r="H20" s="50">
        <v>1.0782902067357636</v>
      </c>
      <c r="I20" s="50">
        <v>1.1760912590556813</v>
      </c>
      <c r="J20" s="66">
        <v>0.91684229300501296</v>
      </c>
      <c r="K20" s="50">
        <v>3.561304039688149</v>
      </c>
    </row>
    <row r="21" spans="1:11" ht="15" x14ac:dyDescent="0.25">
      <c r="A21" s="70">
        <v>42584</v>
      </c>
      <c r="B21" s="68" t="s">
        <v>143</v>
      </c>
      <c r="C21" s="71">
        <v>3</v>
      </c>
      <c r="D21" s="50">
        <v>248</v>
      </c>
      <c r="E21" s="50">
        <v>408</v>
      </c>
      <c r="F21" s="50">
        <v>0.60784313725490191</v>
      </c>
      <c r="G21" s="66">
        <v>-0.49783842823917962</v>
      </c>
      <c r="H21" s="50">
        <v>1.3118491973776283</v>
      </c>
      <c r="I21" s="50">
        <v>0.95424250943932487</v>
      </c>
      <c r="J21" s="66">
        <v>1.3747545140788362</v>
      </c>
      <c r="K21" s="50">
        <v>3.3634420277969466</v>
      </c>
    </row>
    <row r="22" spans="1:11" ht="15" x14ac:dyDescent="0.25">
      <c r="A22" s="67">
        <v>42655</v>
      </c>
      <c r="B22" s="67" t="s">
        <v>170</v>
      </c>
      <c r="C22" s="69">
        <v>1</v>
      </c>
      <c r="D22" s="50">
        <v>37</v>
      </c>
      <c r="E22" s="50">
        <v>632</v>
      </c>
      <c r="F22" s="50">
        <v>5.8544303797468354E-2</v>
      </c>
      <c r="G22" s="66">
        <v>-2.8379714815026329</v>
      </c>
      <c r="H22" s="50">
        <v>1.5161890574204961</v>
      </c>
      <c r="I22" s="50">
        <v>1.146128035678238</v>
      </c>
      <c r="J22" s="66">
        <v>1.3228793033784128</v>
      </c>
      <c r="K22" s="50">
        <v>4.7814978300076838</v>
      </c>
    </row>
    <row r="23" spans="1:11" ht="15" x14ac:dyDescent="0.25">
      <c r="A23" s="70">
        <v>42584</v>
      </c>
      <c r="B23" s="68" t="s">
        <v>143</v>
      </c>
      <c r="C23" s="71">
        <v>4</v>
      </c>
      <c r="D23" s="50">
        <v>59</v>
      </c>
      <c r="E23" s="50">
        <v>275</v>
      </c>
      <c r="F23" s="50">
        <v>0.21454545454545454</v>
      </c>
      <c r="G23" s="66">
        <v>-1.539233653760852</v>
      </c>
      <c r="H23" s="50">
        <v>1.6590426992916174</v>
      </c>
      <c r="I23" s="50">
        <v>1.0413926851582251</v>
      </c>
      <c r="J23" s="66">
        <v>1.5931000120665808</v>
      </c>
      <c r="K23" s="50">
        <v>6.8070001736015699</v>
      </c>
    </row>
    <row r="24" spans="1:11" ht="15" x14ac:dyDescent="0.25">
      <c r="A24" s="70">
        <v>42584</v>
      </c>
      <c r="B24" s="68" t="s">
        <v>143</v>
      </c>
      <c r="C24" s="71">
        <v>1</v>
      </c>
      <c r="D24" s="50">
        <v>34</v>
      </c>
      <c r="E24" s="50">
        <v>148</v>
      </c>
      <c r="F24" s="50">
        <v>0.22972972972972974</v>
      </c>
      <c r="G24" s="66">
        <v>-1.4708517491479536</v>
      </c>
      <c r="H24" s="50">
        <v>1.9477018965377917</v>
      </c>
      <c r="I24" s="50">
        <v>1.1760912590556813</v>
      </c>
      <c r="J24" s="66">
        <v>1.6560805817923172</v>
      </c>
      <c r="K24" s="50">
        <v>0.18451059878612194</v>
      </c>
    </row>
    <row r="25" spans="1:11" ht="15" x14ac:dyDescent="0.25">
      <c r="A25" s="70">
        <v>42584</v>
      </c>
      <c r="B25" s="68" t="s">
        <v>143</v>
      </c>
      <c r="C25" s="71">
        <v>5</v>
      </c>
      <c r="D25" s="50">
        <v>58</v>
      </c>
      <c r="E25" s="50">
        <v>273</v>
      </c>
      <c r="F25" s="50">
        <v>0.21245421245421245</v>
      </c>
      <c r="G25" s="66">
        <v>-1.5490287846385404</v>
      </c>
      <c r="H25" s="50">
        <v>1.9634400336118265</v>
      </c>
      <c r="I25" s="50">
        <v>1.146128035678238</v>
      </c>
      <c r="J25" s="66">
        <v>1.7131070635140098</v>
      </c>
      <c r="K25" s="50">
        <v>1.3274627665618179</v>
      </c>
    </row>
    <row r="26" spans="1:11" ht="15" x14ac:dyDescent="0.25">
      <c r="A26" s="70">
        <v>42585</v>
      </c>
      <c r="B26" s="68" t="s">
        <v>170</v>
      </c>
      <c r="C26" s="71">
        <v>3</v>
      </c>
      <c r="D26" s="50">
        <v>130</v>
      </c>
      <c r="E26" s="50">
        <v>820</v>
      </c>
      <c r="F26" s="50">
        <v>0.15853658536585366</v>
      </c>
      <c r="G26" s="66">
        <v>-1.8417698898027164</v>
      </c>
      <c r="H26" s="50">
        <v>1.8857670564343105</v>
      </c>
      <c r="I26" s="50">
        <v>1.2041199826559248</v>
      </c>
      <c r="J26" s="66">
        <v>1.5660956412955445</v>
      </c>
      <c r="K26" s="50">
        <v>2.6038233660754995</v>
      </c>
    </row>
    <row r="27" spans="1:11" ht="15" x14ac:dyDescent="0.25">
      <c r="A27" s="67">
        <v>42508</v>
      </c>
      <c r="B27" s="67" t="s">
        <v>170</v>
      </c>
      <c r="C27" s="69">
        <v>3</v>
      </c>
      <c r="D27" s="50">
        <v>85</v>
      </c>
      <c r="E27" s="50">
        <v>297</v>
      </c>
      <c r="F27" s="50">
        <v>0.28619528619528617</v>
      </c>
      <c r="G27" s="66">
        <v>-1.2510808823123833</v>
      </c>
      <c r="H27" s="50">
        <v>1.7848873491913961</v>
      </c>
      <c r="I27" s="50">
        <v>1.1139433523068367</v>
      </c>
      <c r="J27" s="66">
        <v>1.6023142877913124</v>
      </c>
      <c r="K27" s="50">
        <v>0.86206868335326325</v>
      </c>
    </row>
    <row r="28" spans="1:11" ht="15" x14ac:dyDescent="0.25">
      <c r="A28" s="70">
        <v>42585</v>
      </c>
      <c r="B28" s="68" t="s">
        <v>170</v>
      </c>
      <c r="C28" s="69">
        <v>1</v>
      </c>
      <c r="D28" s="50">
        <v>370</v>
      </c>
      <c r="E28" s="50">
        <v>1185</v>
      </c>
      <c r="F28" s="50">
        <v>0.31223628691983124</v>
      </c>
      <c r="G28" s="66">
        <v>-1.1639950479309613</v>
      </c>
      <c r="H28" s="50">
        <v>1.9998551855709199</v>
      </c>
      <c r="I28" s="50">
        <v>1.3222192947339193</v>
      </c>
      <c r="J28" s="66">
        <v>1.5124988672725175</v>
      </c>
      <c r="K28" s="50">
        <v>4.462021016396406</v>
      </c>
    </row>
    <row r="29" spans="1:11" ht="15" x14ac:dyDescent="0.25">
      <c r="A29" s="67">
        <v>42655</v>
      </c>
      <c r="B29" s="67" t="s">
        <v>170</v>
      </c>
      <c r="C29" s="69">
        <v>2</v>
      </c>
      <c r="D29" s="50">
        <v>67</v>
      </c>
      <c r="E29" s="50">
        <v>352</v>
      </c>
      <c r="F29" s="50">
        <v>0.19034090909090909</v>
      </c>
      <c r="G29" s="66">
        <v>-1.658938556207131</v>
      </c>
      <c r="H29" s="50">
        <v>1.8362073265062209</v>
      </c>
      <c r="I29" s="50">
        <v>1.1139433523068367</v>
      </c>
      <c r="J29" s="66">
        <v>1.6483848327687993</v>
      </c>
      <c r="K29" s="50">
        <v>1.270223752151463</v>
      </c>
    </row>
    <row r="30" spans="1:11" ht="15" x14ac:dyDescent="0.25">
      <c r="A30" s="70">
        <v>42964</v>
      </c>
      <c r="B30" s="68" t="s">
        <v>171</v>
      </c>
      <c r="C30" s="71">
        <v>2</v>
      </c>
      <c r="D30" s="50">
        <v>45</v>
      </c>
      <c r="E30" s="50">
        <v>278</v>
      </c>
      <c r="F30" s="50">
        <v>0.16187050359712229</v>
      </c>
      <c r="G30" s="66">
        <v>-1.8209586239203173</v>
      </c>
      <c r="H30" s="50">
        <v>1.8733422693837609</v>
      </c>
      <c r="I30" s="50">
        <v>1.1760912590556813</v>
      </c>
      <c r="J30" s="66">
        <v>1.5928545127424236</v>
      </c>
      <c r="K30" s="50">
        <v>0.9074943766591641</v>
      </c>
    </row>
    <row r="31" spans="1:11" ht="15" x14ac:dyDescent="0.25">
      <c r="A31" s="70">
        <v>42598</v>
      </c>
      <c r="B31" s="68" t="s">
        <v>143</v>
      </c>
      <c r="C31" s="72">
        <v>2</v>
      </c>
      <c r="D31" s="50">
        <v>442</v>
      </c>
      <c r="E31" s="50">
        <v>490</v>
      </c>
      <c r="F31" s="50">
        <v>0.90204081632653066</v>
      </c>
      <c r="G31" s="66">
        <v>-0.10309550902697412</v>
      </c>
      <c r="H31" s="50">
        <v>0.51684341842609405</v>
      </c>
      <c r="I31" s="50">
        <v>1.0791812460476249</v>
      </c>
      <c r="J31" s="66">
        <v>0.47892179401650337</v>
      </c>
      <c r="K31" s="50">
        <v>1.3197691195470309</v>
      </c>
    </row>
    <row r="32" spans="1:11" ht="15" x14ac:dyDescent="0.25">
      <c r="A32" s="70">
        <v>42598</v>
      </c>
      <c r="B32" s="68" t="s">
        <v>143</v>
      </c>
      <c r="C32" s="72">
        <v>3</v>
      </c>
      <c r="D32" s="50">
        <v>115</v>
      </c>
      <c r="E32" s="50">
        <v>144</v>
      </c>
      <c r="F32" s="50">
        <v>0.79861111111111116</v>
      </c>
      <c r="G32" s="66">
        <v>-0.2248811712127505</v>
      </c>
      <c r="H32" s="50">
        <v>0.79990722231110811</v>
      </c>
      <c r="I32" s="50">
        <v>1.0413926851582251</v>
      </c>
      <c r="J32" s="66">
        <v>0.7681129642173099</v>
      </c>
      <c r="K32" s="50">
        <v>3.2060374461836223</v>
      </c>
    </row>
    <row r="33" spans="1:11" ht="15" x14ac:dyDescent="0.25">
      <c r="A33" s="67">
        <v>42907</v>
      </c>
      <c r="B33" s="67" t="s">
        <v>171</v>
      </c>
      <c r="C33" s="69">
        <v>5</v>
      </c>
      <c r="D33" s="50">
        <v>150</v>
      </c>
      <c r="E33" s="50">
        <v>387</v>
      </c>
      <c r="F33" s="50">
        <v>0.38759689922480622</v>
      </c>
      <c r="G33" s="66">
        <v>-0.94778939893352598</v>
      </c>
      <c r="H33" s="50">
        <v>1.8960341765185855</v>
      </c>
      <c r="I33" s="50">
        <v>1.2304489213782739</v>
      </c>
      <c r="J33" s="66">
        <v>1.5409287972675563</v>
      </c>
      <c r="K33" s="50">
        <v>0.12663262100599243</v>
      </c>
    </row>
    <row r="34" spans="1:11" ht="15" x14ac:dyDescent="0.25">
      <c r="A34" s="70">
        <v>42598</v>
      </c>
      <c r="B34" s="68" t="s">
        <v>143</v>
      </c>
      <c r="C34" s="72">
        <v>4</v>
      </c>
      <c r="D34" s="50">
        <v>182</v>
      </c>
      <c r="E34" s="50">
        <v>302</v>
      </c>
      <c r="F34" s="50">
        <v>0.60264900662251653</v>
      </c>
      <c r="G34" s="66">
        <v>-0.50642033029807432</v>
      </c>
      <c r="H34" s="50">
        <v>1.2705370728155696</v>
      </c>
      <c r="I34" s="50">
        <v>1.0413926851582251</v>
      </c>
      <c r="J34" s="66">
        <v>1.2200364866424322</v>
      </c>
      <c r="K34" s="50">
        <v>3.7784696363610308</v>
      </c>
    </row>
    <row r="35" spans="1:11" ht="15" x14ac:dyDescent="0.25">
      <c r="A35" s="70">
        <v>42964</v>
      </c>
      <c r="B35" s="68" t="s">
        <v>171</v>
      </c>
      <c r="C35" s="71">
        <v>1</v>
      </c>
      <c r="D35" s="50">
        <v>41</v>
      </c>
      <c r="E35" s="50">
        <v>472</v>
      </c>
      <c r="F35" s="50">
        <v>8.6864406779661021E-2</v>
      </c>
      <c r="G35" s="66">
        <v>-2.4434069188812475</v>
      </c>
      <c r="H35" s="50">
        <v>1.926621853060011</v>
      </c>
      <c r="I35" s="50">
        <v>1.0791812460476249</v>
      </c>
      <c r="J35" s="66">
        <v>1.7852625405751241</v>
      </c>
      <c r="K35" s="50">
        <v>1.7337311483798121</v>
      </c>
    </row>
    <row r="36" spans="1:11" ht="15" x14ac:dyDescent="0.25">
      <c r="A36" s="67">
        <v>42935</v>
      </c>
      <c r="B36" s="67" t="s">
        <v>171</v>
      </c>
      <c r="C36" s="69">
        <v>4</v>
      </c>
      <c r="D36" s="50">
        <v>297</v>
      </c>
      <c r="E36" s="50">
        <v>676</v>
      </c>
      <c r="F36" s="50">
        <v>0.43934911242603553</v>
      </c>
      <c r="G36" s="66">
        <v>-0.82246093724026437</v>
      </c>
      <c r="H36" s="50">
        <v>1.931945258107177</v>
      </c>
      <c r="I36" s="50">
        <v>1.3010299956639813</v>
      </c>
      <c r="J36" s="66">
        <v>1.4849352163638685</v>
      </c>
      <c r="K36" s="50">
        <v>0.90163284717818382</v>
      </c>
    </row>
    <row r="37" spans="1:11" ht="15" x14ac:dyDescent="0.25">
      <c r="A37" s="70">
        <v>42598</v>
      </c>
      <c r="B37" s="68" t="s">
        <v>143</v>
      </c>
      <c r="C37" s="72">
        <v>5</v>
      </c>
      <c r="D37" s="50">
        <v>50</v>
      </c>
      <c r="E37" s="50">
        <v>291</v>
      </c>
      <c r="F37" s="50">
        <v>0.1718213058419244</v>
      </c>
      <c r="G37" s="66">
        <v>-1.7613002617433464</v>
      </c>
      <c r="H37" s="50">
        <v>1.917818703234595</v>
      </c>
      <c r="I37" s="50">
        <v>1.1139433523068367</v>
      </c>
      <c r="J37" s="66">
        <v>1.7216483219393819</v>
      </c>
      <c r="K37" s="50">
        <v>2.7372809050462976</v>
      </c>
    </row>
    <row r="38" spans="1:11" ht="15" x14ac:dyDescent="0.25">
      <c r="A38" s="70">
        <v>42612</v>
      </c>
      <c r="B38" s="68" t="s">
        <v>143</v>
      </c>
      <c r="C38" s="72">
        <v>4</v>
      </c>
      <c r="D38" s="50">
        <v>439</v>
      </c>
      <c r="E38" s="50">
        <v>569</v>
      </c>
      <c r="F38" s="50">
        <v>0.77152899824253074</v>
      </c>
      <c r="G38" s="66">
        <v>-0.25938102105115957</v>
      </c>
      <c r="H38" s="50">
        <v>0.88038491861041956</v>
      </c>
      <c r="I38" s="50">
        <v>1.0413926851582251</v>
      </c>
      <c r="J38" s="66">
        <v>0.84539187873847732</v>
      </c>
      <c r="K38" s="50">
        <v>3.2735765171830944</v>
      </c>
    </row>
    <row r="39" spans="1:11" ht="15" x14ac:dyDescent="0.25">
      <c r="A39" s="70">
        <v>42612</v>
      </c>
      <c r="B39" s="68" t="s">
        <v>143</v>
      </c>
      <c r="C39" s="72">
        <v>2</v>
      </c>
      <c r="D39" s="50">
        <v>243</v>
      </c>
      <c r="E39" s="50">
        <v>358</v>
      </c>
      <c r="F39" s="50">
        <v>0.67877094972067042</v>
      </c>
      <c r="G39" s="66">
        <v>-0.3874715430601518</v>
      </c>
      <c r="H39" s="50">
        <v>1.2358193979561491</v>
      </c>
      <c r="I39" s="50">
        <v>1.146128035678238</v>
      </c>
      <c r="J39" s="66">
        <v>1.0782559709612505</v>
      </c>
      <c r="K39" s="50">
        <v>0.94729077426785557</v>
      </c>
    </row>
    <row r="40" spans="1:11" ht="15" x14ac:dyDescent="0.25">
      <c r="A40" s="70">
        <v>42612</v>
      </c>
      <c r="B40" s="68" t="s">
        <v>143</v>
      </c>
      <c r="C40" s="72">
        <v>5</v>
      </c>
      <c r="D40" s="50">
        <v>125</v>
      </c>
      <c r="E40" s="50">
        <v>569</v>
      </c>
      <c r="F40" s="50">
        <v>0.21968365553602812</v>
      </c>
      <c r="G40" s="66">
        <v>-1.5155666968240298</v>
      </c>
      <c r="H40" s="50">
        <v>2.1806448248242725</v>
      </c>
      <c r="I40" s="50">
        <v>1.255272505103306</v>
      </c>
      <c r="J40" s="66">
        <v>1.7371883921290943</v>
      </c>
      <c r="K40" s="50">
        <v>1.7360049270098579</v>
      </c>
    </row>
    <row r="41" spans="1:11" ht="15" x14ac:dyDescent="0.25">
      <c r="A41" s="67">
        <v>42933</v>
      </c>
      <c r="B41" s="67" t="s">
        <v>172</v>
      </c>
      <c r="C41" s="69">
        <v>4</v>
      </c>
      <c r="D41" s="50">
        <v>164</v>
      </c>
      <c r="E41" s="50">
        <v>433</v>
      </c>
      <c r="F41" s="50">
        <v>0.3787528868360277</v>
      </c>
      <c r="G41" s="66">
        <v>-0.97087130017829149</v>
      </c>
      <c r="H41" s="50">
        <v>2.0171111182349271</v>
      </c>
      <c r="I41" s="50">
        <v>1.3222192947339193</v>
      </c>
      <c r="J41" s="66">
        <v>1.5255496015438545</v>
      </c>
      <c r="K41" s="50">
        <v>0.62173288817084338</v>
      </c>
    </row>
    <row r="42" spans="1:11" ht="15" x14ac:dyDescent="0.25">
      <c r="A42" s="67">
        <v>42908</v>
      </c>
      <c r="B42" s="67" t="s">
        <v>172</v>
      </c>
      <c r="C42" s="69">
        <v>2</v>
      </c>
      <c r="D42" s="50">
        <v>290</v>
      </c>
      <c r="E42" s="50">
        <v>1029</v>
      </c>
      <c r="F42" s="50">
        <v>0.28182701652089409</v>
      </c>
      <c r="G42" s="66">
        <v>-1.2664618128535299</v>
      </c>
      <c r="H42" s="50">
        <v>2.0749985582419836</v>
      </c>
      <c r="I42" s="50">
        <v>1.3222192947339193</v>
      </c>
      <c r="J42" s="66">
        <v>1.5693301152888954</v>
      </c>
      <c r="K42" s="50">
        <v>1.5424083493092753</v>
      </c>
    </row>
    <row r="43" spans="1:11" ht="15" x14ac:dyDescent="0.25">
      <c r="A43" s="70">
        <v>42935</v>
      </c>
      <c r="B43" s="68" t="s">
        <v>143</v>
      </c>
      <c r="C43" s="71">
        <v>2</v>
      </c>
      <c r="D43" s="50">
        <v>207</v>
      </c>
      <c r="E43" s="50">
        <v>308</v>
      </c>
      <c r="F43" s="50">
        <v>0.67207792207792205</v>
      </c>
      <c r="G43" s="66">
        <v>-0.39738098970820546</v>
      </c>
      <c r="H43" s="50">
        <v>1.0140144561397142</v>
      </c>
      <c r="I43" s="50">
        <v>0.90308998699194354</v>
      </c>
      <c r="J43" s="66">
        <v>1.1228277034908152</v>
      </c>
      <c r="K43" s="50">
        <v>4.0415798532475762</v>
      </c>
    </row>
    <row r="44" spans="1:11" ht="15" x14ac:dyDescent="0.25">
      <c r="A44" s="67">
        <v>42933</v>
      </c>
      <c r="B44" s="67" t="s">
        <v>172</v>
      </c>
      <c r="C44" s="69">
        <v>3</v>
      </c>
      <c r="D44" s="50">
        <v>77</v>
      </c>
      <c r="E44" s="50">
        <v>1823</v>
      </c>
      <c r="F44" s="50">
        <v>4.2238069116840374E-2</v>
      </c>
      <c r="G44" s="66">
        <v>-3.1644333528249793</v>
      </c>
      <c r="H44" s="50">
        <v>2.1950232328795063</v>
      </c>
      <c r="I44" s="50">
        <v>1.3222192947339193</v>
      </c>
      <c r="J44" s="66">
        <v>1.6601052802827447</v>
      </c>
      <c r="K44" s="50">
        <v>1.2763815290029348</v>
      </c>
    </row>
    <row r="45" spans="1:11" ht="15" x14ac:dyDescent="0.25">
      <c r="A45" s="67">
        <v>42893</v>
      </c>
      <c r="B45" s="67" t="s">
        <v>171</v>
      </c>
      <c r="C45" s="69">
        <v>5</v>
      </c>
      <c r="D45" s="50">
        <v>98</v>
      </c>
      <c r="E45" s="50">
        <v>531</v>
      </c>
      <c r="F45" s="50">
        <v>0.18455743879472694</v>
      </c>
      <c r="G45" s="66">
        <v>-1.689794542571367</v>
      </c>
      <c r="H45" s="50">
        <v>2.2789369198196932</v>
      </c>
      <c r="I45" s="50">
        <v>1.3424226808222062</v>
      </c>
      <c r="J45" s="66">
        <v>1.6976299286182288</v>
      </c>
      <c r="K45" s="50">
        <v>0.23035706000234155</v>
      </c>
    </row>
    <row r="46" spans="1:11" ht="15" x14ac:dyDescent="0.25">
      <c r="A46" s="67">
        <v>42933</v>
      </c>
      <c r="B46" s="67" t="s">
        <v>172</v>
      </c>
      <c r="C46" s="69">
        <v>1</v>
      </c>
      <c r="D46" s="50">
        <v>143</v>
      </c>
      <c r="E46" s="50">
        <v>886</v>
      </c>
      <c r="F46" s="50">
        <v>0.16139954853273139</v>
      </c>
      <c r="G46" s="66">
        <v>-1.8238723203451737</v>
      </c>
      <c r="H46" s="50">
        <v>2.3173283173871462</v>
      </c>
      <c r="I46" s="50">
        <v>1.3222192947339193</v>
      </c>
      <c r="J46" s="66">
        <v>1.7526051288288609</v>
      </c>
      <c r="K46" s="50">
        <v>0.95150543330563497</v>
      </c>
    </row>
    <row r="47" spans="1:11" ht="15" x14ac:dyDescent="0.25">
      <c r="A47" s="67">
        <v>42907</v>
      </c>
      <c r="B47" s="67" t="s">
        <v>171</v>
      </c>
      <c r="C47" s="69">
        <v>4</v>
      </c>
      <c r="D47" s="50">
        <v>211</v>
      </c>
      <c r="E47" s="50">
        <v>743</v>
      </c>
      <c r="F47" s="50">
        <v>0.28398384925975773</v>
      </c>
      <c r="G47" s="66">
        <v>-1.2588379112416928</v>
      </c>
      <c r="H47" s="50">
        <v>2.3255223032585648</v>
      </c>
      <c r="I47" s="50">
        <v>1.3424226808222062</v>
      </c>
      <c r="J47" s="66">
        <v>1.7323323990877675</v>
      </c>
      <c r="K47" s="50">
        <v>0.37673740420268392</v>
      </c>
    </row>
    <row r="48" spans="1:11" ht="15" x14ac:dyDescent="0.25">
      <c r="A48" s="67">
        <v>42935</v>
      </c>
      <c r="B48" s="67" t="s">
        <v>171</v>
      </c>
      <c r="C48" s="69">
        <v>1</v>
      </c>
      <c r="D48" s="50">
        <v>50</v>
      </c>
      <c r="E48" s="50">
        <v>827</v>
      </c>
      <c r="F48" s="50">
        <v>6.0459492140266025E-2</v>
      </c>
      <c r="G48" s="66">
        <v>-2.8057816895955452</v>
      </c>
      <c r="H48" s="50">
        <v>2.5077312337495576</v>
      </c>
      <c r="I48" s="50">
        <v>1.3617278360175928</v>
      </c>
      <c r="J48" s="66">
        <v>1.8415803565295987</v>
      </c>
      <c r="K48" s="50">
        <v>1.5892387496491576</v>
      </c>
    </row>
    <row r="49" spans="1:11" ht="15" x14ac:dyDescent="0.25">
      <c r="A49" s="67">
        <v>42935</v>
      </c>
      <c r="B49" s="67" t="s">
        <v>171</v>
      </c>
      <c r="C49" s="69">
        <v>2</v>
      </c>
      <c r="D49" s="50">
        <v>67</v>
      </c>
      <c r="E49" s="50">
        <v>533</v>
      </c>
      <c r="F49" s="50">
        <v>0.12570356472795496</v>
      </c>
      <c r="G49" s="66">
        <v>-2.0738288047748785</v>
      </c>
      <c r="H49" s="50">
        <v>2.5121080697974589</v>
      </c>
      <c r="I49" s="50">
        <v>1.3617278360175928</v>
      </c>
      <c r="J49" s="66">
        <v>1.8447945348199548</v>
      </c>
      <c r="K49" s="50">
        <v>0.77903642361267511</v>
      </c>
    </row>
    <row r="50" spans="1:11" ht="15" x14ac:dyDescent="0.25">
      <c r="A50" s="67">
        <v>42907</v>
      </c>
      <c r="B50" s="67" t="s">
        <v>171</v>
      </c>
      <c r="C50" s="69">
        <v>1</v>
      </c>
      <c r="D50" s="50">
        <v>55</v>
      </c>
      <c r="E50" s="50">
        <v>572</v>
      </c>
      <c r="F50" s="50">
        <v>9.6153846153846159E-2</v>
      </c>
      <c r="G50" s="66">
        <v>-2.341805806147327</v>
      </c>
      <c r="H50" s="50">
        <v>2.8325481611642713</v>
      </c>
      <c r="I50" s="50">
        <v>1.3424226808222062</v>
      </c>
      <c r="J50" s="66">
        <v>2.110027044112063</v>
      </c>
      <c r="K50" s="50">
        <v>0.88821451218407454</v>
      </c>
    </row>
    <row r="51" spans="1:11" ht="15" x14ac:dyDescent="0.25">
      <c r="A51" s="70"/>
      <c r="B51" s="68"/>
      <c r="C51" s="71"/>
      <c r="D51" s="50"/>
      <c r="E51" s="50"/>
      <c r="F51" s="50"/>
      <c r="G51" s="66"/>
      <c r="H51" s="50">
        <f>SUBTOTAL(101,Table9[[Diversity ]])</f>
        <v>1.6006982428964296</v>
      </c>
      <c r="I51" s="50">
        <f>SUBTOTAL(101,Table9[MAX H])</f>
        <v>1.113689075571328</v>
      </c>
      <c r="J51" s="66">
        <f>SUBTOTAL(101,Table9[Eveness])</f>
        <v>1.409562570077687</v>
      </c>
      <c r="K51" s="50">
        <f>SUBTOTAL(101,Table9[[Density per Liter ]])</f>
        <v>2.7062825087022486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2716-9B18-4B23-A9A7-B9A43C3F3FE4}">
  <dimension ref="A1:O215"/>
  <sheetViews>
    <sheetView tabSelected="1" workbookViewId="0">
      <selection activeCell="P17" sqref="P17"/>
    </sheetView>
  </sheetViews>
  <sheetFormatPr defaultRowHeight="14.25" x14ac:dyDescent="0.2"/>
  <cols>
    <col min="15" max="15" width="23.875" bestFit="1" customWidth="1"/>
  </cols>
  <sheetData>
    <row r="1" spans="1:15" ht="15" x14ac:dyDescent="0.25">
      <c r="A1" s="73" t="s">
        <v>160</v>
      </c>
      <c r="B1" s="61" t="s">
        <v>132</v>
      </c>
      <c r="C1" s="74" t="s">
        <v>161</v>
      </c>
      <c r="D1" s="61" t="s">
        <v>173</v>
      </c>
      <c r="E1" s="61" t="s">
        <v>174</v>
      </c>
      <c r="F1" s="61" t="s">
        <v>175</v>
      </c>
      <c r="G1" s="61" t="s">
        <v>176</v>
      </c>
      <c r="H1" s="61" t="s">
        <v>177</v>
      </c>
      <c r="I1" s="61" t="s">
        <v>178</v>
      </c>
      <c r="J1" s="61" t="s">
        <v>179</v>
      </c>
      <c r="K1" s="61" t="s">
        <v>162</v>
      </c>
      <c r="L1" s="61" t="s">
        <v>180</v>
      </c>
      <c r="M1" s="61" t="s">
        <v>181</v>
      </c>
      <c r="N1" s="61" t="s">
        <v>163</v>
      </c>
      <c r="O1" s="61" t="s">
        <v>164</v>
      </c>
    </row>
    <row r="2" spans="1:15" x14ac:dyDescent="0.2">
      <c r="A2" s="75">
        <v>42508</v>
      </c>
      <c r="B2" s="67" t="s">
        <v>170</v>
      </c>
      <c r="C2" s="76">
        <v>1</v>
      </c>
      <c r="D2" s="50" t="s">
        <v>182</v>
      </c>
      <c r="E2" s="50" t="s">
        <v>183</v>
      </c>
      <c r="F2" s="50" t="s">
        <v>184</v>
      </c>
      <c r="G2" s="50" t="s">
        <v>185</v>
      </c>
      <c r="H2" s="50" t="s">
        <v>186</v>
      </c>
      <c r="I2" s="50" t="s">
        <v>187</v>
      </c>
      <c r="J2" s="50"/>
      <c r="K2" s="77">
        <v>113</v>
      </c>
      <c r="L2" s="78" t="s">
        <v>188</v>
      </c>
      <c r="M2" s="78" t="s">
        <v>187</v>
      </c>
      <c r="N2" s="78">
        <v>113</v>
      </c>
      <c r="O2" s="79">
        <f t="shared" ref="O2:O65" si="0">K2/N2</f>
        <v>1</v>
      </c>
    </row>
    <row r="3" spans="1:15" x14ac:dyDescent="0.2">
      <c r="A3" s="75">
        <v>42508</v>
      </c>
      <c r="B3" s="67" t="s">
        <v>170</v>
      </c>
      <c r="C3" s="76">
        <v>2</v>
      </c>
      <c r="D3" s="50" t="s">
        <v>182</v>
      </c>
      <c r="E3" s="50" t="s">
        <v>183</v>
      </c>
      <c r="F3" s="50" t="s">
        <v>184</v>
      </c>
      <c r="G3" s="50" t="s">
        <v>185</v>
      </c>
      <c r="H3" s="50" t="s">
        <v>186</v>
      </c>
      <c r="I3" s="50" t="s">
        <v>187</v>
      </c>
      <c r="J3" s="50"/>
      <c r="K3" s="77">
        <v>221</v>
      </c>
      <c r="L3" s="78" t="s">
        <v>188</v>
      </c>
      <c r="M3" s="78" t="s">
        <v>187</v>
      </c>
      <c r="N3" s="78">
        <v>235</v>
      </c>
      <c r="O3" s="79">
        <f t="shared" si="0"/>
        <v>0.94042553191489364</v>
      </c>
    </row>
    <row r="4" spans="1:15" x14ac:dyDescent="0.2">
      <c r="A4" s="75">
        <v>42508</v>
      </c>
      <c r="B4" s="67" t="s">
        <v>170</v>
      </c>
      <c r="C4" s="76">
        <v>2</v>
      </c>
      <c r="D4" s="50" t="s">
        <v>189</v>
      </c>
      <c r="E4" s="50" t="s">
        <v>190</v>
      </c>
      <c r="F4" s="50"/>
      <c r="G4" s="50" t="s">
        <v>191</v>
      </c>
      <c r="H4" s="50" t="s">
        <v>192</v>
      </c>
      <c r="I4" s="50" t="s">
        <v>193</v>
      </c>
      <c r="J4" s="50" t="s">
        <v>194</v>
      </c>
      <c r="K4" s="78">
        <v>14</v>
      </c>
      <c r="L4" s="78" t="s">
        <v>188</v>
      </c>
      <c r="M4" s="78" t="s">
        <v>193</v>
      </c>
      <c r="N4" s="78">
        <v>235</v>
      </c>
      <c r="O4" s="79">
        <f t="shared" si="0"/>
        <v>5.9574468085106386E-2</v>
      </c>
    </row>
    <row r="5" spans="1:15" x14ac:dyDescent="0.2">
      <c r="A5" s="75">
        <v>42508</v>
      </c>
      <c r="B5" s="67" t="s">
        <v>170</v>
      </c>
      <c r="C5" s="76">
        <v>3</v>
      </c>
      <c r="D5" s="50" t="s">
        <v>182</v>
      </c>
      <c r="E5" s="50" t="s">
        <v>195</v>
      </c>
      <c r="F5" s="50" t="s">
        <v>196</v>
      </c>
      <c r="G5" s="50" t="s">
        <v>197</v>
      </c>
      <c r="H5" s="50" t="s">
        <v>198</v>
      </c>
      <c r="I5" s="50" t="s">
        <v>199</v>
      </c>
      <c r="J5" s="50"/>
      <c r="K5" s="50">
        <v>85</v>
      </c>
      <c r="L5" s="50" t="s">
        <v>188</v>
      </c>
      <c r="M5" s="50" t="s">
        <v>199</v>
      </c>
      <c r="N5" s="50">
        <v>281</v>
      </c>
      <c r="O5" s="80">
        <f t="shared" si="0"/>
        <v>0.302491103202847</v>
      </c>
    </row>
    <row r="6" spans="1:15" x14ac:dyDescent="0.2">
      <c r="A6" s="75">
        <v>42508</v>
      </c>
      <c r="B6" s="67" t="s">
        <v>170</v>
      </c>
      <c r="C6" s="76">
        <v>3</v>
      </c>
      <c r="D6" s="50" t="s">
        <v>182</v>
      </c>
      <c r="E6" s="50" t="s">
        <v>183</v>
      </c>
      <c r="F6" s="50" t="s">
        <v>184</v>
      </c>
      <c r="G6" s="50" t="s">
        <v>185</v>
      </c>
      <c r="H6" s="50" t="s">
        <v>186</v>
      </c>
      <c r="I6" s="50" t="s">
        <v>187</v>
      </c>
      <c r="J6" s="50"/>
      <c r="K6" s="50">
        <v>51</v>
      </c>
      <c r="L6" s="50" t="s">
        <v>188</v>
      </c>
      <c r="M6" s="50" t="s">
        <v>187</v>
      </c>
      <c r="N6" s="50">
        <v>281</v>
      </c>
      <c r="O6" s="80">
        <f t="shared" si="0"/>
        <v>0.18149466192170818</v>
      </c>
    </row>
    <row r="7" spans="1:15" x14ac:dyDescent="0.2">
      <c r="A7" s="75">
        <v>42508</v>
      </c>
      <c r="B7" s="67" t="s">
        <v>170</v>
      </c>
      <c r="C7" s="76">
        <v>3</v>
      </c>
      <c r="D7" s="50" t="s">
        <v>182</v>
      </c>
      <c r="E7" s="50" t="s">
        <v>195</v>
      </c>
      <c r="F7" s="50" t="s">
        <v>196</v>
      </c>
      <c r="G7" s="50" t="s">
        <v>197</v>
      </c>
      <c r="H7" s="50" t="s">
        <v>200</v>
      </c>
      <c r="I7" s="50" t="s">
        <v>201</v>
      </c>
      <c r="J7" s="50"/>
      <c r="K7" s="50">
        <v>22</v>
      </c>
      <c r="L7" s="50" t="s">
        <v>188</v>
      </c>
      <c r="M7" s="50" t="s">
        <v>201</v>
      </c>
      <c r="N7" s="50">
        <v>281</v>
      </c>
      <c r="O7" s="80">
        <f t="shared" si="0"/>
        <v>7.8291814946619215E-2</v>
      </c>
    </row>
    <row r="8" spans="1:15" x14ac:dyDescent="0.2">
      <c r="A8" s="75">
        <v>42508</v>
      </c>
      <c r="B8" s="67" t="s">
        <v>170</v>
      </c>
      <c r="C8" s="76">
        <v>3</v>
      </c>
      <c r="D8" s="50" t="s">
        <v>202</v>
      </c>
      <c r="E8" s="50" t="s">
        <v>203</v>
      </c>
      <c r="F8" s="50"/>
      <c r="G8" s="50" t="s">
        <v>204</v>
      </c>
      <c r="H8" s="50" t="s">
        <v>205</v>
      </c>
      <c r="I8" s="50" t="s">
        <v>206</v>
      </c>
      <c r="J8" s="50" t="s">
        <v>207</v>
      </c>
      <c r="K8" s="50">
        <v>15</v>
      </c>
      <c r="L8" s="50" t="s">
        <v>188</v>
      </c>
      <c r="M8" s="50" t="s">
        <v>206</v>
      </c>
      <c r="N8" s="50">
        <v>281</v>
      </c>
      <c r="O8" s="80">
        <f t="shared" si="0"/>
        <v>5.3380782918149468E-2</v>
      </c>
    </row>
    <row r="9" spans="1:15" x14ac:dyDescent="0.2">
      <c r="A9" s="75">
        <v>42508</v>
      </c>
      <c r="B9" s="67" t="s">
        <v>170</v>
      </c>
      <c r="C9" s="76">
        <v>3</v>
      </c>
      <c r="D9" s="50" t="s">
        <v>182</v>
      </c>
      <c r="E9" s="50" t="s">
        <v>195</v>
      </c>
      <c r="F9" s="50" t="s">
        <v>196</v>
      </c>
      <c r="G9" s="50" t="s">
        <v>208</v>
      </c>
      <c r="H9" s="50" t="s">
        <v>209</v>
      </c>
      <c r="I9" s="50" t="s">
        <v>210</v>
      </c>
      <c r="J9" s="50"/>
      <c r="K9" s="50">
        <v>17</v>
      </c>
      <c r="L9" s="50" t="s">
        <v>188</v>
      </c>
      <c r="M9" s="50" t="s">
        <v>210</v>
      </c>
      <c r="N9" s="50">
        <v>281</v>
      </c>
      <c r="O9" s="80">
        <f t="shared" si="0"/>
        <v>6.0498220640569395E-2</v>
      </c>
    </row>
    <row r="10" spans="1:15" x14ac:dyDescent="0.2">
      <c r="A10" s="75">
        <v>42508</v>
      </c>
      <c r="B10" s="67" t="s">
        <v>170</v>
      </c>
      <c r="C10" s="76">
        <v>3</v>
      </c>
      <c r="D10" s="50" t="s">
        <v>182</v>
      </c>
      <c r="E10" s="50" t="s">
        <v>195</v>
      </c>
      <c r="F10" s="50" t="s">
        <v>196</v>
      </c>
      <c r="G10" s="50" t="s">
        <v>197</v>
      </c>
      <c r="H10" s="50" t="s">
        <v>211</v>
      </c>
      <c r="I10" s="50" t="s">
        <v>212</v>
      </c>
      <c r="J10" s="50"/>
      <c r="K10" s="50">
        <v>91</v>
      </c>
      <c r="L10" s="50" t="s">
        <v>188</v>
      </c>
      <c r="M10" s="50" t="s">
        <v>212</v>
      </c>
      <c r="N10" s="50">
        <v>281</v>
      </c>
      <c r="O10" s="80">
        <f t="shared" si="0"/>
        <v>0.32384341637010677</v>
      </c>
    </row>
    <row r="11" spans="1:15" ht="15" x14ac:dyDescent="0.25">
      <c r="A11" s="75">
        <v>42535</v>
      </c>
      <c r="B11" s="68" t="s">
        <v>143</v>
      </c>
      <c r="C11" s="76">
        <v>1</v>
      </c>
      <c r="D11" s="50" t="s">
        <v>182</v>
      </c>
      <c r="E11" s="50" t="s">
        <v>195</v>
      </c>
      <c r="F11" s="50" t="s">
        <v>196</v>
      </c>
      <c r="G11" s="50" t="s">
        <v>197</v>
      </c>
      <c r="H11" s="50" t="s">
        <v>211</v>
      </c>
      <c r="I11" s="50" t="s">
        <v>212</v>
      </c>
      <c r="J11" s="50"/>
      <c r="K11" s="50">
        <v>13</v>
      </c>
      <c r="L11" s="50" t="s">
        <v>188</v>
      </c>
      <c r="M11" s="50" t="s">
        <v>212</v>
      </c>
      <c r="N11" s="50">
        <v>161</v>
      </c>
      <c r="O11" s="80">
        <f t="shared" si="0"/>
        <v>8.0745341614906832E-2</v>
      </c>
    </row>
    <row r="12" spans="1:15" ht="15" x14ac:dyDescent="0.25">
      <c r="A12" s="75">
        <v>42535</v>
      </c>
      <c r="B12" s="68" t="s">
        <v>143</v>
      </c>
      <c r="C12" s="76">
        <v>1</v>
      </c>
      <c r="D12" s="50" t="s">
        <v>182</v>
      </c>
      <c r="E12" s="50" t="s">
        <v>195</v>
      </c>
      <c r="F12" s="50" t="s">
        <v>196</v>
      </c>
      <c r="G12" s="50" t="s">
        <v>197</v>
      </c>
      <c r="H12" s="50" t="s">
        <v>198</v>
      </c>
      <c r="I12" s="50" t="s">
        <v>199</v>
      </c>
      <c r="J12" s="50"/>
      <c r="K12" s="81">
        <v>148</v>
      </c>
      <c r="L12" s="50" t="s">
        <v>188</v>
      </c>
      <c r="M12" s="50" t="s">
        <v>199</v>
      </c>
      <c r="N12" s="50">
        <v>161</v>
      </c>
      <c r="O12" s="80">
        <f t="shared" si="0"/>
        <v>0.91925465838509313</v>
      </c>
    </row>
    <row r="13" spans="1:15" ht="15" x14ac:dyDescent="0.25">
      <c r="A13" s="75">
        <v>42535</v>
      </c>
      <c r="B13" s="68" t="s">
        <v>143</v>
      </c>
      <c r="C13" s="76">
        <v>2</v>
      </c>
      <c r="D13" s="50" t="s">
        <v>182</v>
      </c>
      <c r="E13" s="50" t="s">
        <v>183</v>
      </c>
      <c r="F13" s="50" t="s">
        <v>184</v>
      </c>
      <c r="G13" s="50" t="s">
        <v>185</v>
      </c>
      <c r="H13" s="50" t="s">
        <v>186</v>
      </c>
      <c r="I13" s="50" t="s">
        <v>187</v>
      </c>
      <c r="J13" s="50"/>
      <c r="K13" s="50">
        <v>19</v>
      </c>
      <c r="L13" s="50" t="s">
        <v>188</v>
      </c>
      <c r="M13" s="50" t="s">
        <v>187</v>
      </c>
      <c r="N13" s="50">
        <v>197</v>
      </c>
      <c r="O13" s="80">
        <f t="shared" si="0"/>
        <v>9.6446700507614211E-2</v>
      </c>
    </row>
    <row r="14" spans="1:15" ht="15" x14ac:dyDescent="0.25">
      <c r="A14" s="75">
        <v>42535</v>
      </c>
      <c r="B14" s="68" t="s">
        <v>143</v>
      </c>
      <c r="C14" s="76">
        <v>2</v>
      </c>
      <c r="D14" s="50" t="s">
        <v>182</v>
      </c>
      <c r="E14" s="50" t="s">
        <v>195</v>
      </c>
      <c r="F14" s="50" t="s">
        <v>196</v>
      </c>
      <c r="G14" s="50" t="s">
        <v>197</v>
      </c>
      <c r="H14" s="50" t="s">
        <v>198</v>
      </c>
      <c r="I14" s="50" t="s">
        <v>199</v>
      </c>
      <c r="J14" s="50"/>
      <c r="K14" s="50">
        <v>58</v>
      </c>
      <c r="L14" s="50" t="s">
        <v>188</v>
      </c>
      <c r="M14" s="50" t="s">
        <v>199</v>
      </c>
      <c r="N14" s="50">
        <v>197</v>
      </c>
      <c r="O14" s="80">
        <f t="shared" si="0"/>
        <v>0.29441624365482233</v>
      </c>
    </row>
    <row r="15" spans="1:15" ht="15" x14ac:dyDescent="0.25">
      <c r="A15" s="75">
        <v>42535</v>
      </c>
      <c r="B15" s="68" t="s">
        <v>143</v>
      </c>
      <c r="C15" s="76">
        <v>2</v>
      </c>
      <c r="D15" s="50" t="s">
        <v>182</v>
      </c>
      <c r="E15" s="50" t="s">
        <v>195</v>
      </c>
      <c r="F15" s="50" t="s">
        <v>196</v>
      </c>
      <c r="G15" s="50" t="s">
        <v>197</v>
      </c>
      <c r="H15" s="50" t="s">
        <v>211</v>
      </c>
      <c r="I15" s="50" t="s">
        <v>212</v>
      </c>
      <c r="J15" s="50"/>
      <c r="K15" s="50">
        <v>120</v>
      </c>
      <c r="L15" s="50" t="s">
        <v>188</v>
      </c>
      <c r="M15" s="50" t="s">
        <v>212</v>
      </c>
      <c r="N15" s="50">
        <v>197</v>
      </c>
      <c r="O15" s="80">
        <f t="shared" si="0"/>
        <v>0.6091370558375635</v>
      </c>
    </row>
    <row r="16" spans="1:15" ht="15" x14ac:dyDescent="0.25">
      <c r="A16" s="75">
        <v>42535</v>
      </c>
      <c r="B16" s="68" t="s">
        <v>143</v>
      </c>
      <c r="C16" s="76">
        <v>3</v>
      </c>
      <c r="D16" s="50" t="s">
        <v>182</v>
      </c>
      <c r="E16" s="50" t="s">
        <v>195</v>
      </c>
      <c r="F16" s="50" t="s">
        <v>196</v>
      </c>
      <c r="G16" s="50" t="s">
        <v>197</v>
      </c>
      <c r="H16" s="50" t="s">
        <v>213</v>
      </c>
      <c r="I16" s="50" t="s">
        <v>214</v>
      </c>
      <c r="J16" s="50"/>
      <c r="K16" s="50">
        <v>49</v>
      </c>
      <c r="L16" s="50" t="s">
        <v>188</v>
      </c>
      <c r="M16" s="50" t="s">
        <v>214</v>
      </c>
      <c r="N16" s="50">
        <v>560</v>
      </c>
      <c r="O16" s="80">
        <f t="shared" si="0"/>
        <v>8.7499999999999994E-2</v>
      </c>
    </row>
    <row r="17" spans="1:15" ht="15" x14ac:dyDescent="0.25">
      <c r="A17" s="82">
        <v>42535</v>
      </c>
      <c r="B17" s="83" t="s">
        <v>143</v>
      </c>
      <c r="C17" s="84">
        <v>3</v>
      </c>
      <c r="D17" s="66" t="s">
        <v>182</v>
      </c>
      <c r="E17" s="66" t="s">
        <v>195</v>
      </c>
      <c r="F17" s="66" t="s">
        <v>196</v>
      </c>
      <c r="G17" s="66" t="s">
        <v>197</v>
      </c>
      <c r="H17" s="66" t="s">
        <v>198</v>
      </c>
      <c r="I17" s="66" t="s">
        <v>199</v>
      </c>
      <c r="J17" s="66"/>
      <c r="K17" s="66">
        <v>88</v>
      </c>
      <c r="L17" s="66" t="s">
        <v>188</v>
      </c>
      <c r="M17" s="66" t="s">
        <v>199</v>
      </c>
      <c r="N17" s="50">
        <v>560</v>
      </c>
      <c r="O17" s="85">
        <f t="shared" si="0"/>
        <v>0.15714285714285714</v>
      </c>
    </row>
    <row r="18" spans="1:15" ht="15" x14ac:dyDescent="0.25">
      <c r="A18" s="75">
        <v>42535</v>
      </c>
      <c r="B18" s="68" t="s">
        <v>143</v>
      </c>
      <c r="C18" s="76">
        <v>3</v>
      </c>
      <c r="D18" s="50" t="s">
        <v>182</v>
      </c>
      <c r="E18" s="50" t="s">
        <v>183</v>
      </c>
      <c r="F18" s="50" t="s">
        <v>184</v>
      </c>
      <c r="G18" s="50" t="s">
        <v>185</v>
      </c>
      <c r="H18" s="50" t="s">
        <v>186</v>
      </c>
      <c r="I18" s="50" t="s">
        <v>187</v>
      </c>
      <c r="J18" s="50"/>
      <c r="K18" s="50">
        <v>102</v>
      </c>
      <c r="L18" s="50" t="s">
        <v>188</v>
      </c>
      <c r="M18" s="50" t="s">
        <v>187</v>
      </c>
      <c r="N18" s="50">
        <v>560</v>
      </c>
      <c r="O18" s="80">
        <f t="shared" si="0"/>
        <v>0.18214285714285713</v>
      </c>
    </row>
    <row r="19" spans="1:15" ht="15" x14ac:dyDescent="0.25">
      <c r="A19" s="75">
        <v>42535</v>
      </c>
      <c r="B19" s="68" t="s">
        <v>143</v>
      </c>
      <c r="C19" s="76">
        <v>3</v>
      </c>
      <c r="D19" s="50" t="s">
        <v>182</v>
      </c>
      <c r="E19" s="50" t="s">
        <v>195</v>
      </c>
      <c r="F19" s="50" t="s">
        <v>196</v>
      </c>
      <c r="G19" s="50" t="s">
        <v>197</v>
      </c>
      <c r="H19" s="50" t="s">
        <v>211</v>
      </c>
      <c r="I19" s="50" t="s">
        <v>212</v>
      </c>
      <c r="J19" s="50"/>
      <c r="K19" s="50">
        <v>150</v>
      </c>
      <c r="L19" s="50" t="s">
        <v>188</v>
      </c>
      <c r="M19" s="50" t="s">
        <v>212</v>
      </c>
      <c r="N19" s="50">
        <v>560</v>
      </c>
      <c r="O19" s="80">
        <f t="shared" si="0"/>
        <v>0.26785714285714285</v>
      </c>
    </row>
    <row r="20" spans="1:15" ht="15" x14ac:dyDescent="0.25">
      <c r="A20" s="75">
        <v>42535</v>
      </c>
      <c r="B20" s="68" t="s">
        <v>143</v>
      </c>
      <c r="C20" s="76">
        <v>3</v>
      </c>
      <c r="D20" s="50" t="s">
        <v>182</v>
      </c>
      <c r="E20" s="50" t="s">
        <v>195</v>
      </c>
      <c r="F20" s="50" t="s">
        <v>196</v>
      </c>
      <c r="G20" s="50" t="s">
        <v>197</v>
      </c>
      <c r="H20" s="50" t="s">
        <v>200</v>
      </c>
      <c r="I20" s="50" t="s">
        <v>201</v>
      </c>
      <c r="J20" s="50"/>
      <c r="K20" s="50">
        <v>171</v>
      </c>
      <c r="L20" s="50" t="s">
        <v>188</v>
      </c>
      <c r="M20" s="50" t="s">
        <v>201</v>
      </c>
      <c r="N20" s="50">
        <v>560</v>
      </c>
      <c r="O20" s="80">
        <f t="shared" si="0"/>
        <v>0.30535714285714288</v>
      </c>
    </row>
    <row r="21" spans="1:15" ht="15" x14ac:dyDescent="0.25">
      <c r="A21" s="75">
        <v>42535</v>
      </c>
      <c r="B21" s="68" t="s">
        <v>143</v>
      </c>
      <c r="C21" s="76">
        <v>4</v>
      </c>
      <c r="D21" s="50" t="s">
        <v>182</v>
      </c>
      <c r="E21" s="50" t="s">
        <v>195</v>
      </c>
      <c r="F21" s="50" t="s">
        <v>196</v>
      </c>
      <c r="G21" s="50" t="s">
        <v>197</v>
      </c>
      <c r="H21" s="50" t="s">
        <v>213</v>
      </c>
      <c r="I21" s="50" t="s">
        <v>214</v>
      </c>
      <c r="J21" s="50"/>
      <c r="K21" s="50">
        <v>63</v>
      </c>
      <c r="L21" s="50" t="s">
        <v>188</v>
      </c>
      <c r="M21" s="50" t="s">
        <v>214</v>
      </c>
      <c r="N21" s="50">
        <v>886</v>
      </c>
      <c r="O21" s="80">
        <f t="shared" si="0"/>
        <v>7.1106094808126408E-2</v>
      </c>
    </row>
    <row r="22" spans="1:15" ht="15" x14ac:dyDescent="0.25">
      <c r="A22" s="75">
        <v>42535</v>
      </c>
      <c r="B22" s="68" t="s">
        <v>143</v>
      </c>
      <c r="C22" s="76">
        <v>4</v>
      </c>
      <c r="D22" s="50" t="s">
        <v>182</v>
      </c>
      <c r="E22" s="50" t="s">
        <v>183</v>
      </c>
      <c r="F22" s="50" t="s">
        <v>184</v>
      </c>
      <c r="G22" s="50" t="s">
        <v>185</v>
      </c>
      <c r="H22" s="50" t="s">
        <v>186</v>
      </c>
      <c r="I22" s="50" t="s">
        <v>187</v>
      </c>
      <c r="J22" s="50"/>
      <c r="K22" s="50">
        <v>107</v>
      </c>
      <c r="L22" s="50" t="s">
        <v>188</v>
      </c>
      <c r="M22" s="50" t="s">
        <v>187</v>
      </c>
      <c r="N22" s="50">
        <v>886</v>
      </c>
      <c r="O22" s="80">
        <f t="shared" si="0"/>
        <v>0.12076749435665914</v>
      </c>
    </row>
    <row r="23" spans="1:15" ht="15" x14ac:dyDescent="0.25">
      <c r="A23" s="75">
        <v>42535</v>
      </c>
      <c r="B23" s="68" t="s">
        <v>143</v>
      </c>
      <c r="C23" s="76">
        <v>4</v>
      </c>
      <c r="D23" s="50" t="s">
        <v>182</v>
      </c>
      <c r="E23" s="50" t="s">
        <v>195</v>
      </c>
      <c r="F23" s="50" t="s">
        <v>196</v>
      </c>
      <c r="G23" s="50" t="s">
        <v>197</v>
      </c>
      <c r="H23" s="50" t="s">
        <v>198</v>
      </c>
      <c r="I23" s="50" t="s">
        <v>199</v>
      </c>
      <c r="J23" s="50"/>
      <c r="K23" s="50">
        <v>160</v>
      </c>
      <c r="L23" s="50" t="s">
        <v>188</v>
      </c>
      <c r="M23" s="50" t="s">
        <v>199</v>
      </c>
      <c r="N23" s="50">
        <v>886</v>
      </c>
      <c r="O23" s="80">
        <f t="shared" si="0"/>
        <v>0.18058690744920994</v>
      </c>
    </row>
    <row r="24" spans="1:15" ht="15" x14ac:dyDescent="0.25">
      <c r="A24" s="75">
        <v>42535</v>
      </c>
      <c r="B24" s="68" t="s">
        <v>143</v>
      </c>
      <c r="C24" s="76">
        <v>4</v>
      </c>
      <c r="D24" s="50" t="s">
        <v>182</v>
      </c>
      <c r="E24" s="50" t="s">
        <v>195</v>
      </c>
      <c r="F24" s="50" t="s">
        <v>196</v>
      </c>
      <c r="G24" s="50" t="s">
        <v>197</v>
      </c>
      <c r="H24" s="50" t="s">
        <v>211</v>
      </c>
      <c r="I24" s="50" t="s">
        <v>212</v>
      </c>
      <c r="J24" s="50"/>
      <c r="K24" s="50">
        <v>266</v>
      </c>
      <c r="L24" s="50" t="s">
        <v>188</v>
      </c>
      <c r="M24" s="50" t="s">
        <v>212</v>
      </c>
      <c r="N24" s="50">
        <v>886</v>
      </c>
      <c r="O24" s="80">
        <f t="shared" si="0"/>
        <v>0.30022573363431149</v>
      </c>
    </row>
    <row r="25" spans="1:15" ht="15" x14ac:dyDescent="0.25">
      <c r="A25" s="75">
        <v>42535</v>
      </c>
      <c r="B25" s="68" t="s">
        <v>143</v>
      </c>
      <c r="C25" s="76">
        <v>4</v>
      </c>
      <c r="D25" s="50" t="s">
        <v>182</v>
      </c>
      <c r="E25" s="50" t="s">
        <v>195</v>
      </c>
      <c r="F25" s="50" t="s">
        <v>196</v>
      </c>
      <c r="G25" s="50" t="s">
        <v>197</v>
      </c>
      <c r="H25" s="50" t="s">
        <v>200</v>
      </c>
      <c r="I25" s="50" t="s">
        <v>201</v>
      </c>
      <c r="J25" s="50"/>
      <c r="K25" s="50">
        <v>290</v>
      </c>
      <c r="L25" s="50" t="s">
        <v>188</v>
      </c>
      <c r="M25" s="50" t="s">
        <v>201</v>
      </c>
      <c r="N25" s="50">
        <v>886</v>
      </c>
      <c r="O25" s="80">
        <f t="shared" si="0"/>
        <v>0.32731376975169302</v>
      </c>
    </row>
    <row r="26" spans="1:15" ht="15" x14ac:dyDescent="0.25">
      <c r="A26" s="75">
        <v>42535</v>
      </c>
      <c r="B26" s="68" t="s">
        <v>143</v>
      </c>
      <c r="C26" s="76">
        <v>5</v>
      </c>
      <c r="D26" s="50" t="s">
        <v>182</v>
      </c>
      <c r="E26" s="50" t="s">
        <v>215</v>
      </c>
      <c r="F26" s="50" t="s">
        <v>216</v>
      </c>
      <c r="G26" s="50" t="s">
        <v>217</v>
      </c>
      <c r="H26" s="50" t="s">
        <v>218</v>
      </c>
      <c r="I26" s="50"/>
      <c r="J26" s="50"/>
      <c r="K26" s="50">
        <v>51</v>
      </c>
      <c r="L26" s="50" t="s">
        <v>219</v>
      </c>
      <c r="M26" s="50" t="s">
        <v>218</v>
      </c>
      <c r="N26" s="68">
        <v>507</v>
      </c>
      <c r="O26" s="80">
        <f t="shared" si="0"/>
        <v>0.10059171597633136</v>
      </c>
    </row>
    <row r="27" spans="1:15" ht="15" x14ac:dyDescent="0.25">
      <c r="A27" s="75">
        <v>42535</v>
      </c>
      <c r="B27" s="68" t="s">
        <v>143</v>
      </c>
      <c r="C27" s="76">
        <v>5</v>
      </c>
      <c r="D27" s="50" t="s">
        <v>182</v>
      </c>
      <c r="E27" s="50" t="s">
        <v>215</v>
      </c>
      <c r="F27" s="50" t="s">
        <v>216</v>
      </c>
      <c r="G27" s="50" t="s">
        <v>217</v>
      </c>
      <c r="H27" s="50" t="s">
        <v>218</v>
      </c>
      <c r="I27" s="50" t="s">
        <v>220</v>
      </c>
      <c r="J27" s="50" t="s">
        <v>221</v>
      </c>
      <c r="K27" s="50">
        <v>61</v>
      </c>
      <c r="L27" s="50" t="s">
        <v>188</v>
      </c>
      <c r="M27" s="50" t="s">
        <v>220</v>
      </c>
      <c r="N27" s="50">
        <v>507</v>
      </c>
      <c r="O27" s="80">
        <f t="shared" si="0"/>
        <v>0.1203155818540434</v>
      </c>
    </row>
    <row r="28" spans="1:15" ht="15" x14ac:dyDescent="0.25">
      <c r="A28" s="75">
        <v>42535</v>
      </c>
      <c r="B28" s="68" t="s">
        <v>143</v>
      </c>
      <c r="C28" s="76">
        <v>5</v>
      </c>
      <c r="D28" s="50" t="s">
        <v>182</v>
      </c>
      <c r="E28" s="50" t="s">
        <v>195</v>
      </c>
      <c r="F28" s="50" t="s">
        <v>196</v>
      </c>
      <c r="G28" s="50" t="s">
        <v>197</v>
      </c>
      <c r="H28" s="50" t="s">
        <v>200</v>
      </c>
      <c r="I28" s="50" t="s">
        <v>222</v>
      </c>
      <c r="J28" s="50"/>
      <c r="K28" s="50">
        <v>89</v>
      </c>
      <c r="L28" s="50" t="s">
        <v>188</v>
      </c>
      <c r="M28" s="50" t="s">
        <v>222</v>
      </c>
      <c r="N28" s="68">
        <v>507</v>
      </c>
      <c r="O28" s="80">
        <f t="shared" si="0"/>
        <v>0.17554240631163709</v>
      </c>
    </row>
    <row r="29" spans="1:15" ht="15" x14ac:dyDescent="0.25">
      <c r="A29" s="75">
        <v>42535</v>
      </c>
      <c r="B29" s="68" t="s">
        <v>143</v>
      </c>
      <c r="C29" s="76">
        <v>5</v>
      </c>
      <c r="D29" s="50" t="s">
        <v>182</v>
      </c>
      <c r="E29" s="50" t="s">
        <v>195</v>
      </c>
      <c r="F29" s="50" t="s">
        <v>196</v>
      </c>
      <c r="G29" s="50" t="s">
        <v>197</v>
      </c>
      <c r="H29" s="50" t="s">
        <v>211</v>
      </c>
      <c r="I29" s="50" t="s">
        <v>212</v>
      </c>
      <c r="J29" s="50"/>
      <c r="K29" s="50">
        <v>128</v>
      </c>
      <c r="L29" s="50" t="s">
        <v>188</v>
      </c>
      <c r="M29" s="50" t="s">
        <v>212</v>
      </c>
      <c r="N29" s="68">
        <v>507</v>
      </c>
      <c r="O29" s="80">
        <f t="shared" si="0"/>
        <v>0.25246548323471402</v>
      </c>
    </row>
    <row r="30" spans="1:15" ht="15" x14ac:dyDescent="0.25">
      <c r="A30" s="75">
        <v>42535</v>
      </c>
      <c r="B30" s="68" t="s">
        <v>143</v>
      </c>
      <c r="C30" s="76">
        <v>5</v>
      </c>
      <c r="D30" s="50" t="s">
        <v>182</v>
      </c>
      <c r="E30" s="50" t="s">
        <v>195</v>
      </c>
      <c r="F30" s="50" t="s">
        <v>196</v>
      </c>
      <c r="G30" s="50" t="s">
        <v>197</v>
      </c>
      <c r="H30" s="50" t="s">
        <v>198</v>
      </c>
      <c r="I30" s="50" t="s">
        <v>199</v>
      </c>
      <c r="J30" s="50"/>
      <c r="K30" s="50">
        <v>178</v>
      </c>
      <c r="L30" s="50" t="s">
        <v>188</v>
      </c>
      <c r="M30" s="50" t="s">
        <v>199</v>
      </c>
      <c r="N30" s="68">
        <v>507</v>
      </c>
      <c r="O30" s="80">
        <f t="shared" si="0"/>
        <v>0.35108481262327418</v>
      </c>
    </row>
    <row r="31" spans="1:15" x14ac:dyDescent="0.2">
      <c r="A31" s="75">
        <v>42536</v>
      </c>
      <c r="B31" s="67" t="s">
        <v>170</v>
      </c>
      <c r="C31" s="76">
        <v>1</v>
      </c>
      <c r="D31" s="50" t="s">
        <v>182</v>
      </c>
      <c r="E31" s="50" t="s">
        <v>195</v>
      </c>
      <c r="F31" s="50" t="s">
        <v>196</v>
      </c>
      <c r="G31" s="50" t="s">
        <v>197</v>
      </c>
      <c r="H31" s="50" t="s">
        <v>198</v>
      </c>
      <c r="I31" s="50" t="s">
        <v>199</v>
      </c>
      <c r="J31" s="50"/>
      <c r="K31" s="50">
        <v>53</v>
      </c>
      <c r="L31" s="50" t="s">
        <v>188</v>
      </c>
      <c r="M31" s="50" t="s">
        <v>199</v>
      </c>
      <c r="N31" s="50">
        <v>268</v>
      </c>
      <c r="O31" s="80">
        <f t="shared" si="0"/>
        <v>0.19776119402985073</v>
      </c>
    </row>
    <row r="32" spans="1:15" x14ac:dyDescent="0.2">
      <c r="A32" s="75">
        <v>42536</v>
      </c>
      <c r="B32" s="67" t="s">
        <v>170</v>
      </c>
      <c r="C32" s="76">
        <v>1</v>
      </c>
      <c r="D32" s="50" t="s">
        <v>182</v>
      </c>
      <c r="E32" s="50" t="s">
        <v>195</v>
      </c>
      <c r="F32" s="50" t="s">
        <v>196</v>
      </c>
      <c r="G32" s="50" t="s">
        <v>197</v>
      </c>
      <c r="H32" s="50" t="s">
        <v>200</v>
      </c>
      <c r="I32" s="50" t="s">
        <v>201</v>
      </c>
      <c r="J32" s="50"/>
      <c r="K32" s="50">
        <v>148</v>
      </c>
      <c r="L32" s="50" t="s">
        <v>188</v>
      </c>
      <c r="M32" s="50" t="s">
        <v>201</v>
      </c>
      <c r="N32" s="50">
        <v>268</v>
      </c>
      <c r="O32" s="80">
        <f t="shared" si="0"/>
        <v>0.55223880597014929</v>
      </c>
    </row>
    <row r="33" spans="1:15" x14ac:dyDescent="0.2">
      <c r="A33" s="75">
        <v>42536</v>
      </c>
      <c r="B33" s="67" t="s">
        <v>170</v>
      </c>
      <c r="C33" s="76">
        <v>1</v>
      </c>
      <c r="D33" s="50" t="s">
        <v>182</v>
      </c>
      <c r="E33" s="50" t="s">
        <v>215</v>
      </c>
      <c r="F33" s="50" t="s">
        <v>216</v>
      </c>
      <c r="G33" s="50" t="s">
        <v>217</v>
      </c>
      <c r="H33" s="50" t="s">
        <v>218</v>
      </c>
      <c r="I33" s="50" t="s">
        <v>220</v>
      </c>
      <c r="J33" s="50" t="s">
        <v>221</v>
      </c>
      <c r="K33" s="50">
        <v>19</v>
      </c>
      <c r="L33" s="50" t="s">
        <v>188</v>
      </c>
      <c r="M33" s="50" t="s">
        <v>220</v>
      </c>
      <c r="N33" s="50">
        <v>268</v>
      </c>
      <c r="O33" s="80">
        <f t="shared" si="0"/>
        <v>7.0895522388059698E-2</v>
      </c>
    </row>
    <row r="34" spans="1:15" x14ac:dyDescent="0.2">
      <c r="A34" s="75">
        <v>42536</v>
      </c>
      <c r="B34" s="67" t="s">
        <v>170</v>
      </c>
      <c r="C34" s="76">
        <v>1</v>
      </c>
      <c r="D34" s="50" t="s">
        <v>182</v>
      </c>
      <c r="E34" s="50" t="s">
        <v>195</v>
      </c>
      <c r="F34" s="50" t="s">
        <v>196</v>
      </c>
      <c r="G34" s="50" t="s">
        <v>208</v>
      </c>
      <c r="H34" s="50" t="s">
        <v>209</v>
      </c>
      <c r="I34" s="50" t="s">
        <v>210</v>
      </c>
      <c r="J34" s="50"/>
      <c r="K34" s="50">
        <v>23</v>
      </c>
      <c r="L34" s="50" t="s">
        <v>188</v>
      </c>
      <c r="M34" s="50" t="s">
        <v>210</v>
      </c>
      <c r="N34" s="50">
        <v>268</v>
      </c>
      <c r="O34" s="80">
        <f t="shared" si="0"/>
        <v>8.5820895522388058E-2</v>
      </c>
    </row>
    <row r="35" spans="1:15" x14ac:dyDescent="0.2">
      <c r="A35" s="75">
        <v>42536</v>
      </c>
      <c r="B35" s="67" t="s">
        <v>170</v>
      </c>
      <c r="C35" s="76">
        <v>1</v>
      </c>
      <c r="D35" s="50" t="s">
        <v>182</v>
      </c>
      <c r="E35" s="50" t="s">
        <v>195</v>
      </c>
      <c r="F35" s="50" t="s">
        <v>196</v>
      </c>
      <c r="G35" s="50" t="s">
        <v>197</v>
      </c>
      <c r="H35" s="50" t="s">
        <v>211</v>
      </c>
      <c r="I35" s="50" t="s">
        <v>212</v>
      </c>
      <c r="J35" s="50"/>
      <c r="K35" s="50">
        <v>25</v>
      </c>
      <c r="L35" s="50" t="s">
        <v>188</v>
      </c>
      <c r="M35" s="50" t="s">
        <v>212</v>
      </c>
      <c r="N35" s="50">
        <v>268</v>
      </c>
      <c r="O35" s="80">
        <f t="shared" si="0"/>
        <v>9.3283582089552244E-2</v>
      </c>
    </row>
    <row r="36" spans="1:15" x14ac:dyDescent="0.2">
      <c r="A36" s="75">
        <v>42536</v>
      </c>
      <c r="B36" s="67" t="s">
        <v>170</v>
      </c>
      <c r="C36" s="76">
        <v>2</v>
      </c>
      <c r="D36" s="50" t="s">
        <v>182</v>
      </c>
      <c r="E36" s="50" t="s">
        <v>195</v>
      </c>
      <c r="F36" s="50" t="s">
        <v>196</v>
      </c>
      <c r="G36" s="50" t="s">
        <v>197</v>
      </c>
      <c r="H36" s="50" t="s">
        <v>198</v>
      </c>
      <c r="I36" s="50" t="s">
        <v>199</v>
      </c>
      <c r="J36" s="50"/>
      <c r="K36" s="50">
        <v>109</v>
      </c>
      <c r="L36" s="50" t="s">
        <v>188</v>
      </c>
      <c r="M36" s="50" t="s">
        <v>199</v>
      </c>
      <c r="N36" s="50">
        <v>289</v>
      </c>
      <c r="O36" s="80">
        <f t="shared" si="0"/>
        <v>0.37716262975778547</v>
      </c>
    </row>
    <row r="37" spans="1:15" x14ac:dyDescent="0.2">
      <c r="A37" s="75">
        <v>42536</v>
      </c>
      <c r="B37" s="67" t="s">
        <v>170</v>
      </c>
      <c r="C37" s="76">
        <v>2</v>
      </c>
      <c r="D37" s="50" t="s">
        <v>182</v>
      </c>
      <c r="E37" s="50" t="s">
        <v>183</v>
      </c>
      <c r="F37" s="50" t="s">
        <v>184</v>
      </c>
      <c r="G37" s="50" t="s">
        <v>185</v>
      </c>
      <c r="H37" s="50" t="s">
        <v>186</v>
      </c>
      <c r="I37" s="50" t="s">
        <v>187</v>
      </c>
      <c r="J37" s="50"/>
      <c r="K37" s="50">
        <v>24</v>
      </c>
      <c r="L37" s="50" t="s">
        <v>188</v>
      </c>
      <c r="M37" s="50" t="s">
        <v>187</v>
      </c>
      <c r="N37" s="50">
        <v>289</v>
      </c>
      <c r="O37" s="80">
        <f t="shared" si="0"/>
        <v>8.3044982698961933E-2</v>
      </c>
    </row>
    <row r="38" spans="1:15" x14ac:dyDescent="0.2">
      <c r="A38" s="75">
        <v>42536</v>
      </c>
      <c r="B38" s="67" t="s">
        <v>170</v>
      </c>
      <c r="C38" s="76">
        <v>2</v>
      </c>
      <c r="D38" s="50" t="s">
        <v>182</v>
      </c>
      <c r="E38" s="50" t="s">
        <v>195</v>
      </c>
      <c r="F38" s="50" t="s">
        <v>196</v>
      </c>
      <c r="G38" s="50" t="s">
        <v>197</v>
      </c>
      <c r="H38" s="50" t="s">
        <v>200</v>
      </c>
      <c r="I38" s="50" t="s">
        <v>201</v>
      </c>
      <c r="J38" s="50"/>
      <c r="K38" s="50">
        <v>76</v>
      </c>
      <c r="L38" s="50" t="s">
        <v>188</v>
      </c>
      <c r="M38" s="50" t="s">
        <v>201</v>
      </c>
      <c r="N38" s="50">
        <v>289</v>
      </c>
      <c r="O38" s="80">
        <f t="shared" si="0"/>
        <v>0.26297577854671278</v>
      </c>
    </row>
    <row r="39" spans="1:15" x14ac:dyDescent="0.2">
      <c r="A39" s="75">
        <v>42536</v>
      </c>
      <c r="B39" s="67" t="s">
        <v>170</v>
      </c>
      <c r="C39" s="76">
        <v>2</v>
      </c>
      <c r="D39" s="50" t="s">
        <v>182</v>
      </c>
      <c r="E39" s="50" t="s">
        <v>195</v>
      </c>
      <c r="F39" s="50" t="s">
        <v>196</v>
      </c>
      <c r="G39" s="50" t="s">
        <v>208</v>
      </c>
      <c r="H39" s="50" t="s">
        <v>209</v>
      </c>
      <c r="I39" s="50" t="s">
        <v>210</v>
      </c>
      <c r="J39" s="50"/>
      <c r="K39" s="50">
        <v>58</v>
      </c>
      <c r="L39" s="50" t="s">
        <v>188</v>
      </c>
      <c r="M39" s="50" t="s">
        <v>210</v>
      </c>
      <c r="N39" s="50">
        <v>289</v>
      </c>
      <c r="O39" s="80">
        <f t="shared" si="0"/>
        <v>0.20069204152249134</v>
      </c>
    </row>
    <row r="40" spans="1:15" x14ac:dyDescent="0.2">
      <c r="A40" s="75">
        <v>42536</v>
      </c>
      <c r="B40" s="67" t="s">
        <v>170</v>
      </c>
      <c r="C40" s="76">
        <v>2</v>
      </c>
      <c r="D40" s="50" t="s">
        <v>182</v>
      </c>
      <c r="E40" s="50" t="s">
        <v>195</v>
      </c>
      <c r="F40" s="50" t="s">
        <v>196</v>
      </c>
      <c r="G40" s="50" t="s">
        <v>197</v>
      </c>
      <c r="H40" s="50" t="s">
        <v>211</v>
      </c>
      <c r="I40" s="50" t="s">
        <v>212</v>
      </c>
      <c r="J40" s="50"/>
      <c r="K40" s="50">
        <v>22</v>
      </c>
      <c r="L40" s="50" t="s">
        <v>188</v>
      </c>
      <c r="M40" s="50" t="s">
        <v>212</v>
      </c>
      <c r="N40" s="50">
        <v>289</v>
      </c>
      <c r="O40" s="80">
        <f t="shared" si="0"/>
        <v>7.6124567474048443E-2</v>
      </c>
    </row>
    <row r="41" spans="1:15" x14ac:dyDescent="0.2">
      <c r="A41" s="75">
        <v>42536</v>
      </c>
      <c r="B41" s="67" t="s">
        <v>170</v>
      </c>
      <c r="C41" s="76">
        <v>3</v>
      </c>
      <c r="D41" s="50" t="s">
        <v>182</v>
      </c>
      <c r="E41" s="50" t="s">
        <v>195</v>
      </c>
      <c r="F41" s="50" t="s">
        <v>196</v>
      </c>
      <c r="G41" s="50" t="s">
        <v>197</v>
      </c>
      <c r="H41" s="50" t="s">
        <v>198</v>
      </c>
      <c r="I41" s="50" t="s">
        <v>199</v>
      </c>
      <c r="J41" s="50"/>
      <c r="K41" s="50">
        <v>71</v>
      </c>
      <c r="L41" s="50" t="s">
        <v>188</v>
      </c>
      <c r="M41" s="50" t="s">
        <v>199</v>
      </c>
      <c r="N41" s="50">
        <v>265</v>
      </c>
      <c r="O41" s="80">
        <f t="shared" si="0"/>
        <v>0.26792452830188679</v>
      </c>
    </row>
    <row r="42" spans="1:15" x14ac:dyDescent="0.2">
      <c r="A42" s="75">
        <v>42536</v>
      </c>
      <c r="B42" s="67" t="s">
        <v>170</v>
      </c>
      <c r="C42" s="76">
        <v>3</v>
      </c>
      <c r="D42" s="50" t="s">
        <v>182</v>
      </c>
      <c r="E42" s="50" t="s">
        <v>195</v>
      </c>
      <c r="F42" s="50" t="s">
        <v>196</v>
      </c>
      <c r="G42" s="50" t="s">
        <v>197</v>
      </c>
      <c r="H42" s="50" t="s">
        <v>200</v>
      </c>
      <c r="I42" s="50" t="s">
        <v>201</v>
      </c>
      <c r="J42" s="50"/>
      <c r="K42" s="50">
        <v>29</v>
      </c>
      <c r="L42" s="50" t="s">
        <v>188</v>
      </c>
      <c r="M42" s="50" t="s">
        <v>201</v>
      </c>
      <c r="N42" s="50">
        <v>265</v>
      </c>
      <c r="O42" s="80">
        <f t="shared" si="0"/>
        <v>0.10943396226415095</v>
      </c>
    </row>
    <row r="43" spans="1:15" x14ac:dyDescent="0.2">
      <c r="A43" s="75">
        <v>42536</v>
      </c>
      <c r="B43" s="67" t="s">
        <v>170</v>
      </c>
      <c r="C43" s="76">
        <v>3</v>
      </c>
      <c r="D43" s="50" t="s">
        <v>182</v>
      </c>
      <c r="E43" s="50" t="s">
        <v>195</v>
      </c>
      <c r="F43" s="50" t="s">
        <v>196</v>
      </c>
      <c r="G43" s="50" t="s">
        <v>208</v>
      </c>
      <c r="H43" s="50" t="s">
        <v>209</v>
      </c>
      <c r="I43" s="50" t="s">
        <v>210</v>
      </c>
      <c r="J43" s="50"/>
      <c r="K43" s="50">
        <v>90</v>
      </c>
      <c r="L43" s="50" t="s">
        <v>188</v>
      </c>
      <c r="M43" s="50" t="s">
        <v>210</v>
      </c>
      <c r="N43" s="50">
        <v>265</v>
      </c>
      <c r="O43" s="80">
        <f t="shared" si="0"/>
        <v>0.33962264150943394</v>
      </c>
    </row>
    <row r="44" spans="1:15" x14ac:dyDescent="0.2">
      <c r="A44" s="75">
        <v>42536</v>
      </c>
      <c r="B44" s="67" t="s">
        <v>170</v>
      </c>
      <c r="C44" s="76">
        <v>3</v>
      </c>
      <c r="D44" s="50" t="s">
        <v>182</v>
      </c>
      <c r="E44" s="50" t="s">
        <v>195</v>
      </c>
      <c r="F44" s="50" t="s">
        <v>196</v>
      </c>
      <c r="G44" s="50" t="s">
        <v>197</v>
      </c>
      <c r="H44" s="50" t="s">
        <v>211</v>
      </c>
      <c r="I44" s="50" t="s">
        <v>212</v>
      </c>
      <c r="J44" s="50"/>
      <c r="K44" s="50">
        <v>75</v>
      </c>
      <c r="L44" s="50" t="s">
        <v>188</v>
      </c>
      <c r="M44" s="50" t="s">
        <v>212</v>
      </c>
      <c r="N44" s="50">
        <v>265</v>
      </c>
      <c r="O44" s="80">
        <f t="shared" si="0"/>
        <v>0.28301886792452829</v>
      </c>
    </row>
    <row r="45" spans="1:15" ht="15" x14ac:dyDescent="0.25">
      <c r="A45" s="75">
        <v>42570</v>
      </c>
      <c r="B45" s="68" t="s">
        <v>143</v>
      </c>
      <c r="C45" s="76">
        <v>1</v>
      </c>
      <c r="D45" s="50" t="s">
        <v>182</v>
      </c>
      <c r="E45" s="50" t="s">
        <v>195</v>
      </c>
      <c r="F45" s="50" t="s">
        <v>196</v>
      </c>
      <c r="G45" s="50" t="s">
        <v>197</v>
      </c>
      <c r="H45" s="50" t="s">
        <v>198</v>
      </c>
      <c r="I45" s="50" t="s">
        <v>199</v>
      </c>
      <c r="J45" s="50"/>
      <c r="K45" s="50">
        <v>37</v>
      </c>
      <c r="L45" s="50" t="s">
        <v>188</v>
      </c>
      <c r="M45" s="50" t="s">
        <v>199</v>
      </c>
      <c r="N45" s="50">
        <v>87</v>
      </c>
      <c r="O45" s="80">
        <f t="shared" si="0"/>
        <v>0.42528735632183906</v>
      </c>
    </row>
    <row r="46" spans="1:15" ht="15" x14ac:dyDescent="0.25">
      <c r="A46" s="75">
        <v>42570</v>
      </c>
      <c r="B46" s="68" t="s">
        <v>143</v>
      </c>
      <c r="C46" s="76">
        <v>1</v>
      </c>
      <c r="D46" s="50" t="s">
        <v>182</v>
      </c>
      <c r="E46" s="50" t="s">
        <v>195</v>
      </c>
      <c r="F46" s="50" t="s">
        <v>196</v>
      </c>
      <c r="G46" s="50" t="s">
        <v>197</v>
      </c>
      <c r="H46" s="50" t="s">
        <v>211</v>
      </c>
      <c r="I46" s="50" t="s">
        <v>212</v>
      </c>
      <c r="J46" s="50"/>
      <c r="K46" s="50">
        <v>50</v>
      </c>
      <c r="L46" s="50" t="s">
        <v>188</v>
      </c>
      <c r="M46" s="50" t="s">
        <v>212</v>
      </c>
      <c r="N46" s="50">
        <v>87</v>
      </c>
      <c r="O46" s="80">
        <f t="shared" si="0"/>
        <v>0.57471264367816088</v>
      </c>
    </row>
    <row r="47" spans="1:15" ht="15" x14ac:dyDescent="0.25">
      <c r="A47" s="75">
        <v>42570</v>
      </c>
      <c r="B47" s="68" t="s">
        <v>143</v>
      </c>
      <c r="C47" s="76">
        <v>3</v>
      </c>
      <c r="D47" s="50" t="s">
        <v>182</v>
      </c>
      <c r="E47" s="50" t="s">
        <v>195</v>
      </c>
      <c r="F47" s="50" t="s">
        <v>196</v>
      </c>
      <c r="G47" s="50" t="s">
        <v>197</v>
      </c>
      <c r="H47" s="50" t="s">
        <v>198</v>
      </c>
      <c r="I47" s="50" t="s">
        <v>199</v>
      </c>
      <c r="J47" s="50"/>
      <c r="K47" s="50">
        <v>14</v>
      </c>
      <c r="L47" s="50" t="s">
        <v>188</v>
      </c>
      <c r="M47" s="50" t="s">
        <v>199</v>
      </c>
      <c r="N47" s="50">
        <v>319</v>
      </c>
      <c r="O47" s="86">
        <f t="shared" si="0"/>
        <v>4.3887147335423198E-2</v>
      </c>
    </row>
    <row r="48" spans="1:15" ht="15" x14ac:dyDescent="0.25">
      <c r="A48" s="75">
        <v>42570</v>
      </c>
      <c r="B48" s="68" t="s">
        <v>143</v>
      </c>
      <c r="C48" s="76">
        <v>3</v>
      </c>
      <c r="D48" s="50" t="s">
        <v>182</v>
      </c>
      <c r="E48" s="50" t="s">
        <v>195</v>
      </c>
      <c r="F48" s="68" t="s">
        <v>196</v>
      </c>
      <c r="G48" s="68" t="s">
        <v>197</v>
      </c>
      <c r="H48" s="87" t="s">
        <v>223</v>
      </c>
      <c r="I48" s="50" t="s">
        <v>224</v>
      </c>
      <c r="J48" s="68"/>
      <c r="K48" s="50">
        <v>19</v>
      </c>
      <c r="L48" s="50" t="s">
        <v>188</v>
      </c>
      <c r="M48" s="50" t="s">
        <v>225</v>
      </c>
      <c r="N48" s="50">
        <v>319</v>
      </c>
      <c r="O48" s="80">
        <f t="shared" si="0"/>
        <v>5.9561128526645767E-2</v>
      </c>
    </row>
    <row r="49" spans="1:15" ht="15" x14ac:dyDescent="0.25">
      <c r="A49" s="75">
        <v>42570</v>
      </c>
      <c r="B49" s="68" t="s">
        <v>143</v>
      </c>
      <c r="C49" s="76">
        <v>3</v>
      </c>
      <c r="D49" s="50" t="s">
        <v>182</v>
      </c>
      <c r="E49" s="50" t="s">
        <v>195</v>
      </c>
      <c r="F49" s="50" t="s">
        <v>196</v>
      </c>
      <c r="G49" s="50" t="s">
        <v>197</v>
      </c>
      <c r="H49" s="50" t="s">
        <v>211</v>
      </c>
      <c r="I49" s="50" t="s">
        <v>212</v>
      </c>
      <c r="J49" s="50"/>
      <c r="K49" s="50">
        <v>33</v>
      </c>
      <c r="L49" s="50" t="s">
        <v>188</v>
      </c>
      <c r="M49" s="50" t="s">
        <v>212</v>
      </c>
      <c r="N49" s="50">
        <v>319</v>
      </c>
      <c r="O49" s="80">
        <f t="shared" si="0"/>
        <v>0.10344827586206896</v>
      </c>
    </row>
    <row r="50" spans="1:15" ht="15" x14ac:dyDescent="0.25">
      <c r="A50" s="75">
        <v>42570</v>
      </c>
      <c r="B50" s="68" t="s">
        <v>143</v>
      </c>
      <c r="C50" s="76">
        <v>3</v>
      </c>
      <c r="D50" s="50" t="s">
        <v>182</v>
      </c>
      <c r="E50" s="50" t="s">
        <v>195</v>
      </c>
      <c r="F50" s="50" t="s">
        <v>196</v>
      </c>
      <c r="G50" s="50" t="s">
        <v>197</v>
      </c>
      <c r="H50" s="50" t="s">
        <v>213</v>
      </c>
      <c r="I50" s="50" t="s">
        <v>214</v>
      </c>
      <c r="J50" s="50"/>
      <c r="K50" s="50">
        <v>36</v>
      </c>
      <c r="L50" s="50" t="s">
        <v>188</v>
      </c>
      <c r="M50" s="50" t="s">
        <v>214</v>
      </c>
      <c r="N50" s="50">
        <v>319</v>
      </c>
      <c r="O50" s="80">
        <f t="shared" si="0"/>
        <v>0.11285266457680251</v>
      </c>
    </row>
    <row r="51" spans="1:15" ht="15" x14ac:dyDescent="0.25">
      <c r="A51" s="75">
        <v>42570</v>
      </c>
      <c r="B51" s="68" t="s">
        <v>143</v>
      </c>
      <c r="C51" s="76">
        <v>3</v>
      </c>
      <c r="D51" s="50" t="s">
        <v>182</v>
      </c>
      <c r="E51" s="50" t="s">
        <v>195</v>
      </c>
      <c r="F51" s="50" t="s">
        <v>196</v>
      </c>
      <c r="G51" s="50" t="s">
        <v>197</v>
      </c>
      <c r="H51" s="50" t="s">
        <v>200</v>
      </c>
      <c r="I51" s="50" t="s">
        <v>201</v>
      </c>
      <c r="J51" s="50"/>
      <c r="K51" s="81">
        <v>217</v>
      </c>
      <c r="L51" s="50" t="s">
        <v>188</v>
      </c>
      <c r="M51" s="50" t="s">
        <v>201</v>
      </c>
      <c r="N51" s="50">
        <v>319</v>
      </c>
      <c r="O51" s="80">
        <f t="shared" si="0"/>
        <v>0.68025078369905956</v>
      </c>
    </row>
    <row r="52" spans="1:15" ht="15" x14ac:dyDescent="0.25">
      <c r="A52" s="75">
        <v>42570</v>
      </c>
      <c r="B52" s="68" t="s">
        <v>143</v>
      </c>
      <c r="C52" s="76">
        <v>4</v>
      </c>
      <c r="D52" s="50" t="s">
        <v>182</v>
      </c>
      <c r="E52" s="50" t="s">
        <v>195</v>
      </c>
      <c r="F52" s="50" t="s">
        <v>196</v>
      </c>
      <c r="G52" s="50" t="s">
        <v>197</v>
      </c>
      <c r="H52" s="50" t="s">
        <v>213</v>
      </c>
      <c r="I52" s="50" t="s">
        <v>214</v>
      </c>
      <c r="J52" s="50"/>
      <c r="K52" s="50">
        <v>61</v>
      </c>
      <c r="L52" s="50" t="s">
        <v>188</v>
      </c>
      <c r="M52" s="50" t="s">
        <v>214</v>
      </c>
      <c r="N52" s="50">
        <v>615</v>
      </c>
      <c r="O52" s="80">
        <f t="shared" si="0"/>
        <v>9.9186991869918695E-2</v>
      </c>
    </row>
    <row r="53" spans="1:15" ht="15" x14ac:dyDescent="0.25">
      <c r="A53" s="75">
        <v>42570</v>
      </c>
      <c r="B53" s="68" t="s">
        <v>143</v>
      </c>
      <c r="C53" s="76">
        <v>4</v>
      </c>
      <c r="D53" s="50" t="s">
        <v>182</v>
      </c>
      <c r="E53" s="50" t="s">
        <v>195</v>
      </c>
      <c r="F53" s="50" t="s">
        <v>196</v>
      </c>
      <c r="G53" s="50" t="s">
        <v>197</v>
      </c>
      <c r="H53" s="50" t="s">
        <v>211</v>
      </c>
      <c r="I53" s="50" t="s">
        <v>212</v>
      </c>
      <c r="J53" s="50"/>
      <c r="K53" s="50">
        <v>110</v>
      </c>
      <c r="L53" s="50" t="s">
        <v>188</v>
      </c>
      <c r="M53" s="50" t="s">
        <v>212</v>
      </c>
      <c r="N53" s="50">
        <v>615</v>
      </c>
      <c r="O53" s="80">
        <f t="shared" si="0"/>
        <v>0.17886178861788618</v>
      </c>
    </row>
    <row r="54" spans="1:15" ht="15" x14ac:dyDescent="0.25">
      <c r="A54" s="75">
        <v>42570</v>
      </c>
      <c r="B54" s="68" t="s">
        <v>143</v>
      </c>
      <c r="C54" s="76">
        <v>4</v>
      </c>
      <c r="D54" s="50" t="s">
        <v>182</v>
      </c>
      <c r="E54" s="50" t="s">
        <v>195</v>
      </c>
      <c r="F54" s="68" t="s">
        <v>196</v>
      </c>
      <c r="G54" s="68" t="s">
        <v>197</v>
      </c>
      <c r="H54" s="87" t="s">
        <v>223</v>
      </c>
      <c r="I54" s="50" t="s">
        <v>224</v>
      </c>
      <c r="J54" s="68"/>
      <c r="K54" s="50">
        <v>126</v>
      </c>
      <c r="L54" s="50" t="s">
        <v>188</v>
      </c>
      <c r="M54" s="50" t="s">
        <v>225</v>
      </c>
      <c r="N54" s="50">
        <v>615</v>
      </c>
      <c r="O54" s="80">
        <f t="shared" si="0"/>
        <v>0.20487804878048779</v>
      </c>
    </row>
    <row r="55" spans="1:15" ht="15" x14ac:dyDescent="0.25">
      <c r="A55" s="75">
        <v>42570</v>
      </c>
      <c r="B55" s="68" t="s">
        <v>143</v>
      </c>
      <c r="C55" s="76">
        <v>4</v>
      </c>
      <c r="D55" s="50" t="s">
        <v>182</v>
      </c>
      <c r="E55" s="50" t="s">
        <v>195</v>
      </c>
      <c r="F55" s="50" t="s">
        <v>196</v>
      </c>
      <c r="G55" s="50" t="s">
        <v>197</v>
      </c>
      <c r="H55" s="50" t="s">
        <v>200</v>
      </c>
      <c r="I55" s="50" t="s">
        <v>201</v>
      </c>
      <c r="J55" s="50"/>
      <c r="K55" s="50">
        <v>148</v>
      </c>
      <c r="L55" s="50" t="s">
        <v>188</v>
      </c>
      <c r="M55" s="50" t="s">
        <v>201</v>
      </c>
      <c r="N55" s="50">
        <v>615</v>
      </c>
      <c r="O55" s="80">
        <f t="shared" si="0"/>
        <v>0.24065040650406505</v>
      </c>
    </row>
    <row r="56" spans="1:15" ht="15" x14ac:dyDescent="0.25">
      <c r="A56" s="75">
        <v>42570</v>
      </c>
      <c r="B56" s="68" t="s">
        <v>143</v>
      </c>
      <c r="C56" s="76">
        <v>4</v>
      </c>
      <c r="D56" s="50" t="s">
        <v>182</v>
      </c>
      <c r="E56" s="50" t="s">
        <v>195</v>
      </c>
      <c r="F56" s="50" t="s">
        <v>196</v>
      </c>
      <c r="G56" s="50" t="s">
        <v>197</v>
      </c>
      <c r="H56" s="50" t="s">
        <v>198</v>
      </c>
      <c r="I56" s="50" t="s">
        <v>199</v>
      </c>
      <c r="J56" s="50"/>
      <c r="K56" s="50">
        <v>170</v>
      </c>
      <c r="L56" s="50" t="s">
        <v>188</v>
      </c>
      <c r="M56" s="50" t="s">
        <v>199</v>
      </c>
      <c r="N56" s="50">
        <v>615</v>
      </c>
      <c r="O56" s="80">
        <f t="shared" si="0"/>
        <v>0.27642276422764228</v>
      </c>
    </row>
    <row r="57" spans="1:15" x14ac:dyDescent="0.2">
      <c r="A57" s="75">
        <v>42571</v>
      </c>
      <c r="B57" s="67" t="s">
        <v>170</v>
      </c>
      <c r="C57" s="76">
        <v>1</v>
      </c>
      <c r="D57" s="50" t="s">
        <v>182</v>
      </c>
      <c r="E57" s="50" t="s">
        <v>195</v>
      </c>
      <c r="F57" s="50" t="s">
        <v>196</v>
      </c>
      <c r="G57" s="50" t="s">
        <v>197</v>
      </c>
      <c r="H57" s="50" t="s">
        <v>198</v>
      </c>
      <c r="I57" s="50" t="s">
        <v>199</v>
      </c>
      <c r="J57" s="50"/>
      <c r="K57" s="50">
        <v>43</v>
      </c>
      <c r="L57" s="50" t="s">
        <v>188</v>
      </c>
      <c r="M57" s="50" t="s">
        <v>199</v>
      </c>
      <c r="N57" s="50">
        <v>239</v>
      </c>
      <c r="O57" s="80">
        <f t="shared" si="0"/>
        <v>0.1799163179916318</v>
      </c>
    </row>
    <row r="58" spans="1:15" x14ac:dyDescent="0.2">
      <c r="A58" s="75">
        <v>42571</v>
      </c>
      <c r="B58" s="67" t="s">
        <v>170</v>
      </c>
      <c r="C58" s="76">
        <v>1</v>
      </c>
      <c r="D58" s="50" t="s">
        <v>182</v>
      </c>
      <c r="E58" s="50" t="s">
        <v>195</v>
      </c>
      <c r="F58" s="50" t="s">
        <v>196</v>
      </c>
      <c r="G58" s="50" t="s">
        <v>197</v>
      </c>
      <c r="H58" s="50" t="s">
        <v>200</v>
      </c>
      <c r="I58" s="50" t="s">
        <v>201</v>
      </c>
      <c r="J58" s="50"/>
      <c r="K58" s="81">
        <v>164</v>
      </c>
      <c r="L58" s="50" t="s">
        <v>188</v>
      </c>
      <c r="M58" s="50" t="s">
        <v>201</v>
      </c>
      <c r="N58" s="50">
        <v>239</v>
      </c>
      <c r="O58" s="80">
        <f t="shared" si="0"/>
        <v>0.68619246861924688</v>
      </c>
    </row>
    <row r="59" spans="1:15" x14ac:dyDescent="0.2">
      <c r="A59" s="75">
        <v>42571</v>
      </c>
      <c r="B59" s="67" t="s">
        <v>170</v>
      </c>
      <c r="C59" s="76">
        <v>1</v>
      </c>
      <c r="D59" s="50" t="s">
        <v>182</v>
      </c>
      <c r="E59" s="50" t="s">
        <v>195</v>
      </c>
      <c r="F59" s="50" t="s">
        <v>196</v>
      </c>
      <c r="G59" s="50" t="s">
        <v>197</v>
      </c>
      <c r="H59" s="50" t="s">
        <v>211</v>
      </c>
      <c r="I59" s="50" t="s">
        <v>212</v>
      </c>
      <c r="J59" s="50"/>
      <c r="K59" s="50">
        <v>32</v>
      </c>
      <c r="L59" s="50" t="s">
        <v>188</v>
      </c>
      <c r="M59" s="50" t="s">
        <v>212</v>
      </c>
      <c r="N59" s="50">
        <v>239</v>
      </c>
      <c r="O59" s="80">
        <f t="shared" si="0"/>
        <v>0.13389121338912133</v>
      </c>
    </row>
    <row r="60" spans="1:15" x14ac:dyDescent="0.2">
      <c r="A60" s="75">
        <v>42571</v>
      </c>
      <c r="B60" s="67" t="s">
        <v>170</v>
      </c>
      <c r="C60" s="76">
        <v>2</v>
      </c>
      <c r="D60" s="50" t="s">
        <v>182</v>
      </c>
      <c r="E60" s="50" t="s">
        <v>195</v>
      </c>
      <c r="F60" s="50" t="s">
        <v>196</v>
      </c>
      <c r="G60" s="50" t="s">
        <v>197</v>
      </c>
      <c r="H60" s="50" t="s">
        <v>198</v>
      </c>
      <c r="I60" s="50" t="s">
        <v>199</v>
      </c>
      <c r="J60" s="50"/>
      <c r="K60" s="50">
        <v>106</v>
      </c>
      <c r="L60" s="50" t="s">
        <v>188</v>
      </c>
      <c r="M60" s="50" t="s">
        <v>199</v>
      </c>
      <c r="N60" s="50">
        <v>299</v>
      </c>
      <c r="O60" s="80">
        <f t="shared" si="0"/>
        <v>0.35451505016722407</v>
      </c>
    </row>
    <row r="61" spans="1:15" x14ac:dyDescent="0.2">
      <c r="A61" s="75">
        <v>42571</v>
      </c>
      <c r="B61" s="67" t="s">
        <v>170</v>
      </c>
      <c r="C61" s="76">
        <v>2</v>
      </c>
      <c r="D61" s="50" t="s">
        <v>182</v>
      </c>
      <c r="E61" s="50" t="s">
        <v>195</v>
      </c>
      <c r="F61" s="50" t="s">
        <v>196</v>
      </c>
      <c r="G61" s="50" t="s">
        <v>197</v>
      </c>
      <c r="H61" s="50" t="s">
        <v>200</v>
      </c>
      <c r="I61" s="50" t="s">
        <v>201</v>
      </c>
      <c r="J61" s="50"/>
      <c r="K61" s="50">
        <v>163</v>
      </c>
      <c r="L61" s="50" t="s">
        <v>188</v>
      </c>
      <c r="M61" s="50" t="s">
        <v>201</v>
      </c>
      <c r="N61" s="50">
        <v>299</v>
      </c>
      <c r="O61" s="80">
        <f t="shared" si="0"/>
        <v>0.54515050167224077</v>
      </c>
    </row>
    <row r="62" spans="1:15" x14ac:dyDescent="0.2">
      <c r="A62" s="75">
        <v>42571</v>
      </c>
      <c r="B62" s="67" t="s">
        <v>170</v>
      </c>
      <c r="C62" s="76">
        <v>2</v>
      </c>
      <c r="D62" s="50" t="s">
        <v>182</v>
      </c>
      <c r="E62" s="50" t="s">
        <v>195</v>
      </c>
      <c r="F62" s="50" t="s">
        <v>196</v>
      </c>
      <c r="G62" s="50" t="s">
        <v>197</v>
      </c>
      <c r="H62" s="50" t="s">
        <v>211</v>
      </c>
      <c r="I62" s="50" t="s">
        <v>212</v>
      </c>
      <c r="J62" s="50"/>
      <c r="K62" s="50">
        <v>30</v>
      </c>
      <c r="L62" s="50" t="s">
        <v>188</v>
      </c>
      <c r="M62" s="50" t="s">
        <v>212</v>
      </c>
      <c r="N62" s="50">
        <v>299</v>
      </c>
      <c r="O62" s="80">
        <f t="shared" si="0"/>
        <v>0.10033444816053512</v>
      </c>
    </row>
    <row r="63" spans="1:15" x14ac:dyDescent="0.2">
      <c r="A63" s="75">
        <v>42571</v>
      </c>
      <c r="B63" s="67" t="s">
        <v>170</v>
      </c>
      <c r="C63" s="76">
        <v>3</v>
      </c>
      <c r="D63" s="50" t="s">
        <v>182</v>
      </c>
      <c r="E63" s="50" t="s">
        <v>195</v>
      </c>
      <c r="F63" s="50" t="s">
        <v>196</v>
      </c>
      <c r="G63" s="50" t="s">
        <v>197</v>
      </c>
      <c r="H63" s="50" t="s">
        <v>198</v>
      </c>
      <c r="I63" s="50" t="s">
        <v>199</v>
      </c>
      <c r="J63" s="50"/>
      <c r="K63" s="50">
        <v>26</v>
      </c>
      <c r="L63" s="50" t="s">
        <v>188</v>
      </c>
      <c r="M63" s="50" t="s">
        <v>199</v>
      </c>
      <c r="N63" s="50">
        <v>332</v>
      </c>
      <c r="O63" s="80">
        <f t="shared" si="0"/>
        <v>7.8313253012048195E-2</v>
      </c>
    </row>
    <row r="64" spans="1:15" x14ac:dyDescent="0.2">
      <c r="A64" s="75">
        <v>42571</v>
      </c>
      <c r="B64" s="67" t="s">
        <v>170</v>
      </c>
      <c r="C64" s="76">
        <v>3</v>
      </c>
      <c r="D64" s="50" t="s">
        <v>182</v>
      </c>
      <c r="E64" s="50" t="s">
        <v>195</v>
      </c>
      <c r="F64" s="50" t="s">
        <v>196</v>
      </c>
      <c r="G64" s="50" t="s">
        <v>197</v>
      </c>
      <c r="H64" s="50" t="s">
        <v>213</v>
      </c>
      <c r="I64" s="50" t="s">
        <v>214</v>
      </c>
      <c r="J64" s="50"/>
      <c r="K64" s="50">
        <v>24</v>
      </c>
      <c r="L64" s="50" t="s">
        <v>188</v>
      </c>
      <c r="M64" s="50" t="s">
        <v>214</v>
      </c>
      <c r="N64" s="50">
        <v>332</v>
      </c>
      <c r="O64" s="80">
        <f t="shared" si="0"/>
        <v>7.2289156626506021E-2</v>
      </c>
    </row>
    <row r="65" spans="1:15" x14ac:dyDescent="0.2">
      <c r="A65" s="75">
        <v>42571</v>
      </c>
      <c r="B65" s="67" t="s">
        <v>170</v>
      </c>
      <c r="C65" s="76">
        <v>3</v>
      </c>
      <c r="D65" s="50" t="s">
        <v>182</v>
      </c>
      <c r="E65" s="50" t="s">
        <v>195</v>
      </c>
      <c r="F65" s="50" t="s">
        <v>196</v>
      </c>
      <c r="G65" s="50" t="s">
        <v>197</v>
      </c>
      <c r="H65" s="50" t="s">
        <v>200</v>
      </c>
      <c r="I65" s="50" t="s">
        <v>201</v>
      </c>
      <c r="J65" s="50"/>
      <c r="K65" s="50">
        <v>30</v>
      </c>
      <c r="L65" s="50" t="s">
        <v>188</v>
      </c>
      <c r="M65" s="50" t="s">
        <v>201</v>
      </c>
      <c r="N65" s="50">
        <v>332</v>
      </c>
      <c r="O65" s="80">
        <f t="shared" si="0"/>
        <v>9.036144578313253E-2</v>
      </c>
    </row>
    <row r="66" spans="1:15" x14ac:dyDescent="0.2">
      <c r="A66" s="75">
        <v>42571</v>
      </c>
      <c r="B66" s="67" t="s">
        <v>170</v>
      </c>
      <c r="C66" s="76">
        <v>3</v>
      </c>
      <c r="D66" s="50" t="s">
        <v>182</v>
      </c>
      <c r="E66" s="50" t="s">
        <v>195</v>
      </c>
      <c r="F66" s="50" t="s">
        <v>196</v>
      </c>
      <c r="G66" s="50" t="s">
        <v>197</v>
      </c>
      <c r="H66" s="50" t="s">
        <v>211</v>
      </c>
      <c r="I66" s="50" t="s">
        <v>212</v>
      </c>
      <c r="J66" s="50"/>
      <c r="K66" s="81">
        <v>215</v>
      </c>
      <c r="L66" s="50" t="s">
        <v>188</v>
      </c>
      <c r="M66" s="50" t="s">
        <v>212</v>
      </c>
      <c r="N66" s="50">
        <v>332</v>
      </c>
      <c r="O66" s="80">
        <f t="shared" ref="O66:O129" si="1">K66/N66</f>
        <v>0.64759036144578308</v>
      </c>
    </row>
    <row r="67" spans="1:15" x14ac:dyDescent="0.2">
      <c r="A67" s="75">
        <v>42571</v>
      </c>
      <c r="B67" s="67" t="s">
        <v>170</v>
      </c>
      <c r="C67" s="76">
        <v>3</v>
      </c>
      <c r="D67" s="50" t="s">
        <v>182</v>
      </c>
      <c r="E67" s="50" t="s">
        <v>195</v>
      </c>
      <c r="F67" s="50" t="s">
        <v>196</v>
      </c>
      <c r="G67" s="50" t="s">
        <v>197</v>
      </c>
      <c r="H67" s="50" t="s">
        <v>200</v>
      </c>
      <c r="I67" s="50" t="s">
        <v>222</v>
      </c>
      <c r="J67" s="50"/>
      <c r="K67" s="50">
        <v>37</v>
      </c>
      <c r="L67" s="50" t="s">
        <v>188</v>
      </c>
      <c r="M67" s="50" t="s">
        <v>222</v>
      </c>
      <c r="N67" s="50">
        <v>332</v>
      </c>
      <c r="O67" s="80">
        <f t="shared" si="1"/>
        <v>0.11144578313253012</v>
      </c>
    </row>
    <row r="68" spans="1:15" ht="15" x14ac:dyDescent="0.25">
      <c r="A68" s="88">
        <v>42584</v>
      </c>
      <c r="B68" s="68" t="s">
        <v>143</v>
      </c>
      <c r="C68" s="89">
        <v>1</v>
      </c>
      <c r="D68" s="50" t="s">
        <v>182</v>
      </c>
      <c r="E68" s="50" t="s">
        <v>195</v>
      </c>
      <c r="F68" s="50" t="s">
        <v>196</v>
      </c>
      <c r="G68" s="50" t="s">
        <v>197</v>
      </c>
      <c r="H68" s="50" t="s">
        <v>213</v>
      </c>
      <c r="I68" s="50" t="s">
        <v>214</v>
      </c>
      <c r="J68" s="50"/>
      <c r="K68" s="50">
        <v>10</v>
      </c>
      <c r="L68" s="50" t="s">
        <v>188</v>
      </c>
      <c r="M68" s="50" t="s">
        <v>214</v>
      </c>
      <c r="N68" s="50">
        <v>130</v>
      </c>
      <c r="O68" s="80">
        <f t="shared" si="1"/>
        <v>7.6923076923076927E-2</v>
      </c>
    </row>
    <row r="69" spans="1:15" ht="15" x14ac:dyDescent="0.25">
      <c r="A69" s="88">
        <v>42584</v>
      </c>
      <c r="B69" s="68" t="s">
        <v>143</v>
      </c>
      <c r="C69" s="89">
        <v>1</v>
      </c>
      <c r="D69" s="50" t="s">
        <v>182</v>
      </c>
      <c r="E69" s="50" t="s">
        <v>195</v>
      </c>
      <c r="F69" s="50" t="s">
        <v>196</v>
      </c>
      <c r="G69" s="50" t="s">
        <v>197</v>
      </c>
      <c r="H69" s="50" t="s">
        <v>211</v>
      </c>
      <c r="I69" s="50" t="s">
        <v>212</v>
      </c>
      <c r="J69" s="50"/>
      <c r="K69" s="50">
        <v>14</v>
      </c>
      <c r="L69" s="50" t="s">
        <v>188</v>
      </c>
      <c r="M69" s="50" t="s">
        <v>212</v>
      </c>
      <c r="N69" s="50">
        <v>130</v>
      </c>
      <c r="O69" s="80">
        <f t="shared" si="1"/>
        <v>0.1076923076923077</v>
      </c>
    </row>
    <row r="70" spans="1:15" ht="15" x14ac:dyDescent="0.25">
      <c r="A70" s="88">
        <v>42584</v>
      </c>
      <c r="B70" s="68" t="s">
        <v>143</v>
      </c>
      <c r="C70" s="89">
        <v>1</v>
      </c>
      <c r="D70" s="50" t="s">
        <v>182</v>
      </c>
      <c r="E70" s="50" t="s">
        <v>195</v>
      </c>
      <c r="F70" s="50" t="s">
        <v>196</v>
      </c>
      <c r="G70" s="50" t="s">
        <v>197</v>
      </c>
      <c r="H70" s="87" t="s">
        <v>223</v>
      </c>
      <c r="I70" s="50" t="s">
        <v>224</v>
      </c>
      <c r="J70" s="50"/>
      <c r="K70" s="50">
        <v>32</v>
      </c>
      <c r="L70" s="50" t="s">
        <v>188</v>
      </c>
      <c r="M70" s="50" t="s">
        <v>225</v>
      </c>
      <c r="N70" s="50">
        <v>130</v>
      </c>
      <c r="O70" s="80">
        <f t="shared" si="1"/>
        <v>0.24615384615384617</v>
      </c>
    </row>
    <row r="71" spans="1:15" ht="15" x14ac:dyDescent="0.25">
      <c r="A71" s="88">
        <v>42584</v>
      </c>
      <c r="B71" s="68" t="s">
        <v>143</v>
      </c>
      <c r="C71" s="89">
        <v>1</v>
      </c>
      <c r="D71" s="50" t="s">
        <v>182</v>
      </c>
      <c r="E71" s="50" t="s">
        <v>195</v>
      </c>
      <c r="F71" s="50" t="s">
        <v>196</v>
      </c>
      <c r="G71" s="50" t="s">
        <v>197</v>
      </c>
      <c r="H71" s="50" t="s">
        <v>198</v>
      </c>
      <c r="I71" s="50" t="s">
        <v>199</v>
      </c>
      <c r="J71" s="50"/>
      <c r="K71" s="50">
        <v>34</v>
      </c>
      <c r="L71" s="50" t="s">
        <v>188</v>
      </c>
      <c r="M71" s="50" t="s">
        <v>199</v>
      </c>
      <c r="N71" s="50">
        <v>130</v>
      </c>
      <c r="O71" s="80">
        <f t="shared" si="1"/>
        <v>0.26153846153846155</v>
      </c>
    </row>
    <row r="72" spans="1:15" ht="15" x14ac:dyDescent="0.25">
      <c r="A72" s="88">
        <v>42584</v>
      </c>
      <c r="B72" s="68" t="s">
        <v>143</v>
      </c>
      <c r="C72" s="89">
        <v>1</v>
      </c>
      <c r="D72" s="50" t="s">
        <v>182</v>
      </c>
      <c r="E72" s="50" t="s">
        <v>195</v>
      </c>
      <c r="F72" s="50" t="s">
        <v>196</v>
      </c>
      <c r="G72" s="50" t="s">
        <v>197</v>
      </c>
      <c r="H72" s="50" t="s">
        <v>200</v>
      </c>
      <c r="I72" s="50" t="s">
        <v>201</v>
      </c>
      <c r="J72" s="50"/>
      <c r="K72" s="50">
        <v>40</v>
      </c>
      <c r="L72" s="50" t="s">
        <v>188</v>
      </c>
      <c r="M72" s="50" t="s">
        <v>201</v>
      </c>
      <c r="N72" s="50">
        <v>130</v>
      </c>
      <c r="O72" s="80">
        <f t="shared" si="1"/>
        <v>0.30769230769230771</v>
      </c>
    </row>
    <row r="73" spans="1:15" ht="15" x14ac:dyDescent="0.25">
      <c r="A73" s="88">
        <v>42584</v>
      </c>
      <c r="B73" s="68" t="s">
        <v>143</v>
      </c>
      <c r="C73" s="89">
        <v>2</v>
      </c>
      <c r="D73" s="50" t="s">
        <v>182</v>
      </c>
      <c r="E73" s="50" t="s">
        <v>195</v>
      </c>
      <c r="F73" s="50" t="s">
        <v>196</v>
      </c>
      <c r="G73" s="50" t="s">
        <v>197</v>
      </c>
      <c r="H73" s="87" t="s">
        <v>223</v>
      </c>
      <c r="I73" s="50" t="s">
        <v>224</v>
      </c>
      <c r="J73" s="50"/>
      <c r="K73" s="50">
        <v>43</v>
      </c>
      <c r="L73" s="50" t="s">
        <v>188</v>
      </c>
      <c r="M73" s="50" t="s">
        <v>225</v>
      </c>
      <c r="N73" s="50">
        <v>563</v>
      </c>
      <c r="O73" s="80">
        <f t="shared" si="1"/>
        <v>7.6376554174067496E-2</v>
      </c>
    </row>
    <row r="74" spans="1:15" ht="15" x14ac:dyDescent="0.25">
      <c r="A74" s="88">
        <v>42584</v>
      </c>
      <c r="B74" s="68" t="s">
        <v>143</v>
      </c>
      <c r="C74" s="89">
        <v>2</v>
      </c>
      <c r="D74" s="50" t="s">
        <v>182</v>
      </c>
      <c r="E74" s="50" t="s">
        <v>195</v>
      </c>
      <c r="F74" s="50" t="s">
        <v>196</v>
      </c>
      <c r="G74" s="50" t="s">
        <v>197</v>
      </c>
      <c r="H74" s="50" t="s">
        <v>198</v>
      </c>
      <c r="I74" s="50" t="s">
        <v>199</v>
      </c>
      <c r="J74" s="50"/>
      <c r="K74" s="81">
        <v>520</v>
      </c>
      <c r="L74" s="50" t="s">
        <v>188</v>
      </c>
      <c r="M74" s="50" t="s">
        <v>199</v>
      </c>
      <c r="N74" s="50">
        <v>563</v>
      </c>
      <c r="O74" s="80">
        <f t="shared" si="1"/>
        <v>0.92362344582593248</v>
      </c>
    </row>
    <row r="75" spans="1:15" ht="15" x14ac:dyDescent="0.25">
      <c r="A75" s="88">
        <v>42584</v>
      </c>
      <c r="B75" s="68" t="s">
        <v>143</v>
      </c>
      <c r="C75" s="89">
        <v>3</v>
      </c>
      <c r="D75" s="50" t="s">
        <v>182</v>
      </c>
      <c r="E75" s="50" t="s">
        <v>195</v>
      </c>
      <c r="F75" s="50" t="s">
        <v>196</v>
      </c>
      <c r="G75" s="50" t="s">
        <v>197</v>
      </c>
      <c r="H75" s="50" t="s">
        <v>213</v>
      </c>
      <c r="I75" s="50" t="s">
        <v>214</v>
      </c>
      <c r="J75" s="50"/>
      <c r="K75" s="50">
        <v>39</v>
      </c>
      <c r="L75" s="50" t="s">
        <v>188</v>
      </c>
      <c r="M75" s="50" t="s">
        <v>214</v>
      </c>
      <c r="N75" s="50">
        <v>378</v>
      </c>
      <c r="O75" s="80">
        <f t="shared" si="1"/>
        <v>0.10317460317460317</v>
      </c>
    </row>
    <row r="76" spans="1:15" ht="15" x14ac:dyDescent="0.25">
      <c r="A76" s="88">
        <v>42584</v>
      </c>
      <c r="B76" s="68" t="s">
        <v>143</v>
      </c>
      <c r="C76" s="89">
        <v>3</v>
      </c>
      <c r="D76" s="50" t="s">
        <v>182</v>
      </c>
      <c r="E76" s="50" t="s">
        <v>195</v>
      </c>
      <c r="F76" s="50" t="s">
        <v>196</v>
      </c>
      <c r="G76" s="50" t="s">
        <v>197</v>
      </c>
      <c r="H76" s="50" t="s">
        <v>200</v>
      </c>
      <c r="I76" s="50" t="s">
        <v>201</v>
      </c>
      <c r="J76" s="50"/>
      <c r="K76" s="50">
        <v>45</v>
      </c>
      <c r="L76" s="50" t="s">
        <v>188</v>
      </c>
      <c r="M76" s="50" t="s">
        <v>201</v>
      </c>
      <c r="N76" s="50">
        <v>378</v>
      </c>
      <c r="O76" s="80">
        <f t="shared" si="1"/>
        <v>0.11904761904761904</v>
      </c>
    </row>
    <row r="77" spans="1:15" ht="15" x14ac:dyDescent="0.25">
      <c r="A77" s="88">
        <v>42584</v>
      </c>
      <c r="B77" s="68" t="s">
        <v>143</v>
      </c>
      <c r="C77" s="89">
        <v>3</v>
      </c>
      <c r="D77" s="50" t="s">
        <v>182</v>
      </c>
      <c r="E77" s="50" t="s">
        <v>195</v>
      </c>
      <c r="F77" s="50" t="s">
        <v>196</v>
      </c>
      <c r="G77" s="50" t="s">
        <v>197</v>
      </c>
      <c r="H77" s="87" t="s">
        <v>223</v>
      </c>
      <c r="I77" s="50" t="s">
        <v>224</v>
      </c>
      <c r="J77" s="50"/>
      <c r="K77" s="50">
        <v>46</v>
      </c>
      <c r="L77" s="50" t="s">
        <v>188</v>
      </c>
      <c r="M77" s="50" t="s">
        <v>225</v>
      </c>
      <c r="N77" s="50">
        <v>378</v>
      </c>
      <c r="O77" s="80">
        <f t="shared" si="1"/>
        <v>0.12169312169312169</v>
      </c>
    </row>
    <row r="78" spans="1:15" ht="15" x14ac:dyDescent="0.25">
      <c r="A78" s="88">
        <v>42584</v>
      </c>
      <c r="B78" s="68" t="s">
        <v>143</v>
      </c>
      <c r="C78" s="89">
        <v>3</v>
      </c>
      <c r="D78" s="50" t="s">
        <v>182</v>
      </c>
      <c r="E78" s="50" t="s">
        <v>195</v>
      </c>
      <c r="F78" s="50" t="s">
        <v>196</v>
      </c>
      <c r="G78" s="50" t="s">
        <v>197</v>
      </c>
      <c r="H78" s="50" t="s">
        <v>198</v>
      </c>
      <c r="I78" s="50" t="s">
        <v>199</v>
      </c>
      <c r="J78" s="50"/>
      <c r="K78" s="81">
        <v>248</v>
      </c>
      <c r="L78" s="50" t="s">
        <v>188</v>
      </c>
      <c r="M78" s="50" t="s">
        <v>199</v>
      </c>
      <c r="N78" s="50">
        <v>378</v>
      </c>
      <c r="O78" s="80">
        <f t="shared" si="1"/>
        <v>0.65608465608465605</v>
      </c>
    </row>
    <row r="79" spans="1:15" ht="15" x14ac:dyDescent="0.25">
      <c r="A79" s="88">
        <v>42584</v>
      </c>
      <c r="B79" s="68" t="s">
        <v>143</v>
      </c>
      <c r="C79" s="89">
        <v>4</v>
      </c>
      <c r="D79" s="50" t="s">
        <v>182</v>
      </c>
      <c r="E79" s="50" t="s">
        <v>195</v>
      </c>
      <c r="F79" s="50" t="s">
        <v>196</v>
      </c>
      <c r="G79" s="50" t="s">
        <v>197</v>
      </c>
      <c r="H79" s="50" t="s">
        <v>213</v>
      </c>
      <c r="I79" s="50" t="s">
        <v>214</v>
      </c>
      <c r="J79" s="50"/>
      <c r="K79" s="50">
        <v>25</v>
      </c>
      <c r="L79" s="50" t="s">
        <v>188</v>
      </c>
      <c r="M79" s="50" t="s">
        <v>214</v>
      </c>
      <c r="N79" s="50">
        <v>244</v>
      </c>
      <c r="O79" s="80">
        <f t="shared" si="1"/>
        <v>0.10245901639344263</v>
      </c>
    </row>
    <row r="80" spans="1:15" ht="15" x14ac:dyDescent="0.25">
      <c r="A80" s="88">
        <v>42584</v>
      </c>
      <c r="B80" s="68" t="s">
        <v>143</v>
      </c>
      <c r="C80" s="89">
        <v>4</v>
      </c>
      <c r="D80" s="50" t="s">
        <v>182</v>
      </c>
      <c r="E80" s="50" t="s">
        <v>195</v>
      </c>
      <c r="F80" s="50" t="s">
        <v>196</v>
      </c>
      <c r="G80" s="50" t="s">
        <v>197</v>
      </c>
      <c r="H80" s="87" t="s">
        <v>223</v>
      </c>
      <c r="I80" s="50" t="s">
        <v>224</v>
      </c>
      <c r="J80" s="50"/>
      <c r="K80" s="50">
        <v>58</v>
      </c>
      <c r="L80" s="50" t="s">
        <v>188</v>
      </c>
      <c r="M80" s="50" t="s">
        <v>225</v>
      </c>
      <c r="N80" s="50">
        <v>244</v>
      </c>
      <c r="O80" s="80">
        <f t="shared" si="1"/>
        <v>0.23770491803278687</v>
      </c>
    </row>
    <row r="81" spans="1:15" ht="15" x14ac:dyDescent="0.25">
      <c r="A81" s="88">
        <v>42584</v>
      </c>
      <c r="B81" s="68" t="s">
        <v>143</v>
      </c>
      <c r="C81" s="89">
        <v>4</v>
      </c>
      <c r="D81" s="50" t="s">
        <v>182</v>
      </c>
      <c r="E81" s="50" t="s">
        <v>195</v>
      </c>
      <c r="F81" s="50" t="s">
        <v>196</v>
      </c>
      <c r="G81" s="50" t="s">
        <v>197</v>
      </c>
      <c r="H81" s="50" t="s">
        <v>198</v>
      </c>
      <c r="I81" s="50" t="s">
        <v>199</v>
      </c>
      <c r="J81" s="50"/>
      <c r="K81" s="50">
        <v>59</v>
      </c>
      <c r="L81" s="50" t="s">
        <v>188</v>
      </c>
      <c r="M81" s="50" t="s">
        <v>199</v>
      </c>
      <c r="N81" s="50">
        <v>244</v>
      </c>
      <c r="O81" s="80">
        <f t="shared" si="1"/>
        <v>0.24180327868852458</v>
      </c>
    </row>
    <row r="82" spans="1:15" ht="15" x14ac:dyDescent="0.25">
      <c r="A82" s="88">
        <v>42584</v>
      </c>
      <c r="B82" s="68" t="s">
        <v>143</v>
      </c>
      <c r="C82" s="89">
        <v>4</v>
      </c>
      <c r="D82" s="50" t="s">
        <v>182</v>
      </c>
      <c r="E82" s="50" t="s">
        <v>195</v>
      </c>
      <c r="F82" s="50" t="s">
        <v>196</v>
      </c>
      <c r="G82" s="50" t="s">
        <v>197</v>
      </c>
      <c r="H82" s="50" t="s">
        <v>200</v>
      </c>
      <c r="I82" s="50" t="s">
        <v>201</v>
      </c>
      <c r="J82" s="50"/>
      <c r="K82" s="50">
        <v>102</v>
      </c>
      <c r="L82" s="50" t="s">
        <v>188</v>
      </c>
      <c r="M82" s="50" t="s">
        <v>201</v>
      </c>
      <c r="N82" s="50">
        <v>244</v>
      </c>
      <c r="O82" s="80">
        <f t="shared" si="1"/>
        <v>0.41803278688524592</v>
      </c>
    </row>
    <row r="83" spans="1:15" ht="15" x14ac:dyDescent="0.25">
      <c r="A83" s="88">
        <v>42584</v>
      </c>
      <c r="B83" s="68" t="s">
        <v>143</v>
      </c>
      <c r="C83" s="90">
        <v>5</v>
      </c>
      <c r="D83" s="50" t="s">
        <v>182</v>
      </c>
      <c r="E83" s="50" t="s">
        <v>195</v>
      </c>
      <c r="F83" s="50" t="s">
        <v>196</v>
      </c>
      <c r="G83" s="50" t="s">
        <v>197</v>
      </c>
      <c r="H83" s="50" t="s">
        <v>200</v>
      </c>
      <c r="I83" s="50" t="s">
        <v>201</v>
      </c>
      <c r="J83" s="50"/>
      <c r="K83" s="50">
        <v>22</v>
      </c>
      <c r="L83" s="50" t="s">
        <v>188</v>
      </c>
      <c r="M83" s="50" t="s">
        <v>201</v>
      </c>
      <c r="N83" s="50">
        <v>240</v>
      </c>
      <c r="O83" s="80">
        <f t="shared" si="1"/>
        <v>9.166666666666666E-2</v>
      </c>
    </row>
    <row r="84" spans="1:15" ht="15" x14ac:dyDescent="0.25">
      <c r="A84" s="88">
        <v>42584</v>
      </c>
      <c r="B84" s="68" t="s">
        <v>143</v>
      </c>
      <c r="C84" s="90">
        <v>5</v>
      </c>
      <c r="D84" s="50" t="s">
        <v>182</v>
      </c>
      <c r="E84" s="50" t="s">
        <v>195</v>
      </c>
      <c r="F84" s="50" t="s">
        <v>196</v>
      </c>
      <c r="G84" s="50" t="s">
        <v>197</v>
      </c>
      <c r="H84" s="50" t="s">
        <v>213</v>
      </c>
      <c r="I84" s="50" t="s">
        <v>214</v>
      </c>
      <c r="J84" s="50"/>
      <c r="K84" s="50">
        <v>42</v>
      </c>
      <c r="L84" s="50" t="s">
        <v>188</v>
      </c>
      <c r="M84" s="50" t="s">
        <v>214</v>
      </c>
      <c r="N84" s="50">
        <v>240</v>
      </c>
      <c r="O84" s="80">
        <f t="shared" si="1"/>
        <v>0.17499999999999999</v>
      </c>
    </row>
    <row r="85" spans="1:15" ht="15" x14ac:dyDescent="0.25">
      <c r="A85" s="88">
        <v>42584</v>
      </c>
      <c r="B85" s="68" t="s">
        <v>143</v>
      </c>
      <c r="C85" s="90">
        <v>5</v>
      </c>
      <c r="D85" s="50" t="s">
        <v>182</v>
      </c>
      <c r="E85" s="50" t="s">
        <v>195</v>
      </c>
      <c r="F85" s="50" t="s">
        <v>196</v>
      </c>
      <c r="G85" s="50" t="s">
        <v>197</v>
      </c>
      <c r="H85" s="50" t="s">
        <v>211</v>
      </c>
      <c r="I85" s="50" t="s">
        <v>212</v>
      </c>
      <c r="J85" s="50"/>
      <c r="K85" s="50">
        <v>55</v>
      </c>
      <c r="L85" s="50" t="s">
        <v>188</v>
      </c>
      <c r="M85" s="50" t="s">
        <v>212</v>
      </c>
      <c r="N85" s="50">
        <v>240</v>
      </c>
      <c r="O85" s="80">
        <f t="shared" si="1"/>
        <v>0.22916666666666666</v>
      </c>
    </row>
    <row r="86" spans="1:15" ht="15" x14ac:dyDescent="0.25">
      <c r="A86" s="88">
        <v>42584</v>
      </c>
      <c r="B86" s="68" t="s">
        <v>143</v>
      </c>
      <c r="C86" s="90">
        <v>5</v>
      </c>
      <c r="D86" s="50" t="s">
        <v>182</v>
      </c>
      <c r="E86" s="50" t="s">
        <v>195</v>
      </c>
      <c r="F86" s="50" t="s">
        <v>196</v>
      </c>
      <c r="G86" s="50" t="s">
        <v>197</v>
      </c>
      <c r="H86" s="50" t="s">
        <v>198</v>
      </c>
      <c r="I86" s="50" t="s">
        <v>199</v>
      </c>
      <c r="J86" s="50"/>
      <c r="K86" s="50">
        <v>58</v>
      </c>
      <c r="L86" s="50" t="s">
        <v>188</v>
      </c>
      <c r="M86" s="50" t="s">
        <v>199</v>
      </c>
      <c r="N86" s="50">
        <v>240</v>
      </c>
      <c r="O86" s="80">
        <f t="shared" si="1"/>
        <v>0.24166666666666667</v>
      </c>
    </row>
    <row r="87" spans="1:15" ht="15" x14ac:dyDescent="0.25">
      <c r="A87" s="88">
        <v>42584</v>
      </c>
      <c r="B87" s="68" t="s">
        <v>143</v>
      </c>
      <c r="C87" s="90">
        <v>5</v>
      </c>
      <c r="D87" s="50" t="s">
        <v>182</v>
      </c>
      <c r="E87" s="50" t="s">
        <v>195</v>
      </c>
      <c r="F87" s="50" t="s">
        <v>196</v>
      </c>
      <c r="G87" s="50" t="s">
        <v>197</v>
      </c>
      <c r="H87" s="50" t="s">
        <v>200</v>
      </c>
      <c r="I87" s="50" t="s">
        <v>222</v>
      </c>
      <c r="J87" s="50"/>
      <c r="K87" s="50">
        <v>63</v>
      </c>
      <c r="L87" s="50" t="s">
        <v>188</v>
      </c>
      <c r="M87" s="50" t="s">
        <v>222</v>
      </c>
      <c r="N87" s="50">
        <v>240</v>
      </c>
      <c r="O87" s="80">
        <f t="shared" si="1"/>
        <v>0.26250000000000001</v>
      </c>
    </row>
    <row r="88" spans="1:15" ht="15" x14ac:dyDescent="0.25">
      <c r="A88" s="88">
        <v>42585</v>
      </c>
      <c r="B88" s="68" t="s">
        <v>170</v>
      </c>
      <c r="C88" s="76">
        <v>1</v>
      </c>
      <c r="D88" s="50" t="s">
        <v>182</v>
      </c>
      <c r="E88" s="50" t="s">
        <v>195</v>
      </c>
      <c r="F88" s="50" t="s">
        <v>196</v>
      </c>
      <c r="G88" s="50" t="s">
        <v>197</v>
      </c>
      <c r="H88" s="50" t="s">
        <v>198</v>
      </c>
      <c r="I88" s="50" t="s">
        <v>199</v>
      </c>
      <c r="J88" s="50"/>
      <c r="K88" s="50">
        <v>370</v>
      </c>
      <c r="L88" s="50" t="s">
        <v>188</v>
      </c>
      <c r="M88" s="50" t="s">
        <v>199</v>
      </c>
      <c r="N88" s="50">
        <v>952</v>
      </c>
      <c r="O88" s="80">
        <f t="shared" si="1"/>
        <v>0.38865546218487396</v>
      </c>
    </row>
    <row r="89" spans="1:15" ht="15" x14ac:dyDescent="0.25">
      <c r="A89" s="88">
        <v>42585</v>
      </c>
      <c r="B89" s="68" t="s">
        <v>170</v>
      </c>
      <c r="C89" s="76">
        <v>1</v>
      </c>
      <c r="D89" s="50" t="s">
        <v>182</v>
      </c>
      <c r="E89" s="50" t="s">
        <v>195</v>
      </c>
      <c r="F89" s="50" t="s">
        <v>196</v>
      </c>
      <c r="G89" s="50" t="s">
        <v>197</v>
      </c>
      <c r="H89" s="50" t="s">
        <v>213</v>
      </c>
      <c r="I89" s="50" t="s">
        <v>214</v>
      </c>
      <c r="J89" s="50"/>
      <c r="K89" s="50">
        <v>67</v>
      </c>
      <c r="L89" s="50" t="s">
        <v>188</v>
      </c>
      <c r="M89" s="50" t="s">
        <v>214</v>
      </c>
      <c r="N89" s="50">
        <v>952</v>
      </c>
      <c r="O89" s="80">
        <f t="shared" si="1"/>
        <v>7.0378151260504201E-2</v>
      </c>
    </row>
    <row r="90" spans="1:15" ht="15" x14ac:dyDescent="0.25">
      <c r="A90" s="88">
        <v>42585</v>
      </c>
      <c r="B90" s="68" t="s">
        <v>170</v>
      </c>
      <c r="C90" s="76">
        <v>1</v>
      </c>
      <c r="D90" s="50" t="s">
        <v>182</v>
      </c>
      <c r="E90" s="50" t="s">
        <v>195</v>
      </c>
      <c r="F90" s="50" t="s">
        <v>196</v>
      </c>
      <c r="G90" s="50" t="s">
        <v>197</v>
      </c>
      <c r="H90" s="50" t="s">
        <v>200</v>
      </c>
      <c r="I90" s="50" t="s">
        <v>201</v>
      </c>
      <c r="J90" s="50"/>
      <c r="K90" s="50">
        <v>312</v>
      </c>
      <c r="L90" s="50" t="s">
        <v>188</v>
      </c>
      <c r="M90" s="50" t="s">
        <v>201</v>
      </c>
      <c r="N90" s="50">
        <v>952</v>
      </c>
      <c r="O90" s="80">
        <f t="shared" si="1"/>
        <v>0.32773109243697479</v>
      </c>
    </row>
    <row r="91" spans="1:15" ht="15" x14ac:dyDescent="0.25">
      <c r="A91" s="88">
        <v>42585</v>
      </c>
      <c r="B91" s="68" t="s">
        <v>170</v>
      </c>
      <c r="C91" s="76">
        <v>1</v>
      </c>
      <c r="D91" s="50" t="s">
        <v>226</v>
      </c>
      <c r="E91" s="50" t="s">
        <v>227</v>
      </c>
      <c r="F91" s="50"/>
      <c r="G91" s="50"/>
      <c r="H91" s="50"/>
      <c r="I91" s="50"/>
      <c r="J91" s="50"/>
      <c r="K91" s="50">
        <v>127</v>
      </c>
      <c r="L91" s="50" t="s">
        <v>228</v>
      </c>
      <c r="M91" s="50" t="s">
        <v>229</v>
      </c>
      <c r="N91" s="50">
        <v>952</v>
      </c>
      <c r="O91" s="80">
        <f t="shared" si="1"/>
        <v>0.13340336134453781</v>
      </c>
    </row>
    <row r="92" spans="1:15" ht="15" x14ac:dyDescent="0.25">
      <c r="A92" s="88">
        <v>42585</v>
      </c>
      <c r="B92" s="68" t="s">
        <v>170</v>
      </c>
      <c r="C92" s="76">
        <v>1</v>
      </c>
      <c r="D92" s="50" t="s">
        <v>182</v>
      </c>
      <c r="E92" s="50" t="s">
        <v>195</v>
      </c>
      <c r="F92" s="50" t="s">
        <v>196</v>
      </c>
      <c r="G92" s="50" t="s">
        <v>197</v>
      </c>
      <c r="H92" s="50" t="s">
        <v>211</v>
      </c>
      <c r="I92" s="50" t="s">
        <v>212</v>
      </c>
      <c r="J92" s="50"/>
      <c r="K92" s="50">
        <v>76</v>
      </c>
      <c r="L92" s="50" t="s">
        <v>188</v>
      </c>
      <c r="M92" s="50" t="s">
        <v>212</v>
      </c>
      <c r="N92" s="50">
        <v>952</v>
      </c>
      <c r="O92" s="80">
        <f t="shared" si="1"/>
        <v>7.9831932773109238E-2</v>
      </c>
    </row>
    <row r="93" spans="1:15" ht="15" x14ac:dyDescent="0.25">
      <c r="A93" s="88">
        <v>42585</v>
      </c>
      <c r="B93" s="68" t="s">
        <v>170</v>
      </c>
      <c r="C93" s="76">
        <v>3</v>
      </c>
      <c r="D93" s="50" t="s">
        <v>182</v>
      </c>
      <c r="E93" s="50" t="s">
        <v>195</v>
      </c>
      <c r="F93" s="50" t="s">
        <v>196</v>
      </c>
      <c r="G93" s="50" t="s">
        <v>197</v>
      </c>
      <c r="H93" s="50" t="s">
        <v>198</v>
      </c>
      <c r="I93" s="50" t="s">
        <v>199</v>
      </c>
      <c r="J93" s="50"/>
      <c r="K93" s="50">
        <v>130</v>
      </c>
      <c r="L93" s="50" t="s">
        <v>188</v>
      </c>
      <c r="M93" s="50" t="s">
        <v>199</v>
      </c>
      <c r="N93" s="50">
        <v>680</v>
      </c>
      <c r="O93" s="80">
        <f t="shared" si="1"/>
        <v>0.19117647058823528</v>
      </c>
    </row>
    <row r="94" spans="1:15" ht="15" x14ac:dyDescent="0.25">
      <c r="A94" s="88">
        <v>42585</v>
      </c>
      <c r="B94" s="68" t="s">
        <v>170</v>
      </c>
      <c r="C94" s="76">
        <v>3</v>
      </c>
      <c r="D94" s="50" t="s">
        <v>182</v>
      </c>
      <c r="E94" s="50" t="s">
        <v>195</v>
      </c>
      <c r="F94" s="50" t="s">
        <v>196</v>
      </c>
      <c r="G94" s="50" t="s">
        <v>197</v>
      </c>
      <c r="H94" s="50" t="s">
        <v>213</v>
      </c>
      <c r="I94" s="50" t="s">
        <v>214</v>
      </c>
      <c r="J94" s="50"/>
      <c r="K94" s="50">
        <v>257</v>
      </c>
      <c r="L94" s="50" t="s">
        <v>188</v>
      </c>
      <c r="M94" s="50" t="s">
        <v>214</v>
      </c>
      <c r="N94" s="50">
        <v>680</v>
      </c>
      <c r="O94" s="80">
        <f t="shared" si="1"/>
        <v>0.37794117647058822</v>
      </c>
    </row>
    <row r="95" spans="1:15" ht="15" x14ac:dyDescent="0.25">
      <c r="A95" s="88">
        <v>42585</v>
      </c>
      <c r="B95" s="68" t="s">
        <v>170</v>
      </c>
      <c r="C95" s="76">
        <v>3</v>
      </c>
      <c r="D95" s="50" t="s">
        <v>182</v>
      </c>
      <c r="E95" s="50" t="s">
        <v>195</v>
      </c>
      <c r="F95" s="50" t="s">
        <v>196</v>
      </c>
      <c r="G95" s="50" t="s">
        <v>197</v>
      </c>
      <c r="H95" s="50" t="s">
        <v>200</v>
      </c>
      <c r="I95" s="50" t="s">
        <v>201</v>
      </c>
      <c r="J95" s="50"/>
      <c r="K95" s="50">
        <v>69</v>
      </c>
      <c r="L95" s="50" t="s">
        <v>188</v>
      </c>
      <c r="M95" s="50" t="s">
        <v>201</v>
      </c>
      <c r="N95" s="50">
        <v>680</v>
      </c>
      <c r="O95" s="80">
        <f t="shared" si="1"/>
        <v>0.10147058823529412</v>
      </c>
    </row>
    <row r="96" spans="1:15" ht="15" x14ac:dyDescent="0.25">
      <c r="A96" s="88">
        <v>42585</v>
      </c>
      <c r="B96" s="68" t="s">
        <v>170</v>
      </c>
      <c r="C96" s="76">
        <v>3</v>
      </c>
      <c r="D96" s="50" t="s">
        <v>189</v>
      </c>
      <c r="E96" s="50" t="s">
        <v>190</v>
      </c>
      <c r="F96" s="50" t="s">
        <v>230</v>
      </c>
      <c r="G96" s="50" t="s">
        <v>231</v>
      </c>
      <c r="H96" s="50" t="s">
        <v>232</v>
      </c>
      <c r="I96" s="50" t="s">
        <v>233</v>
      </c>
      <c r="J96" s="50"/>
      <c r="K96" s="50">
        <v>66</v>
      </c>
      <c r="L96" s="50" t="s">
        <v>188</v>
      </c>
      <c r="M96" s="50" t="s">
        <v>233</v>
      </c>
      <c r="N96" s="50">
        <v>680</v>
      </c>
      <c r="O96" s="80">
        <f t="shared" si="1"/>
        <v>9.7058823529411767E-2</v>
      </c>
    </row>
    <row r="97" spans="1:15" ht="15" x14ac:dyDescent="0.25">
      <c r="A97" s="88">
        <v>42585</v>
      </c>
      <c r="B97" s="68" t="s">
        <v>170</v>
      </c>
      <c r="C97" s="76">
        <v>3</v>
      </c>
      <c r="D97" s="50" t="s">
        <v>182</v>
      </c>
      <c r="E97" s="50" t="s">
        <v>195</v>
      </c>
      <c r="F97" s="50" t="s">
        <v>196</v>
      </c>
      <c r="G97" s="50" t="s">
        <v>197</v>
      </c>
      <c r="H97" s="50" t="s">
        <v>211</v>
      </c>
      <c r="I97" s="50" t="s">
        <v>212</v>
      </c>
      <c r="J97" s="50"/>
      <c r="K97" s="50">
        <v>158</v>
      </c>
      <c r="L97" s="50" t="s">
        <v>188</v>
      </c>
      <c r="M97" s="50" t="s">
        <v>212</v>
      </c>
      <c r="N97" s="50">
        <v>680</v>
      </c>
      <c r="O97" s="80">
        <f t="shared" si="1"/>
        <v>0.2323529411764706</v>
      </c>
    </row>
    <row r="98" spans="1:15" ht="15" x14ac:dyDescent="0.25">
      <c r="A98" s="88">
        <v>42598</v>
      </c>
      <c r="B98" s="68" t="s">
        <v>143</v>
      </c>
      <c r="C98" s="89">
        <v>1</v>
      </c>
      <c r="D98" s="50" t="s">
        <v>182</v>
      </c>
      <c r="E98" s="50" t="s">
        <v>195</v>
      </c>
      <c r="F98" s="50" t="s">
        <v>196</v>
      </c>
      <c r="G98" s="50" t="s">
        <v>197</v>
      </c>
      <c r="H98" s="87" t="s">
        <v>223</v>
      </c>
      <c r="I98" s="50" t="s">
        <v>224</v>
      </c>
      <c r="J98" s="50"/>
      <c r="K98" s="50">
        <v>14</v>
      </c>
      <c r="L98" s="50" t="s">
        <v>188</v>
      </c>
      <c r="M98" s="50" t="s">
        <v>225</v>
      </c>
      <c r="N98" s="50">
        <v>153</v>
      </c>
      <c r="O98" s="80">
        <f t="shared" si="1"/>
        <v>9.1503267973856203E-2</v>
      </c>
    </row>
    <row r="99" spans="1:15" ht="15" x14ac:dyDescent="0.25">
      <c r="A99" s="88">
        <v>42598</v>
      </c>
      <c r="B99" s="68" t="s">
        <v>143</v>
      </c>
      <c r="C99" s="89">
        <v>1</v>
      </c>
      <c r="D99" s="50" t="s">
        <v>182</v>
      </c>
      <c r="E99" s="50" t="s">
        <v>195</v>
      </c>
      <c r="F99" s="50" t="s">
        <v>196</v>
      </c>
      <c r="G99" s="50" t="s">
        <v>197</v>
      </c>
      <c r="H99" s="50" t="s">
        <v>200</v>
      </c>
      <c r="I99" s="50" t="s">
        <v>222</v>
      </c>
      <c r="J99" s="50"/>
      <c r="K99" s="50">
        <v>17</v>
      </c>
      <c r="L99" s="50" t="s">
        <v>188</v>
      </c>
      <c r="M99" s="50" t="s">
        <v>222</v>
      </c>
      <c r="N99" s="50">
        <v>153</v>
      </c>
      <c r="O99" s="80">
        <f t="shared" si="1"/>
        <v>0.1111111111111111</v>
      </c>
    </row>
    <row r="100" spans="1:15" ht="15" x14ac:dyDescent="0.25">
      <c r="A100" s="88">
        <v>42598</v>
      </c>
      <c r="B100" s="68" t="s">
        <v>143</v>
      </c>
      <c r="C100" s="89">
        <v>1</v>
      </c>
      <c r="D100" s="50" t="s">
        <v>182</v>
      </c>
      <c r="E100" s="50" t="s">
        <v>195</v>
      </c>
      <c r="F100" s="50" t="s">
        <v>196</v>
      </c>
      <c r="G100" s="50" t="s">
        <v>208</v>
      </c>
      <c r="H100" s="50" t="s">
        <v>209</v>
      </c>
      <c r="I100" s="50" t="s">
        <v>210</v>
      </c>
      <c r="J100" s="50"/>
      <c r="K100" s="50">
        <v>25</v>
      </c>
      <c r="L100" s="50" t="s">
        <v>188</v>
      </c>
      <c r="M100" s="50" t="s">
        <v>210</v>
      </c>
      <c r="N100" s="50">
        <v>153</v>
      </c>
      <c r="O100" s="80">
        <f t="shared" si="1"/>
        <v>0.16339869281045752</v>
      </c>
    </row>
    <row r="101" spans="1:15" ht="15" x14ac:dyDescent="0.25">
      <c r="A101" s="88">
        <v>42598</v>
      </c>
      <c r="B101" s="68" t="s">
        <v>143</v>
      </c>
      <c r="C101" s="89">
        <v>1</v>
      </c>
      <c r="D101" s="50" t="s">
        <v>226</v>
      </c>
      <c r="E101" s="50" t="s">
        <v>227</v>
      </c>
      <c r="F101" s="50"/>
      <c r="G101" s="50"/>
      <c r="H101" s="50"/>
      <c r="I101" s="50"/>
      <c r="J101" s="50"/>
      <c r="K101" s="50">
        <v>27</v>
      </c>
      <c r="L101" s="50" t="s">
        <v>228</v>
      </c>
      <c r="M101" s="50" t="s">
        <v>229</v>
      </c>
      <c r="N101" s="50">
        <v>153</v>
      </c>
      <c r="O101" s="80">
        <f t="shared" si="1"/>
        <v>0.17647058823529413</v>
      </c>
    </row>
    <row r="102" spans="1:15" ht="15" x14ac:dyDescent="0.25">
      <c r="A102" s="88">
        <v>42598</v>
      </c>
      <c r="B102" s="68" t="s">
        <v>143</v>
      </c>
      <c r="C102" s="89">
        <v>1</v>
      </c>
      <c r="D102" s="50" t="s">
        <v>182</v>
      </c>
      <c r="E102" s="50" t="s">
        <v>195</v>
      </c>
      <c r="F102" s="50" t="s">
        <v>196</v>
      </c>
      <c r="G102" s="50" t="s">
        <v>197</v>
      </c>
      <c r="H102" s="50" t="s">
        <v>198</v>
      </c>
      <c r="I102" s="50" t="s">
        <v>199</v>
      </c>
      <c r="J102" s="50"/>
      <c r="K102" s="50">
        <v>70</v>
      </c>
      <c r="L102" s="50" t="s">
        <v>188</v>
      </c>
      <c r="M102" s="50" t="s">
        <v>199</v>
      </c>
      <c r="N102" s="50">
        <v>153</v>
      </c>
      <c r="O102" s="80">
        <f t="shared" si="1"/>
        <v>0.45751633986928103</v>
      </c>
    </row>
    <row r="103" spans="1:15" ht="15" x14ac:dyDescent="0.25">
      <c r="A103" s="88">
        <v>42598</v>
      </c>
      <c r="B103" s="68" t="s">
        <v>143</v>
      </c>
      <c r="C103" s="89">
        <v>2</v>
      </c>
      <c r="D103" s="50" t="s">
        <v>182</v>
      </c>
      <c r="E103" s="50" t="s">
        <v>195</v>
      </c>
      <c r="F103" s="50" t="s">
        <v>196</v>
      </c>
      <c r="G103" s="50" t="s">
        <v>197</v>
      </c>
      <c r="H103" s="50" t="s">
        <v>198</v>
      </c>
      <c r="I103" s="50" t="s">
        <v>199</v>
      </c>
      <c r="J103" s="50"/>
      <c r="K103" s="81">
        <v>442</v>
      </c>
      <c r="L103" s="50" t="s">
        <v>188</v>
      </c>
      <c r="M103" s="50" t="s">
        <v>199</v>
      </c>
      <c r="N103" s="50">
        <v>442</v>
      </c>
      <c r="O103" s="80">
        <f t="shared" si="1"/>
        <v>1</v>
      </c>
    </row>
    <row r="104" spans="1:15" ht="15" x14ac:dyDescent="0.25">
      <c r="A104" s="88">
        <v>42598</v>
      </c>
      <c r="B104" s="68" t="s">
        <v>143</v>
      </c>
      <c r="C104" s="89">
        <v>3</v>
      </c>
      <c r="D104" s="50" t="s">
        <v>182</v>
      </c>
      <c r="E104" s="50" t="s">
        <v>195</v>
      </c>
      <c r="F104" s="50" t="s">
        <v>196</v>
      </c>
      <c r="G104" s="50" t="s">
        <v>197</v>
      </c>
      <c r="H104" s="87" t="s">
        <v>223</v>
      </c>
      <c r="I104" s="50" t="s">
        <v>224</v>
      </c>
      <c r="J104" s="50"/>
      <c r="K104" s="50">
        <v>18</v>
      </c>
      <c r="L104" s="50" t="s">
        <v>188</v>
      </c>
      <c r="M104" s="50" t="s">
        <v>225</v>
      </c>
      <c r="N104" s="50">
        <v>133</v>
      </c>
      <c r="O104" s="80">
        <f t="shared" si="1"/>
        <v>0.13533834586466165</v>
      </c>
    </row>
    <row r="105" spans="1:15" ht="15" x14ac:dyDescent="0.25">
      <c r="A105" s="88">
        <v>42598</v>
      </c>
      <c r="B105" s="68" t="s">
        <v>143</v>
      </c>
      <c r="C105" s="89">
        <v>3</v>
      </c>
      <c r="D105" s="50" t="s">
        <v>182</v>
      </c>
      <c r="E105" s="50" t="s">
        <v>195</v>
      </c>
      <c r="F105" s="50" t="s">
        <v>196</v>
      </c>
      <c r="G105" s="50" t="s">
        <v>197</v>
      </c>
      <c r="H105" s="50" t="s">
        <v>198</v>
      </c>
      <c r="I105" s="50" t="s">
        <v>199</v>
      </c>
      <c r="J105" s="50"/>
      <c r="K105" s="81">
        <v>115</v>
      </c>
      <c r="L105" s="50" t="s">
        <v>188</v>
      </c>
      <c r="M105" s="50" t="s">
        <v>199</v>
      </c>
      <c r="N105" s="50">
        <v>133</v>
      </c>
      <c r="O105" s="80">
        <f t="shared" si="1"/>
        <v>0.86466165413533835</v>
      </c>
    </row>
    <row r="106" spans="1:15" ht="15" x14ac:dyDescent="0.25">
      <c r="A106" s="88">
        <v>42598</v>
      </c>
      <c r="B106" s="68" t="s">
        <v>143</v>
      </c>
      <c r="C106" s="89">
        <v>4</v>
      </c>
      <c r="D106" s="50" t="s">
        <v>182</v>
      </c>
      <c r="E106" s="50" t="s">
        <v>195</v>
      </c>
      <c r="F106" s="50" t="s">
        <v>196</v>
      </c>
      <c r="G106" s="50" t="s">
        <v>197</v>
      </c>
      <c r="H106" s="50" t="s">
        <v>200</v>
      </c>
      <c r="I106" s="50" t="s">
        <v>201</v>
      </c>
      <c r="J106" s="50"/>
      <c r="K106" s="50">
        <v>36</v>
      </c>
      <c r="L106" s="50" t="s">
        <v>188</v>
      </c>
      <c r="M106" s="50" t="s">
        <v>201</v>
      </c>
      <c r="N106" s="50">
        <v>269</v>
      </c>
      <c r="O106" s="80">
        <f t="shared" si="1"/>
        <v>0.13382899628252787</v>
      </c>
    </row>
    <row r="107" spans="1:15" ht="15" x14ac:dyDescent="0.25">
      <c r="A107" s="88">
        <v>42598</v>
      </c>
      <c r="B107" s="68" t="s">
        <v>143</v>
      </c>
      <c r="C107" s="89">
        <v>4</v>
      </c>
      <c r="D107" s="50" t="s">
        <v>182</v>
      </c>
      <c r="E107" s="50" t="s">
        <v>195</v>
      </c>
      <c r="F107" s="50" t="s">
        <v>196</v>
      </c>
      <c r="G107" s="50" t="s">
        <v>197</v>
      </c>
      <c r="H107" s="87" t="s">
        <v>223</v>
      </c>
      <c r="I107" s="50" t="s">
        <v>224</v>
      </c>
      <c r="J107" s="50"/>
      <c r="K107" s="50">
        <v>51</v>
      </c>
      <c r="L107" s="50" t="s">
        <v>188</v>
      </c>
      <c r="M107" s="50" t="s">
        <v>225</v>
      </c>
      <c r="N107" s="50">
        <v>269</v>
      </c>
      <c r="O107" s="80">
        <f t="shared" si="1"/>
        <v>0.1895910780669145</v>
      </c>
    </row>
    <row r="108" spans="1:15" ht="15" x14ac:dyDescent="0.25">
      <c r="A108" s="88">
        <v>42598</v>
      </c>
      <c r="B108" s="68" t="s">
        <v>143</v>
      </c>
      <c r="C108" s="89">
        <v>4</v>
      </c>
      <c r="D108" s="50" t="s">
        <v>182</v>
      </c>
      <c r="E108" s="50" t="s">
        <v>195</v>
      </c>
      <c r="F108" s="50" t="s">
        <v>196</v>
      </c>
      <c r="G108" s="50" t="s">
        <v>197</v>
      </c>
      <c r="H108" s="50" t="s">
        <v>198</v>
      </c>
      <c r="I108" s="50" t="s">
        <v>199</v>
      </c>
      <c r="J108" s="50"/>
      <c r="K108" s="50">
        <v>182</v>
      </c>
      <c r="L108" s="50" t="s">
        <v>188</v>
      </c>
      <c r="M108" s="50" t="s">
        <v>199</v>
      </c>
      <c r="N108" s="50">
        <v>269</v>
      </c>
      <c r="O108" s="80">
        <f t="shared" si="1"/>
        <v>0.67657992565055758</v>
      </c>
    </row>
    <row r="109" spans="1:15" ht="15" x14ac:dyDescent="0.25">
      <c r="A109" s="88">
        <v>42598</v>
      </c>
      <c r="B109" s="68" t="s">
        <v>143</v>
      </c>
      <c r="C109" s="89">
        <v>5</v>
      </c>
      <c r="D109" s="50" t="s">
        <v>182</v>
      </c>
      <c r="E109" s="50" t="s">
        <v>195</v>
      </c>
      <c r="F109" s="50" t="s">
        <v>196</v>
      </c>
      <c r="G109" s="50" t="s">
        <v>197</v>
      </c>
      <c r="H109" s="50" t="s">
        <v>200</v>
      </c>
      <c r="I109" s="50" t="s">
        <v>201</v>
      </c>
      <c r="J109" s="50"/>
      <c r="K109" s="50">
        <v>25</v>
      </c>
      <c r="L109" s="50" t="s">
        <v>188</v>
      </c>
      <c r="M109" s="50" t="s">
        <v>201</v>
      </c>
      <c r="N109" s="50">
        <v>248</v>
      </c>
      <c r="O109" s="80">
        <f t="shared" si="1"/>
        <v>0.10080645161290322</v>
      </c>
    </row>
    <row r="110" spans="1:15" ht="15" x14ac:dyDescent="0.25">
      <c r="A110" s="88">
        <v>42598</v>
      </c>
      <c r="B110" s="68" t="s">
        <v>143</v>
      </c>
      <c r="C110" s="89">
        <v>5</v>
      </c>
      <c r="D110" s="50" t="s">
        <v>182</v>
      </c>
      <c r="E110" s="50" t="s">
        <v>195</v>
      </c>
      <c r="F110" s="50" t="s">
        <v>196</v>
      </c>
      <c r="G110" s="50" t="s">
        <v>197</v>
      </c>
      <c r="H110" s="50" t="s">
        <v>213</v>
      </c>
      <c r="I110" s="50" t="s">
        <v>214</v>
      </c>
      <c r="J110" s="50"/>
      <c r="K110" s="50">
        <v>34</v>
      </c>
      <c r="L110" s="50" t="s">
        <v>188</v>
      </c>
      <c r="M110" s="50" t="s">
        <v>214</v>
      </c>
      <c r="N110" s="50">
        <v>248</v>
      </c>
      <c r="O110" s="80">
        <f t="shared" si="1"/>
        <v>0.13709677419354838</v>
      </c>
    </row>
    <row r="111" spans="1:15" ht="15" x14ac:dyDescent="0.25">
      <c r="A111" s="88">
        <v>42598</v>
      </c>
      <c r="B111" s="68" t="s">
        <v>143</v>
      </c>
      <c r="C111" s="89">
        <v>5</v>
      </c>
      <c r="D111" s="50" t="s">
        <v>182</v>
      </c>
      <c r="E111" s="50" t="s">
        <v>195</v>
      </c>
      <c r="F111" s="50" t="s">
        <v>196</v>
      </c>
      <c r="G111" s="50" t="s">
        <v>197</v>
      </c>
      <c r="H111" s="50" t="s">
        <v>211</v>
      </c>
      <c r="I111" s="50" t="s">
        <v>212</v>
      </c>
      <c r="J111" s="50"/>
      <c r="K111" s="50">
        <v>35</v>
      </c>
      <c r="L111" s="50" t="s">
        <v>188</v>
      </c>
      <c r="M111" s="50" t="s">
        <v>212</v>
      </c>
      <c r="N111" s="50">
        <v>248</v>
      </c>
      <c r="O111" s="80">
        <f t="shared" si="1"/>
        <v>0.14112903225806453</v>
      </c>
    </row>
    <row r="112" spans="1:15" ht="15" x14ac:dyDescent="0.25">
      <c r="A112" s="88">
        <v>42598</v>
      </c>
      <c r="B112" s="68" t="s">
        <v>143</v>
      </c>
      <c r="C112" s="89">
        <v>5</v>
      </c>
      <c r="D112" s="50" t="s">
        <v>182</v>
      </c>
      <c r="E112" s="50" t="s">
        <v>195</v>
      </c>
      <c r="F112" s="50" t="s">
        <v>196</v>
      </c>
      <c r="G112" s="50" t="s">
        <v>197</v>
      </c>
      <c r="H112" s="50" t="s">
        <v>198</v>
      </c>
      <c r="I112" s="50" t="s">
        <v>199</v>
      </c>
      <c r="J112" s="50"/>
      <c r="K112" s="50">
        <v>50</v>
      </c>
      <c r="L112" s="50" t="s">
        <v>188</v>
      </c>
      <c r="M112" s="50" t="s">
        <v>199</v>
      </c>
      <c r="N112" s="50">
        <v>248</v>
      </c>
      <c r="O112" s="80">
        <f t="shared" si="1"/>
        <v>0.20161290322580644</v>
      </c>
    </row>
    <row r="113" spans="1:15" ht="15" x14ac:dyDescent="0.25">
      <c r="A113" s="88">
        <v>42598</v>
      </c>
      <c r="B113" s="68" t="s">
        <v>143</v>
      </c>
      <c r="C113" s="89">
        <v>5</v>
      </c>
      <c r="D113" s="50" t="s">
        <v>182</v>
      </c>
      <c r="E113" s="50" t="s">
        <v>195</v>
      </c>
      <c r="F113" s="50" t="s">
        <v>196</v>
      </c>
      <c r="G113" s="50" t="s">
        <v>197</v>
      </c>
      <c r="H113" s="50" t="s">
        <v>200</v>
      </c>
      <c r="I113" s="50" t="s">
        <v>222</v>
      </c>
      <c r="J113" s="50"/>
      <c r="K113" s="50">
        <v>104</v>
      </c>
      <c r="L113" s="50" t="s">
        <v>188</v>
      </c>
      <c r="M113" s="50" t="s">
        <v>222</v>
      </c>
      <c r="N113" s="50">
        <v>248</v>
      </c>
      <c r="O113" s="80">
        <f t="shared" si="1"/>
        <v>0.41935483870967744</v>
      </c>
    </row>
    <row r="114" spans="1:15" ht="15" x14ac:dyDescent="0.25">
      <c r="A114" s="88">
        <v>42612</v>
      </c>
      <c r="B114" s="68" t="s">
        <v>143</v>
      </c>
      <c r="C114" s="89">
        <v>2</v>
      </c>
      <c r="D114" s="50" t="s">
        <v>182</v>
      </c>
      <c r="E114" s="50" t="s">
        <v>215</v>
      </c>
      <c r="F114" s="50" t="s">
        <v>216</v>
      </c>
      <c r="G114" s="50" t="s">
        <v>217</v>
      </c>
      <c r="H114" s="50" t="s">
        <v>218</v>
      </c>
      <c r="I114" s="50"/>
      <c r="J114" s="50"/>
      <c r="K114" s="50">
        <v>26</v>
      </c>
      <c r="L114" s="50" t="s">
        <v>219</v>
      </c>
      <c r="M114" s="50" t="s">
        <v>218</v>
      </c>
      <c r="N114" s="50">
        <v>304</v>
      </c>
      <c r="O114" s="80">
        <f t="shared" si="1"/>
        <v>8.5526315789473686E-2</v>
      </c>
    </row>
    <row r="115" spans="1:15" ht="15" x14ac:dyDescent="0.25">
      <c r="A115" s="88">
        <v>42612</v>
      </c>
      <c r="B115" s="68" t="s">
        <v>143</v>
      </c>
      <c r="C115" s="89">
        <v>2</v>
      </c>
      <c r="D115" s="50" t="s">
        <v>182</v>
      </c>
      <c r="E115" s="50" t="s">
        <v>195</v>
      </c>
      <c r="F115" s="50" t="s">
        <v>196</v>
      </c>
      <c r="G115" s="50" t="s">
        <v>197</v>
      </c>
      <c r="H115" s="87" t="s">
        <v>223</v>
      </c>
      <c r="I115" s="50" t="s">
        <v>224</v>
      </c>
      <c r="J115" s="50"/>
      <c r="K115" s="50">
        <v>35</v>
      </c>
      <c r="L115" s="50" t="s">
        <v>188</v>
      </c>
      <c r="M115" s="50" t="s">
        <v>225</v>
      </c>
      <c r="N115" s="50">
        <v>304</v>
      </c>
      <c r="O115" s="80">
        <f t="shared" si="1"/>
        <v>0.11513157894736842</v>
      </c>
    </row>
    <row r="116" spans="1:15" ht="15" x14ac:dyDescent="0.25">
      <c r="A116" s="88">
        <v>42612</v>
      </c>
      <c r="B116" s="68" t="s">
        <v>143</v>
      </c>
      <c r="C116" s="89">
        <v>2</v>
      </c>
      <c r="D116" s="50" t="s">
        <v>182</v>
      </c>
      <c r="E116" s="50" t="s">
        <v>195</v>
      </c>
      <c r="F116" s="50" t="s">
        <v>196</v>
      </c>
      <c r="G116" s="50" t="s">
        <v>197</v>
      </c>
      <c r="H116" s="50" t="s">
        <v>198</v>
      </c>
      <c r="I116" s="50" t="s">
        <v>199</v>
      </c>
      <c r="J116" s="50"/>
      <c r="K116" s="81">
        <v>243</v>
      </c>
      <c r="L116" s="50" t="s">
        <v>188</v>
      </c>
      <c r="M116" s="50" t="s">
        <v>199</v>
      </c>
      <c r="N116" s="50">
        <v>304</v>
      </c>
      <c r="O116" s="80">
        <f t="shared" si="1"/>
        <v>0.79934210526315785</v>
      </c>
    </row>
    <row r="117" spans="1:15" ht="15" x14ac:dyDescent="0.25">
      <c r="A117" s="88">
        <v>42612</v>
      </c>
      <c r="B117" s="68" t="s">
        <v>143</v>
      </c>
      <c r="C117" s="89">
        <v>4</v>
      </c>
      <c r="D117" s="50" t="s">
        <v>182</v>
      </c>
      <c r="E117" s="50" t="s">
        <v>195</v>
      </c>
      <c r="F117" s="50" t="s">
        <v>196</v>
      </c>
      <c r="G117" s="50" t="s">
        <v>197</v>
      </c>
      <c r="H117" s="87" t="s">
        <v>223</v>
      </c>
      <c r="I117" s="50" t="s">
        <v>224</v>
      </c>
      <c r="J117" s="50"/>
      <c r="K117" s="50">
        <v>73</v>
      </c>
      <c r="L117" s="50" t="s">
        <v>188</v>
      </c>
      <c r="M117" s="50" t="s">
        <v>225</v>
      </c>
      <c r="N117" s="50">
        <v>512</v>
      </c>
      <c r="O117" s="80">
        <f t="shared" si="1"/>
        <v>0.142578125</v>
      </c>
    </row>
    <row r="118" spans="1:15" ht="15" x14ac:dyDescent="0.25">
      <c r="A118" s="88">
        <v>42612</v>
      </c>
      <c r="B118" s="68" t="s">
        <v>143</v>
      </c>
      <c r="C118" s="89">
        <v>4</v>
      </c>
      <c r="D118" s="50" t="s">
        <v>182</v>
      </c>
      <c r="E118" s="50" t="s">
        <v>195</v>
      </c>
      <c r="F118" s="50" t="s">
        <v>196</v>
      </c>
      <c r="G118" s="50" t="s">
        <v>197</v>
      </c>
      <c r="H118" s="50" t="s">
        <v>198</v>
      </c>
      <c r="I118" s="50" t="s">
        <v>199</v>
      </c>
      <c r="J118" s="50"/>
      <c r="K118" s="81">
        <v>439</v>
      </c>
      <c r="L118" s="50" t="s">
        <v>188</v>
      </c>
      <c r="M118" s="50" t="s">
        <v>199</v>
      </c>
      <c r="N118" s="50">
        <v>512</v>
      </c>
      <c r="O118" s="80">
        <f t="shared" si="1"/>
        <v>0.857421875</v>
      </c>
    </row>
    <row r="119" spans="1:15" ht="15" x14ac:dyDescent="0.25">
      <c r="A119" s="88">
        <v>42612</v>
      </c>
      <c r="B119" s="68" t="s">
        <v>143</v>
      </c>
      <c r="C119" s="89">
        <v>5</v>
      </c>
      <c r="D119" s="50" t="s">
        <v>182</v>
      </c>
      <c r="E119" s="50" t="s">
        <v>195</v>
      </c>
      <c r="F119" s="50" t="s">
        <v>196</v>
      </c>
      <c r="G119" s="50" t="s">
        <v>197</v>
      </c>
      <c r="H119" s="50" t="s">
        <v>200</v>
      </c>
      <c r="I119" s="50" t="s">
        <v>201</v>
      </c>
      <c r="J119" s="50"/>
      <c r="K119" s="50">
        <v>31</v>
      </c>
      <c r="L119" s="50" t="s">
        <v>188</v>
      </c>
      <c r="M119" s="50" t="s">
        <v>201</v>
      </c>
      <c r="N119" s="50">
        <v>478</v>
      </c>
      <c r="O119" s="80">
        <f t="shared" si="1"/>
        <v>6.4853556485355651E-2</v>
      </c>
    </row>
    <row r="120" spans="1:15" ht="15" x14ac:dyDescent="0.25">
      <c r="A120" s="88">
        <v>42612</v>
      </c>
      <c r="B120" s="68" t="s">
        <v>143</v>
      </c>
      <c r="C120" s="89">
        <v>5</v>
      </c>
      <c r="D120" s="50" t="s">
        <v>226</v>
      </c>
      <c r="E120" s="50" t="s">
        <v>227</v>
      </c>
      <c r="F120" s="50"/>
      <c r="G120" s="50"/>
      <c r="H120" s="50"/>
      <c r="I120" s="50"/>
      <c r="J120" s="50"/>
      <c r="K120" s="50">
        <v>43</v>
      </c>
      <c r="L120" s="50" t="s">
        <v>228</v>
      </c>
      <c r="M120" s="50" t="s">
        <v>229</v>
      </c>
      <c r="N120" s="50">
        <v>478</v>
      </c>
      <c r="O120" s="80">
        <f t="shared" si="1"/>
        <v>8.9958158995815898E-2</v>
      </c>
    </row>
    <row r="121" spans="1:15" ht="15" x14ac:dyDescent="0.25">
      <c r="A121" s="88">
        <v>42612</v>
      </c>
      <c r="B121" s="68" t="s">
        <v>143</v>
      </c>
      <c r="C121" s="89">
        <v>5</v>
      </c>
      <c r="D121" s="50" t="s">
        <v>182</v>
      </c>
      <c r="E121" s="50" t="s">
        <v>195</v>
      </c>
      <c r="F121" s="50" t="s">
        <v>196</v>
      </c>
      <c r="G121" s="50" t="s">
        <v>197</v>
      </c>
      <c r="H121" s="50" t="s">
        <v>213</v>
      </c>
      <c r="I121" s="50" t="s">
        <v>214</v>
      </c>
      <c r="J121" s="50"/>
      <c r="K121" s="50">
        <v>55</v>
      </c>
      <c r="L121" s="50" t="s">
        <v>188</v>
      </c>
      <c r="M121" s="50" t="s">
        <v>214</v>
      </c>
      <c r="N121" s="50">
        <v>478</v>
      </c>
      <c r="O121" s="80">
        <f t="shared" si="1"/>
        <v>0.11506276150627615</v>
      </c>
    </row>
    <row r="122" spans="1:15" ht="15" x14ac:dyDescent="0.25">
      <c r="A122" s="88">
        <v>42612</v>
      </c>
      <c r="B122" s="68" t="s">
        <v>143</v>
      </c>
      <c r="C122" s="89">
        <v>5</v>
      </c>
      <c r="D122" s="50" t="s">
        <v>182</v>
      </c>
      <c r="E122" s="50" t="s">
        <v>195</v>
      </c>
      <c r="F122" s="50" t="s">
        <v>196</v>
      </c>
      <c r="G122" s="50" t="s">
        <v>197</v>
      </c>
      <c r="H122" s="50" t="s">
        <v>211</v>
      </c>
      <c r="I122" s="50" t="s">
        <v>212</v>
      </c>
      <c r="J122" s="50"/>
      <c r="K122" s="50">
        <v>107</v>
      </c>
      <c r="L122" s="50" t="s">
        <v>188</v>
      </c>
      <c r="M122" s="50" t="s">
        <v>212</v>
      </c>
      <c r="N122" s="50">
        <v>478</v>
      </c>
      <c r="O122" s="80">
        <f t="shared" si="1"/>
        <v>0.22384937238493724</v>
      </c>
    </row>
    <row r="123" spans="1:15" ht="15" x14ac:dyDescent="0.25">
      <c r="A123" s="88">
        <v>42612</v>
      </c>
      <c r="B123" s="68" t="s">
        <v>143</v>
      </c>
      <c r="C123" s="89">
        <v>5</v>
      </c>
      <c r="D123" s="50" t="s">
        <v>182</v>
      </c>
      <c r="E123" s="50" t="s">
        <v>195</v>
      </c>
      <c r="F123" s="50" t="s">
        <v>196</v>
      </c>
      <c r="G123" s="50" t="s">
        <v>197</v>
      </c>
      <c r="H123" s="50" t="s">
        <v>200</v>
      </c>
      <c r="I123" s="50" t="s">
        <v>222</v>
      </c>
      <c r="J123" s="50"/>
      <c r="K123" s="50">
        <v>117</v>
      </c>
      <c r="L123" s="50" t="s">
        <v>188</v>
      </c>
      <c r="M123" s="50" t="s">
        <v>222</v>
      </c>
      <c r="N123" s="50">
        <v>478</v>
      </c>
      <c r="O123" s="80">
        <f t="shared" si="1"/>
        <v>0.24476987447698745</v>
      </c>
    </row>
    <row r="124" spans="1:15" ht="15" x14ac:dyDescent="0.25">
      <c r="A124" s="88">
        <v>42612</v>
      </c>
      <c r="B124" s="68" t="s">
        <v>143</v>
      </c>
      <c r="C124" s="89">
        <v>5</v>
      </c>
      <c r="D124" s="50" t="s">
        <v>182</v>
      </c>
      <c r="E124" s="50" t="s">
        <v>195</v>
      </c>
      <c r="F124" s="50" t="s">
        <v>196</v>
      </c>
      <c r="G124" s="50" t="s">
        <v>197</v>
      </c>
      <c r="H124" s="50" t="s">
        <v>198</v>
      </c>
      <c r="I124" s="50" t="s">
        <v>199</v>
      </c>
      <c r="J124" s="50"/>
      <c r="K124" s="50">
        <v>125</v>
      </c>
      <c r="L124" s="50" t="s">
        <v>188</v>
      </c>
      <c r="M124" s="50" t="s">
        <v>199</v>
      </c>
      <c r="N124" s="50">
        <v>478</v>
      </c>
      <c r="O124" s="80">
        <f t="shared" si="1"/>
        <v>0.2615062761506276</v>
      </c>
    </row>
    <row r="125" spans="1:15" x14ac:dyDescent="0.2">
      <c r="A125" s="75">
        <v>42655</v>
      </c>
      <c r="B125" s="67" t="s">
        <v>170</v>
      </c>
      <c r="C125" s="76">
        <v>1</v>
      </c>
      <c r="D125" s="50" t="s">
        <v>182</v>
      </c>
      <c r="E125" s="50" t="s">
        <v>195</v>
      </c>
      <c r="F125" s="50" t="s">
        <v>196</v>
      </c>
      <c r="G125" s="50" t="s">
        <v>197</v>
      </c>
      <c r="H125" s="50" t="s">
        <v>198</v>
      </c>
      <c r="I125" s="50" t="s">
        <v>199</v>
      </c>
      <c r="J125" s="50"/>
      <c r="K125" s="50">
        <v>37</v>
      </c>
      <c r="L125" s="50" t="s">
        <v>188</v>
      </c>
      <c r="M125" s="50" t="s">
        <v>199</v>
      </c>
      <c r="N125" s="50">
        <v>576</v>
      </c>
      <c r="O125" s="80">
        <f t="shared" si="1"/>
        <v>6.4236111111111105E-2</v>
      </c>
    </row>
    <row r="126" spans="1:15" x14ac:dyDescent="0.2">
      <c r="A126" s="75">
        <v>42655</v>
      </c>
      <c r="B126" s="67" t="s">
        <v>170</v>
      </c>
      <c r="C126" s="76">
        <v>1</v>
      </c>
      <c r="D126" s="50" t="s">
        <v>182</v>
      </c>
      <c r="E126" s="50" t="s">
        <v>195</v>
      </c>
      <c r="F126" s="50" t="s">
        <v>196</v>
      </c>
      <c r="G126" s="50" t="s">
        <v>197</v>
      </c>
      <c r="H126" s="50" t="s">
        <v>213</v>
      </c>
      <c r="I126" s="50" t="s">
        <v>214</v>
      </c>
      <c r="J126" s="50"/>
      <c r="K126" s="50">
        <v>202</v>
      </c>
      <c r="L126" s="50" t="s">
        <v>188</v>
      </c>
      <c r="M126" s="50" t="s">
        <v>214</v>
      </c>
      <c r="N126" s="50">
        <v>576</v>
      </c>
      <c r="O126" s="80">
        <f t="shared" si="1"/>
        <v>0.35069444444444442</v>
      </c>
    </row>
    <row r="127" spans="1:15" x14ac:dyDescent="0.2">
      <c r="A127" s="75">
        <v>42655</v>
      </c>
      <c r="B127" s="67" t="s">
        <v>170</v>
      </c>
      <c r="C127" s="76">
        <v>1</v>
      </c>
      <c r="D127" s="50" t="s">
        <v>234</v>
      </c>
      <c r="E127" s="50" t="s">
        <v>235</v>
      </c>
      <c r="F127" s="50"/>
      <c r="G127" s="50" t="s">
        <v>236</v>
      </c>
      <c r="H127" s="50" t="s">
        <v>237</v>
      </c>
      <c r="I127" s="50" t="s">
        <v>238</v>
      </c>
      <c r="J127" s="50"/>
      <c r="K127" s="50">
        <v>268</v>
      </c>
      <c r="L127" s="50" t="s">
        <v>188</v>
      </c>
      <c r="M127" s="50" t="s">
        <v>238</v>
      </c>
      <c r="N127" s="50">
        <v>576</v>
      </c>
      <c r="O127" s="80">
        <f t="shared" si="1"/>
        <v>0.46527777777777779</v>
      </c>
    </row>
    <row r="128" spans="1:15" x14ac:dyDescent="0.2">
      <c r="A128" s="75">
        <v>42655</v>
      </c>
      <c r="B128" s="67" t="s">
        <v>170</v>
      </c>
      <c r="C128" s="76">
        <v>1</v>
      </c>
      <c r="D128" s="50" t="s">
        <v>202</v>
      </c>
      <c r="E128" s="50" t="s">
        <v>203</v>
      </c>
      <c r="F128" s="50"/>
      <c r="G128" s="50" t="s">
        <v>204</v>
      </c>
      <c r="H128" s="50" t="s">
        <v>205</v>
      </c>
      <c r="I128" s="50" t="s">
        <v>206</v>
      </c>
      <c r="J128" s="50" t="s">
        <v>207</v>
      </c>
      <c r="K128" s="50">
        <v>69</v>
      </c>
      <c r="L128" s="50" t="s">
        <v>188</v>
      </c>
      <c r="M128" s="50" t="s">
        <v>206</v>
      </c>
      <c r="N128" s="50">
        <v>576</v>
      </c>
      <c r="O128" s="80">
        <f t="shared" si="1"/>
        <v>0.11979166666666667</v>
      </c>
    </row>
    <row r="129" spans="1:15" x14ac:dyDescent="0.2">
      <c r="A129" s="75">
        <v>42655</v>
      </c>
      <c r="B129" s="67" t="s">
        <v>170</v>
      </c>
      <c r="C129" s="76">
        <v>2</v>
      </c>
      <c r="D129" s="50" t="s">
        <v>182</v>
      </c>
      <c r="E129" s="50" t="s">
        <v>195</v>
      </c>
      <c r="F129" s="50" t="s">
        <v>196</v>
      </c>
      <c r="G129" s="50" t="s">
        <v>197</v>
      </c>
      <c r="H129" s="50" t="s">
        <v>198</v>
      </c>
      <c r="I129" s="50" t="s">
        <v>199</v>
      </c>
      <c r="J129" s="50"/>
      <c r="K129" s="50">
        <v>67</v>
      </c>
      <c r="L129" s="50" t="s">
        <v>188</v>
      </c>
      <c r="M129" s="50" t="s">
        <v>199</v>
      </c>
      <c r="N129" s="50">
        <v>317</v>
      </c>
      <c r="O129" s="80">
        <f t="shared" si="1"/>
        <v>0.2113564668769716</v>
      </c>
    </row>
    <row r="130" spans="1:15" x14ac:dyDescent="0.2">
      <c r="A130" s="75">
        <v>42655</v>
      </c>
      <c r="B130" s="67" t="s">
        <v>170</v>
      </c>
      <c r="C130" s="76">
        <v>2</v>
      </c>
      <c r="D130" s="50" t="s">
        <v>182</v>
      </c>
      <c r="E130" s="50" t="s">
        <v>183</v>
      </c>
      <c r="F130" s="50" t="s">
        <v>184</v>
      </c>
      <c r="G130" s="50" t="s">
        <v>185</v>
      </c>
      <c r="H130" s="50" t="s">
        <v>186</v>
      </c>
      <c r="I130" s="50" t="s">
        <v>187</v>
      </c>
      <c r="J130" s="50"/>
      <c r="K130" s="50">
        <v>22</v>
      </c>
      <c r="L130" s="50" t="s">
        <v>188</v>
      </c>
      <c r="M130" s="50" t="s">
        <v>187</v>
      </c>
      <c r="N130" s="50">
        <v>317</v>
      </c>
      <c r="O130" s="80">
        <f t="shared" ref="O130:O193" si="2">K130/N130</f>
        <v>6.9400630914826497E-2</v>
      </c>
    </row>
    <row r="131" spans="1:15" x14ac:dyDescent="0.2">
      <c r="A131" s="75">
        <v>42655</v>
      </c>
      <c r="B131" s="67" t="s">
        <v>170</v>
      </c>
      <c r="C131" s="76">
        <v>2</v>
      </c>
      <c r="D131" s="50" t="s">
        <v>182</v>
      </c>
      <c r="E131" s="50" t="s">
        <v>195</v>
      </c>
      <c r="F131" s="50" t="s">
        <v>196</v>
      </c>
      <c r="G131" s="50" t="s">
        <v>197</v>
      </c>
      <c r="H131" s="50" t="s">
        <v>213</v>
      </c>
      <c r="I131" s="50" t="s">
        <v>214</v>
      </c>
      <c r="J131" s="50"/>
      <c r="K131" s="50">
        <v>62</v>
      </c>
      <c r="L131" s="50" t="s">
        <v>188</v>
      </c>
      <c r="M131" s="50" t="s">
        <v>214</v>
      </c>
      <c r="N131" s="50">
        <v>317</v>
      </c>
      <c r="O131" s="80">
        <f t="shared" si="2"/>
        <v>0.19558359621451105</v>
      </c>
    </row>
    <row r="132" spans="1:15" x14ac:dyDescent="0.2">
      <c r="A132" s="75">
        <v>42655</v>
      </c>
      <c r="B132" s="67" t="s">
        <v>170</v>
      </c>
      <c r="C132" s="76">
        <v>2</v>
      </c>
      <c r="D132" s="50" t="s">
        <v>234</v>
      </c>
      <c r="E132" s="50" t="s">
        <v>235</v>
      </c>
      <c r="F132" s="50"/>
      <c r="G132" s="50" t="s">
        <v>236</v>
      </c>
      <c r="H132" s="50" t="s">
        <v>237</v>
      </c>
      <c r="I132" s="50" t="s">
        <v>238</v>
      </c>
      <c r="J132" s="50"/>
      <c r="K132" s="50">
        <v>58</v>
      </c>
      <c r="L132" s="50" t="s">
        <v>188</v>
      </c>
      <c r="M132" s="50" t="s">
        <v>238</v>
      </c>
      <c r="N132" s="50">
        <v>317</v>
      </c>
      <c r="O132" s="80">
        <f t="shared" si="2"/>
        <v>0.18296529968454259</v>
      </c>
    </row>
    <row r="133" spans="1:15" x14ac:dyDescent="0.2">
      <c r="A133" s="75">
        <v>42655</v>
      </c>
      <c r="B133" s="67" t="s">
        <v>170</v>
      </c>
      <c r="C133" s="76">
        <v>2</v>
      </c>
      <c r="D133" s="50" t="s">
        <v>202</v>
      </c>
      <c r="E133" s="50" t="s">
        <v>203</v>
      </c>
      <c r="F133" s="50"/>
      <c r="G133" s="50" t="s">
        <v>204</v>
      </c>
      <c r="H133" s="50" t="s">
        <v>205</v>
      </c>
      <c r="I133" s="50" t="s">
        <v>206</v>
      </c>
      <c r="J133" s="50" t="s">
        <v>207</v>
      </c>
      <c r="K133" s="50">
        <v>108</v>
      </c>
      <c r="L133" s="50" t="s">
        <v>188</v>
      </c>
      <c r="M133" s="50" t="s">
        <v>206</v>
      </c>
      <c r="N133" s="50">
        <v>317</v>
      </c>
      <c r="O133" s="80">
        <f t="shared" si="2"/>
        <v>0.34069400630914826</v>
      </c>
    </row>
    <row r="134" spans="1:15" x14ac:dyDescent="0.2">
      <c r="A134" s="75">
        <v>42655</v>
      </c>
      <c r="B134" s="67" t="s">
        <v>170</v>
      </c>
      <c r="C134" s="76">
        <v>3</v>
      </c>
      <c r="D134" s="50" t="s">
        <v>182</v>
      </c>
      <c r="E134" s="50" t="s">
        <v>195</v>
      </c>
      <c r="F134" s="50" t="s">
        <v>196</v>
      </c>
      <c r="G134" s="50" t="s">
        <v>197</v>
      </c>
      <c r="H134" s="50" t="s">
        <v>198</v>
      </c>
      <c r="I134" s="50" t="s">
        <v>199</v>
      </c>
      <c r="J134" s="50"/>
      <c r="K134" s="50">
        <v>35</v>
      </c>
      <c r="L134" s="50" t="s">
        <v>188</v>
      </c>
      <c r="M134" s="50" t="s">
        <v>199</v>
      </c>
      <c r="N134" s="50">
        <v>516</v>
      </c>
      <c r="O134" s="80">
        <f t="shared" si="2"/>
        <v>6.7829457364341081E-2</v>
      </c>
    </row>
    <row r="135" spans="1:15" x14ac:dyDescent="0.2">
      <c r="A135" s="75">
        <v>42655</v>
      </c>
      <c r="B135" s="67" t="s">
        <v>170</v>
      </c>
      <c r="C135" s="76">
        <v>3</v>
      </c>
      <c r="D135" s="50" t="s">
        <v>182</v>
      </c>
      <c r="E135" s="50" t="s">
        <v>195</v>
      </c>
      <c r="F135" s="50" t="s">
        <v>196</v>
      </c>
      <c r="G135" s="50" t="s">
        <v>197</v>
      </c>
      <c r="H135" s="50" t="s">
        <v>213</v>
      </c>
      <c r="I135" s="50" t="s">
        <v>214</v>
      </c>
      <c r="J135" s="50"/>
      <c r="K135" s="81">
        <v>414</v>
      </c>
      <c r="L135" s="50" t="s">
        <v>188</v>
      </c>
      <c r="M135" s="50" t="s">
        <v>214</v>
      </c>
      <c r="N135" s="50">
        <v>516</v>
      </c>
      <c r="O135" s="80">
        <f t="shared" si="2"/>
        <v>0.80232558139534882</v>
      </c>
    </row>
    <row r="136" spans="1:15" x14ac:dyDescent="0.2">
      <c r="A136" s="75">
        <v>42655</v>
      </c>
      <c r="B136" s="67" t="s">
        <v>170</v>
      </c>
      <c r="C136" s="76">
        <v>3</v>
      </c>
      <c r="D136" s="50" t="s">
        <v>234</v>
      </c>
      <c r="E136" s="50" t="s">
        <v>235</v>
      </c>
      <c r="F136" s="50"/>
      <c r="G136" s="50" t="s">
        <v>236</v>
      </c>
      <c r="H136" s="50" t="s">
        <v>237</v>
      </c>
      <c r="I136" s="50" t="s">
        <v>238</v>
      </c>
      <c r="J136" s="50"/>
      <c r="K136" s="50">
        <v>67</v>
      </c>
      <c r="L136" s="50" t="s">
        <v>188</v>
      </c>
      <c r="M136" s="50" t="s">
        <v>238</v>
      </c>
      <c r="N136" s="50">
        <v>516</v>
      </c>
      <c r="O136" s="80">
        <f t="shared" si="2"/>
        <v>0.12984496124031009</v>
      </c>
    </row>
    <row r="137" spans="1:15" x14ac:dyDescent="0.2">
      <c r="A137" s="75">
        <v>42893</v>
      </c>
      <c r="B137" s="67" t="s">
        <v>171</v>
      </c>
      <c r="C137" s="76">
        <v>5</v>
      </c>
      <c r="D137" s="50" t="s">
        <v>182</v>
      </c>
      <c r="E137" s="50" t="s">
        <v>195</v>
      </c>
      <c r="F137" s="50" t="s">
        <v>196</v>
      </c>
      <c r="G137" s="50" t="s">
        <v>197</v>
      </c>
      <c r="H137" s="50" t="s">
        <v>198</v>
      </c>
      <c r="I137" s="50" t="s">
        <v>199</v>
      </c>
      <c r="J137" s="50"/>
      <c r="K137" s="50">
        <v>98</v>
      </c>
      <c r="L137" s="50" t="s">
        <v>188</v>
      </c>
      <c r="M137" s="50" t="s">
        <v>199</v>
      </c>
      <c r="N137" s="50">
        <v>437</v>
      </c>
      <c r="O137" s="80">
        <f t="shared" si="2"/>
        <v>0.22425629290617849</v>
      </c>
    </row>
    <row r="138" spans="1:15" x14ac:dyDescent="0.2">
      <c r="A138" s="75">
        <v>42907</v>
      </c>
      <c r="B138" s="67" t="s">
        <v>171</v>
      </c>
      <c r="C138" s="76">
        <v>1</v>
      </c>
      <c r="D138" s="50" t="s">
        <v>182</v>
      </c>
      <c r="E138" s="50" t="s">
        <v>195</v>
      </c>
      <c r="F138" s="50" t="s">
        <v>196</v>
      </c>
      <c r="G138" s="50" t="s">
        <v>197</v>
      </c>
      <c r="H138" s="50" t="s">
        <v>198</v>
      </c>
      <c r="I138" s="50" t="s">
        <v>199</v>
      </c>
      <c r="J138" s="50"/>
      <c r="K138" s="50">
        <v>55</v>
      </c>
      <c r="L138" s="50" t="s">
        <v>188</v>
      </c>
      <c r="M138" s="50" t="s">
        <v>199</v>
      </c>
      <c r="N138" s="50">
        <v>432</v>
      </c>
      <c r="O138" s="80">
        <f t="shared" si="2"/>
        <v>0.12731481481481483</v>
      </c>
    </row>
    <row r="139" spans="1:15" x14ac:dyDescent="0.2">
      <c r="A139" s="75">
        <v>42907</v>
      </c>
      <c r="B139" s="67" t="s">
        <v>171</v>
      </c>
      <c r="C139" s="76">
        <v>4</v>
      </c>
      <c r="D139" s="50" t="s">
        <v>182</v>
      </c>
      <c r="E139" s="50" t="s">
        <v>195</v>
      </c>
      <c r="F139" s="50" t="s">
        <v>196</v>
      </c>
      <c r="G139" s="50" t="s">
        <v>197</v>
      </c>
      <c r="H139" s="50" t="s">
        <v>198</v>
      </c>
      <c r="I139" s="50" t="s">
        <v>199</v>
      </c>
      <c r="J139" s="50"/>
      <c r="K139" s="50">
        <v>211</v>
      </c>
      <c r="L139" s="50" t="s">
        <v>188</v>
      </c>
      <c r="M139" s="50" t="s">
        <v>199</v>
      </c>
      <c r="N139" s="50">
        <v>516</v>
      </c>
      <c r="O139" s="80">
        <f t="shared" si="2"/>
        <v>0.40891472868217055</v>
      </c>
    </row>
    <row r="140" spans="1:15" x14ac:dyDescent="0.2">
      <c r="A140" s="75">
        <v>42907</v>
      </c>
      <c r="B140" s="67" t="s">
        <v>171</v>
      </c>
      <c r="C140" s="76">
        <v>1</v>
      </c>
      <c r="D140" s="50" t="s">
        <v>182</v>
      </c>
      <c r="E140" s="50" t="s">
        <v>183</v>
      </c>
      <c r="F140" s="50" t="s">
        <v>184</v>
      </c>
      <c r="G140" s="50" t="s">
        <v>185</v>
      </c>
      <c r="H140" s="50" t="s">
        <v>186</v>
      </c>
      <c r="I140" s="50" t="s">
        <v>187</v>
      </c>
      <c r="J140" s="50"/>
      <c r="K140" s="50">
        <v>32</v>
      </c>
      <c r="L140" s="50" t="s">
        <v>188</v>
      </c>
      <c r="M140" s="50" t="s">
        <v>187</v>
      </c>
      <c r="N140" s="50">
        <v>432</v>
      </c>
      <c r="O140" s="80">
        <f t="shared" si="2"/>
        <v>7.407407407407407E-2</v>
      </c>
    </row>
    <row r="141" spans="1:15" x14ac:dyDescent="0.2">
      <c r="A141" s="75">
        <v>42935</v>
      </c>
      <c r="B141" s="67" t="s">
        <v>171</v>
      </c>
      <c r="C141" s="76">
        <v>1</v>
      </c>
      <c r="D141" s="50" t="s">
        <v>182</v>
      </c>
      <c r="E141" s="50" t="s">
        <v>183</v>
      </c>
      <c r="F141" s="50" t="s">
        <v>184</v>
      </c>
      <c r="G141" s="50" t="s">
        <v>185</v>
      </c>
      <c r="H141" s="50" t="s">
        <v>186</v>
      </c>
      <c r="I141" s="50" t="s">
        <v>187</v>
      </c>
      <c r="J141" s="50"/>
      <c r="K141" s="50">
        <v>79</v>
      </c>
      <c r="L141" s="50" t="s">
        <v>188</v>
      </c>
      <c r="M141" s="50" t="s">
        <v>187</v>
      </c>
      <c r="N141" s="50">
        <v>524</v>
      </c>
      <c r="O141" s="80">
        <f t="shared" si="2"/>
        <v>0.15076335877862596</v>
      </c>
    </row>
    <row r="142" spans="1:15" ht="15" x14ac:dyDescent="0.25">
      <c r="A142" s="88">
        <v>42964</v>
      </c>
      <c r="B142" s="68" t="s">
        <v>171</v>
      </c>
      <c r="C142" s="90">
        <v>1</v>
      </c>
      <c r="D142" s="50" t="s">
        <v>226</v>
      </c>
      <c r="E142" s="50" t="s">
        <v>239</v>
      </c>
      <c r="F142" s="50"/>
      <c r="G142" s="50"/>
      <c r="H142" s="50"/>
      <c r="I142" s="50"/>
      <c r="J142" s="50"/>
      <c r="K142" s="50">
        <v>26</v>
      </c>
      <c r="L142" s="50" t="s">
        <v>228</v>
      </c>
      <c r="M142" s="50" t="s">
        <v>240</v>
      </c>
      <c r="N142" s="50">
        <v>368</v>
      </c>
      <c r="O142" s="80">
        <f t="shared" si="2"/>
        <v>7.0652173913043473E-2</v>
      </c>
    </row>
    <row r="143" spans="1:15" x14ac:dyDescent="0.2">
      <c r="A143" s="75">
        <v>42907</v>
      </c>
      <c r="B143" s="67" t="s">
        <v>171</v>
      </c>
      <c r="C143" s="76">
        <v>1</v>
      </c>
      <c r="D143" s="50" t="s">
        <v>182</v>
      </c>
      <c r="E143" s="50" t="s">
        <v>195</v>
      </c>
      <c r="F143" s="50" t="s">
        <v>196</v>
      </c>
      <c r="G143" s="50" t="s">
        <v>197</v>
      </c>
      <c r="H143" s="50" t="s">
        <v>213</v>
      </c>
      <c r="I143" s="50" t="s">
        <v>214</v>
      </c>
      <c r="J143" s="50"/>
      <c r="K143" s="50">
        <v>116</v>
      </c>
      <c r="L143" s="50" t="s">
        <v>188</v>
      </c>
      <c r="M143" s="50" t="s">
        <v>214</v>
      </c>
      <c r="N143" s="50">
        <v>432</v>
      </c>
      <c r="O143" s="80">
        <f t="shared" si="2"/>
        <v>0.26851851851851855</v>
      </c>
    </row>
    <row r="144" spans="1:15" x14ac:dyDescent="0.2">
      <c r="A144" s="75">
        <v>42935</v>
      </c>
      <c r="B144" s="67" t="s">
        <v>171</v>
      </c>
      <c r="C144" s="76">
        <v>1</v>
      </c>
      <c r="D144" s="50" t="s">
        <v>182</v>
      </c>
      <c r="E144" s="50" t="s">
        <v>195</v>
      </c>
      <c r="F144" s="50" t="s">
        <v>196</v>
      </c>
      <c r="G144" s="50" t="s">
        <v>197</v>
      </c>
      <c r="H144" s="50" t="s">
        <v>213</v>
      </c>
      <c r="I144" s="50" t="s">
        <v>214</v>
      </c>
      <c r="J144" s="50"/>
      <c r="K144" s="50">
        <v>64</v>
      </c>
      <c r="L144" s="50" t="s">
        <v>188</v>
      </c>
      <c r="M144" s="50" t="s">
        <v>214</v>
      </c>
      <c r="N144" s="50">
        <v>524</v>
      </c>
      <c r="O144" s="80">
        <f t="shared" si="2"/>
        <v>0.12213740458015267</v>
      </c>
    </row>
    <row r="145" spans="1:15" ht="15" x14ac:dyDescent="0.25">
      <c r="A145" s="88">
        <v>42964</v>
      </c>
      <c r="B145" s="68" t="s">
        <v>171</v>
      </c>
      <c r="C145" s="90">
        <v>1</v>
      </c>
      <c r="D145" s="50" t="s">
        <v>182</v>
      </c>
      <c r="E145" s="50" t="s">
        <v>195</v>
      </c>
      <c r="F145" s="50" t="s">
        <v>196</v>
      </c>
      <c r="G145" s="50" t="s">
        <v>197</v>
      </c>
      <c r="H145" s="50" t="s">
        <v>213</v>
      </c>
      <c r="I145" s="50" t="s">
        <v>214</v>
      </c>
      <c r="J145" s="50"/>
      <c r="K145" s="50">
        <v>154</v>
      </c>
      <c r="L145" s="50" t="s">
        <v>188</v>
      </c>
      <c r="M145" s="50" t="s">
        <v>214</v>
      </c>
      <c r="N145" s="50">
        <v>368</v>
      </c>
      <c r="O145" s="80">
        <f t="shared" si="2"/>
        <v>0.41847826086956524</v>
      </c>
    </row>
    <row r="146" spans="1:15" x14ac:dyDescent="0.2">
      <c r="A146" s="75">
        <v>42907</v>
      </c>
      <c r="B146" s="67" t="s">
        <v>171</v>
      </c>
      <c r="C146" s="76">
        <v>1</v>
      </c>
      <c r="D146" s="50" t="s">
        <v>182</v>
      </c>
      <c r="E146" s="50" t="s">
        <v>215</v>
      </c>
      <c r="F146" s="50" t="s">
        <v>216</v>
      </c>
      <c r="G146" s="50" t="s">
        <v>217</v>
      </c>
      <c r="H146" s="50" t="s">
        <v>218</v>
      </c>
      <c r="I146" s="50" t="s">
        <v>220</v>
      </c>
      <c r="J146" s="50" t="s">
        <v>221</v>
      </c>
      <c r="K146" s="50">
        <v>35</v>
      </c>
      <c r="L146" s="50" t="s">
        <v>188</v>
      </c>
      <c r="M146" s="50" t="s">
        <v>220</v>
      </c>
      <c r="N146" s="50">
        <v>432</v>
      </c>
      <c r="O146" s="80">
        <f t="shared" si="2"/>
        <v>8.1018518518518517E-2</v>
      </c>
    </row>
    <row r="147" spans="1:15" x14ac:dyDescent="0.2">
      <c r="A147" s="75">
        <v>42935</v>
      </c>
      <c r="B147" s="67" t="s">
        <v>171</v>
      </c>
      <c r="C147" s="76">
        <v>1</v>
      </c>
      <c r="D147" s="50" t="s">
        <v>182</v>
      </c>
      <c r="E147" s="50" t="s">
        <v>215</v>
      </c>
      <c r="F147" s="50" t="s">
        <v>216</v>
      </c>
      <c r="G147" s="50" t="s">
        <v>217</v>
      </c>
      <c r="H147" s="50" t="s">
        <v>218</v>
      </c>
      <c r="I147" s="50" t="s">
        <v>220</v>
      </c>
      <c r="J147" s="50" t="s">
        <v>221</v>
      </c>
      <c r="K147" s="50">
        <v>107</v>
      </c>
      <c r="L147" s="50" t="s">
        <v>188</v>
      </c>
      <c r="M147" s="50" t="s">
        <v>220</v>
      </c>
      <c r="N147" s="50">
        <v>524</v>
      </c>
      <c r="O147" s="80">
        <f t="shared" si="2"/>
        <v>0.20419847328244276</v>
      </c>
    </row>
    <row r="148" spans="1:15" x14ac:dyDescent="0.2">
      <c r="A148" s="75">
        <v>42907</v>
      </c>
      <c r="B148" s="67" t="s">
        <v>171</v>
      </c>
      <c r="C148" s="76">
        <v>1</v>
      </c>
      <c r="D148" s="50" t="s">
        <v>226</v>
      </c>
      <c r="E148" s="50" t="s">
        <v>227</v>
      </c>
      <c r="F148" s="50"/>
      <c r="G148" s="50"/>
      <c r="H148" s="50"/>
      <c r="I148" s="50"/>
      <c r="J148" s="50"/>
      <c r="K148" s="50">
        <v>32</v>
      </c>
      <c r="L148" s="50" t="s">
        <v>228</v>
      </c>
      <c r="M148" s="50" t="s">
        <v>229</v>
      </c>
      <c r="N148" s="50">
        <v>432</v>
      </c>
      <c r="O148" s="80">
        <f t="shared" si="2"/>
        <v>7.407407407407407E-2</v>
      </c>
    </row>
    <row r="149" spans="1:15" x14ac:dyDescent="0.2">
      <c r="A149" s="75">
        <v>42907</v>
      </c>
      <c r="B149" s="67" t="s">
        <v>171</v>
      </c>
      <c r="C149" s="76">
        <v>1</v>
      </c>
      <c r="D149" s="50" t="s">
        <v>182</v>
      </c>
      <c r="E149" s="50" t="s">
        <v>195</v>
      </c>
      <c r="F149" s="50" t="s">
        <v>196</v>
      </c>
      <c r="G149" s="50" t="s">
        <v>208</v>
      </c>
      <c r="H149" s="50" t="s">
        <v>209</v>
      </c>
      <c r="I149" s="50" t="s">
        <v>210</v>
      </c>
      <c r="J149" s="50"/>
      <c r="K149" s="50">
        <v>59</v>
      </c>
      <c r="L149" s="50" t="s">
        <v>188</v>
      </c>
      <c r="M149" s="50" t="s">
        <v>210</v>
      </c>
      <c r="N149" s="50">
        <v>432</v>
      </c>
      <c r="O149" s="80">
        <f t="shared" si="2"/>
        <v>0.13657407407407407</v>
      </c>
    </row>
    <row r="150" spans="1:15" x14ac:dyDescent="0.2">
      <c r="A150" s="75">
        <v>42935</v>
      </c>
      <c r="B150" s="67" t="s">
        <v>171</v>
      </c>
      <c r="C150" s="76">
        <v>1</v>
      </c>
      <c r="D150" s="50" t="s">
        <v>182</v>
      </c>
      <c r="E150" s="50" t="s">
        <v>195</v>
      </c>
      <c r="F150" s="50" t="s">
        <v>196</v>
      </c>
      <c r="G150" s="50" t="s">
        <v>208</v>
      </c>
      <c r="H150" s="50" t="s">
        <v>209</v>
      </c>
      <c r="I150" s="50" t="s">
        <v>210</v>
      </c>
      <c r="J150" s="50"/>
      <c r="K150" s="50">
        <v>98</v>
      </c>
      <c r="L150" s="50" t="s">
        <v>188</v>
      </c>
      <c r="M150" s="50" t="s">
        <v>210</v>
      </c>
      <c r="N150" s="50">
        <v>524</v>
      </c>
      <c r="O150" s="80">
        <f t="shared" si="2"/>
        <v>0.18702290076335878</v>
      </c>
    </row>
    <row r="151" spans="1:15" x14ac:dyDescent="0.2">
      <c r="A151" s="75">
        <v>42907</v>
      </c>
      <c r="B151" s="67" t="s">
        <v>171</v>
      </c>
      <c r="C151" s="76">
        <v>1</v>
      </c>
      <c r="D151" s="50" t="s">
        <v>182</v>
      </c>
      <c r="E151" s="50" t="s">
        <v>195</v>
      </c>
      <c r="F151" s="50" t="s">
        <v>196</v>
      </c>
      <c r="G151" s="50" t="s">
        <v>197</v>
      </c>
      <c r="H151" s="50" t="s">
        <v>211</v>
      </c>
      <c r="I151" s="50" t="s">
        <v>212</v>
      </c>
      <c r="J151" s="50"/>
      <c r="K151" s="50">
        <v>103</v>
      </c>
      <c r="L151" s="50" t="s">
        <v>188</v>
      </c>
      <c r="M151" s="50" t="s">
        <v>212</v>
      </c>
      <c r="N151" s="50">
        <v>432</v>
      </c>
      <c r="O151" s="80">
        <f t="shared" si="2"/>
        <v>0.23842592592592593</v>
      </c>
    </row>
    <row r="152" spans="1:15" x14ac:dyDescent="0.2">
      <c r="A152" s="75">
        <v>42935</v>
      </c>
      <c r="B152" s="67" t="s">
        <v>171</v>
      </c>
      <c r="C152" s="76">
        <v>1</v>
      </c>
      <c r="D152" s="50" t="s">
        <v>182</v>
      </c>
      <c r="E152" s="50" t="s">
        <v>195</v>
      </c>
      <c r="F152" s="50" t="s">
        <v>196</v>
      </c>
      <c r="G152" s="50" t="s">
        <v>197</v>
      </c>
      <c r="H152" s="50" t="s">
        <v>211</v>
      </c>
      <c r="I152" s="50" t="s">
        <v>212</v>
      </c>
      <c r="J152" s="50"/>
      <c r="K152" s="50">
        <v>126</v>
      </c>
      <c r="L152" s="50" t="s">
        <v>188</v>
      </c>
      <c r="M152" s="50" t="s">
        <v>212</v>
      </c>
      <c r="N152" s="50">
        <v>524</v>
      </c>
      <c r="O152" s="80">
        <f t="shared" si="2"/>
        <v>0.24045801526717558</v>
      </c>
    </row>
    <row r="153" spans="1:15" ht="15" x14ac:dyDescent="0.25">
      <c r="A153" s="88">
        <v>42964</v>
      </c>
      <c r="B153" s="68" t="s">
        <v>171</v>
      </c>
      <c r="C153" s="90">
        <v>1</v>
      </c>
      <c r="D153" s="50" t="s">
        <v>182</v>
      </c>
      <c r="E153" s="50" t="s">
        <v>195</v>
      </c>
      <c r="F153" s="50" t="s">
        <v>196</v>
      </c>
      <c r="G153" s="50" t="s">
        <v>197</v>
      </c>
      <c r="H153" s="50" t="s">
        <v>211</v>
      </c>
      <c r="I153" s="50" t="s">
        <v>212</v>
      </c>
      <c r="J153" s="50"/>
      <c r="K153" s="50">
        <v>147</v>
      </c>
      <c r="L153" s="50" t="s">
        <v>188</v>
      </c>
      <c r="M153" s="50" t="s">
        <v>212</v>
      </c>
      <c r="N153" s="50">
        <v>368</v>
      </c>
      <c r="O153" s="80">
        <f t="shared" si="2"/>
        <v>0.39945652173913043</v>
      </c>
    </row>
    <row r="154" spans="1:15" x14ac:dyDescent="0.2">
      <c r="A154" s="75">
        <v>42907</v>
      </c>
      <c r="B154" s="67" t="s">
        <v>171</v>
      </c>
      <c r="C154" s="76">
        <v>5</v>
      </c>
      <c r="D154" s="50" t="s">
        <v>182</v>
      </c>
      <c r="E154" s="50" t="s">
        <v>195</v>
      </c>
      <c r="F154" s="50" t="s">
        <v>196</v>
      </c>
      <c r="G154" s="50" t="s">
        <v>197</v>
      </c>
      <c r="H154" s="50" t="s">
        <v>198</v>
      </c>
      <c r="I154" s="50" t="s">
        <v>199</v>
      </c>
      <c r="J154" s="50"/>
      <c r="K154" s="50">
        <v>150</v>
      </c>
      <c r="L154" s="50" t="s">
        <v>188</v>
      </c>
      <c r="M154" s="50" t="s">
        <v>199</v>
      </c>
      <c r="N154" s="50">
        <v>336</v>
      </c>
      <c r="O154" s="80">
        <f t="shared" si="2"/>
        <v>0.44642857142857145</v>
      </c>
    </row>
    <row r="155" spans="1:15" x14ac:dyDescent="0.2">
      <c r="A155" s="75">
        <v>42935</v>
      </c>
      <c r="B155" s="67" t="s">
        <v>171</v>
      </c>
      <c r="C155" s="76">
        <v>1</v>
      </c>
      <c r="D155" s="50" t="s">
        <v>182</v>
      </c>
      <c r="E155" s="50" t="s">
        <v>195</v>
      </c>
      <c r="F155" s="50" t="s">
        <v>196</v>
      </c>
      <c r="G155" s="50" t="s">
        <v>197</v>
      </c>
      <c r="H155" s="50" t="s">
        <v>198</v>
      </c>
      <c r="I155" s="50" t="s">
        <v>199</v>
      </c>
      <c r="J155" s="50"/>
      <c r="K155" s="50">
        <v>50</v>
      </c>
      <c r="L155" s="50" t="s">
        <v>188</v>
      </c>
      <c r="M155" s="50" t="s">
        <v>199</v>
      </c>
      <c r="N155" s="50">
        <v>524</v>
      </c>
      <c r="O155" s="50">
        <f t="shared" si="2"/>
        <v>9.5419847328244281E-2</v>
      </c>
    </row>
    <row r="156" spans="1:15" x14ac:dyDescent="0.2">
      <c r="A156" s="75">
        <v>42935</v>
      </c>
      <c r="B156" s="67" t="s">
        <v>171</v>
      </c>
      <c r="C156" s="76">
        <v>2</v>
      </c>
      <c r="D156" s="50" t="s">
        <v>182</v>
      </c>
      <c r="E156" s="50" t="s">
        <v>183</v>
      </c>
      <c r="F156" s="50" t="s">
        <v>184</v>
      </c>
      <c r="G156" s="50" t="s">
        <v>185</v>
      </c>
      <c r="H156" s="50" t="s">
        <v>186</v>
      </c>
      <c r="I156" s="50" t="s">
        <v>187</v>
      </c>
      <c r="J156" s="50"/>
      <c r="K156" s="50">
        <v>29</v>
      </c>
      <c r="L156" s="50" t="s">
        <v>188</v>
      </c>
      <c r="M156" s="50" t="s">
        <v>187</v>
      </c>
      <c r="N156" s="50">
        <v>397</v>
      </c>
      <c r="O156" s="50">
        <f t="shared" si="2"/>
        <v>7.3047858942065488E-2</v>
      </c>
    </row>
    <row r="157" spans="1:15" x14ac:dyDescent="0.2">
      <c r="A157" s="75">
        <v>42935</v>
      </c>
      <c r="B157" s="67" t="s">
        <v>171</v>
      </c>
      <c r="C157" s="76">
        <v>2</v>
      </c>
      <c r="D157" s="50" t="s">
        <v>182</v>
      </c>
      <c r="E157" s="50" t="s">
        <v>183</v>
      </c>
      <c r="F157" s="50" t="s">
        <v>184</v>
      </c>
      <c r="G157" s="50" t="s">
        <v>185</v>
      </c>
      <c r="H157" s="50" t="s">
        <v>186</v>
      </c>
      <c r="I157" s="50" t="s">
        <v>187</v>
      </c>
      <c r="J157" s="50"/>
      <c r="K157" s="50">
        <v>35</v>
      </c>
      <c r="L157" s="50" t="s">
        <v>188</v>
      </c>
      <c r="M157" s="50" t="s">
        <v>187</v>
      </c>
      <c r="N157" s="50">
        <v>397</v>
      </c>
      <c r="O157" s="50">
        <f t="shared" si="2"/>
        <v>8.8161209068010074E-2</v>
      </c>
    </row>
    <row r="158" spans="1:15" ht="15" x14ac:dyDescent="0.25">
      <c r="A158" s="88">
        <v>42964</v>
      </c>
      <c r="B158" s="68" t="s">
        <v>171</v>
      </c>
      <c r="C158" s="90">
        <v>2</v>
      </c>
      <c r="D158" s="50" t="s">
        <v>182</v>
      </c>
      <c r="E158" s="50" t="s">
        <v>183</v>
      </c>
      <c r="F158" s="50" t="s">
        <v>184</v>
      </c>
      <c r="G158" s="50" t="s">
        <v>185</v>
      </c>
      <c r="H158" s="50" t="s">
        <v>186</v>
      </c>
      <c r="I158" s="50" t="s">
        <v>187</v>
      </c>
      <c r="J158" s="50"/>
      <c r="K158" s="50">
        <v>15</v>
      </c>
      <c r="L158" s="50" t="s">
        <v>188</v>
      </c>
      <c r="M158" s="50" t="s">
        <v>187</v>
      </c>
      <c r="N158" s="50">
        <v>272</v>
      </c>
      <c r="O158" s="50">
        <f t="shared" si="2"/>
        <v>5.514705882352941E-2</v>
      </c>
    </row>
    <row r="159" spans="1:15" x14ac:dyDescent="0.2">
      <c r="A159" s="75">
        <v>42935</v>
      </c>
      <c r="B159" s="67" t="s">
        <v>171</v>
      </c>
      <c r="C159" s="76">
        <v>2</v>
      </c>
      <c r="D159" s="50" t="s">
        <v>226</v>
      </c>
      <c r="E159" s="50" t="s">
        <v>239</v>
      </c>
      <c r="F159" s="50"/>
      <c r="G159" s="50"/>
      <c r="H159" s="50"/>
      <c r="I159" s="50"/>
      <c r="J159" s="50"/>
      <c r="K159" s="50">
        <v>39</v>
      </c>
      <c r="L159" s="50" t="s">
        <v>228</v>
      </c>
      <c r="M159" s="50" t="s">
        <v>240</v>
      </c>
      <c r="N159" s="50">
        <v>397</v>
      </c>
      <c r="O159" s="50">
        <f t="shared" si="2"/>
        <v>9.8236775818639793E-2</v>
      </c>
    </row>
    <row r="160" spans="1:15" x14ac:dyDescent="0.2">
      <c r="A160" s="75">
        <v>42908</v>
      </c>
      <c r="B160" s="67" t="s">
        <v>172</v>
      </c>
      <c r="C160" s="76">
        <v>2</v>
      </c>
      <c r="D160" s="50" t="s">
        <v>182</v>
      </c>
      <c r="E160" s="50" t="s">
        <v>195</v>
      </c>
      <c r="F160" s="50" t="s">
        <v>196</v>
      </c>
      <c r="G160" s="50" t="s">
        <v>197</v>
      </c>
      <c r="H160" s="50" t="s">
        <v>241</v>
      </c>
      <c r="I160" s="50" t="s">
        <v>242</v>
      </c>
      <c r="J160" s="50"/>
      <c r="K160" s="50">
        <v>71</v>
      </c>
      <c r="L160" s="50" t="s">
        <v>188</v>
      </c>
      <c r="M160" s="50" t="s">
        <v>243</v>
      </c>
      <c r="N160" s="50">
        <v>844</v>
      </c>
      <c r="O160" s="50">
        <f t="shared" si="2"/>
        <v>8.412322274881516E-2</v>
      </c>
    </row>
    <row r="161" spans="1:15" x14ac:dyDescent="0.2">
      <c r="A161" s="75">
        <v>42908</v>
      </c>
      <c r="B161" s="67" t="s">
        <v>172</v>
      </c>
      <c r="C161" s="76">
        <v>2</v>
      </c>
      <c r="D161" s="50" t="s">
        <v>182</v>
      </c>
      <c r="E161" s="50" t="s">
        <v>195</v>
      </c>
      <c r="F161" s="50" t="s">
        <v>196</v>
      </c>
      <c r="G161" s="50" t="s">
        <v>197</v>
      </c>
      <c r="H161" s="50" t="s">
        <v>200</v>
      </c>
      <c r="I161" s="50" t="s">
        <v>201</v>
      </c>
      <c r="J161" s="50"/>
      <c r="K161" s="50">
        <v>119</v>
      </c>
      <c r="L161" s="50" t="s">
        <v>188</v>
      </c>
      <c r="M161" s="50" t="s">
        <v>201</v>
      </c>
      <c r="N161" s="50">
        <v>844</v>
      </c>
      <c r="O161" s="50">
        <f t="shared" si="2"/>
        <v>0.14099526066350712</v>
      </c>
    </row>
    <row r="162" spans="1:15" x14ac:dyDescent="0.2">
      <c r="A162" s="75">
        <v>42908</v>
      </c>
      <c r="B162" s="67" t="s">
        <v>172</v>
      </c>
      <c r="C162" s="76">
        <v>2</v>
      </c>
      <c r="D162" s="50" t="s">
        <v>182</v>
      </c>
      <c r="E162" s="50" t="s">
        <v>195</v>
      </c>
      <c r="F162" s="50" t="s">
        <v>196</v>
      </c>
      <c r="G162" s="50" t="s">
        <v>197</v>
      </c>
      <c r="H162" s="50" t="s">
        <v>213</v>
      </c>
      <c r="I162" s="50" t="s">
        <v>214</v>
      </c>
      <c r="J162" s="50"/>
      <c r="K162" s="50">
        <v>121</v>
      </c>
      <c r="L162" s="50" t="s">
        <v>188</v>
      </c>
      <c r="M162" s="50" t="s">
        <v>214</v>
      </c>
      <c r="N162" s="50">
        <v>844</v>
      </c>
      <c r="O162" s="50">
        <f t="shared" si="2"/>
        <v>0.14336492890995262</v>
      </c>
    </row>
    <row r="163" spans="1:15" x14ac:dyDescent="0.2">
      <c r="A163" s="75">
        <v>42908</v>
      </c>
      <c r="B163" s="67" t="s">
        <v>172</v>
      </c>
      <c r="C163" s="76">
        <v>2</v>
      </c>
      <c r="D163" s="50" t="s">
        <v>182</v>
      </c>
      <c r="E163" s="50" t="s">
        <v>195</v>
      </c>
      <c r="F163" s="50" t="s">
        <v>196</v>
      </c>
      <c r="G163" s="50" t="s">
        <v>197</v>
      </c>
      <c r="H163" s="50" t="s">
        <v>211</v>
      </c>
      <c r="I163" s="50" t="s">
        <v>212</v>
      </c>
      <c r="J163" s="50"/>
      <c r="K163" s="50">
        <v>243</v>
      </c>
      <c r="L163" s="50" t="s">
        <v>188</v>
      </c>
      <c r="M163" s="50" t="s">
        <v>212</v>
      </c>
      <c r="N163" s="50">
        <v>844</v>
      </c>
      <c r="O163" s="50">
        <f t="shared" si="2"/>
        <v>0.28791469194312796</v>
      </c>
    </row>
    <row r="164" spans="1:15" x14ac:dyDescent="0.2">
      <c r="A164" s="75">
        <v>42908</v>
      </c>
      <c r="B164" s="67" t="s">
        <v>172</v>
      </c>
      <c r="C164" s="76">
        <v>2</v>
      </c>
      <c r="D164" s="50" t="s">
        <v>182</v>
      </c>
      <c r="E164" s="50" t="s">
        <v>195</v>
      </c>
      <c r="F164" s="50" t="s">
        <v>196</v>
      </c>
      <c r="G164" s="50" t="s">
        <v>197</v>
      </c>
      <c r="H164" s="50" t="s">
        <v>198</v>
      </c>
      <c r="I164" s="50" t="s">
        <v>199</v>
      </c>
      <c r="J164" s="50"/>
      <c r="K164" s="50">
        <v>290</v>
      </c>
      <c r="L164" s="50" t="s">
        <v>188</v>
      </c>
      <c r="M164" s="50" t="s">
        <v>199</v>
      </c>
      <c r="N164" s="50">
        <v>844</v>
      </c>
      <c r="O164" s="50">
        <f t="shared" si="2"/>
        <v>0.34360189573459715</v>
      </c>
    </row>
    <row r="165" spans="1:15" x14ac:dyDescent="0.2">
      <c r="A165" s="75">
        <v>42933</v>
      </c>
      <c r="B165" s="67" t="s">
        <v>172</v>
      </c>
      <c r="C165" s="76">
        <v>1</v>
      </c>
      <c r="D165" s="50" t="s">
        <v>189</v>
      </c>
      <c r="E165" s="50" t="s">
        <v>190</v>
      </c>
      <c r="F165" s="50" t="s">
        <v>230</v>
      </c>
      <c r="G165" s="50" t="s">
        <v>231</v>
      </c>
      <c r="H165" s="50" t="s">
        <v>232</v>
      </c>
      <c r="I165" s="50" t="s">
        <v>233</v>
      </c>
      <c r="J165" s="50"/>
      <c r="K165" s="50">
        <v>47</v>
      </c>
      <c r="L165" s="50" t="s">
        <v>188</v>
      </c>
      <c r="M165" s="50" t="s">
        <v>233</v>
      </c>
      <c r="N165" s="50">
        <v>795</v>
      </c>
      <c r="O165" s="50">
        <f t="shared" si="2"/>
        <v>5.9119496855345913E-2</v>
      </c>
    </row>
    <row r="166" spans="1:15" x14ac:dyDescent="0.2">
      <c r="A166" s="75">
        <v>42933</v>
      </c>
      <c r="B166" s="67" t="s">
        <v>172</v>
      </c>
      <c r="C166" s="76">
        <v>1</v>
      </c>
      <c r="D166" s="50" t="s">
        <v>182</v>
      </c>
      <c r="E166" s="50" t="s">
        <v>195</v>
      </c>
      <c r="F166" s="50" t="s">
        <v>196</v>
      </c>
      <c r="G166" s="50" t="s">
        <v>197</v>
      </c>
      <c r="H166" s="50" t="s">
        <v>241</v>
      </c>
      <c r="I166" s="50" t="s">
        <v>242</v>
      </c>
      <c r="J166" s="50"/>
      <c r="K166" s="50">
        <v>51</v>
      </c>
      <c r="L166" s="50" t="s">
        <v>188</v>
      </c>
      <c r="M166" s="50" t="s">
        <v>243</v>
      </c>
      <c r="N166" s="50">
        <v>795</v>
      </c>
      <c r="O166" s="50">
        <f t="shared" si="2"/>
        <v>6.4150943396226415E-2</v>
      </c>
    </row>
    <row r="167" spans="1:15" x14ac:dyDescent="0.2">
      <c r="A167" s="75">
        <v>42933</v>
      </c>
      <c r="B167" s="67" t="s">
        <v>172</v>
      </c>
      <c r="C167" s="76">
        <v>1</v>
      </c>
      <c r="D167" s="50" t="s">
        <v>182</v>
      </c>
      <c r="E167" s="50" t="s">
        <v>215</v>
      </c>
      <c r="F167" s="50" t="s">
        <v>216</v>
      </c>
      <c r="G167" s="50" t="s">
        <v>217</v>
      </c>
      <c r="H167" s="50" t="s">
        <v>218</v>
      </c>
      <c r="I167" s="50" t="s">
        <v>220</v>
      </c>
      <c r="J167" s="50" t="s">
        <v>221</v>
      </c>
      <c r="K167" s="50">
        <v>62</v>
      </c>
      <c r="L167" s="50" t="s">
        <v>188</v>
      </c>
      <c r="M167" s="50" t="s">
        <v>220</v>
      </c>
      <c r="N167" s="50">
        <v>795</v>
      </c>
      <c r="O167" s="50">
        <f t="shared" si="2"/>
        <v>7.7987421383647795E-2</v>
      </c>
    </row>
    <row r="168" spans="1:15" x14ac:dyDescent="0.2">
      <c r="A168" s="75">
        <v>42933</v>
      </c>
      <c r="B168" s="67" t="s">
        <v>172</v>
      </c>
      <c r="C168" s="76">
        <v>1</v>
      </c>
      <c r="D168" s="50" t="s">
        <v>182</v>
      </c>
      <c r="E168" s="50" t="s">
        <v>195</v>
      </c>
      <c r="F168" s="50" t="s">
        <v>196</v>
      </c>
      <c r="G168" s="50" t="s">
        <v>197</v>
      </c>
      <c r="H168" s="50" t="s">
        <v>211</v>
      </c>
      <c r="I168" s="50" t="s">
        <v>212</v>
      </c>
      <c r="J168" s="50"/>
      <c r="K168" s="50">
        <v>74</v>
      </c>
      <c r="L168" s="50" t="s">
        <v>188</v>
      </c>
      <c r="M168" s="50" t="s">
        <v>212</v>
      </c>
      <c r="N168" s="50">
        <v>795</v>
      </c>
      <c r="O168" s="50">
        <f t="shared" si="2"/>
        <v>9.3081761006289301E-2</v>
      </c>
    </row>
    <row r="169" spans="1:15" x14ac:dyDescent="0.2">
      <c r="A169" s="75">
        <v>42933</v>
      </c>
      <c r="B169" s="67" t="s">
        <v>172</v>
      </c>
      <c r="C169" s="76">
        <v>1</v>
      </c>
      <c r="D169" s="50" t="s">
        <v>182</v>
      </c>
      <c r="E169" s="50" t="s">
        <v>195</v>
      </c>
      <c r="F169" s="50" t="s">
        <v>196</v>
      </c>
      <c r="G169" s="50" t="s">
        <v>197</v>
      </c>
      <c r="H169" s="50" t="s">
        <v>213</v>
      </c>
      <c r="I169" s="50" t="s">
        <v>214</v>
      </c>
      <c r="J169" s="50"/>
      <c r="K169" s="50">
        <v>130</v>
      </c>
      <c r="L169" s="50" t="s">
        <v>188</v>
      </c>
      <c r="M169" s="50" t="s">
        <v>214</v>
      </c>
      <c r="N169" s="50">
        <v>795</v>
      </c>
      <c r="O169" s="50">
        <f t="shared" si="2"/>
        <v>0.16352201257861634</v>
      </c>
    </row>
    <row r="170" spans="1:15" x14ac:dyDescent="0.2">
      <c r="A170" s="75">
        <v>42933</v>
      </c>
      <c r="B170" s="67" t="s">
        <v>172</v>
      </c>
      <c r="C170" s="76">
        <v>1</v>
      </c>
      <c r="D170" s="50" t="s">
        <v>226</v>
      </c>
      <c r="E170" s="50" t="s">
        <v>227</v>
      </c>
      <c r="F170" s="50"/>
      <c r="G170" s="50"/>
      <c r="H170" s="50"/>
      <c r="I170" s="50"/>
      <c r="J170" s="50"/>
      <c r="K170" s="50">
        <v>142</v>
      </c>
      <c r="L170" s="50" t="s">
        <v>228</v>
      </c>
      <c r="M170" s="50" t="s">
        <v>229</v>
      </c>
      <c r="N170" s="50">
        <v>795</v>
      </c>
      <c r="O170" s="50">
        <f t="shared" si="2"/>
        <v>0.17861635220125785</v>
      </c>
    </row>
    <row r="171" spans="1:15" x14ac:dyDescent="0.2">
      <c r="A171" s="75">
        <v>42933</v>
      </c>
      <c r="B171" s="67" t="s">
        <v>172</v>
      </c>
      <c r="C171" s="76">
        <v>1</v>
      </c>
      <c r="D171" s="50" t="s">
        <v>182</v>
      </c>
      <c r="E171" s="50" t="s">
        <v>195</v>
      </c>
      <c r="F171" s="50" t="s">
        <v>196</v>
      </c>
      <c r="G171" s="50" t="s">
        <v>197</v>
      </c>
      <c r="H171" s="50" t="s">
        <v>198</v>
      </c>
      <c r="I171" s="50" t="s">
        <v>199</v>
      </c>
      <c r="J171" s="50"/>
      <c r="K171" s="50">
        <v>143</v>
      </c>
      <c r="L171" s="50" t="s">
        <v>188</v>
      </c>
      <c r="M171" s="50" t="s">
        <v>199</v>
      </c>
      <c r="N171" s="50">
        <v>795</v>
      </c>
      <c r="O171" s="50">
        <f t="shared" si="2"/>
        <v>0.17987421383647798</v>
      </c>
    </row>
    <row r="172" spans="1:15" x14ac:dyDescent="0.2">
      <c r="A172" s="75">
        <v>42933</v>
      </c>
      <c r="B172" s="67" t="s">
        <v>172</v>
      </c>
      <c r="C172" s="76">
        <v>1</v>
      </c>
      <c r="D172" s="50" t="s">
        <v>182</v>
      </c>
      <c r="E172" s="50" t="s">
        <v>195</v>
      </c>
      <c r="F172" s="50" t="s">
        <v>196</v>
      </c>
      <c r="G172" s="50" t="s">
        <v>197</v>
      </c>
      <c r="H172" s="50" t="s">
        <v>200</v>
      </c>
      <c r="I172" s="50" t="s">
        <v>201</v>
      </c>
      <c r="J172" s="50"/>
      <c r="K172" s="50">
        <v>146</v>
      </c>
      <c r="L172" s="50" t="s">
        <v>188</v>
      </c>
      <c r="M172" s="50" t="s">
        <v>201</v>
      </c>
      <c r="N172" s="50">
        <v>795</v>
      </c>
      <c r="O172" s="50">
        <f t="shared" si="2"/>
        <v>0.18364779874213835</v>
      </c>
    </row>
    <row r="173" spans="1:15" x14ac:dyDescent="0.2">
      <c r="A173" s="75">
        <v>42933</v>
      </c>
      <c r="B173" s="67" t="s">
        <v>172</v>
      </c>
      <c r="C173" s="76">
        <v>3</v>
      </c>
      <c r="D173" s="50" t="s">
        <v>182</v>
      </c>
      <c r="E173" s="50" t="s">
        <v>195</v>
      </c>
      <c r="F173" s="50" t="s">
        <v>196</v>
      </c>
      <c r="G173" s="50" t="s">
        <v>208</v>
      </c>
      <c r="H173" s="50" t="s">
        <v>209</v>
      </c>
      <c r="I173" s="50" t="s">
        <v>210</v>
      </c>
      <c r="J173" s="50"/>
      <c r="K173" s="50">
        <v>163</v>
      </c>
      <c r="L173" s="50" t="s">
        <v>188</v>
      </c>
      <c r="M173" s="50" t="s">
        <v>210</v>
      </c>
      <c r="N173" s="50">
        <v>1448</v>
      </c>
      <c r="O173" s="50">
        <f t="shared" si="2"/>
        <v>0.11256906077348067</v>
      </c>
    </row>
    <row r="174" spans="1:15" x14ac:dyDescent="0.2">
      <c r="A174" s="75">
        <v>42933</v>
      </c>
      <c r="B174" s="67" t="s">
        <v>172</v>
      </c>
      <c r="C174" s="76">
        <v>3</v>
      </c>
      <c r="D174" s="50" t="s">
        <v>182</v>
      </c>
      <c r="E174" s="50" t="s">
        <v>195</v>
      </c>
      <c r="F174" s="50" t="s">
        <v>196</v>
      </c>
      <c r="G174" s="50" t="s">
        <v>197</v>
      </c>
      <c r="H174" s="50" t="s">
        <v>213</v>
      </c>
      <c r="I174" s="50" t="s">
        <v>214</v>
      </c>
      <c r="J174" s="50"/>
      <c r="K174" s="50">
        <v>187</v>
      </c>
      <c r="L174" s="50" t="s">
        <v>188</v>
      </c>
      <c r="M174" s="50" t="s">
        <v>214</v>
      </c>
      <c r="N174" s="50">
        <v>1448</v>
      </c>
      <c r="O174" s="50">
        <f t="shared" si="2"/>
        <v>0.12914364640883977</v>
      </c>
    </row>
    <row r="175" spans="1:15" x14ac:dyDescent="0.2">
      <c r="A175" s="75">
        <v>42933</v>
      </c>
      <c r="B175" s="67" t="s">
        <v>172</v>
      </c>
      <c r="C175" s="76">
        <v>3</v>
      </c>
      <c r="D175" s="50" t="s">
        <v>182</v>
      </c>
      <c r="E175" s="50" t="s">
        <v>195</v>
      </c>
      <c r="F175" s="50" t="s">
        <v>196</v>
      </c>
      <c r="G175" s="50" t="s">
        <v>197</v>
      </c>
      <c r="H175" s="50" t="s">
        <v>211</v>
      </c>
      <c r="I175" s="50" t="s">
        <v>212</v>
      </c>
      <c r="J175" s="50"/>
      <c r="K175" s="50">
        <v>329</v>
      </c>
      <c r="L175" s="50" t="s">
        <v>188</v>
      </c>
      <c r="M175" s="50" t="s">
        <v>212</v>
      </c>
      <c r="N175" s="50">
        <v>1448</v>
      </c>
      <c r="O175" s="50">
        <f t="shared" si="2"/>
        <v>0.2272099447513812</v>
      </c>
    </row>
    <row r="176" spans="1:15" x14ac:dyDescent="0.2">
      <c r="A176" s="75">
        <v>42933</v>
      </c>
      <c r="B176" s="67" t="s">
        <v>172</v>
      </c>
      <c r="C176" s="76">
        <v>3</v>
      </c>
      <c r="D176" s="50" t="s">
        <v>182</v>
      </c>
      <c r="E176" s="50" t="s">
        <v>215</v>
      </c>
      <c r="F176" s="50" t="s">
        <v>216</v>
      </c>
      <c r="G176" s="50" t="s">
        <v>217</v>
      </c>
      <c r="H176" s="50" t="s">
        <v>218</v>
      </c>
      <c r="I176" s="50" t="s">
        <v>220</v>
      </c>
      <c r="J176" s="50" t="s">
        <v>221</v>
      </c>
      <c r="K176" s="50">
        <v>378</v>
      </c>
      <c r="L176" s="50" t="s">
        <v>188</v>
      </c>
      <c r="M176" s="50" t="s">
        <v>220</v>
      </c>
      <c r="N176" s="50">
        <v>1448</v>
      </c>
      <c r="O176" s="50">
        <f t="shared" si="2"/>
        <v>0.2610497237569061</v>
      </c>
    </row>
    <row r="177" spans="1:15" x14ac:dyDescent="0.2">
      <c r="A177" s="75">
        <v>42933</v>
      </c>
      <c r="B177" s="67" t="s">
        <v>172</v>
      </c>
      <c r="C177" s="76">
        <v>3</v>
      </c>
      <c r="D177" s="50" t="s">
        <v>182</v>
      </c>
      <c r="E177" s="50" t="s">
        <v>195</v>
      </c>
      <c r="F177" s="50" t="s">
        <v>196</v>
      </c>
      <c r="G177" s="50" t="s">
        <v>197</v>
      </c>
      <c r="H177" s="50" t="s">
        <v>200</v>
      </c>
      <c r="I177" s="50" t="s">
        <v>222</v>
      </c>
      <c r="J177" s="50"/>
      <c r="K177" s="50">
        <v>391</v>
      </c>
      <c r="L177" s="50" t="s">
        <v>188</v>
      </c>
      <c r="M177" s="50" t="s">
        <v>222</v>
      </c>
      <c r="N177" s="50">
        <v>1448</v>
      </c>
      <c r="O177" s="50">
        <f t="shared" si="2"/>
        <v>0.27002762430939226</v>
      </c>
    </row>
    <row r="178" spans="1:15" x14ac:dyDescent="0.2">
      <c r="A178" s="75">
        <v>42933</v>
      </c>
      <c r="B178" s="67" t="s">
        <v>172</v>
      </c>
      <c r="C178" s="76">
        <v>4</v>
      </c>
      <c r="D178" s="50" t="s">
        <v>182</v>
      </c>
      <c r="E178" s="50" t="s">
        <v>195</v>
      </c>
      <c r="F178" s="50" t="s">
        <v>196</v>
      </c>
      <c r="G178" s="50" t="s">
        <v>197</v>
      </c>
      <c r="H178" s="50" t="s">
        <v>213</v>
      </c>
      <c r="I178" s="50" t="s">
        <v>214</v>
      </c>
      <c r="J178" s="50"/>
      <c r="K178" s="50">
        <v>22</v>
      </c>
      <c r="L178" s="50" t="s">
        <v>188</v>
      </c>
      <c r="M178" s="50" t="s">
        <v>214</v>
      </c>
      <c r="N178" s="50">
        <v>345</v>
      </c>
      <c r="O178" s="50">
        <f t="shared" si="2"/>
        <v>6.3768115942028983E-2</v>
      </c>
    </row>
    <row r="179" spans="1:15" x14ac:dyDescent="0.2">
      <c r="A179" s="75">
        <v>42933</v>
      </c>
      <c r="B179" s="67" t="s">
        <v>172</v>
      </c>
      <c r="C179" s="76">
        <v>4</v>
      </c>
      <c r="D179" s="50" t="s">
        <v>182</v>
      </c>
      <c r="E179" s="50" t="s">
        <v>244</v>
      </c>
      <c r="F179" s="50"/>
      <c r="G179" s="50" t="s">
        <v>245</v>
      </c>
      <c r="H179" s="50" t="s">
        <v>246</v>
      </c>
      <c r="I179" s="50" t="s">
        <v>247</v>
      </c>
      <c r="J179" s="50" t="s">
        <v>248</v>
      </c>
      <c r="K179" s="50">
        <v>23</v>
      </c>
      <c r="L179" s="50" t="s">
        <v>188</v>
      </c>
      <c r="M179" s="50" t="s">
        <v>247</v>
      </c>
      <c r="N179" s="50">
        <v>345</v>
      </c>
      <c r="O179" s="50">
        <f t="shared" si="2"/>
        <v>6.6666666666666666E-2</v>
      </c>
    </row>
    <row r="180" spans="1:15" x14ac:dyDescent="0.2">
      <c r="A180" s="75">
        <v>42933</v>
      </c>
      <c r="B180" s="67" t="s">
        <v>172</v>
      </c>
      <c r="C180" s="76">
        <v>4</v>
      </c>
      <c r="D180" s="50" t="s">
        <v>182</v>
      </c>
      <c r="E180" s="50" t="s">
        <v>195</v>
      </c>
      <c r="F180" s="50" t="s">
        <v>196</v>
      </c>
      <c r="G180" s="50" t="s">
        <v>197</v>
      </c>
      <c r="H180" s="50" t="s">
        <v>211</v>
      </c>
      <c r="I180" s="50" t="s">
        <v>212</v>
      </c>
      <c r="J180" s="50"/>
      <c r="K180" s="50">
        <v>30</v>
      </c>
      <c r="L180" s="50" t="s">
        <v>188</v>
      </c>
      <c r="M180" s="50" t="s">
        <v>212</v>
      </c>
      <c r="N180" s="50">
        <v>345</v>
      </c>
      <c r="O180" s="50">
        <f t="shared" si="2"/>
        <v>8.6956521739130432E-2</v>
      </c>
    </row>
    <row r="181" spans="1:15" x14ac:dyDescent="0.2">
      <c r="A181" s="75">
        <v>42933</v>
      </c>
      <c r="B181" s="67" t="s">
        <v>172</v>
      </c>
      <c r="C181" s="76">
        <v>4</v>
      </c>
      <c r="D181" s="50" t="s">
        <v>226</v>
      </c>
      <c r="E181" s="50" t="s">
        <v>227</v>
      </c>
      <c r="F181" s="50"/>
      <c r="G181" s="50"/>
      <c r="H181" s="50"/>
      <c r="I181" s="50"/>
      <c r="J181" s="50"/>
      <c r="K181" s="50">
        <v>106</v>
      </c>
      <c r="L181" s="50" t="s">
        <v>228</v>
      </c>
      <c r="M181" s="50" t="s">
        <v>229</v>
      </c>
      <c r="N181" s="50">
        <v>345</v>
      </c>
      <c r="O181" s="50">
        <f t="shared" si="2"/>
        <v>0.30724637681159422</v>
      </c>
    </row>
    <row r="182" spans="1:15" x14ac:dyDescent="0.2">
      <c r="A182" s="75">
        <v>42933</v>
      </c>
      <c r="B182" s="67" t="s">
        <v>172</v>
      </c>
      <c r="C182" s="76">
        <v>4</v>
      </c>
      <c r="D182" s="50" t="s">
        <v>182</v>
      </c>
      <c r="E182" s="50" t="s">
        <v>195</v>
      </c>
      <c r="F182" s="50" t="s">
        <v>196</v>
      </c>
      <c r="G182" s="50" t="s">
        <v>197</v>
      </c>
      <c r="H182" s="50" t="s">
        <v>198</v>
      </c>
      <c r="I182" s="50" t="s">
        <v>199</v>
      </c>
      <c r="J182" s="50"/>
      <c r="K182" s="50">
        <v>164</v>
      </c>
      <c r="L182" s="50" t="s">
        <v>188</v>
      </c>
      <c r="M182" s="50" t="s">
        <v>199</v>
      </c>
      <c r="N182" s="50">
        <v>345</v>
      </c>
      <c r="O182" s="50">
        <f t="shared" si="2"/>
        <v>0.47536231884057972</v>
      </c>
    </row>
    <row r="183" spans="1:15" x14ac:dyDescent="0.2">
      <c r="A183" s="75">
        <v>42935</v>
      </c>
      <c r="B183" s="67" t="s">
        <v>171</v>
      </c>
      <c r="C183" s="76">
        <v>2</v>
      </c>
      <c r="D183" s="50" t="s">
        <v>182</v>
      </c>
      <c r="E183" s="50" t="s">
        <v>195</v>
      </c>
      <c r="F183" s="50" t="s">
        <v>196</v>
      </c>
      <c r="G183" s="50" t="s">
        <v>197</v>
      </c>
      <c r="H183" s="50" t="s">
        <v>213</v>
      </c>
      <c r="I183" s="50" t="s">
        <v>214</v>
      </c>
      <c r="J183" s="50"/>
      <c r="K183" s="50">
        <v>40</v>
      </c>
      <c r="L183" s="50" t="s">
        <v>188</v>
      </c>
      <c r="M183" s="50" t="s">
        <v>214</v>
      </c>
      <c r="N183" s="50">
        <v>397</v>
      </c>
      <c r="O183" s="50">
        <f t="shared" si="2"/>
        <v>0.10075566750629723</v>
      </c>
    </row>
    <row r="184" spans="1:15" ht="15" x14ac:dyDescent="0.25">
      <c r="A184" s="88">
        <v>42964</v>
      </c>
      <c r="B184" s="68" t="s">
        <v>171</v>
      </c>
      <c r="C184" s="90">
        <v>2</v>
      </c>
      <c r="D184" s="50" t="s">
        <v>182</v>
      </c>
      <c r="E184" s="50" t="s">
        <v>195</v>
      </c>
      <c r="F184" s="50" t="s">
        <v>196</v>
      </c>
      <c r="G184" s="50" t="s">
        <v>197</v>
      </c>
      <c r="H184" s="50" t="s">
        <v>213</v>
      </c>
      <c r="I184" s="50" t="s">
        <v>214</v>
      </c>
      <c r="J184" s="50"/>
      <c r="K184" s="50">
        <v>106</v>
      </c>
      <c r="L184" s="50" t="s">
        <v>188</v>
      </c>
      <c r="M184" s="50" t="s">
        <v>214</v>
      </c>
      <c r="N184" s="50">
        <v>272</v>
      </c>
      <c r="O184" s="50">
        <f t="shared" si="2"/>
        <v>0.38970588235294118</v>
      </c>
    </row>
    <row r="185" spans="1:15" x14ac:dyDescent="0.2">
      <c r="A185" s="75">
        <v>42935</v>
      </c>
      <c r="B185" s="67" t="s">
        <v>171</v>
      </c>
      <c r="C185" s="76">
        <v>2</v>
      </c>
      <c r="D185" s="50" t="s">
        <v>182</v>
      </c>
      <c r="E185" s="50" t="s">
        <v>195</v>
      </c>
      <c r="F185" s="50" t="s">
        <v>196</v>
      </c>
      <c r="G185" s="50" t="s">
        <v>197</v>
      </c>
      <c r="H185" s="50" t="s">
        <v>200</v>
      </c>
      <c r="I185" s="50" t="s">
        <v>201</v>
      </c>
      <c r="J185" s="50"/>
      <c r="K185" s="50">
        <v>83</v>
      </c>
      <c r="L185" s="50" t="s">
        <v>188</v>
      </c>
      <c r="M185" s="50" t="s">
        <v>201</v>
      </c>
      <c r="N185" s="50">
        <v>397</v>
      </c>
      <c r="O185" s="50">
        <f t="shared" si="2"/>
        <v>0.20906801007556675</v>
      </c>
    </row>
    <row r="186" spans="1:15" ht="15" x14ac:dyDescent="0.25">
      <c r="A186" s="88">
        <v>42964</v>
      </c>
      <c r="B186" s="68" t="s">
        <v>171</v>
      </c>
      <c r="C186" s="90">
        <v>2</v>
      </c>
      <c r="D186" s="50" t="s">
        <v>182</v>
      </c>
      <c r="E186" s="50" t="s">
        <v>195</v>
      </c>
      <c r="F186" s="50" t="s">
        <v>196</v>
      </c>
      <c r="G186" s="50" t="s">
        <v>197</v>
      </c>
      <c r="H186" s="50" t="s">
        <v>200</v>
      </c>
      <c r="I186" s="50" t="s">
        <v>201</v>
      </c>
      <c r="J186" s="50"/>
      <c r="K186" s="50">
        <v>31</v>
      </c>
      <c r="L186" s="50" t="s">
        <v>188</v>
      </c>
      <c r="M186" s="50" t="s">
        <v>201</v>
      </c>
      <c r="N186" s="50">
        <v>272</v>
      </c>
      <c r="O186" s="50">
        <f t="shared" si="2"/>
        <v>0.11397058823529412</v>
      </c>
    </row>
    <row r="187" spans="1:15" ht="15" x14ac:dyDescent="0.25">
      <c r="A187" s="88">
        <v>42964</v>
      </c>
      <c r="B187" s="68" t="s">
        <v>171</v>
      </c>
      <c r="C187" s="90">
        <v>2</v>
      </c>
      <c r="D187" s="50" t="s">
        <v>226</v>
      </c>
      <c r="E187" s="50" t="s">
        <v>227</v>
      </c>
      <c r="F187" s="50"/>
      <c r="G187" s="50"/>
      <c r="H187" s="50"/>
      <c r="I187" s="50"/>
      <c r="J187" s="50"/>
      <c r="K187" s="50">
        <v>17</v>
      </c>
      <c r="L187" s="50" t="s">
        <v>228</v>
      </c>
      <c r="M187" s="50" t="s">
        <v>229</v>
      </c>
      <c r="N187" s="50">
        <v>272</v>
      </c>
      <c r="O187" s="50">
        <f t="shared" si="2"/>
        <v>6.25E-2</v>
      </c>
    </row>
    <row r="188" spans="1:15" ht="15" x14ac:dyDescent="0.25">
      <c r="A188" s="88">
        <v>42964</v>
      </c>
      <c r="B188" s="68" t="s">
        <v>171</v>
      </c>
      <c r="C188" s="90">
        <v>2</v>
      </c>
      <c r="D188" s="50" t="s">
        <v>182</v>
      </c>
      <c r="E188" s="50" t="s">
        <v>215</v>
      </c>
      <c r="F188" s="50" t="s">
        <v>216</v>
      </c>
      <c r="G188" s="50" t="s">
        <v>217</v>
      </c>
      <c r="H188" s="50" t="s">
        <v>218</v>
      </c>
      <c r="I188" s="50"/>
      <c r="J188" s="50"/>
      <c r="K188" s="50">
        <v>17</v>
      </c>
      <c r="L188" s="50" t="s">
        <v>219</v>
      </c>
      <c r="M188" s="50" t="s">
        <v>218</v>
      </c>
      <c r="N188" s="50">
        <v>272</v>
      </c>
      <c r="O188" s="50">
        <f t="shared" si="2"/>
        <v>6.25E-2</v>
      </c>
    </row>
    <row r="189" spans="1:15" x14ac:dyDescent="0.2">
      <c r="A189" s="75">
        <v>42935</v>
      </c>
      <c r="B189" s="67" t="s">
        <v>171</v>
      </c>
      <c r="C189" s="76">
        <v>2</v>
      </c>
      <c r="D189" s="50" t="s">
        <v>182</v>
      </c>
      <c r="E189" s="50" t="s">
        <v>195</v>
      </c>
      <c r="F189" s="50" t="s">
        <v>196</v>
      </c>
      <c r="G189" s="50" t="s">
        <v>197</v>
      </c>
      <c r="H189" s="50" t="s">
        <v>211</v>
      </c>
      <c r="I189" s="50" t="s">
        <v>212</v>
      </c>
      <c r="J189" s="50"/>
      <c r="K189" s="50">
        <v>104</v>
      </c>
      <c r="L189" s="50" t="s">
        <v>188</v>
      </c>
      <c r="M189" s="50" t="s">
        <v>212</v>
      </c>
      <c r="N189" s="50">
        <v>397</v>
      </c>
      <c r="O189" s="50">
        <f t="shared" si="2"/>
        <v>0.26196473551637278</v>
      </c>
    </row>
    <row r="190" spans="1:15" ht="15" x14ac:dyDescent="0.25">
      <c r="A190" s="88">
        <v>42964</v>
      </c>
      <c r="B190" s="68" t="s">
        <v>171</v>
      </c>
      <c r="C190" s="90">
        <v>2</v>
      </c>
      <c r="D190" s="50" t="s">
        <v>182</v>
      </c>
      <c r="E190" s="50" t="s">
        <v>195</v>
      </c>
      <c r="F190" s="50" t="s">
        <v>196</v>
      </c>
      <c r="G190" s="50" t="s">
        <v>197</v>
      </c>
      <c r="H190" s="50" t="s">
        <v>211</v>
      </c>
      <c r="I190" s="50" t="s">
        <v>212</v>
      </c>
      <c r="J190" s="50"/>
      <c r="K190" s="50">
        <v>41</v>
      </c>
      <c r="L190" s="50" t="s">
        <v>188</v>
      </c>
      <c r="M190" s="50" t="s">
        <v>212</v>
      </c>
      <c r="N190" s="50">
        <v>272</v>
      </c>
      <c r="O190" s="50">
        <f t="shared" si="2"/>
        <v>0.15073529411764705</v>
      </c>
    </row>
    <row r="191" spans="1:15" x14ac:dyDescent="0.2">
      <c r="A191" s="75">
        <v>42935</v>
      </c>
      <c r="B191" s="67" t="s">
        <v>171</v>
      </c>
      <c r="C191" s="76">
        <v>2</v>
      </c>
      <c r="D191" s="50" t="s">
        <v>182</v>
      </c>
      <c r="E191" s="50" t="s">
        <v>195</v>
      </c>
      <c r="F191" s="50" t="s">
        <v>196</v>
      </c>
      <c r="G191" s="50" t="s">
        <v>197</v>
      </c>
      <c r="H191" s="50" t="s">
        <v>198</v>
      </c>
      <c r="I191" s="50" t="s">
        <v>199</v>
      </c>
      <c r="J191" s="50"/>
      <c r="K191" s="50">
        <v>67</v>
      </c>
      <c r="L191" s="50" t="s">
        <v>188</v>
      </c>
      <c r="M191" s="50" t="s">
        <v>199</v>
      </c>
      <c r="N191" s="50">
        <v>397</v>
      </c>
      <c r="O191" s="50">
        <f t="shared" si="2"/>
        <v>0.16876574307304787</v>
      </c>
    </row>
    <row r="192" spans="1:15" x14ac:dyDescent="0.2">
      <c r="A192" s="75">
        <v>42935</v>
      </c>
      <c r="B192" s="67" t="s">
        <v>171</v>
      </c>
      <c r="C192" s="76">
        <v>4</v>
      </c>
      <c r="D192" s="50" t="s">
        <v>182</v>
      </c>
      <c r="E192" s="50" t="s">
        <v>195</v>
      </c>
      <c r="F192" s="50" t="s">
        <v>196</v>
      </c>
      <c r="G192" s="50" t="s">
        <v>197</v>
      </c>
      <c r="H192" s="50" t="s">
        <v>198</v>
      </c>
      <c r="I192" s="50" t="s">
        <v>199</v>
      </c>
      <c r="J192" s="50"/>
      <c r="K192" s="50">
        <v>297</v>
      </c>
      <c r="L192" s="50" t="s">
        <v>188</v>
      </c>
      <c r="M192" s="50" t="s">
        <v>199</v>
      </c>
      <c r="N192" s="50">
        <v>563</v>
      </c>
      <c r="O192" s="50">
        <f t="shared" si="2"/>
        <v>0.52753108348134992</v>
      </c>
    </row>
    <row r="193" spans="1:15" x14ac:dyDescent="0.2">
      <c r="A193" s="75">
        <v>42907</v>
      </c>
      <c r="B193" s="67" t="s">
        <v>171</v>
      </c>
      <c r="C193" s="76">
        <v>4</v>
      </c>
      <c r="D193" s="50" t="s">
        <v>182</v>
      </c>
      <c r="E193" s="50" t="s">
        <v>183</v>
      </c>
      <c r="F193" s="50" t="s">
        <v>184</v>
      </c>
      <c r="G193" s="50" t="s">
        <v>185</v>
      </c>
      <c r="H193" s="50" t="s">
        <v>186</v>
      </c>
      <c r="I193" s="50" t="s">
        <v>187</v>
      </c>
      <c r="J193" s="50"/>
      <c r="K193" s="50">
        <v>81</v>
      </c>
      <c r="L193" s="50" t="s">
        <v>188</v>
      </c>
      <c r="M193" s="50" t="s">
        <v>187</v>
      </c>
      <c r="N193" s="50">
        <v>516</v>
      </c>
      <c r="O193" s="50">
        <f t="shared" si="2"/>
        <v>0.15697674418604651</v>
      </c>
    </row>
    <row r="194" spans="1:15" ht="15" x14ac:dyDescent="0.25">
      <c r="A194" s="88">
        <v>42935</v>
      </c>
      <c r="B194" s="68" t="s">
        <v>143</v>
      </c>
      <c r="C194" s="90">
        <v>2</v>
      </c>
      <c r="D194" s="50" t="s">
        <v>182</v>
      </c>
      <c r="E194" s="50" t="s">
        <v>195</v>
      </c>
      <c r="F194" s="68" t="s">
        <v>196</v>
      </c>
      <c r="G194" s="68" t="s">
        <v>197</v>
      </c>
      <c r="H194" s="87" t="s">
        <v>223</v>
      </c>
      <c r="I194" s="50" t="s">
        <v>224</v>
      </c>
      <c r="J194" s="68"/>
      <c r="K194" s="50">
        <v>68</v>
      </c>
      <c r="L194" s="50" t="s">
        <v>188</v>
      </c>
      <c r="M194" s="50" t="s">
        <v>225</v>
      </c>
      <c r="N194" s="50">
        <v>275</v>
      </c>
      <c r="O194" s="50">
        <f t="shared" ref="O194:O200" si="3">K194/N194</f>
        <v>0.24727272727272728</v>
      </c>
    </row>
    <row r="195" spans="1:15" x14ac:dyDescent="0.2">
      <c r="A195" s="75">
        <v>42935</v>
      </c>
      <c r="B195" s="67" t="s">
        <v>171</v>
      </c>
      <c r="C195" s="76">
        <v>4</v>
      </c>
      <c r="D195" s="50" t="s">
        <v>182</v>
      </c>
      <c r="E195" s="50" t="s">
        <v>183</v>
      </c>
      <c r="F195" s="50" t="s">
        <v>184</v>
      </c>
      <c r="G195" s="50" t="s">
        <v>185</v>
      </c>
      <c r="H195" s="50" t="s">
        <v>186</v>
      </c>
      <c r="I195" s="50" t="s">
        <v>187</v>
      </c>
      <c r="J195" s="50"/>
      <c r="K195" s="50">
        <v>53</v>
      </c>
      <c r="L195" s="50" t="s">
        <v>188</v>
      </c>
      <c r="M195" s="50" t="s">
        <v>187</v>
      </c>
      <c r="N195" s="50">
        <v>563</v>
      </c>
      <c r="O195" s="50">
        <f t="shared" si="3"/>
        <v>9.4138543516873896E-2</v>
      </c>
    </row>
    <row r="196" spans="1:15" x14ac:dyDescent="0.2">
      <c r="A196" s="75">
        <v>42935</v>
      </c>
      <c r="B196" s="67" t="s">
        <v>171</v>
      </c>
      <c r="C196" s="76">
        <v>4</v>
      </c>
      <c r="D196" s="50" t="s">
        <v>182</v>
      </c>
      <c r="E196" s="50" t="s">
        <v>195</v>
      </c>
      <c r="F196" s="50" t="s">
        <v>196</v>
      </c>
      <c r="G196" s="50" t="s">
        <v>197</v>
      </c>
      <c r="H196" s="50" t="s">
        <v>213</v>
      </c>
      <c r="I196" s="50" t="s">
        <v>214</v>
      </c>
      <c r="J196" s="50"/>
      <c r="K196" s="50">
        <v>79</v>
      </c>
      <c r="L196" s="50" t="s">
        <v>188</v>
      </c>
      <c r="M196" s="50" t="s">
        <v>214</v>
      </c>
      <c r="N196" s="50">
        <v>563</v>
      </c>
      <c r="O196" s="50">
        <f t="shared" si="3"/>
        <v>0.14031971580817051</v>
      </c>
    </row>
    <row r="197" spans="1:15" ht="15" x14ac:dyDescent="0.25">
      <c r="A197" s="88">
        <v>42935</v>
      </c>
      <c r="B197" s="68" t="s">
        <v>143</v>
      </c>
      <c r="C197" s="90">
        <v>2</v>
      </c>
      <c r="D197" s="50" t="s">
        <v>182</v>
      </c>
      <c r="E197" s="50" t="s">
        <v>195</v>
      </c>
      <c r="F197" s="50" t="s">
        <v>196</v>
      </c>
      <c r="G197" s="50" t="s">
        <v>197</v>
      </c>
      <c r="H197" s="50" t="s">
        <v>198</v>
      </c>
      <c r="I197" s="50" t="s">
        <v>199</v>
      </c>
      <c r="J197" s="50"/>
      <c r="K197" s="50">
        <v>207</v>
      </c>
      <c r="L197" s="50" t="s">
        <v>188</v>
      </c>
      <c r="M197" s="50" t="s">
        <v>199</v>
      </c>
      <c r="N197" s="50">
        <v>275</v>
      </c>
      <c r="O197" s="50">
        <f t="shared" si="3"/>
        <v>0.75272727272727269</v>
      </c>
    </row>
    <row r="198" spans="1:15" x14ac:dyDescent="0.2">
      <c r="A198" s="75">
        <v>42935</v>
      </c>
      <c r="B198" s="67" t="s">
        <v>171</v>
      </c>
      <c r="C198" s="76">
        <v>4</v>
      </c>
      <c r="D198" s="50" t="s">
        <v>182</v>
      </c>
      <c r="E198" s="50" t="s">
        <v>195</v>
      </c>
      <c r="F198" s="50" t="s">
        <v>196</v>
      </c>
      <c r="G198" s="50" t="s">
        <v>197</v>
      </c>
      <c r="H198" s="50" t="s">
        <v>200</v>
      </c>
      <c r="I198" s="50" t="s">
        <v>201</v>
      </c>
      <c r="J198" s="50"/>
      <c r="K198" s="50">
        <v>62</v>
      </c>
      <c r="L198" s="50" t="s">
        <v>188</v>
      </c>
      <c r="M198" s="50" t="s">
        <v>201</v>
      </c>
      <c r="N198" s="50">
        <v>563</v>
      </c>
      <c r="O198" s="50">
        <f t="shared" si="3"/>
        <v>0.11012433392539965</v>
      </c>
    </row>
    <row r="199" spans="1:15" x14ac:dyDescent="0.2">
      <c r="A199" s="75">
        <v>42907</v>
      </c>
      <c r="B199" s="67" t="s">
        <v>171</v>
      </c>
      <c r="C199" s="76">
        <v>4</v>
      </c>
      <c r="D199" s="50" t="s">
        <v>226</v>
      </c>
      <c r="E199" s="50" t="s">
        <v>227</v>
      </c>
      <c r="F199" s="50"/>
      <c r="G199" s="50"/>
      <c r="H199" s="50"/>
      <c r="I199" s="50"/>
      <c r="J199" s="50"/>
      <c r="K199" s="50">
        <v>134</v>
      </c>
      <c r="L199" s="50" t="s">
        <v>228</v>
      </c>
      <c r="M199" s="50" t="s">
        <v>229</v>
      </c>
      <c r="N199" s="50">
        <v>516</v>
      </c>
      <c r="O199" s="50">
        <f t="shared" si="3"/>
        <v>0.25968992248062017</v>
      </c>
    </row>
    <row r="200" spans="1:15" x14ac:dyDescent="0.2">
      <c r="A200" s="75">
        <v>42907</v>
      </c>
      <c r="B200" s="67" t="s">
        <v>171</v>
      </c>
      <c r="C200" s="76">
        <v>4</v>
      </c>
      <c r="D200" s="50" t="s">
        <v>182</v>
      </c>
      <c r="E200" s="50" t="s">
        <v>195</v>
      </c>
      <c r="F200" s="50" t="s">
        <v>196</v>
      </c>
      <c r="G200" s="50" t="s">
        <v>197</v>
      </c>
      <c r="H200" s="50" t="s">
        <v>211</v>
      </c>
      <c r="I200" s="50" t="s">
        <v>212</v>
      </c>
      <c r="J200" s="50"/>
      <c r="K200" s="50">
        <v>42</v>
      </c>
      <c r="L200" s="50" t="s">
        <v>188</v>
      </c>
      <c r="M200" s="50" t="s">
        <v>212</v>
      </c>
      <c r="N200" s="50">
        <v>516</v>
      </c>
      <c r="O200" s="50">
        <f t="shared" si="3"/>
        <v>8.1395348837209308E-2</v>
      </c>
    </row>
    <row r="201" spans="1:15" x14ac:dyDescent="0.2">
      <c r="A201" s="75">
        <v>42935</v>
      </c>
      <c r="B201" s="67" t="s">
        <v>171</v>
      </c>
      <c r="C201" s="76">
        <v>4</v>
      </c>
      <c r="D201" s="50" t="s">
        <v>182</v>
      </c>
      <c r="E201" s="50" t="s">
        <v>195</v>
      </c>
      <c r="F201" s="50" t="s">
        <v>196</v>
      </c>
      <c r="G201" s="50" t="s">
        <v>197</v>
      </c>
      <c r="H201" s="50" t="s">
        <v>211</v>
      </c>
      <c r="I201" s="50" t="s">
        <v>212</v>
      </c>
      <c r="J201" s="50"/>
      <c r="K201" s="50">
        <v>72</v>
      </c>
      <c r="L201" s="50" t="s">
        <v>188</v>
      </c>
      <c r="M201" s="50" t="s">
        <v>212</v>
      </c>
      <c r="N201" s="50">
        <v>563</v>
      </c>
      <c r="O201" s="50">
        <f>K201/N201</f>
        <v>0.12788632326820604</v>
      </c>
    </row>
    <row r="202" spans="1:15" x14ac:dyDescent="0.2">
      <c r="A202" s="75">
        <v>42907</v>
      </c>
      <c r="B202" s="67" t="s">
        <v>171</v>
      </c>
      <c r="C202" s="76">
        <v>4</v>
      </c>
      <c r="D202" s="50" t="s">
        <v>182</v>
      </c>
      <c r="E202" s="50" t="s">
        <v>195</v>
      </c>
      <c r="F202" s="50" t="s">
        <v>196</v>
      </c>
      <c r="G202" s="50" t="s">
        <v>197</v>
      </c>
      <c r="H202" s="50" t="s">
        <v>200</v>
      </c>
      <c r="I202" s="50" t="s">
        <v>222</v>
      </c>
      <c r="J202" s="50"/>
      <c r="K202" s="50">
        <v>48</v>
      </c>
      <c r="L202" s="50" t="s">
        <v>188</v>
      </c>
      <c r="M202" s="50" t="s">
        <v>222</v>
      </c>
      <c r="N202" s="50">
        <v>516</v>
      </c>
      <c r="O202" s="50">
        <f>K202/N202</f>
        <v>9.3023255813953487E-2</v>
      </c>
    </row>
    <row r="203" spans="1:15" x14ac:dyDescent="0.2">
      <c r="A203" s="75">
        <v>42935</v>
      </c>
      <c r="B203" s="67" t="s">
        <v>171</v>
      </c>
      <c r="C203" s="76">
        <v>5</v>
      </c>
      <c r="D203" s="50" t="s">
        <v>182</v>
      </c>
      <c r="E203" s="50" t="s">
        <v>195</v>
      </c>
      <c r="F203" s="50" t="s">
        <v>196</v>
      </c>
      <c r="G203" s="50" t="s">
        <v>197</v>
      </c>
      <c r="H203" s="50" t="s">
        <v>198</v>
      </c>
      <c r="I203" s="50" t="s">
        <v>199</v>
      </c>
      <c r="J203" s="50"/>
      <c r="K203" s="50">
        <v>772</v>
      </c>
      <c r="L203" s="50" t="s">
        <v>188</v>
      </c>
      <c r="M203" s="50" t="s">
        <v>199</v>
      </c>
      <c r="N203" s="50">
        <v>821</v>
      </c>
      <c r="O203" s="50">
        <f>K203/N203</f>
        <v>0.94031668696711324</v>
      </c>
    </row>
    <row r="204" spans="1:15" ht="15" x14ac:dyDescent="0.25">
      <c r="A204" s="88">
        <v>42964</v>
      </c>
      <c r="B204" s="68" t="s">
        <v>171</v>
      </c>
      <c r="C204" s="90">
        <v>1</v>
      </c>
      <c r="D204" s="50" t="s">
        <v>182</v>
      </c>
      <c r="E204" s="50" t="s">
        <v>195</v>
      </c>
      <c r="F204" s="50" t="s">
        <v>196</v>
      </c>
      <c r="G204" s="50" t="s">
        <v>197</v>
      </c>
      <c r="H204" s="50" t="s">
        <v>198</v>
      </c>
      <c r="I204" s="50" t="s">
        <v>199</v>
      </c>
      <c r="J204" s="50"/>
      <c r="K204" s="50">
        <v>41</v>
      </c>
      <c r="L204" s="50" t="s">
        <v>188</v>
      </c>
      <c r="M204" s="50" t="s">
        <v>199</v>
      </c>
      <c r="N204" s="50">
        <v>368</v>
      </c>
      <c r="O204" s="50">
        <f>K204/N204</f>
        <v>0.11141304347826086</v>
      </c>
    </row>
    <row r="205" spans="1:15" ht="15" x14ac:dyDescent="0.25">
      <c r="A205" s="88">
        <v>42964</v>
      </c>
      <c r="B205" s="68" t="s">
        <v>171</v>
      </c>
      <c r="C205" s="90">
        <v>2</v>
      </c>
      <c r="D205" s="50" t="s">
        <v>182</v>
      </c>
      <c r="E205" s="50" t="s">
        <v>195</v>
      </c>
      <c r="F205" s="50" t="s">
        <v>196</v>
      </c>
      <c r="G205" s="50" t="s">
        <v>197</v>
      </c>
      <c r="H205" s="50" t="s">
        <v>198</v>
      </c>
      <c r="I205" s="50" t="s">
        <v>199</v>
      </c>
      <c r="J205" s="50"/>
      <c r="K205" s="50">
        <v>45</v>
      </c>
      <c r="L205" s="50" t="s">
        <v>188</v>
      </c>
      <c r="M205" s="50" t="s">
        <v>199</v>
      </c>
      <c r="N205" s="50">
        <v>272</v>
      </c>
      <c r="O205" s="50">
        <f>K205/N205</f>
        <v>0.16544117647058823</v>
      </c>
    </row>
    <row r="206" spans="1:15" x14ac:dyDescent="0.2">
      <c r="A206" s="75">
        <v>42893</v>
      </c>
      <c r="B206" s="67" t="s">
        <v>171</v>
      </c>
      <c r="C206" s="76">
        <v>5</v>
      </c>
      <c r="D206" s="50" t="s">
        <v>182</v>
      </c>
      <c r="E206" s="50" t="s">
        <v>183</v>
      </c>
      <c r="F206" s="50" t="s">
        <v>184</v>
      </c>
      <c r="G206" s="50" t="s">
        <v>185</v>
      </c>
      <c r="H206" s="50" t="s">
        <v>186</v>
      </c>
      <c r="I206" s="50" t="s">
        <v>187</v>
      </c>
      <c r="J206" s="50"/>
      <c r="K206" s="50">
        <v>94</v>
      </c>
      <c r="L206" s="50" t="s">
        <v>188</v>
      </c>
      <c r="M206" s="50" t="s">
        <v>187</v>
      </c>
      <c r="N206" s="50">
        <v>437</v>
      </c>
      <c r="O206" s="50">
        <f t="shared" ref="O206:O215" si="4">K206/N206</f>
        <v>0.21510297482837529</v>
      </c>
    </row>
    <row r="207" spans="1:15" x14ac:dyDescent="0.2">
      <c r="A207" s="75">
        <v>42907</v>
      </c>
      <c r="B207" s="67" t="s">
        <v>171</v>
      </c>
      <c r="C207" s="76">
        <v>5</v>
      </c>
      <c r="D207" s="50" t="s">
        <v>182</v>
      </c>
      <c r="E207" s="50" t="s">
        <v>183</v>
      </c>
      <c r="F207" s="50" t="s">
        <v>184</v>
      </c>
      <c r="G207" s="50" t="s">
        <v>185</v>
      </c>
      <c r="H207" s="50" t="s">
        <v>186</v>
      </c>
      <c r="I207" s="50" t="s">
        <v>187</v>
      </c>
      <c r="J207" s="50"/>
      <c r="K207" s="50">
        <v>38</v>
      </c>
      <c r="L207" s="50" t="s">
        <v>188</v>
      </c>
      <c r="M207" s="50" t="s">
        <v>187</v>
      </c>
      <c r="N207" s="50">
        <v>336</v>
      </c>
      <c r="O207" s="50">
        <f t="shared" si="4"/>
        <v>0.1130952380952381</v>
      </c>
    </row>
    <row r="208" spans="1:15" x14ac:dyDescent="0.2">
      <c r="A208" s="75">
        <v>42907</v>
      </c>
      <c r="B208" s="67" t="s">
        <v>171</v>
      </c>
      <c r="C208" s="76">
        <v>5</v>
      </c>
      <c r="D208" s="50" t="s">
        <v>182</v>
      </c>
      <c r="E208" s="50" t="s">
        <v>195</v>
      </c>
      <c r="F208" s="50" t="s">
        <v>196</v>
      </c>
      <c r="G208" s="50" t="s">
        <v>197</v>
      </c>
      <c r="H208" s="50" t="s">
        <v>213</v>
      </c>
      <c r="I208" s="50" t="s">
        <v>214</v>
      </c>
      <c r="J208" s="50"/>
      <c r="K208" s="50">
        <v>32</v>
      </c>
      <c r="L208" s="50" t="s">
        <v>188</v>
      </c>
      <c r="M208" s="50" t="s">
        <v>214</v>
      </c>
      <c r="N208" s="50">
        <v>336</v>
      </c>
      <c r="O208" s="50">
        <f t="shared" si="4"/>
        <v>9.5238095238095233E-2</v>
      </c>
    </row>
    <row r="209" spans="1:15" x14ac:dyDescent="0.2">
      <c r="A209" s="75">
        <v>42893</v>
      </c>
      <c r="B209" s="67" t="s">
        <v>171</v>
      </c>
      <c r="C209" s="76">
        <v>5</v>
      </c>
      <c r="D209" s="50" t="s">
        <v>182</v>
      </c>
      <c r="E209" s="50" t="s">
        <v>195</v>
      </c>
      <c r="F209" s="50" t="s">
        <v>196</v>
      </c>
      <c r="G209" s="50" t="s">
        <v>197</v>
      </c>
      <c r="H209" s="50" t="s">
        <v>200</v>
      </c>
      <c r="I209" s="50" t="s">
        <v>201</v>
      </c>
      <c r="J209" s="50"/>
      <c r="K209" s="80">
        <v>33</v>
      </c>
      <c r="L209" s="50" t="s">
        <v>188</v>
      </c>
      <c r="M209" s="50" t="s">
        <v>201</v>
      </c>
      <c r="N209" s="50">
        <v>437</v>
      </c>
      <c r="O209" s="50">
        <f t="shared" si="4"/>
        <v>7.5514874141876437E-2</v>
      </c>
    </row>
    <row r="210" spans="1:15" x14ac:dyDescent="0.2">
      <c r="A210" s="75">
        <v>42907</v>
      </c>
      <c r="B210" s="67" t="s">
        <v>171</v>
      </c>
      <c r="C210" s="76">
        <v>5</v>
      </c>
      <c r="D210" s="50" t="s">
        <v>182</v>
      </c>
      <c r="E210" s="50" t="s">
        <v>195</v>
      </c>
      <c r="F210" s="50" t="s">
        <v>196</v>
      </c>
      <c r="G210" s="50" t="s">
        <v>197</v>
      </c>
      <c r="H210" s="50" t="s">
        <v>200</v>
      </c>
      <c r="I210" s="50" t="s">
        <v>201</v>
      </c>
      <c r="J210" s="50"/>
      <c r="K210" s="80">
        <v>33</v>
      </c>
      <c r="L210" s="50" t="s">
        <v>188</v>
      </c>
      <c r="M210" s="50" t="s">
        <v>201</v>
      </c>
      <c r="N210" s="50">
        <v>336</v>
      </c>
      <c r="O210" s="50">
        <f t="shared" si="4"/>
        <v>9.8214285714285712E-2</v>
      </c>
    </row>
    <row r="211" spans="1:15" x14ac:dyDescent="0.2">
      <c r="A211" s="75">
        <v>42907</v>
      </c>
      <c r="B211" s="67" t="s">
        <v>171</v>
      </c>
      <c r="C211" s="76">
        <v>5</v>
      </c>
      <c r="D211" s="50" t="s">
        <v>226</v>
      </c>
      <c r="E211" s="50" t="s">
        <v>227</v>
      </c>
      <c r="F211" s="50"/>
      <c r="G211" s="50"/>
      <c r="H211" s="50"/>
      <c r="I211" s="50"/>
      <c r="J211" s="50"/>
      <c r="K211" s="80">
        <v>83</v>
      </c>
      <c r="L211" s="50" t="s">
        <v>228</v>
      </c>
      <c r="M211" s="50" t="s">
        <v>229</v>
      </c>
      <c r="N211" s="50">
        <v>336</v>
      </c>
      <c r="O211" s="50">
        <f t="shared" si="4"/>
        <v>0.24702380952380953</v>
      </c>
    </row>
    <row r="212" spans="1:15" x14ac:dyDescent="0.2">
      <c r="A212" s="75">
        <v>42893</v>
      </c>
      <c r="B212" s="67" t="s">
        <v>171</v>
      </c>
      <c r="C212" s="76">
        <v>5</v>
      </c>
      <c r="D212" s="50" t="s">
        <v>182</v>
      </c>
      <c r="E212" s="50" t="s">
        <v>195</v>
      </c>
      <c r="F212" s="50" t="s">
        <v>196</v>
      </c>
      <c r="G212" s="50" t="s">
        <v>208</v>
      </c>
      <c r="H212" s="50" t="s">
        <v>209</v>
      </c>
      <c r="I212" s="50" t="s">
        <v>210</v>
      </c>
      <c r="J212" s="50"/>
      <c r="K212" s="80">
        <v>46</v>
      </c>
      <c r="L212" s="50" t="s">
        <v>188</v>
      </c>
      <c r="M212" s="50" t="s">
        <v>210</v>
      </c>
      <c r="N212" s="50">
        <v>437</v>
      </c>
      <c r="O212" s="50">
        <f t="shared" si="4"/>
        <v>0.10526315789473684</v>
      </c>
    </row>
    <row r="213" spans="1:15" x14ac:dyDescent="0.2">
      <c r="A213" s="75">
        <v>42893</v>
      </c>
      <c r="B213" s="67" t="s">
        <v>171</v>
      </c>
      <c r="C213" s="76">
        <v>5</v>
      </c>
      <c r="D213" s="50" t="s">
        <v>182</v>
      </c>
      <c r="E213" s="50" t="s">
        <v>195</v>
      </c>
      <c r="F213" s="50" t="s">
        <v>196</v>
      </c>
      <c r="G213" s="50" t="s">
        <v>197</v>
      </c>
      <c r="H213" s="50" t="s">
        <v>211</v>
      </c>
      <c r="I213" s="50" t="s">
        <v>212</v>
      </c>
      <c r="J213" s="50"/>
      <c r="K213" s="80">
        <v>116</v>
      </c>
      <c r="L213" s="50" t="s">
        <v>188</v>
      </c>
      <c r="M213" s="50" t="s">
        <v>212</v>
      </c>
      <c r="N213" s="50">
        <v>437</v>
      </c>
      <c r="O213" s="50">
        <f t="shared" si="4"/>
        <v>0.26544622425629288</v>
      </c>
    </row>
    <row r="214" spans="1:15" x14ac:dyDescent="0.2">
      <c r="A214" s="75">
        <v>42935</v>
      </c>
      <c r="B214" s="67" t="s">
        <v>171</v>
      </c>
      <c r="C214" s="76">
        <v>5</v>
      </c>
      <c r="D214" s="50" t="s">
        <v>182</v>
      </c>
      <c r="E214" s="50" t="s">
        <v>195</v>
      </c>
      <c r="F214" s="50" t="s">
        <v>196</v>
      </c>
      <c r="G214" s="50" t="s">
        <v>197</v>
      </c>
      <c r="H214" s="50" t="s">
        <v>211</v>
      </c>
      <c r="I214" s="50" t="s">
        <v>212</v>
      </c>
      <c r="J214" s="50"/>
      <c r="K214" s="80">
        <v>49</v>
      </c>
      <c r="L214" s="50" t="s">
        <v>188</v>
      </c>
      <c r="M214" s="50" t="s">
        <v>212</v>
      </c>
      <c r="N214" s="50">
        <v>821</v>
      </c>
      <c r="O214" s="50">
        <f t="shared" si="4"/>
        <v>5.9683313032886723E-2</v>
      </c>
    </row>
    <row r="215" spans="1:15" x14ac:dyDescent="0.2">
      <c r="A215" s="75">
        <v>42893</v>
      </c>
      <c r="B215" s="67" t="s">
        <v>171</v>
      </c>
      <c r="C215" s="76">
        <v>5</v>
      </c>
      <c r="D215" s="50" t="s">
        <v>182</v>
      </c>
      <c r="E215" s="50" t="s">
        <v>195</v>
      </c>
      <c r="F215" s="50" t="s">
        <v>196</v>
      </c>
      <c r="G215" s="50" t="s">
        <v>197</v>
      </c>
      <c r="H215" s="50" t="s">
        <v>200</v>
      </c>
      <c r="I215" s="50" t="s">
        <v>222</v>
      </c>
      <c r="J215" s="50"/>
      <c r="K215" s="80">
        <v>50</v>
      </c>
      <c r="L215" s="50" t="s">
        <v>188</v>
      </c>
      <c r="M215" s="50" t="s">
        <v>222</v>
      </c>
      <c r="N215" s="50">
        <v>437</v>
      </c>
      <c r="O215" s="50">
        <f t="shared" si="4"/>
        <v>0.11441647597254005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27D04-1559-4578-B132-35F76DB89C77}">
  <dimension ref="A1:AF75"/>
  <sheetViews>
    <sheetView workbookViewId="0">
      <selection activeCell="G18" sqref="G18"/>
    </sheetView>
  </sheetViews>
  <sheetFormatPr defaultRowHeight="15" x14ac:dyDescent="0.25"/>
  <cols>
    <col min="1" max="1" width="9" style="53"/>
    <col min="2" max="2" width="9.5" style="53" bestFit="1" customWidth="1"/>
    <col min="3" max="27" width="9" style="53"/>
    <col min="28" max="29" width="9.5" style="53" bestFit="1" customWidth="1"/>
    <col min="30" max="30" width="24.5" style="53" bestFit="1" customWidth="1"/>
    <col min="31" max="31" width="9" style="53"/>
    <col min="32" max="32" width="12.75" style="53" bestFit="1" customWidth="1"/>
    <col min="33" max="33" width="10.5" style="53" bestFit="1" customWidth="1"/>
    <col min="34" max="34" width="9" style="53" bestFit="1" customWidth="1"/>
    <col min="35" max="16384" width="9" style="53"/>
  </cols>
  <sheetData>
    <row r="1" spans="1:32" x14ac:dyDescent="0.25">
      <c r="A1" s="53" t="s">
        <v>132</v>
      </c>
      <c r="B1" s="53" t="s">
        <v>133</v>
      </c>
      <c r="C1" s="53" t="s">
        <v>134</v>
      </c>
      <c r="D1" s="53" t="s">
        <v>135</v>
      </c>
      <c r="E1" s="53" t="s">
        <v>136</v>
      </c>
      <c r="F1" s="53" t="s">
        <v>137</v>
      </c>
      <c r="G1" s="53" t="s">
        <v>138</v>
      </c>
      <c r="I1" s="53" t="s">
        <v>133</v>
      </c>
      <c r="J1" s="53" t="s">
        <v>139</v>
      </c>
      <c r="K1" s="53" t="s">
        <v>140</v>
      </c>
      <c r="L1" s="54" t="s">
        <v>141</v>
      </c>
      <c r="M1" s="53" t="s">
        <v>142</v>
      </c>
    </row>
    <row r="2" spans="1:32" x14ac:dyDescent="0.25">
      <c r="A2" s="53" t="s">
        <v>143</v>
      </c>
      <c r="B2" s="55">
        <v>41017</v>
      </c>
      <c r="C2" s="53">
        <v>1</v>
      </c>
      <c r="D2" s="53">
        <v>26461.352657004831</v>
      </c>
      <c r="E2" s="53">
        <f>AVERAGE(D2)</f>
        <v>26461.352657004831</v>
      </c>
      <c r="F2" s="53" t="s">
        <v>61</v>
      </c>
      <c r="G2" s="53" t="s">
        <v>61</v>
      </c>
      <c r="I2" s="56">
        <v>41017</v>
      </c>
      <c r="J2" s="53" t="s">
        <v>143</v>
      </c>
      <c r="K2" s="53" t="s">
        <v>77</v>
      </c>
      <c r="L2" s="57">
        <v>1002216951.4080508</v>
      </c>
      <c r="M2" s="53">
        <v>11610207.636157263</v>
      </c>
      <c r="V2" s="53" t="s">
        <v>144</v>
      </c>
      <c r="W2" s="53" t="s">
        <v>145</v>
      </c>
      <c r="AB2" s="55"/>
    </row>
    <row r="3" spans="1:32" x14ac:dyDescent="0.25">
      <c r="A3" s="53" t="s">
        <v>143</v>
      </c>
      <c r="B3" s="55">
        <v>41031</v>
      </c>
      <c r="C3" s="53">
        <v>1</v>
      </c>
      <c r="D3" s="53">
        <v>22383.073496659243</v>
      </c>
      <c r="E3" s="53">
        <f>AVERAGE(D3:D5)</f>
        <v>63485.574688042783</v>
      </c>
      <c r="F3" s="53">
        <f>STDEVA(D3:D5)</f>
        <v>37318.541337616269</v>
      </c>
      <c r="G3" s="53">
        <v>3</v>
      </c>
      <c r="I3" s="56">
        <v>41017</v>
      </c>
      <c r="J3" s="53" t="s">
        <v>143</v>
      </c>
      <c r="K3" s="53" t="s">
        <v>78</v>
      </c>
      <c r="L3" s="57">
        <v>1902253644.8854184</v>
      </c>
      <c r="M3" s="53">
        <v>50191980.273586556</v>
      </c>
      <c r="V3" s="53" t="s">
        <v>77</v>
      </c>
      <c r="W3" s="53">
        <v>1</v>
      </c>
    </row>
    <row r="4" spans="1:32" x14ac:dyDescent="0.25">
      <c r="A4" s="53" t="s">
        <v>143</v>
      </c>
      <c r="B4" s="58">
        <v>41045</v>
      </c>
      <c r="C4" s="53">
        <v>1</v>
      </c>
      <c r="D4" s="53">
        <v>72829.157175398635</v>
      </c>
      <c r="E4" s="53" t="s">
        <v>61</v>
      </c>
      <c r="F4" s="53" t="s">
        <v>61</v>
      </c>
      <c r="G4" s="53" t="s">
        <v>61</v>
      </c>
      <c r="I4" s="56">
        <v>41017</v>
      </c>
      <c r="J4" s="53" t="s">
        <v>143</v>
      </c>
      <c r="K4" s="53" t="s">
        <v>80</v>
      </c>
      <c r="L4" s="57">
        <v>615295035.1278888</v>
      </c>
      <c r="M4" s="53">
        <v>662700052.83860731</v>
      </c>
      <c r="V4" s="53" t="s">
        <v>78</v>
      </c>
      <c r="W4" s="53">
        <v>2</v>
      </c>
      <c r="AB4" s="53" t="s">
        <v>132</v>
      </c>
      <c r="AC4" s="53" t="s">
        <v>133</v>
      </c>
      <c r="AD4" s="53" t="s">
        <v>146</v>
      </c>
      <c r="AE4" s="53" t="s">
        <v>147</v>
      </c>
      <c r="AF4" s="53" t="s">
        <v>138</v>
      </c>
    </row>
    <row r="5" spans="1:32" x14ac:dyDescent="0.25">
      <c r="A5" s="53" t="s">
        <v>143</v>
      </c>
      <c r="B5" s="58">
        <v>41059</v>
      </c>
      <c r="C5" s="53">
        <v>1</v>
      </c>
      <c r="D5" s="53">
        <v>95244.493392070479</v>
      </c>
      <c r="E5" s="53" t="s">
        <v>61</v>
      </c>
      <c r="F5" s="53" t="s">
        <v>61</v>
      </c>
      <c r="G5" s="53" t="s">
        <v>61</v>
      </c>
      <c r="I5" s="56">
        <v>41018</v>
      </c>
      <c r="J5" s="53" t="s">
        <v>148</v>
      </c>
      <c r="K5" s="53">
        <v>3</v>
      </c>
      <c r="L5" s="57">
        <v>203072662.87011486</v>
      </c>
      <c r="M5" s="53">
        <v>226735748.25339046</v>
      </c>
      <c r="V5" s="53" t="s">
        <v>80</v>
      </c>
      <c r="W5" s="53">
        <v>3</v>
      </c>
      <c r="AB5" s="53" t="s">
        <v>143</v>
      </c>
      <c r="AC5" s="55">
        <v>41017</v>
      </c>
      <c r="AD5" s="53">
        <v>21360.752645091965</v>
      </c>
      <c r="AE5" s="53">
        <v>4544.8188821964523</v>
      </c>
      <c r="AF5" s="53">
        <v>3</v>
      </c>
    </row>
    <row r="6" spans="1:32" x14ac:dyDescent="0.25">
      <c r="A6" s="53" t="s">
        <v>143</v>
      </c>
      <c r="B6" s="58">
        <v>41073</v>
      </c>
      <c r="C6" s="53">
        <v>1</v>
      </c>
      <c r="D6" s="53">
        <v>57260.180995475115</v>
      </c>
      <c r="E6" s="53">
        <f>AVERAGE(D6:D7)</f>
        <v>67423.452382105868</v>
      </c>
      <c r="F6" s="53">
        <f>STDEVA(D6:D7)</f>
        <v>14373.036233051593</v>
      </c>
      <c r="G6" s="53">
        <v>2</v>
      </c>
      <c r="I6" s="56">
        <v>41018</v>
      </c>
      <c r="J6" s="53" t="s">
        <v>148</v>
      </c>
      <c r="K6" s="53" t="s">
        <v>56</v>
      </c>
      <c r="L6" s="57">
        <v>117792129.00448149</v>
      </c>
      <c r="M6" s="53">
        <v>336234368.57864141</v>
      </c>
      <c r="V6" s="53" t="s">
        <v>56</v>
      </c>
      <c r="W6" s="53">
        <v>1</v>
      </c>
      <c r="AB6" s="53" t="s">
        <v>143</v>
      </c>
      <c r="AC6" s="55">
        <v>41031</v>
      </c>
      <c r="AD6" s="53">
        <v>36325.47419743293</v>
      </c>
      <c r="AE6" s="53">
        <v>29879.97498299271</v>
      </c>
      <c r="AF6" s="53">
        <v>9</v>
      </c>
    </row>
    <row r="7" spans="1:32" x14ac:dyDescent="0.25">
      <c r="A7" s="53" t="s">
        <v>143</v>
      </c>
      <c r="B7" s="58">
        <v>41080</v>
      </c>
      <c r="C7" s="53">
        <v>1</v>
      </c>
      <c r="D7" s="53">
        <v>77586.723768736614</v>
      </c>
      <c r="E7" s="53" t="s">
        <v>61</v>
      </c>
      <c r="F7" s="53" t="s">
        <v>61</v>
      </c>
      <c r="G7" s="53" t="s">
        <v>61</v>
      </c>
      <c r="I7" s="56">
        <v>41018</v>
      </c>
      <c r="J7" s="53" t="s">
        <v>148</v>
      </c>
      <c r="K7" s="53" t="s">
        <v>79</v>
      </c>
      <c r="L7" s="57">
        <v>25762930.781424288</v>
      </c>
      <c r="M7" s="53">
        <v>111822149.16143173</v>
      </c>
      <c r="V7" s="53" t="s">
        <v>149</v>
      </c>
      <c r="W7" s="53">
        <v>2</v>
      </c>
      <c r="AB7" s="53" t="s">
        <v>143</v>
      </c>
      <c r="AC7" s="58">
        <v>41073</v>
      </c>
      <c r="AD7" s="53">
        <v>48315.268761329062</v>
      </c>
      <c r="AE7" s="53">
        <v>17952.324054685057</v>
      </c>
      <c r="AF7" s="53">
        <v>6</v>
      </c>
    </row>
    <row r="8" spans="1:32" x14ac:dyDescent="0.25">
      <c r="A8" s="53" t="s">
        <v>143</v>
      </c>
      <c r="B8" s="58">
        <v>41094</v>
      </c>
      <c r="C8" s="53">
        <v>1</v>
      </c>
      <c r="D8" s="53">
        <v>228107.75862068965</v>
      </c>
      <c r="E8" s="53">
        <f>AVERAGE(D8:D9)</f>
        <v>200927.51765457139</v>
      </c>
      <c r="F8" s="53">
        <f>STDEVA(D8:D9)</f>
        <v>38438.665402853345</v>
      </c>
      <c r="G8" s="53">
        <v>2</v>
      </c>
      <c r="I8" s="56">
        <v>41031</v>
      </c>
      <c r="J8" s="53" t="s">
        <v>143</v>
      </c>
      <c r="K8" s="53" t="s">
        <v>77</v>
      </c>
      <c r="L8" s="57">
        <v>651427797.02146804</v>
      </c>
      <c r="M8" s="53">
        <v>63818078.631675765</v>
      </c>
      <c r="V8" s="53">
        <v>3</v>
      </c>
      <c r="W8" s="53">
        <v>3</v>
      </c>
      <c r="AB8" s="53" t="s">
        <v>143</v>
      </c>
      <c r="AC8" s="58">
        <v>41094</v>
      </c>
      <c r="AD8" s="53">
        <v>137355.53354075574</v>
      </c>
      <c r="AE8" s="53">
        <v>54225.253521464874</v>
      </c>
      <c r="AF8" s="53">
        <v>6</v>
      </c>
    </row>
    <row r="9" spans="1:32" x14ac:dyDescent="0.25">
      <c r="A9" s="53" t="s">
        <v>143</v>
      </c>
      <c r="B9" s="58">
        <v>41108</v>
      </c>
      <c r="C9" s="53">
        <v>1</v>
      </c>
      <c r="D9" s="53">
        <v>173747.27668845316</v>
      </c>
      <c r="E9" s="53" t="s">
        <v>61</v>
      </c>
      <c r="F9" s="53" t="s">
        <v>61</v>
      </c>
      <c r="G9" s="53" t="s">
        <v>61</v>
      </c>
      <c r="I9" s="56">
        <v>41031</v>
      </c>
      <c r="J9" s="53" t="s">
        <v>143</v>
      </c>
      <c r="K9" s="53" t="s">
        <v>78</v>
      </c>
      <c r="L9" s="57">
        <v>1942310000</v>
      </c>
      <c r="M9" s="53">
        <v>136600000</v>
      </c>
      <c r="AB9" s="53" t="s">
        <v>143</v>
      </c>
      <c r="AC9" s="58">
        <v>41122</v>
      </c>
      <c r="AD9" s="53">
        <v>114963.3677269715</v>
      </c>
      <c r="AE9" s="53">
        <v>47811.972547745303</v>
      </c>
      <c r="AF9" s="53">
        <v>8</v>
      </c>
    </row>
    <row r="10" spans="1:32" x14ac:dyDescent="0.25">
      <c r="A10" s="53" t="s">
        <v>143</v>
      </c>
      <c r="B10" s="58">
        <v>41122</v>
      </c>
      <c r="C10" s="53">
        <v>1</v>
      </c>
      <c r="D10" s="53">
        <v>159529.67032967033</v>
      </c>
      <c r="E10" s="53">
        <f>AVERAGE(D10:D11)</f>
        <v>182701.9353780548</v>
      </c>
      <c r="F10" s="53">
        <f>STDEVA(D10:D11)</f>
        <v>32770.531502329111</v>
      </c>
      <c r="G10" s="53">
        <v>2</v>
      </c>
      <c r="I10" s="56">
        <v>41031</v>
      </c>
      <c r="J10" s="53" t="s">
        <v>143</v>
      </c>
      <c r="K10" s="53" t="s">
        <v>80</v>
      </c>
      <c r="L10" s="57">
        <v>945819487.66120648</v>
      </c>
      <c r="M10" s="53">
        <v>364705962.93469536</v>
      </c>
      <c r="AB10" s="53" t="s">
        <v>143</v>
      </c>
      <c r="AC10" s="58">
        <v>41164</v>
      </c>
      <c r="AD10" s="53">
        <v>47239.934395567914</v>
      </c>
      <c r="AE10" s="53">
        <v>19058.664520567101</v>
      </c>
      <c r="AF10" s="53">
        <v>3</v>
      </c>
    </row>
    <row r="11" spans="1:32" x14ac:dyDescent="0.25">
      <c r="A11" s="53" t="s">
        <v>143</v>
      </c>
      <c r="B11" s="58">
        <v>41136</v>
      </c>
      <c r="C11" s="53">
        <v>1</v>
      </c>
      <c r="D11" s="53">
        <v>205874.20042643923</v>
      </c>
      <c r="E11" s="53" t="s">
        <v>61</v>
      </c>
      <c r="F11" s="53" t="s">
        <v>61</v>
      </c>
      <c r="G11" s="53" t="s">
        <v>61</v>
      </c>
      <c r="I11" s="56">
        <v>41032</v>
      </c>
      <c r="J11" s="53" t="s">
        <v>148</v>
      </c>
      <c r="K11" s="53" t="s">
        <v>150</v>
      </c>
      <c r="L11" s="57">
        <v>107996438.28646354</v>
      </c>
      <c r="M11" s="53">
        <v>326215190.12113738</v>
      </c>
      <c r="AB11" s="53" t="s">
        <v>143</v>
      </c>
      <c r="AC11" s="58">
        <v>41192</v>
      </c>
      <c r="AD11" s="53">
        <v>17130.949288495009</v>
      </c>
      <c r="AE11" s="53">
        <v>19949.638247870796</v>
      </c>
      <c r="AF11" s="53">
        <v>5</v>
      </c>
    </row>
    <row r="12" spans="1:32" x14ac:dyDescent="0.25">
      <c r="A12" s="53" t="s">
        <v>143</v>
      </c>
      <c r="B12" s="58">
        <v>41164</v>
      </c>
      <c r="C12" s="53">
        <v>1</v>
      </c>
      <c r="D12" s="53">
        <v>69148.888888888891</v>
      </c>
      <c r="E12" s="53">
        <v>69148.888888888891</v>
      </c>
      <c r="F12" s="53" t="s">
        <v>61</v>
      </c>
      <c r="G12" s="53" t="s">
        <v>61</v>
      </c>
      <c r="I12" s="56">
        <v>41032</v>
      </c>
      <c r="J12" s="53" t="s">
        <v>148</v>
      </c>
      <c r="K12" s="53" t="s">
        <v>151</v>
      </c>
      <c r="L12" s="57">
        <v>138563000</v>
      </c>
      <c r="M12" s="53">
        <v>280000000</v>
      </c>
    </row>
    <row r="13" spans="1:32" x14ac:dyDescent="0.25">
      <c r="A13" s="53" t="s">
        <v>143</v>
      </c>
      <c r="B13" s="58">
        <v>41192</v>
      </c>
      <c r="C13" s="53">
        <v>1</v>
      </c>
      <c r="D13" s="53">
        <v>3418.5114503816794</v>
      </c>
      <c r="E13" s="53">
        <f>AVERAGE(D13:D14)</f>
        <v>24663.561524839348</v>
      </c>
      <c r="F13" s="53">
        <f>STDEVA(D13:D14)</f>
        <v>30045.037948593563</v>
      </c>
      <c r="G13" s="53">
        <v>2</v>
      </c>
      <c r="I13" s="56">
        <v>41032</v>
      </c>
      <c r="J13" s="53" t="s">
        <v>148</v>
      </c>
      <c r="K13" s="53" t="s">
        <v>152</v>
      </c>
      <c r="L13" s="57">
        <v>84350000</v>
      </c>
      <c r="M13" s="53">
        <v>328900000</v>
      </c>
    </row>
    <row r="14" spans="1:32" x14ac:dyDescent="0.25">
      <c r="A14" s="53" t="s">
        <v>143</v>
      </c>
      <c r="B14" s="58">
        <v>41206</v>
      </c>
      <c r="C14" s="53">
        <v>1</v>
      </c>
      <c r="D14" s="53">
        <v>45908.611599297015</v>
      </c>
      <c r="E14" s="53" t="s">
        <v>61</v>
      </c>
      <c r="F14" s="53" t="s">
        <v>61</v>
      </c>
      <c r="G14" s="53" t="s">
        <v>61</v>
      </c>
      <c r="I14" s="59">
        <v>41045</v>
      </c>
      <c r="J14" s="53" t="s">
        <v>143</v>
      </c>
      <c r="K14" s="53" t="s">
        <v>77</v>
      </c>
      <c r="L14" s="57">
        <v>1010576919.3134894</v>
      </c>
      <c r="M14" s="53">
        <v>219352824.90851092</v>
      </c>
      <c r="AB14" s="53" t="s">
        <v>148</v>
      </c>
      <c r="AC14" s="55">
        <v>41017</v>
      </c>
      <c r="AD14" s="53">
        <v>18852.297300565031</v>
      </c>
      <c r="AE14" s="53">
        <v>1610.7695904505272</v>
      </c>
      <c r="AF14" s="53">
        <v>3</v>
      </c>
    </row>
    <row r="15" spans="1:32" x14ac:dyDescent="0.25">
      <c r="A15" s="53" t="s">
        <v>143</v>
      </c>
      <c r="B15" s="55">
        <v>41017</v>
      </c>
      <c r="C15" s="53">
        <v>2</v>
      </c>
      <c r="D15" s="53">
        <v>17741.206030150752</v>
      </c>
      <c r="E15" s="53">
        <v>17741.206030150752</v>
      </c>
      <c r="F15" s="53" t="s">
        <v>61</v>
      </c>
      <c r="G15" s="53" t="s">
        <v>61</v>
      </c>
      <c r="I15" s="59">
        <v>41045</v>
      </c>
      <c r="J15" s="53" t="s">
        <v>143</v>
      </c>
      <c r="K15" s="53" t="s">
        <v>78</v>
      </c>
      <c r="L15" s="57">
        <v>1232398994.1094732</v>
      </c>
      <c r="M15" s="53">
        <v>71050314.096166268</v>
      </c>
      <c r="AB15" s="53" t="s">
        <v>148</v>
      </c>
      <c r="AC15" s="55">
        <v>41031</v>
      </c>
      <c r="AD15" s="53">
        <v>16744.151312257443</v>
      </c>
      <c r="AE15" s="53">
        <v>10783.768761225987</v>
      </c>
      <c r="AF15" s="53">
        <v>9</v>
      </c>
    </row>
    <row r="16" spans="1:32" x14ac:dyDescent="0.25">
      <c r="A16" s="53" t="s">
        <v>143</v>
      </c>
      <c r="B16" s="55">
        <v>41031</v>
      </c>
      <c r="C16" s="53">
        <v>2</v>
      </c>
      <c r="D16" s="53">
        <v>13473.922902494331</v>
      </c>
      <c r="E16" s="53">
        <f t="shared" ref="E16:E67" si="0">AVERAGE(D16:D18)</f>
        <v>30500.338893440799</v>
      </c>
      <c r="F16" s="53">
        <f t="shared" ref="F16:F67" si="1">STDEVA(D16:D18)</f>
        <v>18218.038536848413</v>
      </c>
      <c r="G16" s="53">
        <v>3</v>
      </c>
      <c r="I16" s="59">
        <v>41045</v>
      </c>
      <c r="J16" s="53" t="s">
        <v>143</v>
      </c>
      <c r="K16" s="53" t="s">
        <v>80</v>
      </c>
      <c r="L16" s="57">
        <v>956582216.87312841</v>
      </c>
      <c r="M16" s="53">
        <v>14838450.85031018</v>
      </c>
      <c r="AB16" s="53" t="s">
        <v>148</v>
      </c>
      <c r="AC16" s="58">
        <v>41073</v>
      </c>
      <c r="AD16" s="53">
        <v>51691.778435851447</v>
      </c>
      <c r="AE16" s="53">
        <v>4560.9928353207024</v>
      </c>
      <c r="AF16" s="53">
        <v>3</v>
      </c>
    </row>
    <row r="17" spans="1:32" x14ac:dyDescent="0.25">
      <c r="A17" s="53" t="s">
        <v>143</v>
      </c>
      <c r="B17" s="58">
        <v>41045</v>
      </c>
      <c r="C17" s="53">
        <v>2</v>
      </c>
      <c r="D17" s="53">
        <v>28314.350797266514</v>
      </c>
      <c r="G17" s="53" t="s">
        <v>61</v>
      </c>
      <c r="I17" s="59">
        <v>41046</v>
      </c>
      <c r="J17" s="53" t="s">
        <v>148</v>
      </c>
      <c r="K17" s="53">
        <v>3</v>
      </c>
      <c r="L17" s="57">
        <v>268330104.30732498</v>
      </c>
      <c r="M17" s="53">
        <v>17273723.556233972</v>
      </c>
      <c r="AB17" s="53" t="s">
        <v>148</v>
      </c>
      <c r="AC17" s="58">
        <v>41094</v>
      </c>
      <c r="AD17" s="53">
        <v>101824.43864382937</v>
      </c>
      <c r="AE17" s="53">
        <v>18387.532652506576</v>
      </c>
      <c r="AF17" s="53">
        <v>6</v>
      </c>
    </row>
    <row r="18" spans="1:32" x14ac:dyDescent="0.25">
      <c r="A18" s="53" t="s">
        <v>143</v>
      </c>
      <c r="B18" s="58">
        <v>41059</v>
      </c>
      <c r="C18" s="53">
        <v>2</v>
      </c>
      <c r="D18" s="53">
        <v>49712.742980561554</v>
      </c>
      <c r="G18" s="53" t="s">
        <v>61</v>
      </c>
      <c r="I18" s="59">
        <v>41046</v>
      </c>
      <c r="J18" s="53" t="s">
        <v>148</v>
      </c>
      <c r="K18" s="53" t="s">
        <v>56</v>
      </c>
      <c r="L18" s="57">
        <v>383179000</v>
      </c>
      <c r="M18" s="53">
        <v>32040000</v>
      </c>
      <c r="AB18" s="53" t="s">
        <v>148</v>
      </c>
      <c r="AC18" s="58">
        <v>41122</v>
      </c>
      <c r="AD18" s="53">
        <v>94750.773446109495</v>
      </c>
      <c r="AE18" s="53">
        <v>36075.365931375803</v>
      </c>
      <c r="AF18" s="53">
        <v>9</v>
      </c>
    </row>
    <row r="19" spans="1:32" x14ac:dyDescent="0.25">
      <c r="A19" s="53" t="s">
        <v>143</v>
      </c>
      <c r="B19" s="58">
        <v>41073</v>
      </c>
      <c r="C19" s="53">
        <v>2</v>
      </c>
      <c r="D19" s="53">
        <v>38916.289592760178</v>
      </c>
      <c r="E19" s="53">
        <f>AVERAGE(D19:D20)</f>
        <v>45372.430510665799</v>
      </c>
      <c r="F19" s="53">
        <f t="shared" si="1"/>
        <v>36861.943203110794</v>
      </c>
      <c r="G19" s="53">
        <v>2</v>
      </c>
      <c r="I19" s="59">
        <v>41046</v>
      </c>
      <c r="J19" s="53" t="s">
        <v>148</v>
      </c>
      <c r="K19" s="53" t="s">
        <v>79</v>
      </c>
      <c r="L19" s="57">
        <v>318713575.6081332</v>
      </c>
      <c r="M19" s="53">
        <v>44656255.504021607</v>
      </c>
      <c r="AB19" s="53" t="s">
        <v>148</v>
      </c>
      <c r="AC19" s="60" t="s">
        <v>153</v>
      </c>
      <c r="AD19" s="53">
        <v>9233.9997173344636</v>
      </c>
      <c r="AE19" s="53">
        <v>3234.5458375266803</v>
      </c>
      <c r="AF19" s="53">
        <v>3</v>
      </c>
    </row>
    <row r="20" spans="1:32" x14ac:dyDescent="0.25">
      <c r="A20" s="53" t="s">
        <v>143</v>
      </c>
      <c r="B20" s="58">
        <v>41080</v>
      </c>
      <c r="C20" s="53">
        <v>2</v>
      </c>
      <c r="D20" s="53">
        <v>51828.571428571428</v>
      </c>
      <c r="G20" s="53" t="s">
        <v>61</v>
      </c>
      <c r="I20" s="59">
        <v>41059</v>
      </c>
      <c r="J20" s="53" t="s">
        <v>143</v>
      </c>
      <c r="K20" s="53" t="s">
        <v>77</v>
      </c>
      <c r="L20" s="57">
        <v>979751650.71723485</v>
      </c>
      <c r="M20" s="53">
        <v>95651969.70586507</v>
      </c>
      <c r="AB20" s="53" t="s">
        <v>148</v>
      </c>
      <c r="AC20" s="58" t="s">
        <v>154</v>
      </c>
      <c r="AD20" s="53">
        <v>19505.338078291814</v>
      </c>
      <c r="AE20" s="53">
        <v>0</v>
      </c>
      <c r="AF20" s="53">
        <v>1</v>
      </c>
    </row>
    <row r="21" spans="1:32" x14ac:dyDescent="0.25">
      <c r="A21" s="53" t="s">
        <v>143</v>
      </c>
      <c r="B21" s="58">
        <v>41094</v>
      </c>
      <c r="C21" s="53">
        <v>2</v>
      </c>
      <c r="D21" s="53">
        <v>108232.30088495575</v>
      </c>
      <c r="E21" s="53">
        <f t="shared" si="0"/>
        <v>99514.598997599023</v>
      </c>
      <c r="F21" s="53">
        <f>STDEVA(D21:D22)</f>
        <v>7840.5386403280972</v>
      </c>
      <c r="G21" s="53">
        <v>2</v>
      </c>
      <c r="I21" s="59">
        <v>41059</v>
      </c>
      <c r="J21" s="53" t="s">
        <v>143</v>
      </c>
      <c r="K21" s="53" t="s">
        <v>78</v>
      </c>
      <c r="L21" s="57">
        <v>444970000</v>
      </c>
      <c r="M21" s="53">
        <v>34680000</v>
      </c>
    </row>
    <row r="22" spans="1:32" x14ac:dyDescent="0.25">
      <c r="A22" s="53" t="s">
        <v>143</v>
      </c>
      <c r="B22" s="58">
        <v>41108</v>
      </c>
      <c r="C22" s="53">
        <v>2</v>
      </c>
      <c r="D22" s="53">
        <v>97144.10480349345</v>
      </c>
      <c r="G22" s="53" t="s">
        <v>61</v>
      </c>
      <c r="I22" s="59">
        <v>41059</v>
      </c>
      <c r="J22" s="53" t="s">
        <v>143</v>
      </c>
      <c r="K22" s="53" t="s">
        <v>80</v>
      </c>
      <c r="L22" s="57">
        <v>1364574000</v>
      </c>
      <c r="M22" s="53">
        <v>121000000</v>
      </c>
      <c r="AB22" s="53" t="s">
        <v>132</v>
      </c>
      <c r="AC22" s="53" t="s">
        <v>134</v>
      </c>
      <c r="AD22" s="53" t="s">
        <v>155</v>
      </c>
      <c r="AE22" s="53" t="s">
        <v>156</v>
      </c>
      <c r="AF22" s="53" t="s">
        <v>157</v>
      </c>
    </row>
    <row r="23" spans="1:32" x14ac:dyDescent="0.25">
      <c r="A23" s="53" t="s">
        <v>143</v>
      </c>
      <c r="B23" s="58">
        <v>41122</v>
      </c>
      <c r="C23" s="53">
        <v>2</v>
      </c>
      <c r="D23" s="53">
        <v>93167.391304347824</v>
      </c>
      <c r="E23" s="53">
        <f t="shared" si="0"/>
        <v>94492.546012458697</v>
      </c>
      <c r="F23" s="53">
        <f t="shared" si="1"/>
        <v>8714.3903328742817</v>
      </c>
      <c r="G23" s="53">
        <v>3</v>
      </c>
      <c r="I23" s="59">
        <v>41060</v>
      </c>
      <c r="J23" s="53" t="s">
        <v>148</v>
      </c>
      <c r="K23" s="53">
        <v>3</v>
      </c>
      <c r="L23" s="57">
        <v>1552000</v>
      </c>
      <c r="M23" s="53">
        <v>323000</v>
      </c>
      <c r="AB23" s="53" t="s">
        <v>143</v>
      </c>
      <c r="AC23" s="53">
        <v>1</v>
      </c>
      <c r="AD23" s="53">
        <v>95192.299960705001</v>
      </c>
      <c r="AE23" s="53">
        <v>73047.241968057482</v>
      </c>
      <c r="AF23" s="53">
        <v>13</v>
      </c>
    </row>
    <row r="24" spans="1:32" x14ac:dyDescent="0.25">
      <c r="A24" s="53" t="s">
        <v>143</v>
      </c>
      <c r="B24" s="58">
        <v>41136</v>
      </c>
      <c r="C24" s="53">
        <v>2</v>
      </c>
      <c r="D24" s="53">
        <v>103793.6170212766</v>
      </c>
      <c r="G24" s="53" t="s">
        <v>61</v>
      </c>
      <c r="I24" s="59">
        <v>41060</v>
      </c>
      <c r="J24" s="53" t="s">
        <v>148</v>
      </c>
      <c r="K24" s="53" t="s">
        <v>56</v>
      </c>
      <c r="L24" s="57">
        <v>3983952.7192312959</v>
      </c>
      <c r="M24" s="53">
        <v>0</v>
      </c>
      <c r="AB24" s="53" t="s">
        <v>143</v>
      </c>
      <c r="AC24" s="53">
        <v>2</v>
      </c>
      <c r="AD24" s="53">
        <v>54301.469148836462</v>
      </c>
      <c r="AE24" s="53">
        <v>36331.475831471726</v>
      </c>
      <c r="AF24" s="53">
        <v>14</v>
      </c>
    </row>
    <row r="25" spans="1:32" x14ac:dyDescent="0.25">
      <c r="A25" s="53" t="s">
        <v>143</v>
      </c>
      <c r="B25" s="58">
        <v>41150</v>
      </c>
      <c r="C25" s="53">
        <v>2</v>
      </c>
      <c r="D25" s="53">
        <v>86516.629711751666</v>
      </c>
      <c r="G25" s="53" t="s">
        <v>61</v>
      </c>
      <c r="I25" s="59">
        <v>41060</v>
      </c>
      <c r="J25" s="53" t="s">
        <v>148</v>
      </c>
      <c r="K25" s="53" t="s">
        <v>79</v>
      </c>
      <c r="L25" s="57">
        <v>2509000</v>
      </c>
      <c r="M25" s="53">
        <v>0</v>
      </c>
      <c r="AB25" s="53" t="s">
        <v>143</v>
      </c>
      <c r="AC25" s="53">
        <v>3</v>
      </c>
      <c r="AD25" s="53">
        <v>54280.519276773732</v>
      </c>
      <c r="AE25" s="53">
        <v>43195.813618166816</v>
      </c>
      <c r="AF25" s="53">
        <v>12</v>
      </c>
    </row>
    <row r="26" spans="1:32" x14ac:dyDescent="0.25">
      <c r="A26" s="53" t="s">
        <v>143</v>
      </c>
      <c r="B26" s="58">
        <v>41164</v>
      </c>
      <c r="C26" s="53">
        <v>2</v>
      </c>
      <c r="D26" s="53">
        <v>38082.949308755764</v>
      </c>
      <c r="E26" s="53" t="s">
        <v>61</v>
      </c>
      <c r="F26" s="53" t="s">
        <v>61</v>
      </c>
      <c r="G26" s="53" t="s">
        <v>61</v>
      </c>
      <c r="I26" s="59">
        <v>41073</v>
      </c>
      <c r="J26" s="53" t="s">
        <v>143</v>
      </c>
      <c r="K26" s="53" t="s">
        <v>77</v>
      </c>
      <c r="L26" s="57">
        <v>2605608583.3382249</v>
      </c>
      <c r="M26" s="53">
        <v>151331532.90671051</v>
      </c>
    </row>
    <row r="27" spans="1:32" x14ac:dyDescent="0.25">
      <c r="A27" s="53" t="s">
        <v>143</v>
      </c>
      <c r="B27" s="58">
        <v>41192</v>
      </c>
      <c r="C27" s="53">
        <v>2</v>
      </c>
      <c r="D27" s="53">
        <v>2927.8846153846157</v>
      </c>
      <c r="E27" s="53">
        <f>AVERAGE(D27:D28)</f>
        <v>16648.245658662327</v>
      </c>
      <c r="F27" s="53">
        <f>STDEVA(D27:D28)</f>
        <v>19403.520668058809</v>
      </c>
      <c r="G27" s="53">
        <v>2</v>
      </c>
      <c r="I27" s="59">
        <v>41073</v>
      </c>
      <c r="J27" s="53" t="s">
        <v>143</v>
      </c>
      <c r="K27" s="53" t="s">
        <v>78</v>
      </c>
      <c r="L27" s="57">
        <v>1022642000</v>
      </c>
      <c r="M27" s="53">
        <v>15610000</v>
      </c>
      <c r="AB27" s="53" t="s">
        <v>148</v>
      </c>
      <c r="AC27" s="53">
        <v>1</v>
      </c>
      <c r="AD27" s="53">
        <v>51491.252870627257</v>
      </c>
      <c r="AE27" s="53">
        <v>46547.829429606652</v>
      </c>
      <c r="AF27" s="53">
        <v>13</v>
      </c>
    </row>
    <row r="28" spans="1:32" x14ac:dyDescent="0.25">
      <c r="A28" s="53" t="s">
        <v>143</v>
      </c>
      <c r="B28" s="58">
        <v>41206</v>
      </c>
      <c r="C28" s="53">
        <v>2</v>
      </c>
      <c r="D28" s="53">
        <v>30368.60670194004</v>
      </c>
      <c r="G28" s="53" t="s">
        <v>61</v>
      </c>
      <c r="I28" s="59">
        <v>41073</v>
      </c>
      <c r="J28" s="53" t="s">
        <v>143</v>
      </c>
      <c r="K28" s="53" t="s">
        <v>80</v>
      </c>
      <c r="L28" s="57">
        <v>1009977489.6176049</v>
      </c>
      <c r="M28" s="53">
        <v>14088794.790504703</v>
      </c>
      <c r="AB28" s="53" t="s">
        <v>148</v>
      </c>
      <c r="AC28" s="53">
        <v>2</v>
      </c>
      <c r="AD28" s="53">
        <v>51547.14278754047</v>
      </c>
      <c r="AE28" s="53">
        <v>43768.649221998036</v>
      </c>
      <c r="AF28" s="53">
        <v>11</v>
      </c>
    </row>
    <row r="29" spans="1:32" x14ac:dyDescent="0.25">
      <c r="A29" s="53" t="s">
        <v>143</v>
      </c>
      <c r="B29" s="55">
        <v>41017</v>
      </c>
      <c r="C29" s="53">
        <v>3</v>
      </c>
      <c r="D29" s="53">
        <v>19879.699248120301</v>
      </c>
      <c r="E29" s="53">
        <v>19879.699248120301</v>
      </c>
      <c r="I29" s="59">
        <v>41074</v>
      </c>
      <c r="J29" s="53" t="s">
        <v>148</v>
      </c>
      <c r="K29" s="53">
        <v>3</v>
      </c>
      <c r="L29" s="57">
        <v>53060000</v>
      </c>
      <c r="M29" s="53">
        <v>2170000</v>
      </c>
      <c r="AB29" s="53" t="s">
        <v>148</v>
      </c>
      <c r="AC29" s="53">
        <v>3</v>
      </c>
      <c r="AD29" s="53">
        <v>58837.554035156834</v>
      </c>
      <c r="AE29" s="53">
        <v>47222.954706691395</v>
      </c>
      <c r="AF29" s="53">
        <v>10</v>
      </c>
    </row>
    <row r="30" spans="1:32" x14ac:dyDescent="0.25">
      <c r="A30" s="53" t="s">
        <v>143</v>
      </c>
      <c r="B30" s="55">
        <v>41031</v>
      </c>
      <c r="C30" s="53">
        <v>3</v>
      </c>
      <c r="D30" s="53">
        <v>12048.723897911834</v>
      </c>
      <c r="E30" s="53">
        <f t="shared" si="0"/>
        <v>14990.50901081518</v>
      </c>
      <c r="F30" s="53">
        <f t="shared" si="1"/>
        <v>2550.5224981492479</v>
      </c>
      <c r="G30" s="53">
        <v>3</v>
      </c>
      <c r="I30" s="59">
        <v>41074</v>
      </c>
      <c r="J30" s="53" t="s">
        <v>148</v>
      </c>
      <c r="K30" s="53" t="s">
        <v>56</v>
      </c>
      <c r="L30" s="57">
        <v>54993502.808274128</v>
      </c>
      <c r="M30" s="53">
        <v>7681755.0245601665</v>
      </c>
    </row>
    <row r="31" spans="1:32" x14ac:dyDescent="0.25">
      <c r="A31" s="53" t="s">
        <v>143</v>
      </c>
      <c r="B31" s="58">
        <v>41045</v>
      </c>
      <c r="C31" s="53">
        <v>3</v>
      </c>
      <c r="D31" s="53">
        <v>16582.191780821919</v>
      </c>
      <c r="G31" s="53" t="s">
        <v>61</v>
      </c>
      <c r="I31" s="59">
        <v>41074</v>
      </c>
      <c r="J31" s="53" t="s">
        <v>148</v>
      </c>
      <c r="K31" s="53" t="s">
        <v>79</v>
      </c>
      <c r="L31" s="57">
        <v>67611000</v>
      </c>
      <c r="M31" s="53">
        <v>4512000</v>
      </c>
      <c r="AA31" s="53" t="s">
        <v>143</v>
      </c>
      <c r="AB31" s="55">
        <v>41017</v>
      </c>
      <c r="AC31" s="53">
        <v>1</v>
      </c>
      <c r="AD31" s="53">
        <v>26461.352657004831</v>
      </c>
      <c r="AE31" s="53" t="s">
        <v>61</v>
      </c>
      <c r="AF31" s="53" t="s">
        <v>61</v>
      </c>
    </row>
    <row r="32" spans="1:32" x14ac:dyDescent="0.25">
      <c r="A32" s="53" t="s">
        <v>143</v>
      </c>
      <c r="B32" s="58">
        <v>41059</v>
      </c>
      <c r="C32" s="53">
        <v>3</v>
      </c>
      <c r="D32" s="53">
        <v>16340.611353711789</v>
      </c>
      <c r="G32" s="53" t="s">
        <v>61</v>
      </c>
      <c r="I32" s="59">
        <v>41080</v>
      </c>
      <c r="J32" s="53" t="s">
        <v>143</v>
      </c>
      <c r="K32" s="53" t="s">
        <v>77</v>
      </c>
      <c r="L32" s="57">
        <v>910121767.54926682</v>
      </c>
      <c r="M32" s="53">
        <v>187318734.22180471</v>
      </c>
      <c r="AA32" s="53" t="s">
        <v>143</v>
      </c>
      <c r="AB32" s="55">
        <v>41031</v>
      </c>
      <c r="AC32" s="53">
        <v>1</v>
      </c>
      <c r="AD32" s="53">
        <v>63485.574688042783</v>
      </c>
      <c r="AE32" s="53">
        <v>37318.541337616269</v>
      </c>
      <c r="AF32" s="53">
        <v>3</v>
      </c>
    </row>
    <row r="33" spans="1:32" x14ac:dyDescent="0.25">
      <c r="A33" s="53" t="s">
        <v>143</v>
      </c>
      <c r="B33" s="58">
        <v>41073</v>
      </c>
      <c r="C33" s="53">
        <v>3</v>
      </c>
      <c r="D33" s="53">
        <v>27086.363636363636</v>
      </c>
      <c r="E33" s="53">
        <f>AVERAGE(D33:D34)</f>
        <v>32149.923391215525</v>
      </c>
      <c r="F33" s="53">
        <f>STDEVA(D33:D34)</f>
        <v>7160.9548791981379</v>
      </c>
      <c r="G33" s="53">
        <v>2</v>
      </c>
      <c r="I33" s="59">
        <v>41080</v>
      </c>
      <c r="J33" s="53" t="s">
        <v>143</v>
      </c>
      <c r="K33" s="53" t="s">
        <v>78</v>
      </c>
      <c r="L33" s="57">
        <v>1745402000</v>
      </c>
      <c r="M33" s="53">
        <v>42530000</v>
      </c>
      <c r="AA33" s="53" t="s">
        <v>143</v>
      </c>
      <c r="AB33" s="58">
        <v>41073</v>
      </c>
      <c r="AC33" s="53">
        <v>1</v>
      </c>
      <c r="AD33" s="53">
        <v>67423.452382105868</v>
      </c>
      <c r="AE33" s="53">
        <v>14373.036233051593</v>
      </c>
      <c r="AF33" s="53">
        <v>2</v>
      </c>
    </row>
    <row r="34" spans="1:32" x14ac:dyDescent="0.25">
      <c r="A34" s="53" t="s">
        <v>143</v>
      </c>
      <c r="B34" s="58">
        <v>41080</v>
      </c>
      <c r="C34" s="53">
        <v>3</v>
      </c>
      <c r="D34" s="53">
        <v>37213.483146067418</v>
      </c>
      <c r="G34" s="53" t="s">
        <v>61</v>
      </c>
      <c r="I34" s="59">
        <v>41080</v>
      </c>
      <c r="J34" s="53" t="s">
        <v>143</v>
      </c>
      <c r="K34" s="53" t="s">
        <v>80</v>
      </c>
      <c r="L34" s="57">
        <v>2001640000</v>
      </c>
      <c r="M34" s="53">
        <v>34430000</v>
      </c>
      <c r="AA34" s="53" t="s">
        <v>143</v>
      </c>
      <c r="AB34" s="58">
        <v>41094</v>
      </c>
      <c r="AC34" s="53">
        <v>1</v>
      </c>
      <c r="AD34" s="53">
        <v>200927.51765457139</v>
      </c>
      <c r="AE34" s="53">
        <v>38438.665402853345</v>
      </c>
      <c r="AF34" s="53">
        <v>2</v>
      </c>
    </row>
    <row r="35" spans="1:32" x14ac:dyDescent="0.25">
      <c r="A35" s="53" t="s">
        <v>143</v>
      </c>
      <c r="B35" s="58">
        <v>41094</v>
      </c>
      <c r="C35" s="53">
        <v>3</v>
      </c>
      <c r="D35" s="53">
        <v>86028.953229398656</v>
      </c>
      <c r="E35" s="53">
        <f>AVERAGE(D35:D36)</f>
        <v>108450.88012347126</v>
      </c>
      <c r="F35" s="53">
        <f>STDEVA(D35:D36)</f>
        <v>31709.393108135424</v>
      </c>
      <c r="G35" s="53">
        <v>2</v>
      </c>
      <c r="I35" s="59">
        <v>41094</v>
      </c>
      <c r="J35" s="53" t="s">
        <v>143</v>
      </c>
      <c r="K35" s="53" t="s">
        <v>77</v>
      </c>
      <c r="L35" s="57">
        <v>244120000</v>
      </c>
      <c r="M35" s="53">
        <v>88530000</v>
      </c>
      <c r="AA35" s="53" t="s">
        <v>143</v>
      </c>
      <c r="AB35" s="58">
        <v>41122</v>
      </c>
      <c r="AC35" s="53">
        <v>1</v>
      </c>
      <c r="AD35" s="53">
        <v>182701.9353780548</v>
      </c>
      <c r="AE35" s="53">
        <v>32770.531502329111</v>
      </c>
      <c r="AF35" s="53">
        <v>2</v>
      </c>
    </row>
    <row r="36" spans="1:32" x14ac:dyDescent="0.25">
      <c r="A36" s="53" t="s">
        <v>143</v>
      </c>
      <c r="B36" s="58">
        <v>41108</v>
      </c>
      <c r="C36" s="53">
        <v>3</v>
      </c>
      <c r="D36" s="53">
        <v>130872.80701754385</v>
      </c>
      <c r="G36" s="53" t="s">
        <v>61</v>
      </c>
      <c r="I36" s="59">
        <v>41094</v>
      </c>
      <c r="J36" s="53" t="s">
        <v>143</v>
      </c>
      <c r="K36" s="53" t="s">
        <v>78</v>
      </c>
      <c r="L36" s="57">
        <v>90579893.93138808</v>
      </c>
      <c r="M36" s="53">
        <v>70467132.429206058</v>
      </c>
      <c r="AA36" s="53" t="s">
        <v>143</v>
      </c>
      <c r="AB36" s="58">
        <v>41164</v>
      </c>
      <c r="AC36" s="53">
        <v>1</v>
      </c>
      <c r="AD36" s="53">
        <v>69148.888888888891</v>
      </c>
    </row>
    <row r="37" spans="1:32" x14ac:dyDescent="0.25">
      <c r="A37" s="53" t="s">
        <v>143</v>
      </c>
      <c r="B37" s="58">
        <v>41122</v>
      </c>
      <c r="C37" s="53">
        <v>3</v>
      </c>
      <c r="D37" s="53">
        <v>121160.43956043955</v>
      </c>
      <c r="E37" s="53">
        <f t="shared" si="0"/>
        <v>90275.144340762097</v>
      </c>
      <c r="F37" s="53">
        <f t="shared" si="1"/>
        <v>35449.881931445991</v>
      </c>
      <c r="G37" s="53">
        <v>3</v>
      </c>
      <c r="I37" s="59">
        <v>41094</v>
      </c>
      <c r="J37" s="53" t="s">
        <v>143</v>
      </c>
      <c r="K37" s="53" t="s">
        <v>80</v>
      </c>
      <c r="L37" s="57">
        <v>52469000</v>
      </c>
      <c r="M37" s="53">
        <v>25270000</v>
      </c>
      <c r="AA37" s="53" t="s">
        <v>143</v>
      </c>
      <c r="AB37" s="58">
        <v>41192</v>
      </c>
      <c r="AC37" s="53">
        <v>1</v>
      </c>
      <c r="AD37" s="53">
        <v>24663.561524839348</v>
      </c>
      <c r="AE37" s="53">
        <v>30045.037948593563</v>
      </c>
      <c r="AF37" s="53">
        <v>2</v>
      </c>
    </row>
    <row r="38" spans="1:32" x14ac:dyDescent="0.25">
      <c r="A38" s="53" t="s">
        <v>143</v>
      </c>
      <c r="B38" s="58">
        <v>41136</v>
      </c>
      <c r="C38" s="53">
        <v>3</v>
      </c>
      <c r="D38" s="53">
        <v>98097.664543524428</v>
      </c>
      <c r="G38" s="53" t="s">
        <v>61</v>
      </c>
      <c r="I38" s="59">
        <v>41095</v>
      </c>
      <c r="J38" s="53" t="s">
        <v>148</v>
      </c>
      <c r="K38" s="53">
        <v>3</v>
      </c>
      <c r="L38" s="57">
        <v>16834000</v>
      </c>
      <c r="M38" s="53">
        <v>1470000</v>
      </c>
      <c r="AA38" s="53" t="s">
        <v>143</v>
      </c>
      <c r="AB38" s="55">
        <v>41017</v>
      </c>
      <c r="AC38" s="53">
        <v>2</v>
      </c>
      <c r="AD38" s="53">
        <v>17741.206030150752</v>
      </c>
      <c r="AE38" s="53" t="s">
        <v>61</v>
      </c>
      <c r="AF38" s="53" t="s">
        <v>61</v>
      </c>
    </row>
    <row r="39" spans="1:32" x14ac:dyDescent="0.25">
      <c r="A39" s="53" t="s">
        <v>143</v>
      </c>
      <c r="B39" s="58">
        <v>41150</v>
      </c>
      <c r="C39" s="53">
        <v>3</v>
      </c>
      <c r="D39" s="53">
        <v>51567.328918322295</v>
      </c>
      <c r="G39" s="53" t="s">
        <v>61</v>
      </c>
      <c r="I39" s="59">
        <v>41095</v>
      </c>
      <c r="J39" s="53" t="s">
        <v>148</v>
      </c>
      <c r="K39" s="53" t="s">
        <v>56</v>
      </c>
      <c r="L39" s="57">
        <v>49798000</v>
      </c>
      <c r="M39" s="53">
        <v>1646000</v>
      </c>
      <c r="AA39" s="53" t="s">
        <v>143</v>
      </c>
      <c r="AB39" s="55">
        <v>41031</v>
      </c>
      <c r="AC39" s="53">
        <v>2</v>
      </c>
      <c r="AD39" s="53">
        <v>30500.338893440799</v>
      </c>
      <c r="AE39" s="53">
        <v>18218.038536848413</v>
      </c>
      <c r="AF39" s="53">
        <v>3</v>
      </c>
    </row>
    <row r="40" spans="1:32" x14ac:dyDescent="0.25">
      <c r="A40" s="53" t="s">
        <v>143</v>
      </c>
      <c r="B40" s="58">
        <v>41164</v>
      </c>
      <c r="C40" s="53">
        <v>3</v>
      </c>
      <c r="D40" s="53">
        <v>34487.964989059081</v>
      </c>
      <c r="E40" s="53">
        <v>34487.964989059081</v>
      </c>
      <c r="F40" s="53" t="s">
        <v>61</v>
      </c>
      <c r="G40" s="53" t="s">
        <v>61</v>
      </c>
      <c r="I40" s="59">
        <v>41095</v>
      </c>
      <c r="J40" s="53" t="s">
        <v>148</v>
      </c>
      <c r="K40" s="53" t="s">
        <v>79</v>
      </c>
      <c r="L40" s="57">
        <v>413749000</v>
      </c>
      <c r="M40" s="53">
        <v>20410000</v>
      </c>
      <c r="AA40" s="53" t="s">
        <v>143</v>
      </c>
      <c r="AB40" s="58">
        <v>41073</v>
      </c>
      <c r="AC40" s="53">
        <v>2</v>
      </c>
      <c r="AD40" s="53">
        <v>45372.430510665799</v>
      </c>
      <c r="AE40" s="53">
        <v>36861.943203110794</v>
      </c>
      <c r="AF40" s="53">
        <v>2</v>
      </c>
    </row>
    <row r="41" spans="1:32" x14ac:dyDescent="0.25">
      <c r="A41" s="53" t="s">
        <v>143</v>
      </c>
      <c r="B41" s="58">
        <v>41192</v>
      </c>
      <c r="C41" s="53">
        <v>3</v>
      </c>
      <c r="D41" s="53">
        <v>3031.1320754716985</v>
      </c>
      <c r="E41" s="53">
        <v>3031.1320754716985</v>
      </c>
      <c r="F41" s="53" t="s">
        <v>61</v>
      </c>
      <c r="G41" s="53" t="s">
        <v>61</v>
      </c>
      <c r="I41" s="59">
        <v>41108</v>
      </c>
      <c r="J41" s="53" t="s">
        <v>143</v>
      </c>
      <c r="K41" s="53" t="s">
        <v>77</v>
      </c>
      <c r="L41" s="57">
        <v>3429754800</v>
      </c>
      <c r="M41" s="53">
        <v>171880000</v>
      </c>
      <c r="AA41" s="53" t="s">
        <v>143</v>
      </c>
      <c r="AB41" s="58">
        <v>41094</v>
      </c>
      <c r="AC41" s="53">
        <v>2</v>
      </c>
      <c r="AD41" s="53">
        <v>99514.598997599023</v>
      </c>
      <c r="AE41" s="53">
        <v>7840.5386403280972</v>
      </c>
      <c r="AF41" s="53">
        <v>2</v>
      </c>
    </row>
    <row r="42" spans="1:32" x14ac:dyDescent="0.25">
      <c r="A42" s="53" t="s">
        <v>148</v>
      </c>
      <c r="B42" s="55">
        <v>41018</v>
      </c>
      <c r="C42" s="53">
        <v>1</v>
      </c>
      <c r="D42" s="53">
        <v>17248.663101604277</v>
      </c>
      <c r="E42" s="53">
        <v>17248.663101604277</v>
      </c>
      <c r="F42" s="53" t="s">
        <v>61</v>
      </c>
      <c r="G42" s="53" t="s">
        <v>61</v>
      </c>
      <c r="I42" s="59">
        <v>41108</v>
      </c>
      <c r="J42" s="53" t="s">
        <v>143</v>
      </c>
      <c r="K42" s="53" t="s">
        <v>78</v>
      </c>
      <c r="L42" s="57">
        <v>294585000</v>
      </c>
      <c r="M42" s="53">
        <v>25280000</v>
      </c>
      <c r="AA42" s="53" t="s">
        <v>143</v>
      </c>
      <c r="AB42" s="58">
        <v>41122</v>
      </c>
      <c r="AC42" s="53">
        <v>2</v>
      </c>
      <c r="AD42" s="53">
        <v>94492.546012458697</v>
      </c>
      <c r="AE42" s="53">
        <v>8714.3903328742817</v>
      </c>
      <c r="AF42" s="53">
        <v>3</v>
      </c>
    </row>
    <row r="43" spans="1:32" x14ac:dyDescent="0.25">
      <c r="A43" s="53" t="s">
        <v>148</v>
      </c>
      <c r="B43" s="55">
        <v>41032</v>
      </c>
      <c r="C43" s="53">
        <v>1</v>
      </c>
      <c r="D43" s="53">
        <v>13747.706422018349</v>
      </c>
      <c r="E43" s="53">
        <f t="shared" si="0"/>
        <v>14427.667938361134</v>
      </c>
      <c r="F43" s="53">
        <f t="shared" si="1"/>
        <v>8435.1531323988584</v>
      </c>
      <c r="G43" s="53">
        <v>3</v>
      </c>
      <c r="I43" s="59">
        <v>41108</v>
      </c>
      <c r="J43" s="53" t="s">
        <v>143</v>
      </c>
      <c r="K43" s="53" t="s">
        <v>80</v>
      </c>
      <c r="L43" s="57">
        <v>139962300</v>
      </c>
      <c r="M43" s="53">
        <v>12950000</v>
      </c>
      <c r="AA43" s="53" t="s">
        <v>143</v>
      </c>
      <c r="AB43" s="58">
        <v>41164</v>
      </c>
      <c r="AC43" s="53">
        <v>2</v>
      </c>
      <c r="AD43" s="53">
        <v>38082.949308755764</v>
      </c>
    </row>
    <row r="44" spans="1:32" x14ac:dyDescent="0.25">
      <c r="A44" s="53" t="s">
        <v>148</v>
      </c>
      <c r="B44" s="58">
        <v>41046</v>
      </c>
      <c r="C44" s="53">
        <v>1</v>
      </c>
      <c r="D44" s="53">
        <v>6353.0751708428243</v>
      </c>
      <c r="G44" s="53" t="s">
        <v>61</v>
      </c>
      <c r="I44" s="59">
        <v>41109</v>
      </c>
      <c r="J44" s="53" t="s">
        <v>148</v>
      </c>
      <c r="K44" s="53">
        <v>3</v>
      </c>
      <c r="L44" s="57">
        <v>179240000</v>
      </c>
      <c r="M44" s="53">
        <v>13350000</v>
      </c>
      <c r="AA44" s="53" t="s">
        <v>143</v>
      </c>
      <c r="AB44" s="58">
        <v>41192</v>
      </c>
      <c r="AC44" s="53">
        <v>2</v>
      </c>
      <c r="AD44" s="53">
        <v>16648.245658662327</v>
      </c>
      <c r="AE44" s="53">
        <v>19403.520668058809</v>
      </c>
      <c r="AF44" s="53">
        <v>2</v>
      </c>
    </row>
    <row r="45" spans="1:32" x14ac:dyDescent="0.25">
      <c r="A45" s="53" t="s">
        <v>148</v>
      </c>
      <c r="B45" s="58">
        <v>41060</v>
      </c>
      <c r="C45" s="53">
        <v>1</v>
      </c>
      <c r="D45" s="53">
        <v>23182.222222222223</v>
      </c>
      <c r="G45" s="53" t="s">
        <v>61</v>
      </c>
      <c r="I45" s="59">
        <v>41109</v>
      </c>
      <c r="J45" s="53" t="s">
        <v>148</v>
      </c>
      <c r="K45" s="53" t="s">
        <v>56</v>
      </c>
      <c r="L45" s="57">
        <v>85973000</v>
      </c>
      <c r="M45" s="53">
        <v>25310000</v>
      </c>
      <c r="AA45" s="53" t="s">
        <v>143</v>
      </c>
      <c r="AB45" s="55">
        <v>41017</v>
      </c>
      <c r="AC45" s="53">
        <v>3</v>
      </c>
      <c r="AD45" s="53">
        <v>19879.699248120301</v>
      </c>
    </row>
    <row r="46" spans="1:32" x14ac:dyDescent="0.25">
      <c r="A46" s="53" t="s">
        <v>148</v>
      </c>
      <c r="B46" s="58">
        <v>41074</v>
      </c>
      <c r="C46" s="53">
        <v>1</v>
      </c>
      <c r="D46" s="53">
        <v>47675.555555555555</v>
      </c>
      <c r="E46" s="53">
        <v>47675.555555555555</v>
      </c>
      <c r="G46" s="53" t="s">
        <v>61</v>
      </c>
      <c r="I46" s="59">
        <v>41109</v>
      </c>
      <c r="J46" s="53" t="s">
        <v>148</v>
      </c>
      <c r="K46" s="53" t="s">
        <v>79</v>
      </c>
      <c r="L46" s="57">
        <v>149698639.89510557</v>
      </c>
      <c r="M46" s="53">
        <v>15072702.009824064</v>
      </c>
      <c r="Q46" s="53" t="s">
        <v>158</v>
      </c>
      <c r="AA46" s="53" t="s">
        <v>143</v>
      </c>
      <c r="AB46" s="55">
        <v>41031</v>
      </c>
      <c r="AC46" s="53">
        <v>3</v>
      </c>
      <c r="AD46" s="53">
        <v>14990.50901081518</v>
      </c>
      <c r="AE46" s="53">
        <v>2550.5224981492479</v>
      </c>
      <c r="AF46" s="53">
        <v>3</v>
      </c>
    </row>
    <row r="47" spans="1:32" x14ac:dyDescent="0.25">
      <c r="A47" s="53" t="s">
        <v>148</v>
      </c>
      <c r="B47" s="58">
        <v>41095</v>
      </c>
      <c r="C47" s="53">
        <v>1</v>
      </c>
      <c r="D47" s="53">
        <v>76677.68595041323</v>
      </c>
      <c r="E47" s="53">
        <f t="shared" si="0"/>
        <v>109973.1535949501</v>
      </c>
      <c r="F47" s="53">
        <f t="shared" si="1"/>
        <v>31918.304702866626</v>
      </c>
      <c r="G47" s="53">
        <v>2</v>
      </c>
      <c r="I47" s="59">
        <v>41122</v>
      </c>
      <c r="J47" s="53" t="s">
        <v>143</v>
      </c>
      <c r="K47" s="53" t="s">
        <v>77</v>
      </c>
      <c r="L47" s="57">
        <v>5085636687.606411</v>
      </c>
      <c r="M47" s="53">
        <v>122957396.42654453</v>
      </c>
      <c r="AA47" s="53" t="s">
        <v>143</v>
      </c>
      <c r="AB47" s="58">
        <v>41073</v>
      </c>
      <c r="AC47" s="53">
        <v>3</v>
      </c>
      <c r="AD47" s="53">
        <v>32149.923391215525</v>
      </c>
      <c r="AE47" s="53">
        <v>7160.9548791981379</v>
      </c>
      <c r="AF47" s="53">
        <v>2</v>
      </c>
    </row>
    <row r="48" spans="1:32" x14ac:dyDescent="0.25">
      <c r="A48" s="53" t="s">
        <v>148</v>
      </c>
      <c r="B48" s="58">
        <v>41109</v>
      </c>
      <c r="C48" s="53">
        <v>1</v>
      </c>
      <c r="D48" s="53">
        <v>112933.77483443708</v>
      </c>
      <c r="G48" s="53" t="s">
        <v>61</v>
      </c>
      <c r="I48" s="59">
        <v>41122</v>
      </c>
      <c r="J48" s="53" t="s">
        <v>143</v>
      </c>
      <c r="K48" s="53" t="s">
        <v>78</v>
      </c>
      <c r="L48" s="57">
        <v>2555662700</v>
      </c>
      <c r="M48" s="53">
        <v>18934000</v>
      </c>
      <c r="AA48" s="53" t="s">
        <v>143</v>
      </c>
      <c r="AB48" s="58">
        <v>41094</v>
      </c>
      <c r="AC48" s="53">
        <v>3</v>
      </c>
      <c r="AD48" s="53">
        <v>108450.88012347126</v>
      </c>
      <c r="AE48" s="53">
        <v>31709.393108135424</v>
      </c>
      <c r="AF48" s="53">
        <v>2</v>
      </c>
    </row>
    <row r="49" spans="1:32" x14ac:dyDescent="0.25">
      <c r="A49" s="53" t="s">
        <v>148</v>
      </c>
      <c r="B49" s="58">
        <v>41123</v>
      </c>
      <c r="C49" s="53">
        <v>1</v>
      </c>
      <c r="D49" s="53">
        <v>140308</v>
      </c>
      <c r="E49" s="53">
        <f>AVERAGE(D49:D52)</f>
        <v>98353.068604593471</v>
      </c>
      <c r="F49" s="53">
        <f>STDEVA(D49:D52)</f>
        <v>37335.116272498177</v>
      </c>
      <c r="G49" s="53">
        <v>4</v>
      </c>
      <c r="I49" s="59">
        <v>41122</v>
      </c>
      <c r="J49" s="53" t="s">
        <v>143</v>
      </c>
      <c r="K49" s="53" t="s">
        <v>80</v>
      </c>
      <c r="L49" s="57">
        <v>770937000</v>
      </c>
      <c r="M49" s="53">
        <v>12110000</v>
      </c>
      <c r="AA49" s="53" t="s">
        <v>143</v>
      </c>
      <c r="AB49" s="58">
        <v>41122</v>
      </c>
      <c r="AC49" s="53">
        <v>3</v>
      </c>
      <c r="AD49" s="53">
        <v>90275.144340762097</v>
      </c>
      <c r="AE49" s="53">
        <v>35449.881931445991</v>
      </c>
      <c r="AF49" s="53">
        <v>3</v>
      </c>
    </row>
    <row r="50" spans="1:32" x14ac:dyDescent="0.25">
      <c r="A50" s="53" t="s">
        <v>148</v>
      </c>
      <c r="B50" s="58">
        <v>41137</v>
      </c>
      <c r="C50" s="53">
        <v>1</v>
      </c>
      <c r="D50" s="53">
        <v>69362.139917695473</v>
      </c>
      <c r="G50" s="53" t="s">
        <v>61</v>
      </c>
      <c r="I50" s="59">
        <v>41123</v>
      </c>
      <c r="J50" s="53" t="s">
        <v>148</v>
      </c>
      <c r="K50" s="53">
        <v>3</v>
      </c>
      <c r="L50" s="57"/>
      <c r="AA50" s="53" t="s">
        <v>143</v>
      </c>
      <c r="AB50" s="58">
        <v>41164</v>
      </c>
      <c r="AC50" s="53">
        <v>3</v>
      </c>
      <c r="AD50" s="53">
        <v>34487.964989059081</v>
      </c>
    </row>
    <row r="51" spans="1:32" x14ac:dyDescent="0.25">
      <c r="A51" s="53" t="s">
        <v>148</v>
      </c>
      <c r="B51" s="58">
        <v>41150</v>
      </c>
      <c r="C51" s="53">
        <v>1</v>
      </c>
      <c r="D51" s="53">
        <v>119229.88505747127</v>
      </c>
      <c r="G51" s="53" t="s">
        <v>61</v>
      </c>
      <c r="I51" s="59">
        <v>41123</v>
      </c>
      <c r="J51" s="53" t="s">
        <v>148</v>
      </c>
      <c r="K51" s="53" t="s">
        <v>56</v>
      </c>
      <c r="L51" s="57"/>
      <c r="AA51" s="53" t="s">
        <v>143</v>
      </c>
      <c r="AB51" s="58">
        <v>41192</v>
      </c>
      <c r="AC51" s="53">
        <v>3</v>
      </c>
      <c r="AD51" s="53">
        <v>3031.1320754716985</v>
      </c>
    </row>
    <row r="52" spans="1:32" x14ac:dyDescent="0.25">
      <c r="A52" s="53" t="s">
        <v>148</v>
      </c>
      <c r="B52" s="58">
        <v>41151</v>
      </c>
      <c r="C52" s="53">
        <v>1</v>
      </c>
      <c r="D52" s="53">
        <v>64512.249443207125</v>
      </c>
      <c r="G52" s="53" t="s">
        <v>61</v>
      </c>
      <c r="I52" s="59">
        <v>41123</v>
      </c>
      <c r="J52" s="53" t="s">
        <v>148</v>
      </c>
      <c r="K52" s="53" t="s">
        <v>79</v>
      </c>
      <c r="L52" s="57"/>
    </row>
    <row r="53" spans="1:32" x14ac:dyDescent="0.25">
      <c r="A53" s="53" t="s">
        <v>148</v>
      </c>
      <c r="B53" s="58">
        <v>41193</v>
      </c>
      <c r="C53" s="53">
        <v>1</v>
      </c>
      <c r="D53" s="53">
        <v>7110.1123595505615</v>
      </c>
      <c r="E53" s="53">
        <v>7110.1123595505615</v>
      </c>
      <c r="G53" s="53" t="s">
        <v>61</v>
      </c>
      <c r="I53" s="59">
        <v>41136</v>
      </c>
      <c r="J53" s="53" t="s">
        <v>143</v>
      </c>
      <c r="K53" s="53" t="s">
        <v>77</v>
      </c>
      <c r="L53" s="57">
        <v>1186711000</v>
      </c>
      <c r="M53" s="53">
        <v>157760000</v>
      </c>
    </row>
    <row r="54" spans="1:32" x14ac:dyDescent="0.25">
      <c r="A54" s="53" t="s">
        <v>148</v>
      </c>
      <c r="B54" s="58">
        <v>41221</v>
      </c>
      <c r="C54" s="53">
        <v>1</v>
      </c>
      <c r="D54" s="53">
        <v>19505.338078291814</v>
      </c>
      <c r="E54" s="53">
        <v>19505.338078291814</v>
      </c>
      <c r="I54" s="59">
        <v>41136</v>
      </c>
      <c r="J54" s="53" t="s">
        <v>143</v>
      </c>
      <c r="K54" s="53" t="s">
        <v>78</v>
      </c>
      <c r="L54" s="57">
        <v>3269543000</v>
      </c>
      <c r="M54" s="53">
        <v>95400000</v>
      </c>
      <c r="AA54" s="53" t="s">
        <v>159</v>
      </c>
      <c r="AB54" s="55">
        <v>41017</v>
      </c>
      <c r="AC54" s="53">
        <v>1</v>
      </c>
      <c r="AD54" s="53">
        <v>17248.663101604277</v>
      </c>
      <c r="AE54" s="53" t="s">
        <v>61</v>
      </c>
      <c r="AF54" s="53" t="s">
        <v>61</v>
      </c>
    </row>
    <row r="55" spans="1:32" x14ac:dyDescent="0.25">
      <c r="A55" s="53" t="s">
        <v>148</v>
      </c>
      <c r="B55" s="55">
        <v>41018</v>
      </c>
      <c r="C55" s="53">
        <v>2</v>
      </c>
      <c r="D55" s="53">
        <v>18838.120104438643</v>
      </c>
      <c r="E55" s="53">
        <v>18838.120104438643</v>
      </c>
      <c r="I55" s="59">
        <v>41136</v>
      </c>
      <c r="J55" s="53" t="s">
        <v>143</v>
      </c>
      <c r="K55" s="53" t="s">
        <v>80</v>
      </c>
      <c r="L55" s="57">
        <v>247038000</v>
      </c>
      <c r="M55" s="53">
        <v>10230000</v>
      </c>
      <c r="AA55" s="53" t="s">
        <v>159</v>
      </c>
      <c r="AB55" s="55">
        <v>41031</v>
      </c>
      <c r="AC55" s="53">
        <v>1</v>
      </c>
      <c r="AD55" s="53">
        <v>14427.667938361134</v>
      </c>
      <c r="AE55" s="53">
        <v>8435.1531323988584</v>
      </c>
      <c r="AF55" s="53">
        <v>3</v>
      </c>
    </row>
    <row r="56" spans="1:32" x14ac:dyDescent="0.25">
      <c r="A56" s="53" t="s">
        <v>148</v>
      </c>
      <c r="B56" s="55">
        <v>41032</v>
      </c>
      <c r="C56" s="53">
        <v>2</v>
      </c>
      <c r="D56" s="53">
        <v>9965.9090909090901</v>
      </c>
      <c r="E56" s="53">
        <f t="shared" si="0"/>
        <v>13246.943034858885</v>
      </c>
      <c r="F56" s="53">
        <f t="shared" si="1"/>
        <v>8513.9335535599439</v>
      </c>
      <c r="G56" s="53">
        <v>3</v>
      </c>
      <c r="I56" s="59">
        <v>41137</v>
      </c>
      <c r="J56" s="53" t="s">
        <v>148</v>
      </c>
      <c r="K56" s="53" t="s">
        <v>56</v>
      </c>
      <c r="L56" s="57">
        <v>135475907.5520069</v>
      </c>
      <c r="M56" s="53">
        <v>6569208.7907786835</v>
      </c>
      <c r="AA56" s="53" t="s">
        <v>159</v>
      </c>
      <c r="AB56" s="58">
        <v>41073</v>
      </c>
      <c r="AC56" s="53">
        <v>1</v>
      </c>
      <c r="AD56" s="53">
        <v>47675.555555555555</v>
      </c>
      <c r="AF56" s="53" t="s">
        <v>61</v>
      </c>
    </row>
    <row r="57" spans="1:32" x14ac:dyDescent="0.25">
      <c r="A57" s="53" t="s">
        <v>148</v>
      </c>
      <c r="B57" s="58">
        <v>41046</v>
      </c>
      <c r="C57" s="53">
        <v>2</v>
      </c>
      <c r="D57" s="53">
        <v>6861.678004535147</v>
      </c>
      <c r="G57" s="53" t="s">
        <v>61</v>
      </c>
      <c r="I57" s="59">
        <v>41137</v>
      </c>
      <c r="J57" s="53" t="s">
        <v>148</v>
      </c>
      <c r="K57" s="53" t="s">
        <v>79</v>
      </c>
      <c r="L57" s="57">
        <v>334800000</v>
      </c>
      <c r="M57" s="53">
        <v>34698000</v>
      </c>
      <c r="AA57" s="53" t="s">
        <v>159</v>
      </c>
      <c r="AB57" s="58">
        <v>41094</v>
      </c>
      <c r="AC57" s="53">
        <v>1</v>
      </c>
      <c r="AD57" s="53">
        <v>109973.1535949501</v>
      </c>
      <c r="AE57" s="53">
        <v>31918.304702866626</v>
      </c>
      <c r="AF57" s="53">
        <v>2</v>
      </c>
    </row>
    <row r="58" spans="1:32" x14ac:dyDescent="0.25">
      <c r="A58" s="53" t="s">
        <v>148</v>
      </c>
      <c r="B58" s="58">
        <v>41060</v>
      </c>
      <c r="C58" s="53">
        <v>2</v>
      </c>
      <c r="D58" s="53">
        <v>22913.24200913242</v>
      </c>
      <c r="G58" s="53" t="s">
        <v>61</v>
      </c>
      <c r="I58" s="59">
        <v>41150</v>
      </c>
      <c r="J58" s="53" t="s">
        <v>148</v>
      </c>
      <c r="K58" s="53" t="s">
        <v>77</v>
      </c>
      <c r="L58" s="57">
        <v>6359800000</v>
      </c>
      <c r="M58" s="53">
        <v>32380000</v>
      </c>
      <c r="AA58" s="53" t="s">
        <v>159</v>
      </c>
      <c r="AB58" s="58">
        <v>41122</v>
      </c>
      <c r="AC58" s="53">
        <v>1</v>
      </c>
      <c r="AD58" s="53">
        <v>98353.068604593471</v>
      </c>
      <c r="AE58" s="53">
        <v>37335.116272498177</v>
      </c>
      <c r="AF58" s="53">
        <v>4</v>
      </c>
    </row>
    <row r="59" spans="1:32" x14ac:dyDescent="0.25">
      <c r="A59" s="53" t="s">
        <v>148</v>
      </c>
      <c r="B59" s="58">
        <v>41074</v>
      </c>
      <c r="C59" s="53">
        <v>2</v>
      </c>
      <c r="D59" s="53">
        <v>50749.44567627494</v>
      </c>
      <c r="E59" s="53">
        <v>50749.44567627494</v>
      </c>
      <c r="F59" s="53" t="s">
        <v>61</v>
      </c>
      <c r="G59" s="53" t="s">
        <v>61</v>
      </c>
      <c r="I59" s="59">
        <v>41150</v>
      </c>
      <c r="J59" s="53" t="s">
        <v>143</v>
      </c>
      <c r="K59" s="53" t="s">
        <v>78</v>
      </c>
      <c r="L59" s="57">
        <v>2957440000</v>
      </c>
      <c r="M59" s="53">
        <v>251500000</v>
      </c>
      <c r="AA59" s="53" t="s">
        <v>159</v>
      </c>
      <c r="AB59" s="58">
        <v>41192</v>
      </c>
      <c r="AC59" s="53">
        <v>1</v>
      </c>
      <c r="AD59" s="53">
        <v>7110.1123595505615</v>
      </c>
    </row>
    <row r="60" spans="1:32" x14ac:dyDescent="0.25">
      <c r="A60" s="53" t="s">
        <v>148</v>
      </c>
      <c r="B60" s="58">
        <v>41095</v>
      </c>
      <c r="C60" s="53">
        <v>2</v>
      </c>
      <c r="D60" s="53">
        <v>88116.93548387097</v>
      </c>
      <c r="E60" s="53">
        <f>AVERAGE(D60:D61)</f>
        <v>104971.07836140451</v>
      </c>
      <c r="F60" s="53">
        <f>STDEVA(D60:D61)</f>
        <v>23835.357439581829</v>
      </c>
      <c r="G60" s="53">
        <v>2</v>
      </c>
      <c r="I60" s="59">
        <v>41150</v>
      </c>
      <c r="J60" s="53" t="s">
        <v>143</v>
      </c>
      <c r="K60" s="53" t="s">
        <v>80</v>
      </c>
      <c r="L60" s="57">
        <v>2105024000</v>
      </c>
      <c r="M60" s="53">
        <v>42000000</v>
      </c>
      <c r="AA60" s="53" t="s">
        <v>159</v>
      </c>
      <c r="AB60" s="55">
        <v>41017</v>
      </c>
      <c r="AC60" s="53">
        <v>2</v>
      </c>
      <c r="AD60" s="53">
        <v>18838.120104438643</v>
      </c>
    </row>
    <row r="61" spans="1:32" x14ac:dyDescent="0.25">
      <c r="A61" s="53" t="s">
        <v>148</v>
      </c>
      <c r="B61" s="58">
        <v>41109</v>
      </c>
      <c r="C61" s="53">
        <v>2</v>
      </c>
      <c r="D61" s="53">
        <v>121825.22123893804</v>
      </c>
      <c r="G61" s="53" t="s">
        <v>61</v>
      </c>
      <c r="I61" s="59">
        <v>41151</v>
      </c>
      <c r="J61" s="53" t="s">
        <v>148</v>
      </c>
      <c r="K61" s="53">
        <v>3</v>
      </c>
      <c r="L61" s="57">
        <v>848458000</v>
      </c>
      <c r="M61" s="53">
        <v>11460000</v>
      </c>
      <c r="AA61" s="53" t="s">
        <v>159</v>
      </c>
      <c r="AB61" s="55">
        <v>41031</v>
      </c>
      <c r="AC61" s="53">
        <v>2</v>
      </c>
      <c r="AD61" s="53">
        <v>13246.943034858885</v>
      </c>
      <c r="AE61" s="53">
        <v>8513.9335535599439</v>
      </c>
      <c r="AF61" s="53">
        <v>3</v>
      </c>
    </row>
    <row r="62" spans="1:32" x14ac:dyDescent="0.25">
      <c r="A62" s="53" t="s">
        <v>148</v>
      </c>
      <c r="B62" s="58">
        <v>41123</v>
      </c>
      <c r="C62" s="53">
        <v>2</v>
      </c>
      <c r="D62" s="53">
        <v>121293.27902240327</v>
      </c>
      <c r="E62" s="53">
        <f>AVERAGE(D62:D64)</f>
        <v>80037.578678659309</v>
      </c>
      <c r="F62" s="53">
        <f>STDEVA(D62:D64)</f>
        <v>38085.533607975827</v>
      </c>
      <c r="G62" s="53">
        <v>3</v>
      </c>
      <c r="I62" s="59">
        <v>41151</v>
      </c>
      <c r="J62" s="53" t="s">
        <v>148</v>
      </c>
      <c r="K62" s="53" t="s">
        <v>56</v>
      </c>
      <c r="L62" s="57">
        <v>940410000</v>
      </c>
      <c r="M62" s="53">
        <v>51660000</v>
      </c>
      <c r="AA62" s="53" t="s">
        <v>159</v>
      </c>
      <c r="AB62" s="58">
        <v>41073</v>
      </c>
      <c r="AC62" s="53">
        <v>2</v>
      </c>
      <c r="AD62" s="53">
        <v>50749.44567627494</v>
      </c>
      <c r="AE62" s="53" t="s">
        <v>61</v>
      </c>
      <c r="AF62" s="53" t="s">
        <v>61</v>
      </c>
    </row>
    <row r="63" spans="1:32" x14ac:dyDescent="0.25">
      <c r="A63" s="53" t="s">
        <v>148</v>
      </c>
      <c r="B63" s="58">
        <v>41137</v>
      </c>
      <c r="C63" s="53">
        <v>2</v>
      </c>
      <c r="D63" s="53">
        <v>72600</v>
      </c>
      <c r="G63" s="53" t="s">
        <v>61</v>
      </c>
      <c r="I63" s="59">
        <v>41151</v>
      </c>
      <c r="J63" s="53" t="s">
        <v>148</v>
      </c>
      <c r="K63" s="53" t="s">
        <v>79</v>
      </c>
      <c r="L63" s="57">
        <v>1339567000</v>
      </c>
      <c r="M63" s="53">
        <v>24010000</v>
      </c>
      <c r="AA63" s="53" t="s">
        <v>159</v>
      </c>
      <c r="AB63" s="58">
        <v>41094</v>
      </c>
      <c r="AC63" s="53">
        <v>2</v>
      </c>
      <c r="AD63" s="53">
        <v>104971.07836140451</v>
      </c>
      <c r="AE63" s="53">
        <v>23835.357439581829</v>
      </c>
      <c r="AF63" s="53">
        <v>2</v>
      </c>
    </row>
    <row r="64" spans="1:32" x14ac:dyDescent="0.25">
      <c r="A64" s="53" t="s">
        <v>148</v>
      </c>
      <c r="B64" s="58">
        <v>41151</v>
      </c>
      <c r="C64" s="53">
        <v>2</v>
      </c>
      <c r="D64" s="53">
        <v>46219.457013574662</v>
      </c>
      <c r="G64" s="53" t="s">
        <v>61</v>
      </c>
      <c r="I64" s="59">
        <v>41164</v>
      </c>
      <c r="J64" s="53" t="s">
        <v>143</v>
      </c>
      <c r="K64" s="53" t="s">
        <v>77</v>
      </c>
      <c r="L64" s="57">
        <v>18440910000</v>
      </c>
      <c r="M64" s="53">
        <v>21517000</v>
      </c>
      <c r="AA64" s="53" t="s">
        <v>159</v>
      </c>
      <c r="AB64" s="58">
        <v>41122</v>
      </c>
      <c r="AC64" s="53">
        <v>2</v>
      </c>
      <c r="AD64" s="53">
        <v>80037.578678659294</v>
      </c>
      <c r="AE64" s="53">
        <v>38085.533607975827</v>
      </c>
      <c r="AF64" s="53">
        <v>3</v>
      </c>
    </row>
    <row r="65" spans="1:32" x14ac:dyDescent="0.25">
      <c r="A65" s="53" t="s">
        <v>148</v>
      </c>
      <c r="B65" s="58">
        <v>41193</v>
      </c>
      <c r="C65" s="53">
        <v>2</v>
      </c>
      <c r="D65" s="53">
        <v>7635.2830188679245</v>
      </c>
      <c r="E65" s="53">
        <v>7635.2830188679245</v>
      </c>
      <c r="G65" s="53" t="s">
        <v>61</v>
      </c>
      <c r="I65" s="59">
        <v>41164</v>
      </c>
      <c r="J65" s="53" t="s">
        <v>143</v>
      </c>
      <c r="K65" s="53" t="s">
        <v>78</v>
      </c>
      <c r="L65" s="57">
        <v>5958969000</v>
      </c>
      <c r="M65" s="53">
        <v>92090000</v>
      </c>
      <c r="AA65" s="53" t="s">
        <v>159</v>
      </c>
      <c r="AB65" s="58">
        <v>41192</v>
      </c>
      <c r="AC65" s="53">
        <v>2</v>
      </c>
      <c r="AD65" s="53">
        <v>7635.2830188679245</v>
      </c>
    </row>
    <row r="66" spans="1:32" x14ac:dyDescent="0.25">
      <c r="A66" s="53" t="s">
        <v>148</v>
      </c>
      <c r="B66" s="55">
        <v>41018</v>
      </c>
      <c r="C66" s="53">
        <v>3</v>
      </c>
      <c r="D66" s="53">
        <v>20470.108695652176</v>
      </c>
      <c r="E66" s="53">
        <v>20470.108695652176</v>
      </c>
      <c r="I66" s="59">
        <v>41164</v>
      </c>
      <c r="J66" s="53" t="s">
        <v>143</v>
      </c>
      <c r="K66" s="53" t="s">
        <v>80</v>
      </c>
      <c r="L66" s="57">
        <v>3232640000</v>
      </c>
      <c r="M66" s="53">
        <v>29270000</v>
      </c>
      <c r="AA66" s="53" t="s">
        <v>159</v>
      </c>
      <c r="AB66" s="55">
        <v>41017</v>
      </c>
      <c r="AC66" s="53">
        <v>3</v>
      </c>
      <c r="AD66" s="53">
        <v>20470.108695652176</v>
      </c>
    </row>
    <row r="67" spans="1:32" x14ac:dyDescent="0.25">
      <c r="A67" s="53" t="s">
        <v>148</v>
      </c>
      <c r="B67" s="55">
        <v>41032</v>
      </c>
      <c r="C67" s="53">
        <v>3</v>
      </c>
      <c r="D67" s="53">
        <v>20919.724770642202</v>
      </c>
      <c r="E67" s="53">
        <f t="shared" si="0"/>
        <v>22557.842963552317</v>
      </c>
      <c r="F67" s="53">
        <f t="shared" si="1"/>
        <v>15634.143548683884</v>
      </c>
      <c r="G67" s="53">
        <v>3</v>
      </c>
      <c r="I67" s="59">
        <v>41192</v>
      </c>
      <c r="J67" s="53" t="s">
        <v>143</v>
      </c>
      <c r="K67" s="53" t="s">
        <v>77</v>
      </c>
      <c r="L67" s="57">
        <v>24282530000</v>
      </c>
      <c r="M67" s="53">
        <v>10430000</v>
      </c>
      <c r="AA67" s="53" t="s">
        <v>159</v>
      </c>
      <c r="AB67" s="55">
        <v>41031</v>
      </c>
      <c r="AC67" s="53">
        <v>3</v>
      </c>
      <c r="AD67" s="53">
        <v>22557.842963552299</v>
      </c>
      <c r="AE67" s="53">
        <v>15634.143548683884</v>
      </c>
      <c r="AF67" s="53">
        <v>3</v>
      </c>
    </row>
    <row r="68" spans="1:32" x14ac:dyDescent="0.25">
      <c r="A68" s="53" t="s">
        <v>148</v>
      </c>
      <c r="B68" s="58">
        <v>41046</v>
      </c>
      <c r="C68" s="53">
        <v>3</v>
      </c>
      <c r="D68" s="53">
        <v>7807.2562358276646</v>
      </c>
      <c r="I68" s="59">
        <v>41192</v>
      </c>
      <c r="J68" s="53" t="s">
        <v>143</v>
      </c>
      <c r="K68" s="53" t="s">
        <v>78</v>
      </c>
      <c r="L68" s="57">
        <v>52722515800</v>
      </c>
      <c r="M68" s="53">
        <v>18946000</v>
      </c>
      <c r="AA68" s="53" t="s">
        <v>159</v>
      </c>
      <c r="AB68" s="58">
        <v>41073</v>
      </c>
      <c r="AC68" s="53">
        <v>3</v>
      </c>
      <c r="AD68" s="53">
        <v>56650.334075723833</v>
      </c>
    </row>
    <row r="69" spans="1:32" x14ac:dyDescent="0.25">
      <c r="A69" s="53" t="s">
        <v>148</v>
      </c>
      <c r="B69" s="58">
        <v>41060</v>
      </c>
      <c r="C69" s="53">
        <v>3</v>
      </c>
      <c r="D69" s="53">
        <v>38946.547884187079</v>
      </c>
      <c r="I69" s="59">
        <v>41192</v>
      </c>
      <c r="J69" s="53" t="s">
        <v>143</v>
      </c>
      <c r="K69" s="53" t="s">
        <v>80</v>
      </c>
      <c r="L69" s="57">
        <v>14413919000</v>
      </c>
      <c r="M69" s="53">
        <v>12209000</v>
      </c>
      <c r="AA69" s="53" t="s">
        <v>159</v>
      </c>
      <c r="AB69" s="58">
        <v>41094</v>
      </c>
      <c r="AC69" s="53">
        <v>3</v>
      </c>
      <c r="AD69" s="53">
        <v>118282.56070640177</v>
      </c>
    </row>
    <row r="70" spans="1:32" x14ac:dyDescent="0.25">
      <c r="A70" s="53" t="s">
        <v>148</v>
      </c>
      <c r="B70" s="58">
        <v>41074</v>
      </c>
      <c r="C70" s="53">
        <v>3</v>
      </c>
      <c r="D70" s="53">
        <v>56650.334075723833</v>
      </c>
      <c r="E70" s="53">
        <v>56650.334075723833</v>
      </c>
      <c r="I70" s="59">
        <v>41193</v>
      </c>
      <c r="J70" s="53" t="s">
        <v>148</v>
      </c>
      <c r="K70" s="53">
        <v>3</v>
      </c>
      <c r="L70" s="57">
        <v>131514300</v>
      </c>
      <c r="M70" s="53">
        <v>13510000</v>
      </c>
      <c r="AA70" s="53" t="s">
        <v>159</v>
      </c>
      <c r="AB70" s="58">
        <v>41122</v>
      </c>
      <c r="AC70" s="53">
        <v>3</v>
      </c>
      <c r="AD70" s="53">
        <v>109615.975280317</v>
      </c>
      <c r="AE70" s="53">
        <v>46748.463947347438</v>
      </c>
      <c r="AF70" s="53">
        <v>2</v>
      </c>
    </row>
    <row r="71" spans="1:32" x14ac:dyDescent="0.25">
      <c r="A71" s="53" t="s">
        <v>148</v>
      </c>
      <c r="B71" s="58">
        <v>41095</v>
      </c>
      <c r="C71" s="53">
        <v>3</v>
      </c>
      <c r="D71" s="53">
        <v>93110.45364891518</v>
      </c>
      <c r="E71" s="53">
        <f t="shared" ref="E71" si="2">AVERAGE(D71:D73)</f>
        <v>118021.7151676193</v>
      </c>
      <c r="F71" s="53">
        <f t="shared" ref="F71" si="3">STDEVA(D71:D73)</f>
        <v>24781.868360068725</v>
      </c>
      <c r="I71" s="59">
        <v>41193</v>
      </c>
      <c r="J71" s="53" t="s">
        <v>148</v>
      </c>
      <c r="K71" s="53" t="s">
        <v>56</v>
      </c>
      <c r="L71" s="57">
        <v>191588600</v>
      </c>
      <c r="M71" s="53">
        <v>26621000</v>
      </c>
      <c r="AA71" s="53" t="s">
        <v>159</v>
      </c>
      <c r="AB71" s="58">
        <v>41164</v>
      </c>
      <c r="AC71" s="53">
        <v>3</v>
      </c>
    </row>
    <row r="72" spans="1:32" x14ac:dyDescent="0.25">
      <c r="A72" s="53" t="s">
        <v>148</v>
      </c>
      <c r="B72" s="58">
        <v>41109</v>
      </c>
      <c r="C72" s="53">
        <v>3</v>
      </c>
      <c r="D72" s="53">
        <v>118282.56070640177</v>
      </c>
      <c r="I72" s="59">
        <v>41193</v>
      </c>
      <c r="J72" s="53" t="s">
        <v>148</v>
      </c>
      <c r="K72" s="53" t="s">
        <v>79</v>
      </c>
      <c r="L72" s="57">
        <v>142071000</v>
      </c>
      <c r="M72" s="53">
        <v>20170000</v>
      </c>
      <c r="AA72" s="53" t="s">
        <v>159</v>
      </c>
      <c r="AB72" s="58">
        <v>41192</v>
      </c>
      <c r="AC72" s="53">
        <v>3</v>
      </c>
      <c r="AD72" s="53">
        <v>12956.603773584906</v>
      </c>
    </row>
    <row r="73" spans="1:32" x14ac:dyDescent="0.25">
      <c r="A73" s="53" t="s">
        <v>148</v>
      </c>
      <c r="B73" s="58">
        <v>41123</v>
      </c>
      <c r="C73" s="53">
        <v>3</v>
      </c>
      <c r="D73" s="53">
        <v>142672.13114754099</v>
      </c>
      <c r="E73" s="53">
        <f>AVERAGE(D73:D74)</f>
        <v>109615.97528031678</v>
      </c>
      <c r="F73" s="53">
        <f>STDEVA(D73:D74)</f>
        <v>46748.463947347438</v>
      </c>
      <c r="G73" s="53">
        <v>2</v>
      </c>
      <c r="I73" s="59">
        <v>41206</v>
      </c>
      <c r="J73" s="53" t="s">
        <v>143</v>
      </c>
      <c r="K73" s="53" t="s">
        <v>77</v>
      </c>
      <c r="L73" s="57">
        <v>672810000</v>
      </c>
      <c r="M73" s="53">
        <v>34060000</v>
      </c>
    </row>
    <row r="74" spans="1:32" x14ac:dyDescent="0.25">
      <c r="A74" s="53" t="s">
        <v>148</v>
      </c>
      <c r="B74" s="58">
        <v>41151</v>
      </c>
      <c r="C74" s="53">
        <v>3</v>
      </c>
      <c r="D74" s="53">
        <v>76559.819413092555</v>
      </c>
      <c r="I74" s="59">
        <v>41206</v>
      </c>
      <c r="J74" s="53" t="s">
        <v>143</v>
      </c>
      <c r="K74" s="53" t="s">
        <v>78</v>
      </c>
      <c r="L74" s="57">
        <v>499744000</v>
      </c>
      <c r="M74" s="53">
        <v>111450000</v>
      </c>
    </row>
    <row r="75" spans="1:32" x14ac:dyDescent="0.25">
      <c r="A75" s="53" t="s">
        <v>148</v>
      </c>
      <c r="B75" s="58">
        <v>41193</v>
      </c>
      <c r="C75" s="53">
        <v>3</v>
      </c>
      <c r="D75" s="53">
        <v>12956.603773584906</v>
      </c>
      <c r="E75" s="53">
        <v>12956.603773584906</v>
      </c>
      <c r="F75" s="53" t="s">
        <v>61</v>
      </c>
      <c r="I75" s="59">
        <v>41221</v>
      </c>
      <c r="J75" s="53" t="s">
        <v>148</v>
      </c>
      <c r="K75" s="53" t="s">
        <v>56</v>
      </c>
      <c r="L75" s="57">
        <v>769351000</v>
      </c>
      <c r="M75" s="53">
        <v>18463000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Phyto_Enviromental</vt:lpstr>
      <vt:lpstr>Zooplankton</vt:lpstr>
      <vt:lpstr>Zoop_Diversity </vt:lpstr>
      <vt:lpstr>Zoop_Composition</vt:lpstr>
      <vt:lpstr>Phyto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mcgann</dc:creator>
  <cp:lastModifiedBy>kevin mcgann</cp:lastModifiedBy>
  <dcterms:created xsi:type="dcterms:W3CDTF">2021-07-15T14:49:55Z</dcterms:created>
  <dcterms:modified xsi:type="dcterms:W3CDTF">2021-12-30T17:47:59Z</dcterms:modified>
</cp:coreProperties>
</file>