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hidePivotFieldList="1" autoCompressPictures="0"/>
  <bookViews>
    <workbookView xWindow="480" yWindow="0" windowWidth="24720" windowHeight="13760" activeTab="1"/>
  </bookViews>
  <sheets>
    <sheet name="Test" sheetId="1" r:id="rId1"/>
    <sheet name="Final" sheetId="4" r:id="rId2"/>
    <sheet name="NMDS Happy" sheetId="5" r:id="rId3"/>
    <sheet name="Temp Sort" sheetId="6" r:id="rId4"/>
  </sheets>
  <definedNames>
    <definedName name="_xlnm._FilterDatabase" localSheetId="0" hidden="1">Test!$A$1:$AO$49</definedName>
  </definedName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B3" i="4" l="1"/>
  <c r="CB4" i="4"/>
  <c r="CB5" i="4"/>
  <c r="CB6" i="4"/>
  <c r="CB7" i="4"/>
  <c r="CB8" i="4"/>
  <c r="CB9" i="4"/>
  <c r="CB10" i="4"/>
  <c r="CB11" i="4"/>
  <c r="CB12" i="4"/>
  <c r="CB13" i="4"/>
  <c r="CB14" i="4"/>
  <c r="CB15" i="4"/>
  <c r="CB16" i="4"/>
  <c r="CB17" i="4"/>
  <c r="CB18" i="4"/>
  <c r="CB19" i="4"/>
  <c r="CB20" i="4"/>
  <c r="CB21" i="4"/>
  <c r="CB22" i="4"/>
  <c r="CB23" i="4"/>
  <c r="CB24" i="4"/>
  <c r="CB25" i="4"/>
  <c r="CB26" i="4"/>
  <c r="CB27" i="4"/>
  <c r="CB28" i="4"/>
  <c r="CB30" i="4"/>
  <c r="CB31" i="4"/>
  <c r="CB32" i="4"/>
  <c r="CB33" i="4"/>
  <c r="CB34" i="4"/>
  <c r="CB35" i="4"/>
  <c r="CB36" i="4"/>
  <c r="CB37" i="4"/>
  <c r="CB38" i="4"/>
  <c r="CB39" i="4"/>
  <c r="CB40" i="4"/>
  <c r="CB41" i="4"/>
  <c r="CB42" i="4"/>
  <c r="CB43" i="4"/>
  <c r="CB44" i="4"/>
  <c r="CB45" i="4"/>
  <c r="CB46" i="4"/>
  <c r="CB47" i="4"/>
  <c r="CB48" i="4"/>
  <c r="CB49" i="4"/>
  <c r="CB50" i="4"/>
  <c r="CB51" i="4"/>
  <c r="CB52" i="4"/>
  <c r="CB53" i="4"/>
  <c r="CB54" i="4"/>
  <c r="CB55" i="4"/>
  <c r="CB56" i="4"/>
  <c r="CB57" i="4"/>
  <c r="CB58" i="4"/>
  <c r="CB59" i="4"/>
  <c r="CB60" i="4"/>
  <c r="CB61" i="4"/>
  <c r="CB2" i="4"/>
  <c r="BN2" i="4"/>
  <c r="U65" i="4"/>
  <c r="U64" i="4"/>
  <c r="U63" i="4"/>
  <c r="T65" i="4"/>
  <c r="T64" i="4"/>
  <c r="T63" i="4"/>
  <c r="S3" i="4"/>
  <c r="S4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34" i="4"/>
  <c r="S35" i="4"/>
  <c r="S36" i="4"/>
  <c r="S37" i="4"/>
  <c r="S38" i="4"/>
  <c r="S39" i="4"/>
  <c r="S40" i="4"/>
  <c r="S41" i="4"/>
  <c r="S42" i="4"/>
  <c r="S43" i="4"/>
  <c r="S44" i="4"/>
  <c r="S45" i="4"/>
  <c r="S46" i="4"/>
  <c r="S47" i="4"/>
  <c r="S48" i="4"/>
  <c r="S49" i="4"/>
  <c r="S50" i="4"/>
  <c r="S51" i="4"/>
  <c r="S52" i="4"/>
  <c r="S53" i="4"/>
  <c r="S54" i="4"/>
  <c r="S55" i="4"/>
  <c r="S56" i="4"/>
  <c r="S57" i="4"/>
  <c r="S58" i="4"/>
  <c r="S59" i="4"/>
  <c r="S60" i="4"/>
  <c r="S61" i="4"/>
  <c r="S2" i="4"/>
  <c r="CA3" i="4"/>
  <c r="CA4" i="4"/>
  <c r="CA5" i="4"/>
  <c r="CA6" i="4"/>
  <c r="CA7" i="4"/>
  <c r="CA8" i="4"/>
  <c r="CA9" i="4"/>
  <c r="CA10" i="4"/>
  <c r="CA11" i="4"/>
  <c r="CA12" i="4"/>
  <c r="CA13" i="4"/>
  <c r="CA14" i="4"/>
  <c r="CA15" i="4"/>
  <c r="CA16" i="4"/>
  <c r="CA17" i="4"/>
  <c r="CA18" i="4"/>
  <c r="CA19" i="4"/>
  <c r="CA20" i="4"/>
  <c r="CA21" i="4"/>
  <c r="CA22" i="4"/>
  <c r="CA23" i="4"/>
  <c r="CA24" i="4"/>
  <c r="CA25" i="4"/>
  <c r="CA26" i="4"/>
  <c r="CA27" i="4"/>
  <c r="CA28" i="4"/>
  <c r="CA30" i="4"/>
  <c r="CA31" i="4"/>
  <c r="CA32" i="4"/>
  <c r="CA33" i="4"/>
  <c r="CA34" i="4"/>
  <c r="CA35" i="4"/>
  <c r="CA36" i="4"/>
  <c r="CA37" i="4"/>
  <c r="CA38" i="4"/>
  <c r="CA39" i="4"/>
  <c r="CA40" i="4"/>
  <c r="CA41" i="4"/>
  <c r="CA42" i="4"/>
  <c r="CA43" i="4"/>
  <c r="CA44" i="4"/>
  <c r="CA45" i="4"/>
  <c r="CA46" i="4"/>
  <c r="CA47" i="4"/>
  <c r="CA48" i="4"/>
  <c r="CA49" i="4"/>
  <c r="CA50" i="4"/>
  <c r="CA51" i="4"/>
  <c r="CA52" i="4"/>
  <c r="CA53" i="4"/>
  <c r="CA54" i="4"/>
  <c r="CA55" i="4"/>
  <c r="CA56" i="4"/>
  <c r="CA57" i="4"/>
  <c r="CA58" i="4"/>
  <c r="CA59" i="4"/>
  <c r="CA60" i="4"/>
  <c r="CA61" i="4"/>
  <c r="CA2" i="4"/>
  <c r="BZ3" i="4"/>
  <c r="BZ4" i="4"/>
  <c r="BZ5" i="4"/>
  <c r="BZ6" i="4"/>
  <c r="BZ7" i="4"/>
  <c r="BZ8" i="4"/>
  <c r="BZ9" i="4"/>
  <c r="BZ10" i="4"/>
  <c r="BZ11" i="4"/>
  <c r="BZ12" i="4"/>
  <c r="BZ13" i="4"/>
  <c r="BZ14" i="4"/>
  <c r="BZ15" i="4"/>
  <c r="BZ16" i="4"/>
  <c r="BZ17" i="4"/>
  <c r="BZ18" i="4"/>
  <c r="BZ19" i="4"/>
  <c r="BZ20" i="4"/>
  <c r="BZ21" i="4"/>
  <c r="BZ22" i="4"/>
  <c r="BZ23" i="4"/>
  <c r="BZ24" i="4"/>
  <c r="BZ25" i="4"/>
  <c r="BZ26" i="4"/>
  <c r="BZ27" i="4"/>
  <c r="BZ28" i="4"/>
  <c r="BZ30" i="4"/>
  <c r="BZ31" i="4"/>
  <c r="BZ32" i="4"/>
  <c r="BZ33" i="4"/>
  <c r="BZ34" i="4"/>
  <c r="BZ35" i="4"/>
  <c r="BZ36" i="4"/>
  <c r="BZ37" i="4"/>
  <c r="BZ38" i="4"/>
  <c r="BZ39" i="4"/>
  <c r="BZ40" i="4"/>
  <c r="BZ41" i="4"/>
  <c r="BZ42" i="4"/>
  <c r="BZ43" i="4"/>
  <c r="BZ44" i="4"/>
  <c r="BZ45" i="4"/>
  <c r="BZ46" i="4"/>
  <c r="BZ47" i="4"/>
  <c r="BZ48" i="4"/>
  <c r="BZ49" i="4"/>
  <c r="BZ50" i="4"/>
  <c r="BZ51" i="4"/>
  <c r="BZ52" i="4"/>
  <c r="BZ53" i="4"/>
  <c r="BZ54" i="4"/>
  <c r="BZ55" i="4"/>
  <c r="BZ56" i="4"/>
  <c r="BZ57" i="4"/>
  <c r="BZ58" i="4"/>
  <c r="BZ59" i="4"/>
  <c r="BZ60" i="4"/>
  <c r="BZ61" i="4"/>
  <c r="BZ2" i="4"/>
  <c r="BY3" i="4"/>
  <c r="BY4" i="4"/>
  <c r="BY5" i="4"/>
  <c r="BY6" i="4"/>
  <c r="BY7" i="4"/>
  <c r="BY8" i="4"/>
  <c r="BY9" i="4"/>
  <c r="BY10" i="4"/>
  <c r="BY11" i="4"/>
  <c r="BY12" i="4"/>
  <c r="BY13" i="4"/>
  <c r="BY14" i="4"/>
  <c r="BY15" i="4"/>
  <c r="BY16" i="4"/>
  <c r="BY17" i="4"/>
  <c r="BY18" i="4"/>
  <c r="BY19" i="4"/>
  <c r="BY20" i="4"/>
  <c r="BY21" i="4"/>
  <c r="BY22" i="4"/>
  <c r="BY23" i="4"/>
  <c r="BY24" i="4"/>
  <c r="BY25" i="4"/>
  <c r="BY26" i="4"/>
  <c r="BY27" i="4"/>
  <c r="BY28" i="4"/>
  <c r="BY30" i="4"/>
  <c r="BY31" i="4"/>
  <c r="BY32" i="4"/>
  <c r="BY33" i="4"/>
  <c r="BY34" i="4"/>
  <c r="BY35" i="4"/>
  <c r="BY36" i="4"/>
  <c r="BY37" i="4"/>
  <c r="BY38" i="4"/>
  <c r="BY39" i="4"/>
  <c r="BY40" i="4"/>
  <c r="BY41" i="4"/>
  <c r="BY42" i="4"/>
  <c r="BY43" i="4"/>
  <c r="BY44" i="4"/>
  <c r="BY45" i="4"/>
  <c r="BY46" i="4"/>
  <c r="BY47" i="4"/>
  <c r="BY48" i="4"/>
  <c r="BY49" i="4"/>
  <c r="BY50" i="4"/>
  <c r="BY51" i="4"/>
  <c r="BY52" i="4"/>
  <c r="BY53" i="4"/>
  <c r="BY54" i="4"/>
  <c r="BY55" i="4"/>
  <c r="BY56" i="4"/>
  <c r="BY57" i="4"/>
  <c r="BY58" i="4"/>
  <c r="BY59" i="4"/>
  <c r="BY60" i="4"/>
  <c r="BY61" i="4"/>
  <c r="BY2" i="4"/>
  <c r="BX3" i="4"/>
  <c r="BX4" i="4"/>
  <c r="BX5" i="4"/>
  <c r="BX6" i="4"/>
  <c r="BX7" i="4"/>
  <c r="BX8" i="4"/>
  <c r="BX9" i="4"/>
  <c r="BX10" i="4"/>
  <c r="BX11" i="4"/>
  <c r="BX12" i="4"/>
  <c r="BX13" i="4"/>
  <c r="BX14" i="4"/>
  <c r="BX15" i="4"/>
  <c r="BX16" i="4"/>
  <c r="BX17" i="4"/>
  <c r="BX18" i="4"/>
  <c r="BX19" i="4"/>
  <c r="BX20" i="4"/>
  <c r="BX21" i="4"/>
  <c r="BX22" i="4"/>
  <c r="BX23" i="4"/>
  <c r="BX24" i="4"/>
  <c r="BX25" i="4"/>
  <c r="BX26" i="4"/>
  <c r="BX27" i="4"/>
  <c r="BX28" i="4"/>
  <c r="BX30" i="4"/>
  <c r="BX31" i="4"/>
  <c r="BX32" i="4"/>
  <c r="BX33" i="4"/>
  <c r="BX34" i="4"/>
  <c r="BX35" i="4"/>
  <c r="BX36" i="4"/>
  <c r="BX37" i="4"/>
  <c r="BX38" i="4"/>
  <c r="BX39" i="4"/>
  <c r="BX40" i="4"/>
  <c r="BX41" i="4"/>
  <c r="BX42" i="4"/>
  <c r="BX43" i="4"/>
  <c r="BX44" i="4"/>
  <c r="BX45" i="4"/>
  <c r="BX46" i="4"/>
  <c r="BX47" i="4"/>
  <c r="BX48" i="4"/>
  <c r="BX49" i="4"/>
  <c r="BX50" i="4"/>
  <c r="BX51" i="4"/>
  <c r="BX52" i="4"/>
  <c r="BX53" i="4"/>
  <c r="BX54" i="4"/>
  <c r="BX55" i="4"/>
  <c r="BX56" i="4"/>
  <c r="BX57" i="4"/>
  <c r="BX58" i="4"/>
  <c r="BX59" i="4"/>
  <c r="BX60" i="4"/>
  <c r="BX61" i="4"/>
  <c r="BX2" i="4"/>
  <c r="BW3" i="4"/>
  <c r="BW4" i="4"/>
  <c r="BW5" i="4"/>
  <c r="BW6" i="4"/>
  <c r="BW7" i="4"/>
  <c r="BW8" i="4"/>
  <c r="BW9" i="4"/>
  <c r="BW10" i="4"/>
  <c r="BW11" i="4"/>
  <c r="BW12" i="4"/>
  <c r="BW13" i="4"/>
  <c r="BW14" i="4"/>
  <c r="BW15" i="4"/>
  <c r="BW16" i="4"/>
  <c r="BW17" i="4"/>
  <c r="BW18" i="4"/>
  <c r="BW19" i="4"/>
  <c r="BW20" i="4"/>
  <c r="BW21" i="4"/>
  <c r="BW22" i="4"/>
  <c r="BW23" i="4"/>
  <c r="BW24" i="4"/>
  <c r="BW25" i="4"/>
  <c r="BW26" i="4"/>
  <c r="BW27" i="4"/>
  <c r="BW28" i="4"/>
  <c r="BW30" i="4"/>
  <c r="BW31" i="4"/>
  <c r="BW32" i="4"/>
  <c r="BW33" i="4"/>
  <c r="BW34" i="4"/>
  <c r="BW35" i="4"/>
  <c r="BW36" i="4"/>
  <c r="BW37" i="4"/>
  <c r="BW38" i="4"/>
  <c r="BW39" i="4"/>
  <c r="BW40" i="4"/>
  <c r="BW41" i="4"/>
  <c r="BW42" i="4"/>
  <c r="BW43" i="4"/>
  <c r="BW44" i="4"/>
  <c r="BW45" i="4"/>
  <c r="BW46" i="4"/>
  <c r="BW47" i="4"/>
  <c r="BW48" i="4"/>
  <c r="BW49" i="4"/>
  <c r="BW50" i="4"/>
  <c r="BW51" i="4"/>
  <c r="BW52" i="4"/>
  <c r="BW53" i="4"/>
  <c r="BW54" i="4"/>
  <c r="BW55" i="4"/>
  <c r="BW56" i="4"/>
  <c r="BW57" i="4"/>
  <c r="BW58" i="4"/>
  <c r="BW59" i="4"/>
  <c r="BW60" i="4"/>
  <c r="BW61" i="4"/>
  <c r="BW2" i="4"/>
  <c r="AO56" i="6"/>
  <c r="AO53" i="6"/>
  <c r="AO48" i="6"/>
  <c r="AO43" i="6"/>
  <c r="AO21" i="6"/>
  <c r="AO52" i="6"/>
  <c r="AO38" i="6"/>
  <c r="AO5" i="6"/>
  <c r="AO41" i="6"/>
  <c r="AK41" i="6"/>
  <c r="AJ41" i="6"/>
  <c r="AO22" i="6"/>
  <c r="AO47" i="6"/>
  <c r="AO54" i="6"/>
  <c r="AO23" i="6"/>
  <c r="AO9" i="6"/>
  <c r="AO17" i="6"/>
  <c r="AO3" i="6"/>
  <c r="AO35" i="6"/>
  <c r="AO33" i="6"/>
  <c r="AO18" i="6"/>
  <c r="AO10" i="6"/>
  <c r="AO40" i="6"/>
  <c r="AO24" i="6"/>
  <c r="AO28" i="6"/>
  <c r="AO25" i="6"/>
  <c r="AO55" i="6"/>
  <c r="AO59" i="6"/>
  <c r="AO46" i="6"/>
  <c r="AO45" i="6"/>
  <c r="AO58" i="6"/>
  <c r="AO19" i="6"/>
  <c r="AO42" i="6"/>
  <c r="AO57" i="6"/>
  <c r="AO44" i="6"/>
  <c r="AO32" i="6"/>
  <c r="AO29" i="6"/>
  <c r="AO27" i="6"/>
  <c r="AO16" i="6"/>
  <c r="AO20" i="6"/>
  <c r="AO6" i="6"/>
  <c r="AO51" i="6"/>
  <c r="AO50" i="6"/>
  <c r="AO39" i="6"/>
  <c r="AO34" i="6"/>
  <c r="AO36" i="6"/>
  <c r="AK36" i="6"/>
  <c r="AJ36" i="6"/>
  <c r="R36" i="6"/>
  <c r="Q36" i="6"/>
  <c r="P36" i="6"/>
  <c r="O36" i="6"/>
  <c r="J36" i="6"/>
  <c r="AO30" i="6"/>
  <c r="AK30" i="6"/>
  <c r="AJ30" i="6"/>
  <c r="R30" i="6"/>
  <c r="Q30" i="6"/>
  <c r="P30" i="6"/>
  <c r="O30" i="6"/>
  <c r="J30" i="6"/>
  <c r="AO26" i="6"/>
  <c r="AK26" i="6"/>
  <c r="AJ26" i="6"/>
  <c r="R26" i="6"/>
  <c r="Q26" i="6"/>
  <c r="P26" i="6"/>
  <c r="O26" i="6"/>
  <c r="J26" i="6"/>
  <c r="AO60" i="6"/>
  <c r="R60" i="6"/>
  <c r="Q60" i="6"/>
  <c r="O60" i="6"/>
  <c r="J60" i="6"/>
  <c r="AO31" i="6"/>
  <c r="AO11" i="6"/>
  <c r="AO13" i="6"/>
  <c r="AO37" i="6"/>
  <c r="AO7" i="6"/>
  <c r="AO2" i="6"/>
  <c r="AO14" i="6"/>
  <c r="AO4" i="6"/>
  <c r="AO8" i="6"/>
  <c r="AO15" i="6"/>
  <c r="AO12" i="6"/>
  <c r="AO49" i="6"/>
  <c r="AO60" i="5"/>
  <c r="AO59" i="5"/>
  <c r="AO58" i="5"/>
  <c r="AO57" i="5"/>
  <c r="AO56" i="5"/>
  <c r="AO55" i="5"/>
  <c r="AO54" i="5"/>
  <c r="AO53" i="5"/>
  <c r="AO52" i="5"/>
  <c r="AK52" i="5"/>
  <c r="AJ52" i="5"/>
  <c r="AO51" i="5"/>
  <c r="AO50" i="5"/>
  <c r="AO49" i="5"/>
  <c r="AO48" i="5"/>
  <c r="AO47" i="5"/>
  <c r="AO46" i="5"/>
  <c r="AO45" i="5"/>
  <c r="AO44" i="5"/>
  <c r="AO43" i="5"/>
  <c r="AO42" i="5"/>
  <c r="AO41" i="5"/>
  <c r="AO40" i="5"/>
  <c r="AO39" i="5"/>
  <c r="AO38" i="5"/>
  <c r="AO37" i="5"/>
  <c r="AO36" i="5"/>
  <c r="AO35" i="5"/>
  <c r="AO34" i="5"/>
  <c r="AO33" i="5"/>
  <c r="AO32" i="5"/>
  <c r="AO31" i="5"/>
  <c r="AO30" i="5"/>
  <c r="AO29" i="5"/>
  <c r="AO28" i="5"/>
  <c r="AO27" i="5"/>
  <c r="AO26" i="5"/>
  <c r="AO25" i="5"/>
  <c r="AO24" i="5"/>
  <c r="AO23" i="5"/>
  <c r="AO22" i="5"/>
  <c r="AO21" i="5"/>
  <c r="AO20" i="5"/>
  <c r="AO19" i="5"/>
  <c r="AO18" i="5"/>
  <c r="AO17" i="5"/>
  <c r="AK17" i="5"/>
  <c r="AJ17" i="5"/>
  <c r="R17" i="5"/>
  <c r="Q17" i="5"/>
  <c r="P17" i="5"/>
  <c r="O17" i="5"/>
  <c r="J17" i="5"/>
  <c r="AO16" i="5"/>
  <c r="AK16" i="5"/>
  <c r="AJ16" i="5"/>
  <c r="R16" i="5"/>
  <c r="Q16" i="5"/>
  <c r="P16" i="5"/>
  <c r="O16" i="5"/>
  <c r="J16" i="5"/>
  <c r="AO15" i="5"/>
  <c r="AK15" i="5"/>
  <c r="AJ15" i="5"/>
  <c r="R15" i="5"/>
  <c r="Q15" i="5"/>
  <c r="P15" i="5"/>
  <c r="O15" i="5"/>
  <c r="J15" i="5"/>
  <c r="AO14" i="5"/>
  <c r="R14" i="5"/>
  <c r="Q14" i="5"/>
  <c r="O14" i="5"/>
  <c r="J14" i="5"/>
  <c r="AO13" i="5"/>
  <c r="AO12" i="5"/>
  <c r="AO11" i="5"/>
  <c r="AO10" i="5"/>
  <c r="AO9" i="5"/>
  <c r="AO8" i="5"/>
  <c r="AO7" i="5"/>
  <c r="AO6" i="5"/>
  <c r="AO5" i="5"/>
  <c r="AO4" i="5"/>
  <c r="AO3" i="5"/>
  <c r="AO2" i="5"/>
  <c r="BN61" i="4"/>
  <c r="AU61" i="4"/>
  <c r="BN60" i="4"/>
  <c r="AU60" i="4"/>
  <c r="BN59" i="4"/>
  <c r="AU59" i="4"/>
  <c r="BN58" i="4"/>
  <c r="AU58" i="4"/>
  <c r="BN57" i="4"/>
  <c r="AU57" i="4"/>
  <c r="BN56" i="4"/>
  <c r="AU56" i="4"/>
  <c r="BN55" i="4"/>
  <c r="AU55" i="4"/>
  <c r="BN54" i="4"/>
  <c r="AU54" i="4"/>
  <c r="BN53" i="4"/>
  <c r="AU53" i="4"/>
  <c r="AQ53" i="4"/>
  <c r="AP53" i="4"/>
  <c r="BN52" i="4"/>
  <c r="AU52" i="4"/>
  <c r="BN51" i="4"/>
  <c r="AU51" i="4"/>
  <c r="AU50" i="4"/>
  <c r="BN49" i="4"/>
  <c r="AU49" i="4"/>
  <c r="BN48" i="4"/>
  <c r="AU48" i="4"/>
  <c r="BN47" i="4"/>
  <c r="AU47" i="4"/>
  <c r="BN46" i="4"/>
  <c r="AU46" i="4"/>
  <c r="BN45" i="4"/>
  <c r="AU45" i="4"/>
  <c r="BN44" i="4"/>
  <c r="AU44" i="4"/>
  <c r="BN43" i="4"/>
  <c r="AU43" i="4"/>
  <c r="BN42" i="4"/>
  <c r="AU42" i="4"/>
  <c r="BN41" i="4"/>
  <c r="AU41" i="4"/>
  <c r="BN40" i="4"/>
  <c r="AU40" i="4"/>
  <c r="BN39" i="4"/>
  <c r="AU39" i="4"/>
  <c r="BN38" i="4"/>
  <c r="AU38" i="4"/>
  <c r="BN37" i="4"/>
  <c r="AU37" i="4"/>
  <c r="BN36" i="4"/>
  <c r="AU36" i="4"/>
  <c r="BN34" i="4"/>
  <c r="AU34" i="4"/>
  <c r="BN35" i="4"/>
  <c r="AU35" i="4"/>
  <c r="BN33" i="4"/>
  <c r="AU33" i="4"/>
  <c r="BN32" i="4"/>
  <c r="AU32" i="4"/>
  <c r="BN31" i="4"/>
  <c r="AU31" i="4"/>
  <c r="BN30" i="4"/>
  <c r="AU30" i="4"/>
  <c r="AU29" i="4"/>
  <c r="BN28" i="4"/>
  <c r="AU28" i="4"/>
  <c r="BN27" i="4"/>
  <c r="AU27" i="4"/>
  <c r="BN26" i="4"/>
  <c r="AU26" i="4"/>
  <c r="BN25" i="4"/>
  <c r="AU25" i="4"/>
  <c r="BN24" i="4"/>
  <c r="AU24" i="4"/>
  <c r="BN23" i="4"/>
  <c r="AU23" i="4"/>
  <c r="BN22" i="4"/>
  <c r="AU22" i="4"/>
  <c r="BN21" i="4"/>
  <c r="AU21" i="4"/>
  <c r="BN20" i="4"/>
  <c r="AU20" i="4"/>
  <c r="BN19" i="4"/>
  <c r="AU19" i="4"/>
  <c r="BN18" i="4"/>
  <c r="AU18" i="4"/>
  <c r="BN17" i="4"/>
  <c r="AU17" i="4"/>
  <c r="AQ17" i="4"/>
  <c r="AP17" i="4"/>
  <c r="X17" i="4"/>
  <c r="W17" i="4"/>
  <c r="V17" i="4"/>
  <c r="U17" i="4"/>
  <c r="M17" i="4"/>
  <c r="BN16" i="4"/>
  <c r="AU16" i="4"/>
  <c r="AQ16" i="4"/>
  <c r="AP16" i="4"/>
  <c r="X16" i="4"/>
  <c r="W16" i="4"/>
  <c r="V16" i="4"/>
  <c r="U16" i="4"/>
  <c r="M16" i="4"/>
  <c r="BN15" i="4"/>
  <c r="AU15" i="4"/>
  <c r="AQ15" i="4"/>
  <c r="AP15" i="4"/>
  <c r="X15" i="4"/>
  <c r="W15" i="4"/>
  <c r="V15" i="4"/>
  <c r="U15" i="4"/>
  <c r="M15" i="4"/>
  <c r="BN14" i="4"/>
  <c r="AU14" i="4"/>
  <c r="X14" i="4"/>
  <c r="W14" i="4"/>
  <c r="U14" i="4"/>
  <c r="M14" i="4"/>
  <c r="BN13" i="4"/>
  <c r="AU13" i="4"/>
  <c r="BN12" i="4"/>
  <c r="AU12" i="4"/>
  <c r="BN11" i="4"/>
  <c r="AU11" i="4"/>
  <c r="BN10" i="4"/>
  <c r="AU10" i="4"/>
  <c r="BN9" i="4"/>
  <c r="AU9" i="4"/>
  <c r="BN8" i="4"/>
  <c r="AU8" i="4"/>
  <c r="BN7" i="4"/>
  <c r="AU7" i="4"/>
  <c r="BN6" i="4"/>
  <c r="AU6" i="4"/>
  <c r="BN5" i="4"/>
  <c r="AU5" i="4"/>
  <c r="BN4" i="4"/>
  <c r="AU4" i="4"/>
  <c r="BN3" i="4"/>
  <c r="AU3" i="4"/>
  <c r="AU2" i="4"/>
  <c r="BG3" i="1"/>
  <c r="BG4" i="1"/>
  <c r="BG5" i="1"/>
  <c r="BG6" i="1"/>
  <c r="BG7" i="1"/>
  <c r="BG8" i="1"/>
  <c r="BG9" i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30" i="1"/>
  <c r="BG31" i="1"/>
  <c r="BG32" i="1"/>
  <c r="BG33" i="1"/>
  <c r="BG34" i="1"/>
  <c r="BG35" i="1"/>
  <c r="BG36" i="1"/>
  <c r="BG37" i="1"/>
  <c r="BG38" i="1"/>
  <c r="BG39" i="1"/>
  <c r="BG40" i="1"/>
  <c r="BG41" i="1"/>
  <c r="BG42" i="1"/>
  <c r="BG43" i="1"/>
  <c r="BG44" i="1"/>
  <c r="BG45" i="1"/>
  <c r="BG46" i="1"/>
  <c r="BG47" i="1"/>
  <c r="BG48" i="1"/>
  <c r="BG49" i="1"/>
  <c r="BG51" i="1"/>
  <c r="BG52" i="1"/>
  <c r="BG53" i="1"/>
  <c r="BG54" i="1"/>
  <c r="BG55" i="1"/>
  <c r="BG56" i="1"/>
  <c r="BG57" i="1"/>
  <c r="BG58" i="1"/>
  <c r="BG59" i="1"/>
  <c r="BG60" i="1"/>
  <c r="BG61" i="1"/>
  <c r="BG2" i="1"/>
  <c r="AN29" i="1"/>
  <c r="R14" i="1"/>
  <c r="Q14" i="1"/>
  <c r="O14" i="1"/>
  <c r="AJ15" i="1"/>
  <c r="AI15" i="1"/>
  <c r="R15" i="1"/>
  <c r="Q15" i="1"/>
  <c r="P15" i="1"/>
  <c r="O15" i="1"/>
  <c r="AJ16" i="1"/>
  <c r="AI16" i="1"/>
  <c r="R16" i="1"/>
  <c r="Q16" i="1"/>
  <c r="P16" i="1"/>
  <c r="O16" i="1"/>
  <c r="AJ17" i="1"/>
  <c r="AI17" i="1"/>
  <c r="R17" i="1"/>
  <c r="Q17" i="1"/>
  <c r="P17" i="1"/>
  <c r="O17" i="1"/>
  <c r="J14" i="1"/>
  <c r="J15" i="1"/>
  <c r="J16" i="1"/>
  <c r="J17" i="1"/>
  <c r="AJ53" i="1"/>
  <c r="AI53" i="1"/>
  <c r="AN53" i="1"/>
  <c r="AN52" i="1"/>
  <c r="AN51" i="1"/>
  <c r="AN50" i="1"/>
  <c r="AN57" i="1"/>
  <c r="AN56" i="1"/>
  <c r="AN55" i="1"/>
  <c r="AN54" i="1"/>
  <c r="AN61" i="1"/>
  <c r="AN60" i="1"/>
  <c r="AN59" i="1"/>
  <c r="AN58" i="1"/>
  <c r="AN17" i="1"/>
  <c r="AN4" i="1"/>
  <c r="AN3" i="1"/>
  <c r="AN2" i="1"/>
  <c r="AN9" i="1"/>
  <c r="AN8" i="1"/>
  <c r="AN7" i="1"/>
  <c r="AN6" i="1"/>
  <c r="AN13" i="1"/>
  <c r="AN12" i="1"/>
  <c r="AN11" i="1"/>
  <c r="AN10" i="1"/>
  <c r="AN16" i="1"/>
  <c r="AN15" i="1"/>
  <c r="AN14" i="1"/>
  <c r="AN21" i="1"/>
  <c r="AN20" i="1"/>
  <c r="AN19" i="1"/>
  <c r="AN18" i="1"/>
  <c r="AN25" i="1"/>
  <c r="AN24" i="1"/>
  <c r="AN23" i="1"/>
  <c r="AN22" i="1"/>
  <c r="AN28" i="1"/>
  <c r="AN27" i="1"/>
  <c r="AN26" i="1"/>
  <c r="AN33" i="1"/>
  <c r="AN32" i="1"/>
  <c r="AN31" i="1"/>
  <c r="AN30" i="1"/>
  <c r="AN37" i="1"/>
  <c r="AN36" i="1"/>
  <c r="AN35" i="1"/>
  <c r="AN34" i="1"/>
  <c r="AN41" i="1"/>
  <c r="AN40" i="1"/>
  <c r="AN39" i="1"/>
  <c r="AN38" i="1"/>
  <c r="AN45" i="1"/>
  <c r="AN44" i="1"/>
  <c r="AN43" i="1"/>
  <c r="AN42" i="1"/>
  <c r="AN49" i="1"/>
  <c r="AN48" i="1"/>
  <c r="AN47" i="1"/>
  <c r="AN46" i="1"/>
  <c r="AN5" i="1"/>
</calcChain>
</file>

<file path=xl/sharedStrings.xml><?xml version="1.0" encoding="utf-8"?>
<sst xmlns="http://schemas.openxmlformats.org/spreadsheetml/2006/main" count="641" uniqueCount="96">
  <si>
    <t>date</t>
  </si>
  <si>
    <t>depth</t>
  </si>
  <si>
    <t>sur.sal</t>
  </si>
  <si>
    <t>sur.turb</t>
  </si>
  <si>
    <t>sur.do</t>
  </si>
  <si>
    <t>sur.chl</t>
  </si>
  <si>
    <t>bot.temp</t>
  </si>
  <si>
    <t>bot.turb</t>
  </si>
  <si>
    <t>bot.do</t>
  </si>
  <si>
    <t>bot.chl</t>
  </si>
  <si>
    <t>max.temp</t>
  </si>
  <si>
    <t>max.sal</t>
  </si>
  <si>
    <t>max.turb</t>
  </si>
  <si>
    <t>max.do</t>
  </si>
  <si>
    <t>max.chl</t>
  </si>
  <si>
    <t>bot.sal</t>
  </si>
  <si>
    <t>station</t>
  </si>
  <si>
    <t>temp.gradient</t>
  </si>
  <si>
    <t>sal.gradient</t>
  </si>
  <si>
    <t>latitude decdeg</t>
  </si>
  <si>
    <t>longitude decdeg</t>
  </si>
  <si>
    <t>time h</t>
  </si>
  <si>
    <t>ID</t>
  </si>
  <si>
    <t xml:space="preserve">H </t>
  </si>
  <si>
    <t>SEI</t>
  </si>
  <si>
    <t>year</t>
  </si>
  <si>
    <t>month</t>
  </si>
  <si>
    <t>September</t>
  </si>
  <si>
    <t>May</t>
  </si>
  <si>
    <t>July</t>
  </si>
  <si>
    <t xml:space="preserve">May </t>
  </si>
  <si>
    <t xml:space="preserve">July </t>
  </si>
  <si>
    <t>October</t>
  </si>
  <si>
    <t>copepod_density_m3</t>
  </si>
  <si>
    <t>mysid_density</t>
  </si>
  <si>
    <t xml:space="preserve">combined_density </t>
  </si>
  <si>
    <t>nekton_density_m3</t>
  </si>
  <si>
    <t>American shad</t>
  </si>
  <si>
    <t>Atlantic Mackerel</t>
  </si>
  <si>
    <t>Atlantic salmon</t>
  </si>
  <si>
    <t>Atlantic Silverside</t>
  </si>
  <si>
    <t>Atlantic Tomcod</t>
  </si>
  <si>
    <t>Blueback herring</t>
  </si>
  <si>
    <t>Butterfish</t>
  </si>
  <si>
    <t>Common shiner</t>
  </si>
  <si>
    <t>Lumpfish</t>
  </si>
  <si>
    <t>Rainbow smelt</t>
  </si>
  <si>
    <t>Sea Herring</t>
  </si>
  <si>
    <t>Sea lamprey</t>
  </si>
  <si>
    <t>Threespine stickleback</t>
  </si>
  <si>
    <t>Unidentified Fish</t>
  </si>
  <si>
    <t>riv km</t>
  </si>
  <si>
    <t>discharge week cftpersec</t>
  </si>
  <si>
    <t>discharg day</t>
  </si>
  <si>
    <t>discharge week max</t>
  </si>
  <si>
    <t>tide height</t>
  </si>
  <si>
    <t>ave temp c</t>
  </si>
  <si>
    <t>ave sal psu</t>
  </si>
  <si>
    <t>ave turb ntu</t>
  </si>
  <si>
    <t>ave do mgperl</t>
  </si>
  <si>
    <t>ave chl microgperl</t>
  </si>
  <si>
    <t>sur temp</t>
  </si>
  <si>
    <t xml:space="preserve">EA Updated Avg. Turb from 125 to 45.65 1/6/20 </t>
  </si>
  <si>
    <t>Notes</t>
  </si>
  <si>
    <t xml:space="preserve">This tow was skipped due to time - blank not a zero value </t>
  </si>
  <si>
    <t>Alewife, searun</t>
  </si>
  <si>
    <t>Herring</t>
  </si>
  <si>
    <t>(River) Herring is SRA &amp; BBH</t>
  </si>
  <si>
    <t xml:space="preserve">There were no fish caught in this tow </t>
  </si>
  <si>
    <t>Fish</t>
  </si>
  <si>
    <t>ave DO Saturation</t>
  </si>
  <si>
    <t>fish</t>
  </si>
  <si>
    <t>herring</t>
  </si>
  <si>
    <t xml:space="preserve">season </t>
  </si>
  <si>
    <t>Spring</t>
  </si>
  <si>
    <t>Summer</t>
  </si>
  <si>
    <t>Fall</t>
  </si>
  <si>
    <t>Acartia % Ab.</t>
  </si>
  <si>
    <t xml:space="preserve">Balanus % Ab. </t>
  </si>
  <si>
    <t xml:space="preserve">Eurytemora % Ab. </t>
  </si>
  <si>
    <t>Polychaete % ab.</t>
  </si>
  <si>
    <t xml:space="preserve">Pseudocal. % Ab. </t>
  </si>
  <si>
    <t>Balanus Abundance</t>
  </si>
  <si>
    <t>Eurytemora Abundance</t>
  </si>
  <si>
    <t>Polychaete Abundance</t>
  </si>
  <si>
    <t>Pseudocal Abundance</t>
  </si>
  <si>
    <t>Acartia Abundance</t>
  </si>
  <si>
    <t xml:space="preserve">Spring or Neap? </t>
  </si>
  <si>
    <t>Neap</t>
  </si>
  <si>
    <t>Mid</t>
  </si>
  <si>
    <t>Full Moon</t>
  </si>
  <si>
    <t>Abs Moon</t>
  </si>
  <si>
    <t xml:space="preserve">Temora % Ab. </t>
  </si>
  <si>
    <t>Temora Abundance</t>
  </si>
  <si>
    <t>month_num</t>
  </si>
  <si>
    <t>station_num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</si>
</sst>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\-mm\-dd;@"/>
    <numFmt numFmtId="165" formatCode="0.000"/>
  </numFmts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scheme val="minor"/>
    </font>
    <font>
      <b/>
      <sz val="12"/>
      <color rgb="FF00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7" tint="0.79998168889431442"/>
        <bgColor rgb="FFFFFF00"/>
      </patternFill>
    </fill>
    <fill>
      <patternFill patternType="solid">
        <fgColor theme="7" tint="0.79998168889431442"/>
        <bgColor rgb="FF000000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CE4D6"/>
        <bgColor rgb="FF000000"/>
      </patternFill>
    </fill>
    <fill>
      <patternFill patternType="solid">
        <fgColor rgb="FFFFF2CC"/>
        <bgColor rgb="FFFFFF00"/>
      </patternFill>
    </fill>
    <fill>
      <patternFill patternType="solid">
        <fgColor rgb="FFD9E1F2"/>
        <bgColor rgb="FFD9E1F2"/>
      </patternFill>
    </fill>
    <fill>
      <patternFill patternType="solid">
        <fgColor rgb="FFA9D08E"/>
        <bgColor rgb="FF000000"/>
      </patternFill>
    </fill>
    <fill>
      <patternFill patternType="solid">
        <fgColor theme="5" tint="0.79998168889431442"/>
        <bgColor rgb="FF000000"/>
      </patternFill>
    </fill>
    <fill>
      <patternFill patternType="solid">
        <fgColor theme="5" tint="0.39997558519241921"/>
        <bgColor rgb="FF000000"/>
      </patternFill>
    </fill>
    <fill>
      <patternFill patternType="solid">
        <fgColor theme="8" tint="0.39997558519241921"/>
        <bgColor rgb="FF000000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/>
      <bottom style="thin">
        <color rgb="FF8EA9DB"/>
      </bottom>
      <diagonal/>
    </border>
  </borders>
  <cellStyleXfs count="22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5">
    <xf numFmtId="0" fontId="0" fillId="0" borderId="0" xfId="0"/>
    <xf numFmtId="0" fontId="0" fillId="0" borderId="0" xfId="0" applyFill="1" applyAlignment="1">
      <alignment wrapText="1"/>
    </xf>
    <xf numFmtId="0" fontId="0" fillId="0" borderId="0" xfId="0" applyFill="1"/>
    <xf numFmtId="0" fontId="0" fillId="0" borderId="0" xfId="0" applyFont="1" applyFill="1" applyAlignment="1">
      <alignment wrapText="1"/>
    </xf>
    <xf numFmtId="164" fontId="0" fillId="0" borderId="0" xfId="0" applyNumberFormat="1" applyFill="1"/>
    <xf numFmtId="21" fontId="0" fillId="0" borderId="0" xfId="0" applyNumberFormat="1" applyFill="1"/>
    <xf numFmtId="164" fontId="0" fillId="0" borderId="0" xfId="0" applyNumberFormat="1" applyFill="1" applyAlignment="1">
      <alignment wrapText="1"/>
    </xf>
    <xf numFmtId="21" fontId="0" fillId="0" borderId="0" xfId="0" applyNumberFormat="1" applyFont="1" applyFill="1" applyAlignment="1">
      <alignment wrapText="1"/>
    </xf>
    <xf numFmtId="21" fontId="0" fillId="0" borderId="0" xfId="0" applyNumberFormat="1" applyFill="1" applyAlignment="1">
      <alignment wrapText="1"/>
    </xf>
    <xf numFmtId="2" fontId="0" fillId="0" borderId="0" xfId="0" applyNumberFormat="1" applyFill="1" applyAlignment="1">
      <alignment wrapText="1"/>
    </xf>
    <xf numFmtId="2" fontId="0" fillId="0" borderId="0" xfId="0" applyNumberFormat="1" applyFont="1" applyFill="1" applyAlignment="1">
      <alignment wrapText="1"/>
    </xf>
    <xf numFmtId="2" fontId="0" fillId="0" borderId="0" xfId="0" applyNumberFormat="1" applyFill="1"/>
    <xf numFmtId="165" fontId="0" fillId="0" borderId="0" xfId="0" applyNumberFormat="1" applyFill="1" applyAlignment="1">
      <alignment wrapText="1"/>
    </xf>
    <xf numFmtId="165" fontId="0" fillId="0" borderId="0" xfId="0" applyNumberFormat="1" applyFont="1" applyFill="1" applyAlignment="1">
      <alignment wrapText="1"/>
    </xf>
    <xf numFmtId="165" fontId="0" fillId="0" borderId="0" xfId="0" applyNumberFormat="1" applyFill="1"/>
    <xf numFmtId="2" fontId="0" fillId="0" borderId="0" xfId="0" applyNumberFormat="1" applyFont="1" applyFill="1"/>
    <xf numFmtId="0" fontId="0" fillId="2" borderId="1" xfId="0" applyFont="1" applyFill="1" applyBorder="1" applyAlignment="1"/>
    <xf numFmtId="0" fontId="0" fillId="0" borderId="0" xfId="0" applyFont="1" applyFill="1" applyBorder="1" applyAlignment="1"/>
    <xf numFmtId="0" fontId="0" fillId="3" borderId="1" xfId="0" applyFont="1" applyFill="1" applyBorder="1"/>
    <xf numFmtId="0" fontId="0" fillId="0" borderId="0" xfId="0" applyNumberFormat="1" applyFill="1" applyAlignment="1">
      <alignment wrapText="1"/>
    </xf>
    <xf numFmtId="0" fontId="0" fillId="0" borderId="0" xfId="0" applyNumberFormat="1" applyFill="1"/>
    <xf numFmtId="164" fontId="3" fillId="0" borderId="0" xfId="0" applyNumberFormat="1" applyFont="1"/>
    <xf numFmtId="2" fontId="0" fillId="4" borderId="0" xfId="0" applyNumberFormat="1" applyFill="1"/>
    <xf numFmtId="2" fontId="4" fillId="4" borderId="0" xfId="0" applyNumberFormat="1" applyFont="1" applyFill="1"/>
    <xf numFmtId="0" fontId="4" fillId="5" borderId="4" xfId="0" applyFont="1" applyFill="1" applyBorder="1"/>
    <xf numFmtId="0" fontId="0" fillId="0" borderId="0" xfId="0" applyNumberFormat="1"/>
    <xf numFmtId="2" fontId="0" fillId="0" borderId="0" xfId="0" applyNumberFormat="1" applyFill="1" applyBorder="1"/>
    <xf numFmtId="0" fontId="0" fillId="4" borderId="0" xfId="0" applyFill="1"/>
    <xf numFmtId="2" fontId="0" fillId="4" borderId="0" xfId="0" applyNumberFormat="1" applyFont="1" applyFill="1"/>
    <xf numFmtId="0" fontId="0" fillId="2" borderId="0" xfId="0" applyFont="1" applyFill="1" applyBorder="1" applyAlignment="1"/>
    <xf numFmtId="0" fontId="0" fillId="6" borderId="2" xfId="0" applyFont="1" applyFill="1" applyBorder="1" applyAlignment="1"/>
    <xf numFmtId="0" fontId="0" fillId="7" borderId="3" xfId="0" applyFont="1" applyFill="1" applyBorder="1" applyAlignment="1"/>
    <xf numFmtId="0" fontId="0" fillId="3" borderId="3" xfId="0" applyFont="1" applyFill="1" applyBorder="1" applyAlignment="1"/>
    <xf numFmtId="0" fontId="0" fillId="7" borderId="1" xfId="0" applyFont="1" applyFill="1" applyBorder="1" applyAlignment="1"/>
    <xf numFmtId="0" fontId="0" fillId="3" borderId="0" xfId="0" applyFont="1" applyFill="1" applyBorder="1" applyAlignment="1"/>
    <xf numFmtId="0" fontId="0" fillId="8" borderId="0" xfId="0" applyFill="1" applyAlignment="1">
      <alignment wrapText="1"/>
    </xf>
    <xf numFmtId="0" fontId="0" fillId="8" borderId="0" xfId="0" applyNumberFormat="1" applyFill="1"/>
    <xf numFmtId="0" fontId="0" fillId="8" borderId="0" xfId="0" applyFill="1"/>
    <xf numFmtId="2" fontId="0" fillId="8" borderId="0" xfId="0" applyNumberFormat="1" applyFill="1" applyBorder="1"/>
    <xf numFmtId="0" fontId="0" fillId="0" borderId="1" xfId="0" applyFont="1" applyFill="1" applyBorder="1" applyAlignment="1"/>
    <xf numFmtId="0" fontId="0" fillId="3" borderId="3" xfId="0" applyFont="1" applyFill="1" applyBorder="1"/>
    <xf numFmtId="0" fontId="0" fillId="7" borderId="0" xfId="0" applyFont="1" applyFill="1" applyBorder="1" applyAlignment="1"/>
    <xf numFmtId="0" fontId="0" fillId="0" borderId="3" xfId="0" applyFont="1" applyFill="1" applyBorder="1" applyAlignment="1"/>
    <xf numFmtId="0" fontId="0" fillId="3" borderId="1" xfId="0" applyFill="1" applyBorder="1"/>
    <xf numFmtId="0" fontId="0" fillId="0" borderId="1" xfId="0" applyFont="1" applyFill="1" applyBorder="1"/>
    <xf numFmtId="0" fontId="0" fillId="0" borderId="0" xfId="0" applyFill="1" applyBorder="1"/>
    <xf numFmtId="0" fontId="5" fillId="0" borderId="0" xfId="0" applyFont="1" applyFill="1"/>
    <xf numFmtId="164" fontId="5" fillId="0" borderId="0" xfId="0" applyNumberFormat="1" applyFont="1" applyFill="1"/>
    <xf numFmtId="0" fontId="5" fillId="0" borderId="0" xfId="0" applyNumberFormat="1" applyFont="1" applyFill="1"/>
    <xf numFmtId="21" fontId="5" fillId="0" borderId="0" xfId="0" applyNumberFormat="1" applyFont="1" applyFill="1"/>
    <xf numFmtId="165" fontId="5" fillId="0" borderId="0" xfId="0" applyNumberFormat="1" applyFont="1" applyFill="1" applyAlignment="1">
      <alignment wrapText="1"/>
    </xf>
    <xf numFmtId="2" fontId="5" fillId="0" borderId="0" xfId="0" applyNumberFormat="1" applyFont="1" applyFill="1"/>
    <xf numFmtId="0" fontId="5" fillId="0" borderId="0" xfId="0" applyFont="1" applyFill="1" applyAlignment="1">
      <alignment wrapText="1"/>
    </xf>
    <xf numFmtId="0" fontId="5" fillId="0" borderId="1" xfId="0" applyFont="1" applyFill="1" applyBorder="1" applyAlignment="1"/>
    <xf numFmtId="0" fontId="5" fillId="0" borderId="3" xfId="0" applyFont="1" applyFill="1" applyBorder="1"/>
    <xf numFmtId="0" fontId="0" fillId="0" borderId="0" xfId="0" applyNumberFormat="1" applyBorder="1"/>
    <xf numFmtId="0" fontId="5" fillId="4" borderId="0" xfId="0" applyFont="1" applyFill="1"/>
    <xf numFmtId="0" fontId="3" fillId="0" borderId="0" xfId="0" applyFont="1" applyAlignment="1">
      <alignment wrapText="1"/>
    </xf>
    <xf numFmtId="164" fontId="3" fillId="0" borderId="0" xfId="0" applyNumberFormat="1" applyFont="1" applyAlignment="1">
      <alignment wrapText="1"/>
    </xf>
    <xf numFmtId="165" fontId="3" fillId="0" borderId="0" xfId="0" applyNumberFormat="1" applyFont="1" applyAlignment="1">
      <alignment wrapText="1"/>
    </xf>
    <xf numFmtId="2" fontId="3" fillId="0" borderId="0" xfId="0" applyNumberFormat="1" applyFont="1" applyAlignment="1">
      <alignment wrapText="1"/>
    </xf>
    <xf numFmtId="0" fontId="3" fillId="9" borderId="1" xfId="0" applyFont="1" applyFill="1" applyBorder="1"/>
    <xf numFmtId="0" fontId="3" fillId="10" borderId="2" xfId="0" applyFont="1" applyFill="1" applyBorder="1"/>
    <xf numFmtId="0" fontId="6" fillId="11" borderId="5" xfId="0" applyFont="1" applyFill="1" applyBorder="1"/>
    <xf numFmtId="0" fontId="3" fillId="12" borderId="0" xfId="0" applyFont="1" applyFill="1" applyAlignment="1">
      <alignment wrapText="1"/>
    </xf>
    <xf numFmtId="2" fontId="3" fillId="2" borderId="0" xfId="0" applyNumberFormat="1" applyFont="1" applyFill="1" applyAlignment="1">
      <alignment wrapText="1"/>
    </xf>
    <xf numFmtId="2" fontId="0" fillId="2" borderId="0" xfId="0" applyNumberFormat="1" applyFont="1" applyFill="1"/>
    <xf numFmtId="0" fontId="0" fillId="8" borderId="0" xfId="0" applyFill="1" applyBorder="1"/>
    <xf numFmtId="0" fontId="5" fillId="8" borderId="0" xfId="0" applyFont="1" applyFill="1"/>
    <xf numFmtId="2" fontId="3" fillId="0" borderId="0" xfId="0" applyNumberFormat="1" applyFont="1" applyFill="1" applyAlignment="1">
      <alignment wrapText="1"/>
    </xf>
    <xf numFmtId="0" fontId="0" fillId="4" borderId="0" xfId="0" applyFill="1" applyAlignment="1">
      <alignment wrapText="1"/>
    </xf>
    <xf numFmtId="0" fontId="3" fillId="0" borderId="0" xfId="0" applyFont="1" applyFill="1" applyAlignment="1">
      <alignment wrapText="1"/>
    </xf>
    <xf numFmtId="0" fontId="3" fillId="13" borderId="1" xfId="0" applyFont="1" applyFill="1" applyBorder="1"/>
    <xf numFmtId="0" fontId="3" fillId="6" borderId="2" xfId="0" applyFont="1" applyFill="1" applyBorder="1"/>
    <xf numFmtId="0" fontId="0" fillId="3" borderId="1" xfId="0" applyFont="1" applyFill="1" applyBorder="1" applyAlignment="1"/>
    <xf numFmtId="164" fontId="3" fillId="0" borderId="0" xfId="0" applyNumberFormat="1" applyFont="1" applyFill="1"/>
    <xf numFmtId="0" fontId="0" fillId="0" borderId="3" xfId="0" applyFont="1" applyFill="1" applyBorder="1"/>
    <xf numFmtId="0" fontId="0" fillId="0" borderId="0" xfId="0" applyFont="1" applyFill="1" applyBorder="1"/>
    <xf numFmtId="0" fontId="0" fillId="3" borderId="3" xfId="0" applyFill="1" applyBorder="1"/>
    <xf numFmtId="0" fontId="0" fillId="3" borderId="0" xfId="0" applyFont="1" applyFill="1" applyBorder="1"/>
    <xf numFmtId="0" fontId="3" fillId="14" borderId="0" xfId="0" applyFont="1" applyFill="1" applyAlignment="1">
      <alignment wrapText="1"/>
    </xf>
    <xf numFmtId="0" fontId="3" fillId="15" borderId="0" xfId="0" applyFont="1" applyFill="1" applyAlignment="1">
      <alignment wrapText="1"/>
    </xf>
    <xf numFmtId="0" fontId="3" fillId="0" borderId="0" xfId="0" applyNumberFormat="1" applyFont="1" applyAlignment="1">
      <alignment wrapText="1"/>
    </xf>
    <xf numFmtId="0" fontId="3" fillId="0" borderId="0" xfId="0" applyNumberFormat="1" applyFont="1"/>
    <xf numFmtId="0" fontId="3" fillId="0" borderId="0" xfId="0" applyNumberFormat="1" applyFont="1" applyFill="1"/>
  </cellXfs>
  <cellStyles count="2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62"/>
  <sheetViews>
    <sheetView zoomScale="115" zoomScaleNormal="115" zoomScalePageLayoutView="115" workbookViewId="0">
      <pane ySplit="1" topLeftCell="A2" activePane="bottomLeft" state="frozen"/>
      <selection pane="bottomLeft" activeCell="BJ12" sqref="BJ12"/>
    </sheetView>
  </sheetViews>
  <sheetFormatPr baseColWidth="10" defaultColWidth="10.6640625" defaultRowHeight="15" x14ac:dyDescent="0"/>
  <cols>
    <col min="1" max="1" width="17" style="2" bestFit="1" customWidth="1"/>
    <col min="2" max="2" width="10.6640625" style="4"/>
    <col min="3" max="3" width="10.6640625" style="20"/>
    <col min="4" max="4" width="10.6640625" style="4"/>
    <col min="5" max="5" width="10.6640625" style="2" customWidth="1"/>
    <col min="6" max="7" width="10.6640625" style="14" customWidth="1"/>
    <col min="8" max="8" width="8.5" style="2" customWidth="1"/>
    <col min="9" max="9" width="10.6640625" style="2"/>
    <col min="10" max="10" width="10.6640625" style="11" customWidth="1"/>
    <col min="11" max="11" width="22.1640625" style="2" customWidth="1"/>
    <col min="12" max="13" width="10.6640625" style="2" customWidth="1"/>
    <col min="14" max="14" width="10.6640625" style="11" customWidth="1"/>
    <col min="15" max="15" width="14.6640625" style="15" customWidth="1"/>
    <col min="16" max="17" width="10.6640625" style="11" customWidth="1"/>
    <col min="18" max="18" width="10.6640625" style="15" customWidth="1"/>
    <col min="19" max="19" width="10.6640625" style="11" customWidth="1"/>
    <col min="20" max="20" width="17" style="11" customWidth="1"/>
    <col min="21" max="24" width="10.6640625" style="11" customWidth="1"/>
    <col min="25" max="26" width="15" style="11" customWidth="1"/>
    <col min="27" max="31" width="10.6640625" style="11" customWidth="1"/>
    <col min="32" max="34" width="10.6640625" style="2" customWidth="1"/>
    <col min="35" max="36" width="10.6640625" style="11" customWidth="1"/>
    <col min="37" max="37" width="19" style="11" customWidth="1"/>
    <col min="38" max="38" width="21.6640625" style="11" customWidth="1"/>
    <col min="39" max="40" width="20.5" style="11" customWidth="1"/>
    <col min="41" max="41" width="10.6640625" style="29"/>
    <col min="42" max="42" width="10.6640625" style="34"/>
    <col min="43" max="43" width="14.1640625" style="2" bestFit="1" customWidth="1"/>
    <col min="44" max="44" width="13.5" style="2" customWidth="1"/>
    <col min="45" max="45" width="16" style="2" customWidth="1"/>
    <col min="46" max="46" width="14.1640625" style="2" bestFit="1" customWidth="1"/>
    <col min="47" max="47" width="16.1640625" style="2" bestFit="1" customWidth="1"/>
    <col min="48" max="48" width="14.83203125" style="2" bestFit="1" customWidth="1"/>
    <col min="49" max="49" width="15.33203125" style="2" bestFit="1" customWidth="1"/>
    <col min="50" max="50" width="10.6640625" style="2" customWidth="1"/>
    <col min="51" max="51" width="14.33203125" style="2" bestFit="1" customWidth="1"/>
    <col min="52" max="52" width="10.6640625" style="2" customWidth="1"/>
    <col min="53" max="53" width="13.6640625" style="2" bestFit="1" customWidth="1"/>
    <col min="54" max="57" width="10.6640625" style="2" customWidth="1"/>
    <col min="58" max="59" width="10.6640625" style="37"/>
    <col min="60" max="16384" width="10.6640625" style="2"/>
  </cols>
  <sheetData>
    <row r="1" spans="1:60" s="1" customFormat="1" ht="30">
      <c r="A1" s="1" t="s">
        <v>22</v>
      </c>
      <c r="B1" s="6" t="s">
        <v>0</v>
      </c>
      <c r="C1" s="19" t="s">
        <v>25</v>
      </c>
      <c r="D1" s="6" t="s">
        <v>26</v>
      </c>
      <c r="E1" s="1" t="s">
        <v>21</v>
      </c>
      <c r="F1" s="12" t="s">
        <v>19</v>
      </c>
      <c r="G1" s="12" t="s">
        <v>20</v>
      </c>
      <c r="H1" s="1" t="s">
        <v>51</v>
      </c>
      <c r="I1" s="1" t="s">
        <v>16</v>
      </c>
      <c r="J1" s="9" t="s">
        <v>1</v>
      </c>
      <c r="K1" s="1" t="s">
        <v>52</v>
      </c>
      <c r="L1" s="1" t="s">
        <v>53</v>
      </c>
      <c r="M1" s="1" t="s">
        <v>54</v>
      </c>
      <c r="N1" s="9" t="s">
        <v>55</v>
      </c>
      <c r="O1" s="10" t="s">
        <v>56</v>
      </c>
      <c r="P1" s="9" t="s">
        <v>57</v>
      </c>
      <c r="Q1" s="9" t="s">
        <v>58</v>
      </c>
      <c r="R1" s="10" t="s">
        <v>59</v>
      </c>
      <c r="S1" s="9" t="s">
        <v>60</v>
      </c>
      <c r="T1" s="9" t="s">
        <v>61</v>
      </c>
      <c r="U1" s="9" t="s">
        <v>2</v>
      </c>
      <c r="V1" s="9" t="s">
        <v>3</v>
      </c>
      <c r="W1" s="9" t="s">
        <v>4</v>
      </c>
      <c r="X1" s="9" t="s">
        <v>5</v>
      </c>
      <c r="Y1" s="9" t="s">
        <v>6</v>
      </c>
      <c r="Z1" s="9" t="s">
        <v>15</v>
      </c>
      <c r="AA1" s="9" t="s">
        <v>7</v>
      </c>
      <c r="AB1" s="9" t="s">
        <v>8</v>
      </c>
      <c r="AC1" s="9" t="s">
        <v>9</v>
      </c>
      <c r="AD1" s="9" t="s">
        <v>10</v>
      </c>
      <c r="AE1" s="9" t="s">
        <v>11</v>
      </c>
      <c r="AF1" s="1" t="s">
        <v>12</v>
      </c>
      <c r="AG1" s="1" t="s">
        <v>13</v>
      </c>
      <c r="AH1" s="1" t="s">
        <v>14</v>
      </c>
      <c r="AI1" s="9" t="s">
        <v>17</v>
      </c>
      <c r="AJ1" s="9" t="s">
        <v>18</v>
      </c>
      <c r="AK1" s="9" t="s">
        <v>36</v>
      </c>
      <c r="AL1" s="9" t="s">
        <v>33</v>
      </c>
      <c r="AM1" s="9" t="s">
        <v>34</v>
      </c>
      <c r="AN1" s="9" t="s">
        <v>35</v>
      </c>
      <c r="AO1" s="16" t="s">
        <v>23</v>
      </c>
      <c r="AP1" s="30" t="s">
        <v>24</v>
      </c>
      <c r="AQ1" s="24" t="s">
        <v>65</v>
      </c>
      <c r="AR1" s="24" t="s">
        <v>37</v>
      </c>
      <c r="AS1" s="24" t="s">
        <v>38</v>
      </c>
      <c r="AT1" s="24" t="s">
        <v>39</v>
      </c>
      <c r="AU1" s="24" t="s">
        <v>40</v>
      </c>
      <c r="AV1" s="24" t="s">
        <v>41</v>
      </c>
      <c r="AW1" s="24" t="s">
        <v>42</v>
      </c>
      <c r="AX1" s="24" t="s">
        <v>43</v>
      </c>
      <c r="AY1" s="24" t="s">
        <v>44</v>
      </c>
      <c r="AZ1" s="24" t="s">
        <v>45</v>
      </c>
      <c r="BA1" s="24" t="s">
        <v>46</v>
      </c>
      <c r="BB1" s="24" t="s">
        <v>47</v>
      </c>
      <c r="BC1" s="24" t="s">
        <v>48</v>
      </c>
      <c r="BD1" s="24" t="s">
        <v>49</v>
      </c>
      <c r="BE1" s="24" t="s">
        <v>50</v>
      </c>
      <c r="BF1" s="35" t="s">
        <v>71</v>
      </c>
      <c r="BG1" s="35" t="s">
        <v>66</v>
      </c>
      <c r="BH1" s="1" t="s">
        <v>63</v>
      </c>
    </row>
    <row r="2" spans="1:60">
      <c r="A2" s="2">
        <v>4</v>
      </c>
      <c r="B2" s="4">
        <v>41422</v>
      </c>
      <c r="C2" s="20">
        <v>2013</v>
      </c>
      <c r="D2" s="4" t="s">
        <v>28</v>
      </c>
      <c r="E2" s="8">
        <v>0.69444444444444453</v>
      </c>
      <c r="F2" s="12">
        <v>44.649000000014901</v>
      </c>
      <c r="G2" s="12">
        <v>68.832499999987803</v>
      </c>
      <c r="H2" s="2">
        <v>22.6099999999999</v>
      </c>
      <c r="I2" s="2">
        <v>2</v>
      </c>
      <c r="J2" s="11">
        <v>9.0399999999999991</v>
      </c>
      <c r="K2" s="1">
        <v>31101</v>
      </c>
      <c r="L2" s="1">
        <v>50758</v>
      </c>
      <c r="M2" s="1">
        <v>53900</v>
      </c>
      <c r="N2" s="11">
        <v>2.2532622218132001</v>
      </c>
      <c r="O2" s="15">
        <v>11.6510914634147</v>
      </c>
      <c r="P2" s="11">
        <v>1.9999999999999699E-2</v>
      </c>
      <c r="Q2" s="11">
        <v>17.713158536585599</v>
      </c>
      <c r="S2" s="11">
        <v>4.0622495853659402</v>
      </c>
      <c r="T2" s="11">
        <v>11.67</v>
      </c>
      <c r="U2" s="11">
        <v>0.02</v>
      </c>
      <c r="V2" s="11">
        <v>12.861994680851099</v>
      </c>
      <c r="X2" s="11">
        <v>4.0400552021276601</v>
      </c>
      <c r="Y2" s="11">
        <v>11.607961711711701</v>
      </c>
      <c r="Z2" s="11">
        <v>0.02</v>
      </c>
      <c r="AA2" s="11">
        <v>19.52</v>
      </c>
      <c r="AC2" s="11">
        <v>4.0705159999999996</v>
      </c>
      <c r="AD2" s="11">
        <v>11.67</v>
      </c>
      <c r="AE2" s="11">
        <v>0.02</v>
      </c>
      <c r="AF2" s="2">
        <v>19.52</v>
      </c>
      <c r="AH2" s="2">
        <v>5.23</v>
      </c>
      <c r="AI2" s="11">
        <v>6.20382882882939E-2</v>
      </c>
      <c r="AJ2" s="11">
        <v>0</v>
      </c>
      <c r="AK2" s="11">
        <v>0.87725390286607696</v>
      </c>
      <c r="AL2" s="11">
        <v>1857.5901349759899</v>
      </c>
      <c r="AM2" s="11">
        <v>0</v>
      </c>
      <c r="AN2" s="11">
        <f t="shared" ref="AN2:AN33" si="0">SUM(AK2:AL2)</f>
        <v>1858.4673888788561</v>
      </c>
      <c r="AO2" s="16">
        <v>2.118424030815965</v>
      </c>
      <c r="AP2" s="31">
        <v>0.85251654463426152</v>
      </c>
      <c r="AQ2" s="25">
        <v>31.578947368421055</v>
      </c>
      <c r="AR2" s="25">
        <v>10.526315789473683</v>
      </c>
      <c r="AS2" s="25"/>
      <c r="AT2" s="25"/>
      <c r="AU2" s="25"/>
      <c r="AV2" s="25"/>
      <c r="AW2" s="25"/>
      <c r="AX2" s="25"/>
      <c r="AY2" s="25"/>
      <c r="AZ2" s="25"/>
      <c r="BA2" s="25">
        <v>10.526315789473683</v>
      </c>
      <c r="BB2" s="25"/>
      <c r="BC2" s="25"/>
      <c r="BD2" s="25"/>
      <c r="BE2" s="25"/>
      <c r="BF2" s="36">
        <v>52.631578947368425</v>
      </c>
      <c r="BG2" s="36">
        <f t="shared" ref="BG2:BG28" si="1">AQ2+AW2</f>
        <v>31.578947368421055</v>
      </c>
      <c r="BH2" s="2" t="s">
        <v>67</v>
      </c>
    </row>
    <row r="3" spans="1:60">
      <c r="A3" s="2">
        <v>3</v>
      </c>
      <c r="B3" s="4">
        <v>41422</v>
      </c>
      <c r="C3" s="20">
        <v>2013</v>
      </c>
      <c r="D3" s="4" t="s">
        <v>28</v>
      </c>
      <c r="E3" s="8">
        <v>0.60416666666666663</v>
      </c>
      <c r="F3" s="12">
        <v>44.583428929359002</v>
      </c>
      <c r="G3" s="12">
        <v>68.812425171082594</v>
      </c>
      <c r="H3" s="2">
        <v>13.86</v>
      </c>
      <c r="I3" s="2">
        <v>4</v>
      </c>
      <c r="J3" s="11">
        <v>8.9499999999999993</v>
      </c>
      <c r="K3" s="1">
        <v>31101</v>
      </c>
      <c r="L3" s="1">
        <v>50758</v>
      </c>
      <c r="M3" s="1">
        <v>53900</v>
      </c>
      <c r="N3" s="11">
        <v>3.3990012649446699</v>
      </c>
      <c r="O3" s="15">
        <v>9.4028553459119095</v>
      </c>
      <c r="P3" s="11">
        <v>14.571761006289099</v>
      </c>
      <c r="Q3" s="11">
        <v>8.74</v>
      </c>
      <c r="S3" s="11">
        <v>2.1758231446540801</v>
      </c>
      <c r="T3" s="11">
        <v>9.9500000000000206</v>
      </c>
      <c r="U3" s="11">
        <v>11.5640697674419</v>
      </c>
      <c r="V3" s="11">
        <v>8.7092093023255792</v>
      </c>
      <c r="X3" s="11">
        <v>2.2397040000000001</v>
      </c>
      <c r="Y3" s="11">
        <v>7.56</v>
      </c>
      <c r="Z3" s="11">
        <v>28.83</v>
      </c>
      <c r="AA3" s="11">
        <v>8.7110684931506892</v>
      </c>
      <c r="AC3" s="11">
        <v>1.99927090410959</v>
      </c>
      <c r="AD3" s="11">
        <v>9.9499999999999993</v>
      </c>
      <c r="AE3" s="11">
        <v>28.83</v>
      </c>
      <c r="AF3" s="2">
        <v>8.7799999999999994</v>
      </c>
      <c r="AH3" s="2">
        <v>3.54</v>
      </c>
      <c r="AI3" s="11">
        <v>2.05932876712331</v>
      </c>
      <c r="AJ3" s="11">
        <v>4.3359302325581597</v>
      </c>
      <c r="AK3" s="11">
        <v>10.185892538833899</v>
      </c>
      <c r="AL3" s="11">
        <v>6895.0344881135698</v>
      </c>
      <c r="AM3" s="11">
        <v>5.90318772136962</v>
      </c>
      <c r="AN3" s="11">
        <f t="shared" si="0"/>
        <v>6905.2203806524039</v>
      </c>
      <c r="AO3" s="16">
        <v>2.3573477770000002</v>
      </c>
      <c r="AP3" s="31">
        <v>0.83204033396174526</v>
      </c>
      <c r="AQ3" s="25">
        <v>341.86746987951807</v>
      </c>
      <c r="AR3" s="25">
        <v>22.590361445783131</v>
      </c>
      <c r="AS3" s="25"/>
      <c r="AT3" s="25"/>
      <c r="AU3" s="25"/>
      <c r="AV3" s="25">
        <v>1.5060240963855422</v>
      </c>
      <c r="AW3" s="25">
        <v>25.602409638554217</v>
      </c>
      <c r="AX3" s="25"/>
      <c r="AY3" s="25"/>
      <c r="AZ3" s="25"/>
      <c r="BA3" s="25">
        <v>12.048192771084338</v>
      </c>
      <c r="BB3" s="25"/>
      <c r="BC3" s="25">
        <v>1.5060240963855422</v>
      </c>
      <c r="BD3" s="25"/>
      <c r="BE3" s="25"/>
      <c r="BF3" s="36">
        <v>405.12048192771084</v>
      </c>
      <c r="BG3" s="36">
        <f t="shared" si="1"/>
        <v>367.46987951807228</v>
      </c>
    </row>
    <row r="4" spans="1:60">
      <c r="A4" s="2">
        <v>2</v>
      </c>
      <c r="B4" s="4">
        <v>41422</v>
      </c>
      <c r="C4" s="20">
        <v>2013</v>
      </c>
      <c r="D4" s="4" t="s">
        <v>28</v>
      </c>
      <c r="E4" s="8">
        <v>0.53055555555555556</v>
      </c>
      <c r="F4" s="12">
        <v>44.5390000000003</v>
      </c>
      <c r="G4" s="12">
        <v>68.802999999965706</v>
      </c>
      <c r="H4" s="2">
        <v>8.1199999999999992</v>
      </c>
      <c r="I4" s="2">
        <v>5</v>
      </c>
      <c r="J4" s="11">
        <v>19.399999999999999</v>
      </c>
      <c r="K4" s="1">
        <v>31101</v>
      </c>
      <c r="L4" s="1">
        <v>50758</v>
      </c>
      <c r="M4" s="1">
        <v>53900</v>
      </c>
      <c r="N4" s="11">
        <v>2.7202763203531499</v>
      </c>
      <c r="O4" s="15">
        <v>6.9744432373709904</v>
      </c>
      <c r="P4" s="11">
        <v>24.737463335143801</v>
      </c>
      <c r="Q4" s="11">
        <v>10.5020749592613</v>
      </c>
      <c r="S4" s="11">
        <v>2.0045600000000001</v>
      </c>
      <c r="T4" s="11">
        <v>7</v>
      </c>
      <c r="U4" s="11">
        <v>5.8994999999999997</v>
      </c>
      <c r="V4" s="11">
        <v>8.9054000000000002</v>
      </c>
      <c r="X4" s="11">
        <v>1.44453842</v>
      </c>
      <c r="Y4" s="11">
        <v>6.9053191489361696</v>
      </c>
      <c r="Z4" s="11">
        <v>31.7</v>
      </c>
      <c r="AA4" s="11">
        <v>11.06</v>
      </c>
      <c r="AC4" s="11">
        <v>1.4422610638297899</v>
      </c>
      <c r="AD4" s="11">
        <v>7</v>
      </c>
      <c r="AE4" s="11">
        <v>31.7</v>
      </c>
      <c r="AF4" s="2">
        <v>11.06</v>
      </c>
      <c r="AH4" s="2">
        <v>4.3600000000000003</v>
      </c>
      <c r="AI4" s="11">
        <v>9.4680851063830396E-2</v>
      </c>
      <c r="AJ4" s="11">
        <v>25.420500000000001</v>
      </c>
      <c r="AK4" s="11">
        <v>0</v>
      </c>
      <c r="AL4" s="11">
        <v>6166.1908760830802</v>
      </c>
      <c r="AM4" s="11">
        <v>0</v>
      </c>
      <c r="AN4" s="11">
        <f t="shared" si="0"/>
        <v>6166.1908760830802</v>
      </c>
      <c r="AO4" s="16">
        <v>2.1383427212995065</v>
      </c>
      <c r="AP4" s="31">
        <v>0.86053241536535752</v>
      </c>
      <c r="AQ4" s="25">
        <v>1774.3324720068906</v>
      </c>
      <c r="AR4" s="25">
        <v>25.839793281653744</v>
      </c>
      <c r="AS4" s="25"/>
      <c r="AT4" s="25"/>
      <c r="AU4" s="25"/>
      <c r="AV4" s="25"/>
      <c r="AW4" s="25">
        <v>474.59086993970715</v>
      </c>
      <c r="AX4" s="25"/>
      <c r="AY4" s="25"/>
      <c r="AZ4" s="25"/>
      <c r="BA4" s="25">
        <v>1.7226528854435832</v>
      </c>
      <c r="BB4" s="25"/>
      <c r="BC4" s="25"/>
      <c r="BD4" s="25"/>
      <c r="BE4" s="25"/>
      <c r="BF4" s="36">
        <v>2276.485788113695</v>
      </c>
      <c r="BG4" s="36">
        <f t="shared" si="1"/>
        <v>2248.9233419465977</v>
      </c>
    </row>
    <row r="5" spans="1:60">
      <c r="A5" s="2">
        <v>1</v>
      </c>
      <c r="B5" s="4">
        <v>41422</v>
      </c>
      <c r="C5" s="20">
        <v>2013</v>
      </c>
      <c r="D5" s="4" t="s">
        <v>28</v>
      </c>
      <c r="E5" s="7">
        <v>0.4145833333333333</v>
      </c>
      <c r="F5" s="12">
        <v>44.491000000028301</v>
      </c>
      <c r="G5" s="12">
        <v>68.786999999974995</v>
      </c>
      <c r="H5" s="2">
        <v>2.78</v>
      </c>
      <c r="I5" s="2">
        <v>8</v>
      </c>
      <c r="J5" s="11">
        <v>8.6999999999999993</v>
      </c>
      <c r="K5" s="1">
        <v>31101</v>
      </c>
      <c r="L5" s="1">
        <v>50758</v>
      </c>
      <c r="M5" s="1">
        <v>53900</v>
      </c>
      <c r="N5" s="11">
        <v>0.74446580559015296</v>
      </c>
      <c r="O5" s="15">
        <v>9.5100731707317099</v>
      </c>
      <c r="P5" s="11">
        <v>12.6523170731707</v>
      </c>
      <c r="Q5" s="11">
        <v>6.1999999999998998</v>
      </c>
      <c r="S5" s="11">
        <v>2.15979999999997</v>
      </c>
      <c r="T5" s="11">
        <v>10.5</v>
      </c>
      <c r="U5" s="11">
        <v>10.2481818181818</v>
      </c>
      <c r="V5" s="11">
        <v>6.2000000000000197</v>
      </c>
      <c r="X5" s="11">
        <v>2.1598000000000002</v>
      </c>
      <c r="Y5" s="11">
        <v>7.18</v>
      </c>
      <c r="Z5" s="11">
        <v>26.38</v>
      </c>
      <c r="AA5" s="11">
        <v>6.2</v>
      </c>
      <c r="AC5" s="11">
        <v>2.1598000000000002</v>
      </c>
      <c r="AD5" s="11">
        <v>10.5</v>
      </c>
      <c r="AE5" s="11">
        <v>26.38</v>
      </c>
      <c r="AF5" s="2">
        <v>6.2</v>
      </c>
      <c r="AH5" s="2">
        <v>3.5</v>
      </c>
      <c r="AI5" s="11">
        <v>2.9778367346938701</v>
      </c>
      <c r="AJ5" s="11">
        <v>3.2518181818181802</v>
      </c>
      <c r="AK5" s="11">
        <v>2.0785055180675198</v>
      </c>
      <c r="AL5" s="11">
        <v>8173.4577407373899</v>
      </c>
      <c r="AM5" s="11">
        <v>1.5315303817339601</v>
      </c>
      <c r="AN5" s="11">
        <f t="shared" si="0"/>
        <v>8175.5362462554576</v>
      </c>
      <c r="AO5" s="16">
        <v>2.148720796281558</v>
      </c>
      <c r="AP5" s="31">
        <v>0.77498720926259712</v>
      </c>
      <c r="AQ5" s="55">
        <v>7.2062084257206198</v>
      </c>
      <c r="AR5" s="55">
        <v>2.2172949002217295</v>
      </c>
      <c r="AS5" s="55"/>
      <c r="AT5" s="55"/>
      <c r="AU5" s="55"/>
      <c r="AV5" s="55"/>
      <c r="AW5" s="55">
        <v>27.716186252771617</v>
      </c>
      <c r="AX5" s="55"/>
      <c r="AY5" s="55"/>
      <c r="AZ5" s="55"/>
      <c r="BA5" s="55"/>
      <c r="BB5" s="55">
        <v>0.55432372505543237</v>
      </c>
      <c r="BC5" s="55"/>
      <c r="BD5" s="55"/>
      <c r="BE5" s="55"/>
      <c r="BF5" s="36">
        <v>37.694013303769403</v>
      </c>
      <c r="BG5" s="36">
        <f t="shared" si="1"/>
        <v>34.922394678492239</v>
      </c>
    </row>
    <row r="6" spans="1:60">
      <c r="A6" s="2">
        <v>8</v>
      </c>
      <c r="B6" s="4">
        <v>41480</v>
      </c>
      <c r="C6" s="20">
        <v>2013</v>
      </c>
      <c r="D6" s="4" t="s">
        <v>29</v>
      </c>
      <c r="E6" s="8">
        <v>0.55175925925925928</v>
      </c>
      <c r="F6" s="12">
        <v>44.649000000014901</v>
      </c>
      <c r="G6" s="12">
        <v>68.832499999987803</v>
      </c>
      <c r="H6" s="2">
        <v>22.6099999999999</v>
      </c>
      <c r="I6" s="2">
        <v>2</v>
      </c>
      <c r="J6" s="11">
        <v>11.148</v>
      </c>
      <c r="K6" s="1">
        <v>12044</v>
      </c>
      <c r="L6" s="1">
        <v>12686</v>
      </c>
      <c r="M6" s="1">
        <v>15700</v>
      </c>
      <c r="N6" s="11">
        <v>4.0917574539780599</v>
      </c>
      <c r="O6" s="15">
        <v>18.527296350976599</v>
      </c>
      <c r="P6" s="11">
        <v>15.9905231438493</v>
      </c>
      <c r="Q6" s="11">
        <v>28.3003681519812</v>
      </c>
      <c r="S6" s="11">
        <v>3.0751913505362101</v>
      </c>
      <c r="T6" s="11">
        <v>21.083685461730798</v>
      </c>
      <c r="U6" s="11">
        <v>9.6744914716037993</v>
      </c>
      <c r="V6" s="11">
        <v>8.7419765578118191</v>
      </c>
      <c r="X6" s="11">
        <v>2.7849894089937099</v>
      </c>
      <c r="Y6" s="11">
        <v>17.188136713764202</v>
      </c>
      <c r="Z6" s="11">
        <v>18.859835290570398</v>
      </c>
      <c r="AA6" s="11">
        <v>82.576891110670303</v>
      </c>
      <c r="AC6" s="11">
        <v>4.0585962298317302</v>
      </c>
      <c r="AD6" s="11">
        <v>21.43</v>
      </c>
      <c r="AE6" s="11">
        <v>18.87</v>
      </c>
      <c r="AF6" s="2">
        <v>125.86</v>
      </c>
      <c r="AH6" s="2">
        <v>6.2</v>
      </c>
      <c r="AI6" s="11">
        <v>3.8955487479666102</v>
      </c>
      <c r="AJ6" s="11">
        <v>9.1853438189665795</v>
      </c>
      <c r="AK6" s="11">
        <v>13.4311652779505</v>
      </c>
      <c r="AL6" s="11">
        <v>10631.9486439968</v>
      </c>
      <c r="AM6" s="11">
        <v>10.7662515323254</v>
      </c>
      <c r="AN6" s="11">
        <f t="shared" si="0"/>
        <v>10645.379809274751</v>
      </c>
      <c r="AO6" s="16">
        <v>0.58159546865096012</v>
      </c>
      <c r="AP6" s="31">
        <v>0.26469550479726145</v>
      </c>
      <c r="AQ6" s="1">
        <v>36.845983787767132</v>
      </c>
      <c r="BA6" s="2">
        <v>6.6322770817980841</v>
      </c>
      <c r="BB6" s="2">
        <v>4.421518054532056</v>
      </c>
      <c r="BF6" s="37">
        <v>47.899778924097276</v>
      </c>
      <c r="BG6" s="36">
        <f t="shared" si="1"/>
        <v>36.845983787767132</v>
      </c>
    </row>
    <row r="7" spans="1:60">
      <c r="A7" s="2">
        <v>7</v>
      </c>
      <c r="B7" s="4">
        <v>41480</v>
      </c>
      <c r="C7" s="20">
        <v>2013</v>
      </c>
      <c r="D7" s="4" t="s">
        <v>29</v>
      </c>
      <c r="E7" s="8">
        <v>0.47655092592592596</v>
      </c>
      <c r="F7" s="12">
        <v>44.583809643102398</v>
      </c>
      <c r="G7" s="12">
        <v>68.812615527954307</v>
      </c>
      <c r="H7" s="2">
        <v>13.91</v>
      </c>
      <c r="I7" s="2">
        <v>4</v>
      </c>
      <c r="J7" s="11">
        <v>9.6519999999999992</v>
      </c>
      <c r="K7" s="1">
        <v>12044</v>
      </c>
      <c r="L7" s="1">
        <v>12686</v>
      </c>
      <c r="M7" s="1">
        <v>15700</v>
      </c>
      <c r="N7" s="11">
        <v>2.3377306237816802</v>
      </c>
      <c r="O7" s="15">
        <v>13.6330361350771</v>
      </c>
      <c r="P7" s="11">
        <v>26.980562534706198</v>
      </c>
      <c r="Q7" s="11">
        <v>89.0259152565324</v>
      </c>
      <c r="S7" s="11">
        <v>4.2975012388012299</v>
      </c>
      <c r="T7" s="11">
        <v>16.844428340967401</v>
      </c>
      <c r="U7" s="11">
        <v>19.7760924969364</v>
      </c>
      <c r="V7" s="11">
        <v>9.0366899942163101</v>
      </c>
      <c r="X7" s="11">
        <v>2.4953067950020902</v>
      </c>
      <c r="Y7" s="11">
        <v>12.4582638557137</v>
      </c>
      <c r="Z7" s="11">
        <v>29.4277798451477</v>
      </c>
      <c r="AA7" s="11">
        <v>126.024043575303</v>
      </c>
      <c r="AC7" s="11">
        <v>5.6674976798382799</v>
      </c>
      <c r="AD7" s="11">
        <v>18.312999999999999</v>
      </c>
      <c r="AE7" s="11">
        <v>29.77</v>
      </c>
      <c r="AF7" s="2">
        <v>238.91</v>
      </c>
      <c r="AH7" s="2">
        <v>14.84</v>
      </c>
      <c r="AI7" s="11">
        <v>4.3861644852536799</v>
      </c>
      <c r="AJ7" s="11">
        <v>9.6516873482112793</v>
      </c>
      <c r="AK7" s="11">
        <v>17.557716461006599</v>
      </c>
      <c r="AL7" s="11">
        <v>6370.9575142676003</v>
      </c>
      <c r="AM7" s="11">
        <v>16.6254483303337</v>
      </c>
      <c r="AN7" s="11">
        <f t="shared" si="0"/>
        <v>6388.5152307286071</v>
      </c>
      <c r="AO7" s="16">
        <v>1.8299095215303021</v>
      </c>
      <c r="AP7" s="31">
        <v>0.6757295417882232</v>
      </c>
      <c r="AQ7" s="1">
        <v>174.51523545706374</v>
      </c>
      <c r="AR7" s="2">
        <v>0.69252077562326875</v>
      </c>
      <c r="AW7" s="2">
        <v>4.8476454293628812</v>
      </c>
      <c r="AX7" s="2">
        <v>9.0027700831024937</v>
      </c>
      <c r="BA7" s="2">
        <v>3.4626038781163433</v>
      </c>
      <c r="BF7" s="37">
        <v>192.52077562326872</v>
      </c>
      <c r="BG7" s="36">
        <f t="shared" si="1"/>
        <v>179.36288088642661</v>
      </c>
    </row>
    <row r="8" spans="1:60">
      <c r="A8" s="2">
        <v>6</v>
      </c>
      <c r="B8" s="4">
        <v>41480</v>
      </c>
      <c r="C8" s="20">
        <v>2013</v>
      </c>
      <c r="D8" s="4" t="s">
        <v>29</v>
      </c>
      <c r="E8" s="8">
        <v>0.42395833333333338</v>
      </c>
      <c r="F8" s="12">
        <v>44.5390000000003</v>
      </c>
      <c r="G8" s="12">
        <v>68.802999999965706</v>
      </c>
      <c r="H8" s="2">
        <v>8.1199999999999992</v>
      </c>
      <c r="I8" s="2">
        <v>5</v>
      </c>
      <c r="J8" s="11">
        <v>20.666</v>
      </c>
      <c r="K8" s="1">
        <v>12044</v>
      </c>
      <c r="L8" s="1">
        <v>12686</v>
      </c>
      <c r="M8" s="1">
        <v>15700</v>
      </c>
      <c r="N8" s="11">
        <v>1.42602857388556</v>
      </c>
      <c r="O8" s="15">
        <v>14.3430008411153</v>
      </c>
      <c r="P8" s="11">
        <v>25.5724937582271</v>
      </c>
      <c r="Q8" s="11">
        <v>40.876313115023102</v>
      </c>
      <c r="S8" s="11">
        <v>3.7250806096223399</v>
      </c>
      <c r="T8" s="11">
        <v>17.384612584685801</v>
      </c>
      <c r="U8" s="11">
        <v>17.781868252916301</v>
      </c>
      <c r="V8" s="11">
        <v>7.3745216199607801</v>
      </c>
      <c r="X8" s="11">
        <v>2.6534437852166</v>
      </c>
      <c r="Y8" s="11">
        <v>12.58203521708</v>
      </c>
      <c r="Z8" s="11">
        <v>29.392851803788101</v>
      </c>
      <c r="AA8" s="11">
        <v>259.17872032695101</v>
      </c>
      <c r="AC8" s="11">
        <v>12.215099769813399</v>
      </c>
      <c r="AD8" s="11">
        <v>18.785</v>
      </c>
      <c r="AE8" s="11">
        <v>30.03</v>
      </c>
      <c r="AF8" s="2">
        <v>310.47000000000003</v>
      </c>
      <c r="AH8" s="2">
        <v>20.71</v>
      </c>
      <c r="AI8" s="11">
        <v>4.8025773676057302</v>
      </c>
      <c r="AJ8" s="11">
        <v>11.610983550871801</v>
      </c>
      <c r="AK8" s="11">
        <v>2.3818051259975301</v>
      </c>
      <c r="AL8" s="11">
        <v>16889.559274172101</v>
      </c>
      <c r="AM8" s="11">
        <v>1.21736706439874</v>
      </c>
      <c r="AN8" s="11">
        <f t="shared" si="0"/>
        <v>16891.9410792981</v>
      </c>
      <c r="AO8" s="16">
        <v>1.337593854728047</v>
      </c>
      <c r="AP8" s="31">
        <v>0.4824350052349265</v>
      </c>
      <c r="AQ8" s="1">
        <v>12.417823228634038</v>
      </c>
      <c r="AW8" s="2">
        <v>7.3046018991964941</v>
      </c>
      <c r="AX8" s="2">
        <v>9.4959824689554431</v>
      </c>
      <c r="BB8" s="2">
        <v>1.4609203798392987</v>
      </c>
      <c r="BF8" s="37">
        <v>30.679327976625274</v>
      </c>
      <c r="BG8" s="36">
        <f t="shared" si="1"/>
        <v>19.722425127830533</v>
      </c>
    </row>
    <row r="9" spans="1:60">
      <c r="A9" s="2">
        <v>5</v>
      </c>
      <c r="B9" s="4">
        <v>41480</v>
      </c>
      <c r="C9" s="20">
        <v>2013</v>
      </c>
      <c r="D9" s="4" t="s">
        <v>29</v>
      </c>
      <c r="E9" s="8">
        <v>0.39059027777777783</v>
      </c>
      <c r="F9" s="12">
        <v>44.491000000028301</v>
      </c>
      <c r="G9" s="12">
        <v>68.786999999974995</v>
      </c>
      <c r="H9" s="2">
        <v>2.78</v>
      </c>
      <c r="I9" s="2">
        <v>8</v>
      </c>
      <c r="J9" s="11">
        <v>12.406000000000001</v>
      </c>
      <c r="K9" s="1">
        <v>12044</v>
      </c>
      <c r="L9" s="1">
        <v>12686</v>
      </c>
      <c r="M9" s="1">
        <v>15700</v>
      </c>
      <c r="N9" s="11">
        <v>0.81526174210012003</v>
      </c>
      <c r="O9" s="15">
        <v>13.570257116029399</v>
      </c>
      <c r="P9" s="11">
        <v>27.192331494641198</v>
      </c>
      <c r="Q9" s="11">
        <v>11.3762744617667</v>
      </c>
      <c r="S9" s="11">
        <v>3.2658752728550202</v>
      </c>
      <c r="T9" s="11">
        <v>16.475767993713799</v>
      </c>
      <c r="U9" s="11">
        <v>20.974777316411998</v>
      </c>
      <c r="V9" s="11">
        <v>5.8135097065562</v>
      </c>
      <c r="X9" s="11">
        <v>2.7858920971178698</v>
      </c>
      <c r="Y9" s="11">
        <v>11.8819629861561</v>
      </c>
      <c r="Z9" s="11">
        <v>30.682655294117701</v>
      </c>
      <c r="AA9" s="11">
        <v>30.822431795864901</v>
      </c>
      <c r="AC9" s="11">
        <v>4.5660015115740702</v>
      </c>
      <c r="AD9" s="11">
        <v>16.844000000000001</v>
      </c>
      <c r="AE9" s="11">
        <v>30.69</v>
      </c>
      <c r="AF9" s="2">
        <v>63.56</v>
      </c>
      <c r="AH9" s="2">
        <v>9.51</v>
      </c>
      <c r="AI9" s="11">
        <v>4.5938050075577204</v>
      </c>
      <c r="AJ9" s="11">
        <v>9.7078779777056994</v>
      </c>
      <c r="AK9" s="11">
        <v>1.5312867402479</v>
      </c>
      <c r="AL9" s="11">
        <v>8224.4768547875701</v>
      </c>
      <c r="AM9" s="11">
        <v>0</v>
      </c>
      <c r="AN9" s="11">
        <f t="shared" si="0"/>
        <v>8226.0081415278182</v>
      </c>
      <c r="AO9" s="16">
        <v>1.7834054770521544</v>
      </c>
      <c r="AP9" s="31">
        <v>0.62946388445951362</v>
      </c>
      <c r="AQ9" s="1">
        <v>223.11212814645307</v>
      </c>
      <c r="AW9" s="2">
        <v>2.2883295194508011</v>
      </c>
      <c r="AX9" s="2">
        <v>1.1441647597254005</v>
      </c>
      <c r="BB9" s="2">
        <v>92.677345537757432</v>
      </c>
      <c r="BF9" s="37">
        <v>319.2219679633867</v>
      </c>
      <c r="BG9" s="36">
        <f t="shared" si="1"/>
        <v>225.40045766590387</v>
      </c>
    </row>
    <row r="10" spans="1:60">
      <c r="A10" s="2">
        <v>12</v>
      </c>
      <c r="B10" s="4">
        <v>41542</v>
      </c>
      <c r="C10" s="20">
        <v>2013</v>
      </c>
      <c r="D10" s="4" t="s">
        <v>27</v>
      </c>
      <c r="E10" s="8">
        <v>0.60265046296296299</v>
      </c>
      <c r="F10" s="12">
        <v>44.649000000014901</v>
      </c>
      <c r="G10" s="12">
        <v>68.832499999987803</v>
      </c>
      <c r="H10" s="2">
        <v>22.6099999999999</v>
      </c>
      <c r="I10" s="2">
        <v>2</v>
      </c>
      <c r="J10" s="11">
        <v>9.68</v>
      </c>
      <c r="K10" s="1">
        <v>13014</v>
      </c>
      <c r="L10" s="1">
        <v>14669</v>
      </c>
      <c r="M10" s="1">
        <v>15500</v>
      </c>
      <c r="N10" s="11">
        <v>3.0050682928413202</v>
      </c>
      <c r="O10" s="15">
        <v>15.398705991993699</v>
      </c>
      <c r="P10" s="11">
        <v>9.87298302058025</v>
      </c>
      <c r="Q10" s="11">
        <v>12.9086403469388</v>
      </c>
      <c r="S10" s="11">
        <v>2.9021908324972499</v>
      </c>
      <c r="T10" s="11">
        <v>15.988603593272</v>
      </c>
      <c r="U10" s="11">
        <v>4.9315324306773896</v>
      </c>
      <c r="V10" s="11">
        <v>3.1422934537804101</v>
      </c>
      <c r="X10" s="11">
        <v>2.4882327873319099</v>
      </c>
      <c r="Y10" s="11">
        <v>14.811473569657799</v>
      </c>
      <c r="Z10" s="11">
        <v>15.155333914099399</v>
      </c>
      <c r="AA10" s="11">
        <v>42.653125120433899</v>
      </c>
      <c r="AC10" s="11">
        <v>4.1221527462047902</v>
      </c>
      <c r="AD10" s="11">
        <v>16.024999999999999</v>
      </c>
      <c r="AE10" s="11">
        <v>15.73</v>
      </c>
      <c r="AF10" s="2">
        <v>96.102608695651895</v>
      </c>
      <c r="AH10" s="2">
        <v>6.68</v>
      </c>
      <c r="AI10" s="11">
        <v>1.1771300236142199</v>
      </c>
      <c r="AJ10" s="11">
        <v>10.223801483421999</v>
      </c>
      <c r="AK10" s="11">
        <v>23.397719681254401</v>
      </c>
      <c r="AL10" s="11">
        <v>2574.13650304764</v>
      </c>
      <c r="AM10" s="11">
        <v>23.301827387478699</v>
      </c>
      <c r="AN10" s="11">
        <f t="shared" si="0"/>
        <v>2597.5342227288943</v>
      </c>
      <c r="AO10" s="16">
        <v>1.2220508569999999</v>
      </c>
      <c r="AP10" s="31">
        <v>0.50963479131400635</v>
      </c>
      <c r="AQ10" s="1">
        <v>51.419800460475827</v>
      </c>
      <c r="AR10" s="2">
        <v>29.163468917881811</v>
      </c>
      <c r="AW10" s="2">
        <v>8.4420567920184197</v>
      </c>
      <c r="BA10" s="2">
        <v>2.3023791250959325</v>
      </c>
      <c r="BF10" s="37">
        <v>91.327705295472001</v>
      </c>
      <c r="BG10" s="36">
        <f t="shared" si="1"/>
        <v>59.861857252494246</v>
      </c>
    </row>
    <row r="11" spans="1:60">
      <c r="A11" s="2">
        <v>11</v>
      </c>
      <c r="B11" s="4">
        <v>41542</v>
      </c>
      <c r="C11" s="20">
        <v>2013</v>
      </c>
      <c r="D11" s="4" t="s">
        <v>27</v>
      </c>
      <c r="E11" s="8">
        <v>0.52859953703703699</v>
      </c>
      <c r="F11" s="12">
        <v>44.583999999974097</v>
      </c>
      <c r="G11" s="12">
        <v>68.812234814210896</v>
      </c>
      <c r="H11" s="2">
        <v>13.91</v>
      </c>
      <c r="I11" s="2">
        <v>4</v>
      </c>
      <c r="J11" s="11">
        <v>7.72</v>
      </c>
      <c r="K11" s="1">
        <v>13014</v>
      </c>
      <c r="L11" s="1">
        <v>14669</v>
      </c>
      <c r="M11" s="1">
        <v>15500</v>
      </c>
      <c r="N11" s="11">
        <v>1.8302838187664701</v>
      </c>
      <c r="O11" s="15">
        <v>13.776658376369401</v>
      </c>
      <c r="P11" s="11">
        <v>26.673180752086399</v>
      </c>
      <c r="Q11" s="11">
        <v>30.042861275606001</v>
      </c>
      <c r="S11" s="11">
        <v>3.7855654704464201</v>
      </c>
      <c r="T11" s="11">
        <v>15.0983034176096</v>
      </c>
      <c r="U11" s="11">
        <v>13.2940262745332</v>
      </c>
      <c r="V11" s="11">
        <v>3.0418500230961301</v>
      </c>
      <c r="X11" s="11">
        <v>2.59913453350359</v>
      </c>
      <c r="Y11" s="11">
        <v>13.0493049169324</v>
      </c>
      <c r="Z11" s="11">
        <v>32.3980793797014</v>
      </c>
      <c r="AA11" s="11">
        <v>82.471898070982405</v>
      </c>
      <c r="AC11" s="11">
        <v>5.7232364976217998</v>
      </c>
      <c r="AD11" s="11">
        <v>15.303000000000001</v>
      </c>
      <c r="AE11" s="11">
        <v>32.409999999999997</v>
      </c>
      <c r="AF11" s="2">
        <v>110.33</v>
      </c>
      <c r="AH11" s="2">
        <v>13.44</v>
      </c>
      <c r="AI11" s="11">
        <v>2.0489985006772198</v>
      </c>
      <c r="AJ11" s="11">
        <v>19.104053105168202</v>
      </c>
      <c r="AK11" s="11">
        <v>70.166162972786296</v>
      </c>
      <c r="AL11" s="11">
        <v>6354.7875713379799</v>
      </c>
      <c r="AM11" s="11">
        <v>68.687565668762105</v>
      </c>
      <c r="AN11" s="11">
        <f t="shared" si="0"/>
        <v>6424.9537343107659</v>
      </c>
      <c r="AO11" s="16">
        <v>1.669523216</v>
      </c>
      <c r="AP11" s="31">
        <v>0.60215321602130645</v>
      </c>
      <c r="AQ11" s="1">
        <v>11.585807385952208</v>
      </c>
      <c r="AR11" s="2">
        <v>1.448225923244026</v>
      </c>
      <c r="AV11" s="2">
        <v>0.724112961622013</v>
      </c>
      <c r="AW11" s="2">
        <v>2.172338884866039</v>
      </c>
      <c r="BA11" s="2">
        <v>36.205648081100648</v>
      </c>
      <c r="BB11" s="2">
        <v>0.724112961622013</v>
      </c>
      <c r="BF11" s="37">
        <v>52.860246198406948</v>
      </c>
      <c r="BG11" s="36">
        <f t="shared" si="1"/>
        <v>13.758146270818248</v>
      </c>
    </row>
    <row r="12" spans="1:60">
      <c r="A12" s="2">
        <v>10</v>
      </c>
      <c r="B12" s="4">
        <v>41542</v>
      </c>
      <c r="C12" s="20">
        <v>2013</v>
      </c>
      <c r="D12" s="4" t="s">
        <v>27</v>
      </c>
      <c r="E12" s="8">
        <v>0.47303240740740743</v>
      </c>
      <c r="F12" s="12">
        <v>44.5390000000003</v>
      </c>
      <c r="G12" s="12">
        <v>68.802999999965706</v>
      </c>
      <c r="H12" s="2">
        <v>8.1199999999999992</v>
      </c>
      <c r="I12" s="2">
        <v>5</v>
      </c>
      <c r="J12" s="11">
        <v>20.094999999999999</v>
      </c>
      <c r="K12" s="1">
        <v>13014</v>
      </c>
      <c r="L12" s="1">
        <v>14669</v>
      </c>
      <c r="M12" s="1">
        <v>15500</v>
      </c>
      <c r="N12" s="11">
        <v>1.1826641801744699</v>
      </c>
      <c r="O12" s="15">
        <v>13.4686331981795</v>
      </c>
      <c r="P12" s="11">
        <v>28.902986271815099</v>
      </c>
      <c r="Q12" s="11">
        <v>8.7678796277449997</v>
      </c>
      <c r="S12" s="11">
        <v>3.4852826475667702</v>
      </c>
      <c r="T12" s="11">
        <v>15.0054750299765</v>
      </c>
      <c r="U12" s="11">
        <v>15.1131413628428</v>
      </c>
      <c r="V12" s="11">
        <v>3.2759605331155401</v>
      </c>
      <c r="X12" s="11">
        <v>2.73638845340979</v>
      </c>
      <c r="Y12" s="11">
        <v>12.939208274398901</v>
      </c>
      <c r="Z12" s="11">
        <v>32.945521050004103</v>
      </c>
      <c r="AA12" s="11">
        <v>53.575929755760399</v>
      </c>
      <c r="AC12" s="11">
        <v>6.4857624577405</v>
      </c>
      <c r="AD12" s="11">
        <v>15.173999999999999</v>
      </c>
      <c r="AE12" s="11">
        <v>32.979999999999997</v>
      </c>
      <c r="AF12" s="2">
        <v>196.06</v>
      </c>
      <c r="AH12" s="2">
        <v>15.65</v>
      </c>
      <c r="AI12" s="11">
        <v>2.0662667555776602</v>
      </c>
      <c r="AJ12" s="11">
        <v>17.8323796871613</v>
      </c>
      <c r="AK12" s="11">
        <v>2.33453065020475</v>
      </c>
      <c r="AL12" s="11">
        <v>7244.8591357912901</v>
      </c>
      <c r="AM12" s="11">
        <v>0.91103635129941296</v>
      </c>
      <c r="AN12" s="11">
        <f t="shared" si="0"/>
        <v>7247.1936664414952</v>
      </c>
      <c r="AO12" s="16">
        <v>1.612891809</v>
      </c>
      <c r="AP12" s="31">
        <v>0.59559154707973871</v>
      </c>
      <c r="AQ12" s="1">
        <v>6.4285714285714288</v>
      </c>
      <c r="AW12" s="2">
        <v>3.5714285714285712</v>
      </c>
      <c r="AX12" s="2">
        <v>3.5714285714285712</v>
      </c>
      <c r="BB12" s="2">
        <v>3.5714285714285712</v>
      </c>
      <c r="BF12" s="37">
        <v>17.142857142857142</v>
      </c>
      <c r="BG12" s="36">
        <f t="shared" si="1"/>
        <v>10</v>
      </c>
    </row>
    <row r="13" spans="1:60">
      <c r="A13" s="2">
        <v>9</v>
      </c>
      <c r="B13" s="4">
        <v>41542</v>
      </c>
      <c r="C13" s="20">
        <v>2013</v>
      </c>
      <c r="D13" s="4" t="s">
        <v>27</v>
      </c>
      <c r="E13" s="8">
        <v>0.44695601851851857</v>
      </c>
      <c r="F13" s="12">
        <v>44.491000000028301</v>
      </c>
      <c r="G13" s="12">
        <v>68.786999999974995</v>
      </c>
      <c r="H13" s="2">
        <v>2.78</v>
      </c>
      <c r="I13" s="2">
        <v>8</v>
      </c>
      <c r="J13" s="11">
        <v>8.9979999999999993</v>
      </c>
      <c r="K13" s="1">
        <v>13014</v>
      </c>
      <c r="L13" s="1">
        <v>14669</v>
      </c>
      <c r="M13" s="1">
        <v>15500</v>
      </c>
      <c r="N13" s="11">
        <v>0.87467910256236803</v>
      </c>
      <c r="O13" s="15">
        <v>13.515272624647</v>
      </c>
      <c r="P13" s="11">
        <v>27.867036171991501</v>
      </c>
      <c r="Q13" s="11">
        <v>4.8284353725055702</v>
      </c>
      <c r="S13" s="11">
        <v>3.8919582777353501</v>
      </c>
      <c r="T13" s="11">
        <v>13.993253179656399</v>
      </c>
      <c r="U13" s="11">
        <v>21.276284986426301</v>
      </c>
      <c r="V13" s="11">
        <v>3.5970661711203999</v>
      </c>
      <c r="X13" s="11">
        <v>3.2937614478720101</v>
      </c>
      <c r="Y13" s="11">
        <v>13.027176445436</v>
      </c>
      <c r="Z13" s="11">
        <v>32.5297575757576</v>
      </c>
      <c r="AA13" s="11">
        <v>5.7298484848484899</v>
      </c>
      <c r="AC13" s="11">
        <v>4.2349883090537297</v>
      </c>
      <c r="AD13" s="11">
        <v>14.079000000000001</v>
      </c>
      <c r="AE13" s="11">
        <v>32.619999999999997</v>
      </c>
      <c r="AF13" s="2">
        <v>5.94</v>
      </c>
      <c r="AH13" s="2">
        <v>8.7100000000000009</v>
      </c>
      <c r="AI13" s="11">
        <v>0.96607673422046703</v>
      </c>
      <c r="AJ13" s="11">
        <v>11.253472589331301</v>
      </c>
      <c r="AK13" s="11">
        <v>9.5294212941271106E-2</v>
      </c>
      <c r="AL13" s="9">
        <v>3138.8712745719699</v>
      </c>
      <c r="AM13" s="9">
        <v>0</v>
      </c>
      <c r="AN13" s="11">
        <f t="shared" si="0"/>
        <v>3138.966568784911</v>
      </c>
      <c r="AO13" s="16">
        <v>1.7843367964865728</v>
      </c>
      <c r="AP13" s="31">
        <v>0.81208667283787328</v>
      </c>
      <c r="AQ13" s="1">
        <v>7.0963926670609112</v>
      </c>
      <c r="AW13" s="2">
        <v>5.3222945002956834</v>
      </c>
      <c r="BB13" s="2">
        <v>23.654642223536371</v>
      </c>
      <c r="BF13" s="37">
        <v>36.073329390892965</v>
      </c>
      <c r="BG13" s="36">
        <f t="shared" si="1"/>
        <v>12.418687167356595</v>
      </c>
    </row>
    <row r="14" spans="1:60">
      <c r="A14" s="2">
        <v>16</v>
      </c>
      <c r="B14" s="4">
        <v>41761</v>
      </c>
      <c r="C14" s="20">
        <v>2014</v>
      </c>
      <c r="D14" s="4" t="s">
        <v>30</v>
      </c>
      <c r="E14" s="8">
        <v>0.5805555555555556</v>
      </c>
      <c r="F14" s="12">
        <v>44.649000000014901</v>
      </c>
      <c r="G14" s="12">
        <v>68.832499999987803</v>
      </c>
      <c r="H14" s="2">
        <v>22.6099999999999</v>
      </c>
      <c r="I14" s="2">
        <v>2</v>
      </c>
      <c r="J14" s="11">
        <f>36.3/3.3</f>
        <v>11</v>
      </c>
      <c r="K14" s="1"/>
      <c r="L14" s="1"/>
      <c r="M14" s="1"/>
      <c r="O14" s="15">
        <f>(7.4+7.3+7.3)/3</f>
        <v>7.333333333333333</v>
      </c>
      <c r="P14" s="11">
        <v>0.03</v>
      </c>
      <c r="Q14" s="11">
        <f>(2.3+2.7+8.4)/3</f>
        <v>4.4666666666666668</v>
      </c>
      <c r="R14" s="15">
        <f>11.65</f>
        <v>11.65</v>
      </c>
      <c r="S14" s="11">
        <v>1.3143479999999998</v>
      </c>
      <c r="T14" s="11">
        <v>7.4</v>
      </c>
      <c r="U14" s="11">
        <v>0.03</v>
      </c>
      <c r="V14" s="11">
        <v>7.4</v>
      </c>
      <c r="W14" s="11">
        <v>11.7</v>
      </c>
      <c r="X14" s="11">
        <v>1.8983200000000005</v>
      </c>
      <c r="Y14" s="11">
        <v>7.3</v>
      </c>
      <c r="Z14" s="11">
        <v>0.03</v>
      </c>
      <c r="AA14" s="11">
        <v>8.4</v>
      </c>
      <c r="AB14" s="11">
        <v>11.6</v>
      </c>
      <c r="AC14" s="11">
        <v>0</v>
      </c>
      <c r="AD14" s="11">
        <v>7.3</v>
      </c>
      <c r="AE14" s="11">
        <v>0.03</v>
      </c>
      <c r="AF14" s="11">
        <v>8.4</v>
      </c>
      <c r="AG14" s="11">
        <v>11.7</v>
      </c>
      <c r="AH14" s="11">
        <v>3.4</v>
      </c>
      <c r="AI14" s="11">
        <v>0.1</v>
      </c>
      <c r="AJ14" s="11">
        <v>0</v>
      </c>
      <c r="AK14" s="11">
        <v>0.12732365673542145</v>
      </c>
      <c r="AL14" s="11">
        <v>20.133437990580845</v>
      </c>
      <c r="AM14" s="11">
        <v>0</v>
      </c>
      <c r="AN14" s="11">
        <f t="shared" si="0"/>
        <v>20.260761647316265</v>
      </c>
      <c r="AO14" s="16">
        <v>2.4458452932518657</v>
      </c>
      <c r="AP14" s="31">
        <v>0.95356475017208719</v>
      </c>
      <c r="AQ14" s="1"/>
      <c r="AT14" s="2">
        <v>0.60679611650485432</v>
      </c>
      <c r="BA14" s="2">
        <v>2.4271844660194173</v>
      </c>
      <c r="BF14" s="37">
        <v>3.0339805825242716</v>
      </c>
      <c r="BG14" s="36">
        <f t="shared" si="1"/>
        <v>0</v>
      </c>
    </row>
    <row r="15" spans="1:60">
      <c r="A15" s="2">
        <v>15</v>
      </c>
      <c r="B15" s="4">
        <v>41761</v>
      </c>
      <c r="C15" s="20">
        <v>2014</v>
      </c>
      <c r="D15" s="4" t="s">
        <v>28</v>
      </c>
      <c r="E15" s="8">
        <v>0.51041666666666663</v>
      </c>
      <c r="F15" s="12">
        <v>44.583428929359002</v>
      </c>
      <c r="G15" s="12">
        <v>68.812425171082594</v>
      </c>
      <c r="H15" s="2">
        <v>13.86</v>
      </c>
      <c r="I15" s="2">
        <v>4</v>
      </c>
      <c r="J15" s="11">
        <f>31.7/3.3</f>
        <v>9.6060606060606055</v>
      </c>
      <c r="K15" s="1"/>
      <c r="L15" s="1"/>
      <c r="M15" s="1"/>
      <c r="O15" s="15">
        <f>(5.9+3.8+3.8)/3</f>
        <v>4.5</v>
      </c>
      <c r="P15" s="11">
        <f>(11.5+29.5+30)/3</f>
        <v>23.666666666666668</v>
      </c>
      <c r="Q15" s="11">
        <f>(11.5+178+73.2)/3</f>
        <v>87.566666666666663</v>
      </c>
      <c r="R15" s="15">
        <f>(10.9+9.9+10)/3</f>
        <v>10.266666666666667</v>
      </c>
      <c r="S15" s="11">
        <v>2.3220800000000001</v>
      </c>
      <c r="T15" s="11">
        <v>5.9</v>
      </c>
      <c r="U15" s="11">
        <v>11.5</v>
      </c>
      <c r="V15" s="11">
        <v>11.5</v>
      </c>
      <c r="W15" s="11">
        <v>10.9</v>
      </c>
      <c r="X15" s="11">
        <v>1.754</v>
      </c>
      <c r="Y15" s="11">
        <v>3.8</v>
      </c>
      <c r="Z15" s="11">
        <v>30</v>
      </c>
      <c r="AA15" s="11">
        <v>73</v>
      </c>
      <c r="AB15" s="11">
        <v>9.9</v>
      </c>
      <c r="AC15" s="11">
        <v>2.41676</v>
      </c>
      <c r="AD15" s="11">
        <v>5.9</v>
      </c>
      <c r="AE15" s="11">
        <v>30</v>
      </c>
      <c r="AF15" s="11">
        <v>178</v>
      </c>
      <c r="AG15" s="11">
        <v>10.9</v>
      </c>
      <c r="AH15" s="11">
        <v>4.7</v>
      </c>
      <c r="AI15" s="11">
        <f>5.9-3.8</f>
        <v>2.1000000000000005</v>
      </c>
      <c r="AJ15" s="11">
        <f>30-11.5</f>
        <v>18.5</v>
      </c>
      <c r="AK15" s="11">
        <v>82.505729564553093</v>
      </c>
      <c r="AL15" s="11">
        <v>3370.6563706563707</v>
      </c>
      <c r="AM15" s="11">
        <v>75.630252100840337</v>
      </c>
      <c r="AN15" s="11">
        <f t="shared" si="0"/>
        <v>3453.1621002209235</v>
      </c>
      <c r="AO15" s="16">
        <v>1.4289209596540986</v>
      </c>
      <c r="AP15" s="31">
        <v>0.54145127641558943</v>
      </c>
      <c r="AQ15" s="1">
        <v>0.57971014492753625</v>
      </c>
      <c r="AW15" s="2">
        <v>8.695652173913043</v>
      </c>
      <c r="BA15" s="2">
        <v>2.318840579710145</v>
      </c>
      <c r="BB15" s="2">
        <v>57.971014492753625</v>
      </c>
      <c r="BF15" s="37">
        <v>69.565217391304344</v>
      </c>
      <c r="BG15" s="36">
        <f t="shared" si="1"/>
        <v>9.27536231884058</v>
      </c>
    </row>
    <row r="16" spans="1:60">
      <c r="A16" s="2">
        <v>14</v>
      </c>
      <c r="B16" s="4">
        <v>41761</v>
      </c>
      <c r="C16" s="20">
        <v>2014</v>
      </c>
      <c r="D16" s="4" t="s">
        <v>30</v>
      </c>
      <c r="E16" s="8">
        <v>0.4513888888888889</v>
      </c>
      <c r="F16" s="12">
        <v>44.5363333333352</v>
      </c>
      <c r="G16" s="12">
        <v>68.805333333297696</v>
      </c>
      <c r="H16" s="2">
        <v>7.82</v>
      </c>
      <c r="I16" s="2">
        <v>5</v>
      </c>
      <c r="J16" s="11">
        <f>48.8/3.3</f>
        <v>14.787878787878787</v>
      </c>
      <c r="K16" s="1"/>
      <c r="L16" s="1"/>
      <c r="M16" s="1"/>
      <c r="O16" s="15">
        <f>(4.9+3.8)/3.3</f>
        <v>2.6363636363636362</v>
      </c>
      <c r="P16" s="11">
        <f>(4.3+19+29.4)/3</f>
        <v>17.566666666666666</v>
      </c>
      <c r="Q16" s="11">
        <f>(4.7+10.7)/2</f>
        <v>7.6999999999999993</v>
      </c>
      <c r="R16" s="15">
        <f>(11.4+10.6+10)/3</f>
        <v>10.666666666666666</v>
      </c>
      <c r="S16" s="11">
        <v>3.5860719999999997</v>
      </c>
      <c r="T16" s="11">
        <v>7</v>
      </c>
      <c r="U16" s="11">
        <v>4.3</v>
      </c>
      <c r="V16" s="11">
        <v>10.7</v>
      </c>
      <c r="W16" s="11">
        <v>11.4</v>
      </c>
      <c r="X16" s="11">
        <v>1.5142</v>
      </c>
      <c r="Y16" s="11">
        <v>3.8</v>
      </c>
      <c r="Z16" s="11">
        <v>29.4</v>
      </c>
      <c r="AA16" s="11">
        <v>10.7</v>
      </c>
      <c r="AB16" s="11">
        <v>10</v>
      </c>
      <c r="AC16" s="11">
        <v>7.7925999999999993</v>
      </c>
      <c r="AD16" s="11">
        <v>7</v>
      </c>
      <c r="AE16" s="11">
        <v>29.4</v>
      </c>
      <c r="AF16" s="11">
        <v>10.7</v>
      </c>
      <c r="AG16" s="11">
        <v>11.4</v>
      </c>
      <c r="AH16" s="11">
        <v>11.5</v>
      </c>
      <c r="AI16" s="11">
        <f>7-3.8</f>
        <v>3.2</v>
      </c>
      <c r="AJ16" s="11">
        <f>29.4-4.3</f>
        <v>25.099999999999998</v>
      </c>
      <c r="AK16" s="11">
        <v>6.6462948815889993</v>
      </c>
      <c r="AL16" s="11">
        <v>3185.3337945347625</v>
      </c>
      <c r="AM16" s="11">
        <v>5.8059587471352181</v>
      </c>
      <c r="AN16" s="11">
        <f t="shared" si="0"/>
        <v>3191.9800894163513</v>
      </c>
      <c r="AO16" s="16">
        <v>1.1948728201780789</v>
      </c>
      <c r="AP16" s="31">
        <v>0.4527650107367226</v>
      </c>
      <c r="AQ16" s="1"/>
      <c r="AW16" s="2">
        <v>2.4875621890547261</v>
      </c>
      <c r="BF16" s="37">
        <v>2.4875621890547261</v>
      </c>
      <c r="BG16" s="36">
        <f t="shared" si="1"/>
        <v>2.4875621890547261</v>
      </c>
    </row>
    <row r="17" spans="1:60">
      <c r="A17" s="2">
        <v>13</v>
      </c>
      <c r="B17" s="4">
        <v>41761</v>
      </c>
      <c r="C17" s="20">
        <v>2014</v>
      </c>
      <c r="D17" s="4" t="s">
        <v>30</v>
      </c>
      <c r="E17" s="8">
        <v>0.39999999999999997</v>
      </c>
      <c r="F17" s="12">
        <v>44.491000000028301</v>
      </c>
      <c r="G17" s="12">
        <v>68.786999999974995</v>
      </c>
      <c r="H17" s="2">
        <v>2.78</v>
      </c>
      <c r="I17" s="2">
        <v>8</v>
      </c>
      <c r="J17" s="11">
        <f>29.6/3.3</f>
        <v>8.9696969696969706</v>
      </c>
      <c r="K17" s="1"/>
      <c r="L17" s="1"/>
      <c r="M17" s="1"/>
      <c r="O17" s="15">
        <f>(6.1+4.9+3.7)/3</f>
        <v>4.8999999999999995</v>
      </c>
      <c r="P17" s="11">
        <f>(12.4+19.5+30.3)/3</f>
        <v>20.733333333333334</v>
      </c>
      <c r="Q17" s="11">
        <f>(4.4+6.6)/2</f>
        <v>5.5</v>
      </c>
      <c r="R17" s="15">
        <f>(11+10.6+10.1)/3</f>
        <v>10.566666666666668</v>
      </c>
      <c r="S17" s="11">
        <v>2.5889639999999998</v>
      </c>
      <c r="T17" s="11">
        <v>6.1</v>
      </c>
      <c r="U17" s="11">
        <v>12.4</v>
      </c>
      <c r="V17" s="11">
        <v>4.4000000000000004</v>
      </c>
      <c r="W17" s="11">
        <v>11</v>
      </c>
      <c r="X17" s="11">
        <v>1.6755799999999998</v>
      </c>
      <c r="Y17" s="11">
        <v>3.7</v>
      </c>
      <c r="Z17" s="11">
        <v>30.3</v>
      </c>
      <c r="AA17" s="11">
        <v>6.6</v>
      </c>
      <c r="AB17" s="11">
        <v>10.1</v>
      </c>
      <c r="AC17" s="11">
        <v>4.19278</v>
      </c>
      <c r="AD17" s="11">
        <v>6.1</v>
      </c>
      <c r="AE17" s="11">
        <v>30.3</v>
      </c>
      <c r="AF17" s="11">
        <v>6.6</v>
      </c>
      <c r="AG17" s="11">
        <v>11</v>
      </c>
      <c r="AH17" s="11">
        <v>5.4</v>
      </c>
      <c r="AI17" s="11">
        <f>6.1-3.7</f>
        <v>2.3999999999999995</v>
      </c>
      <c r="AJ17" s="11">
        <f>30.3-12.4</f>
        <v>17.899999999999999</v>
      </c>
      <c r="AK17" s="11">
        <v>6.9518716577540109</v>
      </c>
      <c r="AL17" s="11">
        <v>2653.4954407294836</v>
      </c>
      <c r="AM17" s="11">
        <v>5.2711993888464477</v>
      </c>
      <c r="AN17" s="11">
        <f t="shared" si="0"/>
        <v>2660.4473123872376</v>
      </c>
      <c r="AO17" s="16">
        <v>1.4180853813006624</v>
      </c>
      <c r="AP17" s="31">
        <v>0.61586665596654644</v>
      </c>
      <c r="AQ17" s="1"/>
      <c r="BB17" s="2">
        <v>102.61672652642382</v>
      </c>
      <c r="BF17" s="37">
        <v>102.61672652642382</v>
      </c>
      <c r="BG17" s="36">
        <f t="shared" si="1"/>
        <v>0</v>
      </c>
    </row>
    <row r="18" spans="1:60">
      <c r="A18" s="2">
        <v>20</v>
      </c>
      <c r="B18" s="4">
        <v>41851</v>
      </c>
      <c r="C18" s="20">
        <v>2014</v>
      </c>
      <c r="D18" s="4" t="s">
        <v>29</v>
      </c>
      <c r="E18" s="8">
        <v>0.60611111111111116</v>
      </c>
      <c r="F18" s="12">
        <v>44.644833333311396</v>
      </c>
      <c r="G18" s="12">
        <v>68.834000000026194</v>
      </c>
      <c r="H18" s="2">
        <v>22.12</v>
      </c>
      <c r="I18" s="2">
        <v>2</v>
      </c>
      <c r="J18" s="11">
        <v>16.263999999999999</v>
      </c>
      <c r="K18" s="1">
        <v>6861</v>
      </c>
      <c r="L18" s="1">
        <v>8310</v>
      </c>
      <c r="M18" s="1">
        <v>9540</v>
      </c>
      <c r="N18" s="11">
        <v>3.4300053641200101</v>
      </c>
      <c r="O18" s="15">
        <v>19.928702249719699</v>
      </c>
      <c r="P18" s="11">
        <v>11.920631934076001</v>
      </c>
      <c r="Q18" s="11">
        <v>7.1344822876498801</v>
      </c>
      <c r="R18" s="15">
        <v>7.2106784309681702</v>
      </c>
      <c r="S18" s="11">
        <v>4.6754808034706299</v>
      </c>
      <c r="T18" s="11">
        <v>22.315970141076601</v>
      </c>
      <c r="U18" s="11">
        <v>7.0531930785737096</v>
      </c>
      <c r="V18" s="11">
        <v>3.5859404647765101</v>
      </c>
      <c r="W18" s="11">
        <v>7.6042841163310904</v>
      </c>
      <c r="X18" s="11">
        <v>3.1331267720190499</v>
      </c>
      <c r="Y18" s="11">
        <v>18.513287531819302</v>
      </c>
      <c r="Z18" s="11">
        <v>14.6238197679723</v>
      </c>
      <c r="AA18" s="11">
        <v>10.291554283200201</v>
      </c>
      <c r="AB18" s="11">
        <v>6.9386163338493496</v>
      </c>
      <c r="AC18" s="11">
        <v>5.7734603192384899</v>
      </c>
      <c r="AD18" s="11">
        <v>22.32</v>
      </c>
      <c r="AE18" s="11">
        <v>14.76</v>
      </c>
      <c r="AF18" s="2">
        <v>12.02</v>
      </c>
      <c r="AG18" s="2">
        <v>7.62</v>
      </c>
      <c r="AH18" s="2">
        <v>9.9600000000000009</v>
      </c>
      <c r="AI18" s="11">
        <v>3.8026826092572699</v>
      </c>
      <c r="AJ18" s="11">
        <v>7.5706266893986101</v>
      </c>
      <c r="AK18" s="11">
        <v>35.207758992924802</v>
      </c>
      <c r="AL18" s="11">
        <v>2859.5663265306098</v>
      </c>
      <c r="AM18" s="11">
        <v>23.914704221609298</v>
      </c>
      <c r="AN18" s="11">
        <f t="shared" si="0"/>
        <v>2894.7740855235347</v>
      </c>
      <c r="AO18" s="16">
        <v>0.32593735699999998</v>
      </c>
      <c r="AP18" s="40">
        <v>0.14834048388223769</v>
      </c>
      <c r="AQ18" s="1">
        <v>36.845983787767132</v>
      </c>
      <c r="BA18" s="2">
        <v>6.6322770817980841</v>
      </c>
      <c r="BB18" s="2">
        <v>4.421518054532056</v>
      </c>
      <c r="BF18" s="37">
        <v>47.899778924097276</v>
      </c>
      <c r="BG18" s="36">
        <f t="shared" si="1"/>
        <v>36.845983787767132</v>
      </c>
    </row>
    <row r="19" spans="1:60">
      <c r="A19" s="2">
        <v>19</v>
      </c>
      <c r="B19" s="4">
        <v>41851</v>
      </c>
      <c r="C19" s="20">
        <v>2014</v>
      </c>
      <c r="D19" s="4" t="s">
        <v>29</v>
      </c>
      <c r="E19" s="7">
        <v>0.51785879629629628</v>
      </c>
      <c r="F19" s="13">
        <v>44.583999999974097</v>
      </c>
      <c r="G19" s="13">
        <v>68.814333333370996</v>
      </c>
      <c r="H19" s="2">
        <v>13.97</v>
      </c>
      <c r="I19" s="2">
        <v>4</v>
      </c>
      <c r="J19" s="11">
        <v>7.774</v>
      </c>
      <c r="K19" s="1">
        <v>6861</v>
      </c>
      <c r="L19" s="1">
        <v>8310</v>
      </c>
      <c r="M19" s="1">
        <v>9540</v>
      </c>
      <c r="N19" s="11">
        <v>2.2401164099574098</v>
      </c>
      <c r="O19" s="15">
        <v>12.7844116332195</v>
      </c>
      <c r="P19" s="11">
        <v>28.539741241468601</v>
      </c>
      <c r="Q19" s="11">
        <v>26.246014261188002</v>
      </c>
      <c r="R19" s="15">
        <v>7.1654740103353696</v>
      </c>
      <c r="S19" s="11">
        <v>7.1384208601846302</v>
      </c>
      <c r="T19" s="11">
        <v>14.3890229003204</v>
      </c>
      <c r="U19" s="11">
        <v>25.251034647264301</v>
      </c>
      <c r="V19" s="11">
        <v>4.8514281559991597</v>
      </c>
      <c r="W19" s="11">
        <v>7.0642078167558902</v>
      </c>
      <c r="X19" s="11">
        <v>4.6115552904285098</v>
      </c>
      <c r="Y19" s="11">
        <v>11.789957105011201</v>
      </c>
      <c r="Z19" s="11">
        <v>30.5395198370888</v>
      </c>
      <c r="AA19" s="11">
        <v>62.435694676144102</v>
      </c>
      <c r="AB19" s="11">
        <v>7.2205445544554596</v>
      </c>
      <c r="AC19" s="11">
        <v>11.0906453697531</v>
      </c>
      <c r="AD19" s="11">
        <v>16.164999999999999</v>
      </c>
      <c r="AE19" s="11">
        <v>30.7</v>
      </c>
      <c r="AF19" s="2">
        <v>112.19</v>
      </c>
      <c r="AG19" s="2">
        <v>7.23</v>
      </c>
      <c r="AH19" s="2">
        <v>32.409999999999997</v>
      </c>
      <c r="AI19" s="11">
        <v>2.59906579530923</v>
      </c>
      <c r="AJ19" s="11">
        <v>5.28848518982453</v>
      </c>
      <c r="AK19" s="11">
        <v>63.422771706085001</v>
      </c>
      <c r="AL19" s="11">
        <v>2354.3116668632802</v>
      </c>
      <c r="AM19" s="11">
        <v>24.040785145226899</v>
      </c>
      <c r="AN19" s="11">
        <f t="shared" si="0"/>
        <v>2417.734438569365</v>
      </c>
      <c r="AO19" s="16">
        <v>1.5594381369999999</v>
      </c>
      <c r="AP19" s="31">
        <v>0.57585274315454027</v>
      </c>
      <c r="AQ19" s="1">
        <v>174.51523545706374</v>
      </c>
      <c r="AR19" s="2">
        <v>0.69252077562326875</v>
      </c>
      <c r="AW19" s="2">
        <v>4.8476454293628812</v>
      </c>
      <c r="AX19" s="2">
        <v>9.0027700831024937</v>
      </c>
      <c r="BA19" s="2">
        <v>3.4626038781163433</v>
      </c>
      <c r="BF19" s="37">
        <v>192.52077562326872</v>
      </c>
      <c r="BG19" s="36">
        <f t="shared" si="1"/>
        <v>179.36288088642661</v>
      </c>
    </row>
    <row r="20" spans="1:60">
      <c r="A20" s="2">
        <v>18</v>
      </c>
      <c r="B20" s="4">
        <v>41851</v>
      </c>
      <c r="C20" s="20">
        <v>2014</v>
      </c>
      <c r="D20" s="4" t="s">
        <v>29</v>
      </c>
      <c r="E20" s="8">
        <v>0.47621527777777778</v>
      </c>
      <c r="F20" s="12">
        <v>44.534666666669501</v>
      </c>
      <c r="G20" s="12">
        <v>68.801666666633096</v>
      </c>
      <c r="H20" s="2">
        <v>7.64</v>
      </c>
      <c r="I20" s="2">
        <v>5</v>
      </c>
      <c r="J20" s="11">
        <v>9.6080000000000005</v>
      </c>
      <c r="K20" s="1">
        <v>6861</v>
      </c>
      <c r="L20" s="1">
        <v>8310</v>
      </c>
      <c r="M20" s="1">
        <v>9540</v>
      </c>
      <c r="N20" s="11">
        <v>1.63854915089905</v>
      </c>
      <c r="O20" s="15">
        <v>15.501811805278299</v>
      </c>
      <c r="P20" s="11">
        <v>22.802617615475398</v>
      </c>
      <c r="Q20" s="11">
        <v>4.4138984732899598</v>
      </c>
      <c r="R20" s="15">
        <v>7.2327284370019997</v>
      </c>
      <c r="S20" s="11">
        <v>3.7370761591258201</v>
      </c>
      <c r="T20" s="11">
        <v>18.9605398287915</v>
      </c>
      <c r="U20" s="11">
        <v>15.704656151900901</v>
      </c>
      <c r="V20" s="11">
        <v>2.2430731445147201</v>
      </c>
      <c r="W20" s="11">
        <v>7.3964078464869401</v>
      </c>
      <c r="X20" s="11">
        <v>2.3853731887448899</v>
      </c>
      <c r="Y20" s="11">
        <v>14.062468048459699</v>
      </c>
      <c r="Z20" s="11">
        <v>25.906047512011</v>
      </c>
      <c r="AA20" s="11">
        <v>10.7604574622237</v>
      </c>
      <c r="AB20" s="11">
        <v>7.1854828466138301</v>
      </c>
      <c r="AC20" s="11">
        <v>5.6801702134893102</v>
      </c>
      <c r="AD20" s="11">
        <v>19.32</v>
      </c>
      <c r="AE20" s="11">
        <v>25.95</v>
      </c>
      <c r="AF20" s="2">
        <v>12.249999999999901</v>
      </c>
      <c r="AG20" s="2">
        <v>7.46</v>
      </c>
      <c r="AH20" s="2">
        <v>12.1</v>
      </c>
      <c r="AI20" s="11">
        <v>4.8980717803318097</v>
      </c>
      <c r="AJ20" s="11">
        <v>10.20139136011</v>
      </c>
      <c r="AK20" s="11">
        <v>12.402822091403401</v>
      </c>
      <c r="AL20" s="11">
        <v>1799.7517926089399</v>
      </c>
      <c r="AM20" s="11">
        <v>0.53925313440884404</v>
      </c>
      <c r="AN20" s="11">
        <f t="shared" si="0"/>
        <v>1812.1546147003432</v>
      </c>
      <c r="AO20" s="16">
        <v>1.2805719127790323</v>
      </c>
      <c r="AP20" s="31">
        <v>0.4992581662689749</v>
      </c>
      <c r="AQ20" s="3">
        <v>12.417823228634038</v>
      </c>
      <c r="AW20" s="2">
        <v>7.3046018991964941</v>
      </c>
      <c r="AX20" s="2">
        <v>9.4959824689554431</v>
      </c>
      <c r="BB20" s="2">
        <v>1.4609203798392987</v>
      </c>
      <c r="BF20" s="37">
        <v>30.679327976625274</v>
      </c>
      <c r="BG20" s="36">
        <f t="shared" si="1"/>
        <v>19.722425127830533</v>
      </c>
    </row>
    <row r="21" spans="1:60">
      <c r="A21" s="2">
        <v>17</v>
      </c>
      <c r="B21" s="4">
        <v>41851</v>
      </c>
      <c r="C21" s="20">
        <v>2014</v>
      </c>
      <c r="D21" s="4" t="s">
        <v>29</v>
      </c>
      <c r="E21" s="8">
        <v>0.4347569444444444</v>
      </c>
      <c r="F21" s="12">
        <v>44.498333333357401</v>
      </c>
      <c r="G21" s="12">
        <v>68.780999999978505</v>
      </c>
      <c r="H21" s="2">
        <v>4</v>
      </c>
      <c r="I21" s="2">
        <v>8</v>
      </c>
      <c r="J21" s="11">
        <v>8.2520000000000007</v>
      </c>
      <c r="K21" s="1">
        <v>6861</v>
      </c>
      <c r="L21" s="1">
        <v>8310</v>
      </c>
      <c r="M21" s="1">
        <v>9540</v>
      </c>
      <c r="N21" s="11">
        <v>1.14768826775253</v>
      </c>
      <c r="O21" s="15">
        <v>14.405965838720199</v>
      </c>
      <c r="P21" s="11">
        <v>25.659515657850601</v>
      </c>
      <c r="Q21" s="11">
        <v>9.0805001949207398</v>
      </c>
      <c r="R21" s="15">
        <v>7.2811168472939602</v>
      </c>
      <c r="S21" s="11">
        <v>6.3324089792080001</v>
      </c>
      <c r="T21" s="11">
        <v>16.336392572037902</v>
      </c>
      <c r="U21" s="11">
        <v>21.354813996303001</v>
      </c>
      <c r="V21" s="11">
        <v>2.45542390161983</v>
      </c>
      <c r="W21" s="11">
        <v>7.3688547667565496</v>
      </c>
      <c r="X21" s="11">
        <v>3.05374173903733</v>
      </c>
      <c r="Y21" s="11">
        <v>11.3917553496343</v>
      </c>
      <c r="Z21" s="11">
        <v>31.510161028475501</v>
      </c>
      <c r="AA21" s="11">
        <v>40.820822620503002</v>
      </c>
      <c r="AB21" s="11">
        <v>7.2718472923766297</v>
      </c>
      <c r="AC21" s="11">
        <v>16.1169295369731</v>
      </c>
      <c r="AD21" s="11">
        <v>16.9143333333333</v>
      </c>
      <c r="AE21" s="11">
        <v>31.53</v>
      </c>
      <c r="AF21" s="2">
        <v>41.91</v>
      </c>
      <c r="AG21" s="2">
        <v>7.46</v>
      </c>
      <c r="AH21" s="2">
        <v>22.43</v>
      </c>
      <c r="AI21" s="11">
        <v>4.9446372224035704</v>
      </c>
      <c r="AJ21" s="11">
        <v>10.1553470321725</v>
      </c>
      <c r="AK21" s="11">
        <v>0.58764764647117596</v>
      </c>
      <c r="AL21" s="11">
        <v>1639.65802537231</v>
      </c>
      <c r="AM21" s="11">
        <v>0</v>
      </c>
      <c r="AN21" s="11">
        <f t="shared" si="0"/>
        <v>1640.2456730187812</v>
      </c>
      <c r="AO21" s="16">
        <v>1.2729018166459476</v>
      </c>
      <c r="AP21" s="33">
        <v>0.61213637947122046</v>
      </c>
      <c r="AQ21" s="1">
        <v>223.11212814645307</v>
      </c>
      <c r="AW21" s="2">
        <v>2.2883295194508011</v>
      </c>
      <c r="AX21" s="2">
        <v>1.1441647597254005</v>
      </c>
      <c r="BB21" s="2">
        <v>92.677345537757432</v>
      </c>
      <c r="BF21" s="37">
        <v>319.2219679633867</v>
      </c>
      <c r="BG21" s="36">
        <f t="shared" si="1"/>
        <v>225.40045766590387</v>
      </c>
    </row>
    <row r="22" spans="1:60">
      <c r="A22" s="2">
        <v>24</v>
      </c>
      <c r="B22" s="4">
        <v>41912</v>
      </c>
      <c r="C22" s="20">
        <v>2014</v>
      </c>
      <c r="D22" s="4" t="s">
        <v>27</v>
      </c>
      <c r="E22" s="5">
        <v>0.61548611111111107</v>
      </c>
      <c r="F22" s="12">
        <v>44.648666666681798</v>
      </c>
      <c r="G22" s="12">
        <v>68.832499999987803</v>
      </c>
      <c r="H22" s="2">
        <v>22.559999999999899</v>
      </c>
      <c r="I22" s="2">
        <v>2</v>
      </c>
      <c r="J22" s="11">
        <v>10.01</v>
      </c>
      <c r="K22" s="1">
        <v>4311</v>
      </c>
      <c r="L22" s="1">
        <v>4053</v>
      </c>
      <c r="M22" s="1">
        <v>6080</v>
      </c>
      <c r="N22" s="11">
        <v>3.4319209996610902</v>
      </c>
      <c r="O22" s="15">
        <v>14.8990066726357</v>
      </c>
      <c r="P22" s="11">
        <v>19.753214752673799</v>
      </c>
      <c r="Q22" s="11">
        <v>35.032658007204901</v>
      </c>
      <c r="R22" s="15">
        <v>7.4887392452953296</v>
      </c>
      <c r="S22" s="11">
        <v>3.4366366498083099</v>
      </c>
      <c r="T22" s="11">
        <v>15.355596550959399</v>
      </c>
      <c r="U22" s="11">
        <v>16.388066899254799</v>
      </c>
      <c r="V22" s="11">
        <v>8.3381231854378708</v>
      </c>
      <c r="W22" s="11">
        <v>7.9048320144890596</v>
      </c>
      <c r="X22" s="11">
        <v>2.3828873948357598</v>
      </c>
      <c r="Y22" s="11">
        <v>14.704000000000001</v>
      </c>
      <c r="Z22" s="11">
        <v>21.079515380068401</v>
      </c>
      <c r="AA22" s="11">
        <v>77.067875987662404</v>
      </c>
      <c r="AB22" s="11">
        <v>7.2504550647372401</v>
      </c>
      <c r="AC22" s="11">
        <v>5.6620913253870802</v>
      </c>
      <c r="AD22" s="11">
        <v>15.423</v>
      </c>
      <c r="AE22" s="11">
        <v>21.08</v>
      </c>
      <c r="AF22" s="2">
        <v>118.3</v>
      </c>
      <c r="AG22" s="2">
        <v>8.02</v>
      </c>
      <c r="AH22" s="2">
        <v>7.54</v>
      </c>
      <c r="AI22" s="11">
        <v>0.65159655095942404</v>
      </c>
      <c r="AJ22" s="11">
        <v>4.6914484808135999</v>
      </c>
      <c r="AK22" s="11">
        <v>10.1048683936384</v>
      </c>
      <c r="AL22" s="11">
        <v>8354.6798029556594</v>
      </c>
      <c r="AM22" s="11">
        <v>5.7295645530939696</v>
      </c>
      <c r="AN22" s="11">
        <f t="shared" si="0"/>
        <v>8364.7846713492982</v>
      </c>
      <c r="AO22" s="39">
        <v>0.62994184499999994</v>
      </c>
      <c r="AP22" s="44">
        <v>0.30293799195290233</v>
      </c>
      <c r="AQ22" s="1">
        <v>75.613079019073581</v>
      </c>
      <c r="AR22" s="2">
        <v>12.261580381471388</v>
      </c>
      <c r="AU22" s="45"/>
      <c r="AV22" s="45"/>
      <c r="AW22" s="45">
        <v>12.26158038147139</v>
      </c>
      <c r="AX22" s="45">
        <v>2.7247956403269753</v>
      </c>
      <c r="AY22" s="45"/>
      <c r="AZ22" s="45"/>
      <c r="BA22" s="45">
        <v>36.103542234332423</v>
      </c>
      <c r="BB22" s="45">
        <v>1.3623978201634876</v>
      </c>
      <c r="BC22" s="45"/>
      <c r="BD22" s="45"/>
      <c r="BE22" s="45"/>
      <c r="BF22" s="67">
        <v>140.32697547683927</v>
      </c>
      <c r="BG22" s="36">
        <f t="shared" si="1"/>
        <v>87.874659400544971</v>
      </c>
    </row>
    <row r="23" spans="1:60">
      <c r="A23" s="2">
        <v>23</v>
      </c>
      <c r="B23" s="4">
        <v>41912</v>
      </c>
      <c r="C23" s="20">
        <v>2014</v>
      </c>
      <c r="D23" s="4" t="s">
        <v>27</v>
      </c>
      <c r="E23" s="8">
        <v>0.54194444444444445</v>
      </c>
      <c r="F23" s="12">
        <v>44.5835000000138</v>
      </c>
      <c r="G23" s="12">
        <v>68.814000000037794</v>
      </c>
      <c r="H23" s="2">
        <v>13.93</v>
      </c>
      <c r="I23" s="2">
        <v>4</v>
      </c>
      <c r="J23" s="11">
        <v>7.0620000000000003</v>
      </c>
      <c r="K23" s="1">
        <v>4311</v>
      </c>
      <c r="L23" s="1">
        <v>4053</v>
      </c>
      <c r="M23" s="1">
        <v>6080</v>
      </c>
      <c r="N23" s="11">
        <v>2.1586480904370502</v>
      </c>
      <c r="O23" s="15">
        <v>13.6393926524919</v>
      </c>
      <c r="P23" s="11">
        <v>30.676358217312099</v>
      </c>
      <c r="Q23" s="11">
        <v>23.519427211321698</v>
      </c>
      <c r="R23" s="15">
        <v>6.9448178629625197</v>
      </c>
      <c r="S23" s="11">
        <v>7.4637606526827298</v>
      </c>
      <c r="T23" s="11">
        <v>14.3146367231013</v>
      </c>
      <c r="U23" s="11">
        <v>26.660639554438401</v>
      </c>
      <c r="V23" s="11">
        <v>3.3957895478638802</v>
      </c>
      <c r="W23" s="11">
        <v>7.2359347946913699</v>
      </c>
      <c r="X23" s="11">
        <v>4.1836251736001504</v>
      </c>
      <c r="Y23" s="11">
        <v>13.365</v>
      </c>
      <c r="Z23" s="11">
        <v>32.159999999999997</v>
      </c>
      <c r="AA23" s="11">
        <v>48.298513208082099</v>
      </c>
      <c r="AB23" s="11">
        <v>6.8096534653465204</v>
      </c>
      <c r="AC23" s="11">
        <v>8.1645190967089007</v>
      </c>
      <c r="AD23" s="11">
        <v>14.499000000000001</v>
      </c>
      <c r="AE23" s="11">
        <v>32.159999999999997</v>
      </c>
      <c r="AF23" s="2">
        <v>56.633333333333503</v>
      </c>
      <c r="AG23" s="2">
        <v>7.47</v>
      </c>
      <c r="AH23" s="2">
        <v>28.08</v>
      </c>
      <c r="AI23" s="11">
        <v>0.94963672310133496</v>
      </c>
      <c r="AJ23" s="11">
        <v>5.4993604455615497</v>
      </c>
      <c r="AK23" s="11">
        <v>9.5198918728330497</v>
      </c>
      <c r="AL23" s="11">
        <v>4743.96628216504</v>
      </c>
      <c r="AM23" s="11">
        <v>8.1976846682729008</v>
      </c>
      <c r="AN23" s="11">
        <f t="shared" si="0"/>
        <v>4753.4861740378728</v>
      </c>
      <c r="AO23" s="16">
        <v>1.429433688</v>
      </c>
      <c r="AP23" s="40">
        <v>0.54164556107176098</v>
      </c>
      <c r="AQ23" s="1">
        <v>315.49687282835305</v>
      </c>
      <c r="AR23" s="2">
        <v>0.69492703266157052</v>
      </c>
      <c r="AW23" s="2">
        <v>31.966643502432245</v>
      </c>
      <c r="AX23" s="2">
        <v>11.118832522585128</v>
      </c>
      <c r="BA23" s="2">
        <v>16.678248783877692</v>
      </c>
      <c r="BB23" s="2">
        <v>3.4746351633078527</v>
      </c>
      <c r="BF23" s="37">
        <v>379.43015983321754</v>
      </c>
      <c r="BG23" s="36">
        <f t="shared" si="1"/>
        <v>347.4635163307853</v>
      </c>
    </row>
    <row r="24" spans="1:60">
      <c r="A24" s="2">
        <v>22</v>
      </c>
      <c r="B24" s="4">
        <v>41912</v>
      </c>
      <c r="C24" s="20">
        <v>2014</v>
      </c>
      <c r="D24" s="4" t="s">
        <v>27</v>
      </c>
      <c r="E24" s="8">
        <v>0.49247685185185186</v>
      </c>
      <c r="F24" s="12">
        <v>44.5363333333352</v>
      </c>
      <c r="G24" s="12">
        <v>68.805333333297696</v>
      </c>
      <c r="H24" s="2">
        <v>7.82</v>
      </c>
      <c r="I24" s="2">
        <v>5</v>
      </c>
      <c r="J24" s="11">
        <v>15.664</v>
      </c>
      <c r="K24" s="1">
        <v>4311</v>
      </c>
      <c r="L24" s="1">
        <v>4053</v>
      </c>
      <c r="M24" s="1">
        <v>6080</v>
      </c>
      <c r="N24" s="11">
        <v>1.4927669018506999</v>
      </c>
      <c r="O24" s="15">
        <v>13.771400196837501</v>
      </c>
      <c r="P24" s="11">
        <v>28.985524764634601</v>
      </c>
      <c r="Q24" s="11">
        <v>4.31200956722396</v>
      </c>
      <c r="R24" s="15">
        <v>7.0384326173679899</v>
      </c>
      <c r="S24" s="11">
        <v>6.3675910811048304</v>
      </c>
      <c r="T24" s="11">
        <v>14.546477769869799</v>
      </c>
      <c r="U24" s="11">
        <v>21.643205845705701</v>
      </c>
      <c r="V24" s="11">
        <v>3.4426093090235201</v>
      </c>
      <c r="W24" s="11">
        <v>7.4835390043423402</v>
      </c>
      <c r="X24" s="11">
        <v>2.6631400833011298</v>
      </c>
      <c r="Y24" s="11">
        <v>13.4390418733565</v>
      </c>
      <c r="Z24" s="11">
        <v>31.612303324074801</v>
      </c>
      <c r="AA24" s="11">
        <v>7.4575949453618202</v>
      </c>
      <c r="AB24" s="11">
        <v>6.86742598052163</v>
      </c>
      <c r="AC24" s="11">
        <v>9.0570168702471605</v>
      </c>
      <c r="AD24" s="11">
        <v>14.587</v>
      </c>
      <c r="AE24" s="11">
        <v>31.78</v>
      </c>
      <c r="AF24" s="2">
        <v>8.5399999999999991</v>
      </c>
      <c r="AG24" s="2">
        <v>7.51</v>
      </c>
      <c r="AH24" s="2">
        <v>18.02</v>
      </c>
      <c r="AI24" s="11">
        <v>1.10743589651329</v>
      </c>
      <c r="AJ24" s="11">
        <v>9.9690974783690294</v>
      </c>
      <c r="AK24" s="11">
        <v>11.2044817927171</v>
      </c>
      <c r="AL24" s="11">
        <v>5697.7155041120895</v>
      </c>
      <c r="AM24" s="11">
        <v>3.3740769034886702</v>
      </c>
      <c r="AN24" s="11">
        <f t="shared" si="0"/>
        <v>5708.9199859048067</v>
      </c>
      <c r="AO24" s="16">
        <v>1.9100429743472538</v>
      </c>
      <c r="AP24" s="33">
        <v>0.64869504440807935</v>
      </c>
      <c r="AQ24" s="1"/>
      <c r="AR24" s="2">
        <v>2.8785261945883707</v>
      </c>
      <c r="AW24" s="2">
        <v>0.57570523891767422</v>
      </c>
      <c r="BB24" s="2">
        <v>287.85261945883707</v>
      </c>
      <c r="BF24" s="37">
        <v>291.30685089234311</v>
      </c>
      <c r="BG24" s="36">
        <f t="shared" si="1"/>
        <v>0.57570523891767422</v>
      </c>
    </row>
    <row r="25" spans="1:60">
      <c r="A25" s="2">
        <v>21</v>
      </c>
      <c r="B25" s="4">
        <v>41912</v>
      </c>
      <c r="C25" s="20">
        <v>2014</v>
      </c>
      <c r="D25" s="4" t="s">
        <v>27</v>
      </c>
      <c r="E25" s="8">
        <v>0.45672453703703703</v>
      </c>
      <c r="F25" s="12">
        <v>44.497499999985202</v>
      </c>
      <c r="G25" s="12">
        <v>68.7839999999767</v>
      </c>
      <c r="H25" s="2">
        <v>3.54</v>
      </c>
      <c r="I25" s="2">
        <v>8</v>
      </c>
      <c r="J25" s="11">
        <v>8.9260000000000002</v>
      </c>
      <c r="K25" s="1">
        <v>4311</v>
      </c>
      <c r="L25" s="1">
        <v>4053</v>
      </c>
      <c r="M25" s="1">
        <v>6080</v>
      </c>
      <c r="N25" s="11">
        <v>1.06556902453303</v>
      </c>
      <c r="O25" s="15">
        <v>13.7417114898967</v>
      </c>
      <c r="P25" s="11">
        <v>29.3895411403855</v>
      </c>
      <c r="Q25" s="11">
        <v>2.79648483021818</v>
      </c>
      <c r="R25" s="15">
        <v>7.1101526450221897</v>
      </c>
      <c r="S25" s="11">
        <v>7.8984461191848103</v>
      </c>
      <c r="T25" s="11">
        <v>13.9688685937338</v>
      </c>
      <c r="U25" s="11">
        <v>27.240563808014802</v>
      </c>
      <c r="V25" s="11">
        <v>2.8635091928418399</v>
      </c>
      <c r="W25" s="11">
        <v>7.2595126705653001</v>
      </c>
      <c r="X25" s="11">
        <v>6.2165272529129103</v>
      </c>
      <c r="Y25" s="11">
        <v>13.283765309679699</v>
      </c>
      <c r="Z25" s="11">
        <v>32.7675269472726</v>
      </c>
      <c r="AA25" s="11">
        <v>2.7660202810664498</v>
      </c>
      <c r="AB25" s="11">
        <v>6.9298040586718201</v>
      </c>
      <c r="AC25" s="11">
        <v>11.0936680257383</v>
      </c>
      <c r="AD25" s="11">
        <v>13.971</v>
      </c>
      <c r="AE25" s="11">
        <v>32.99</v>
      </c>
      <c r="AF25" s="2">
        <v>3.52</v>
      </c>
      <c r="AG25" s="2">
        <v>7.26</v>
      </c>
      <c r="AH25" s="2">
        <v>23.54</v>
      </c>
      <c r="AI25" s="11">
        <v>0.685103284054142</v>
      </c>
      <c r="AJ25" s="11">
        <v>5.5269631392578296</v>
      </c>
      <c r="AK25" s="11">
        <v>1.14591291061879</v>
      </c>
      <c r="AL25" s="11">
        <v>3413.7931034482799</v>
      </c>
      <c r="AM25" s="11">
        <v>0</v>
      </c>
      <c r="AN25" s="11">
        <f t="shared" si="0"/>
        <v>3414.9390163588987</v>
      </c>
      <c r="AO25" s="16">
        <v>1.2450019794330134</v>
      </c>
      <c r="AP25" s="18">
        <v>0.48539047206185748</v>
      </c>
      <c r="AQ25" s="1">
        <v>0</v>
      </c>
      <c r="AR25" s="2">
        <v>0</v>
      </c>
      <c r="AS25" s="2">
        <v>0</v>
      </c>
      <c r="AT25" s="2">
        <v>0</v>
      </c>
      <c r="AU25" s="2">
        <v>0</v>
      </c>
      <c r="AV25" s="2">
        <v>0</v>
      </c>
      <c r="AW25" s="2">
        <v>0</v>
      </c>
      <c r="AX25" s="2">
        <v>0</v>
      </c>
      <c r="AY25" s="2">
        <v>0</v>
      </c>
      <c r="AZ25" s="2">
        <v>0</v>
      </c>
      <c r="BA25" s="2">
        <v>0</v>
      </c>
      <c r="BB25" s="2">
        <v>0</v>
      </c>
      <c r="BC25" s="2">
        <v>0</v>
      </c>
      <c r="BD25" s="2">
        <v>0</v>
      </c>
      <c r="BE25" s="2">
        <v>0</v>
      </c>
      <c r="BF25" s="37">
        <v>0</v>
      </c>
      <c r="BG25" s="36">
        <f t="shared" si="1"/>
        <v>0</v>
      </c>
      <c r="BH25" s="2" t="s">
        <v>68</v>
      </c>
    </row>
    <row r="26" spans="1:60">
      <c r="A26" s="2">
        <v>27</v>
      </c>
      <c r="B26" s="4">
        <v>42144</v>
      </c>
      <c r="C26" s="20">
        <v>2015</v>
      </c>
      <c r="D26" s="21" t="s">
        <v>28</v>
      </c>
      <c r="E26" s="5">
        <v>0.57820601851851849</v>
      </c>
      <c r="F26" s="14">
        <v>44.653333333345699</v>
      </c>
      <c r="G26" s="14">
        <v>68.830000000028505</v>
      </c>
      <c r="H26" s="2">
        <v>23.219999999999899</v>
      </c>
      <c r="I26" s="2">
        <v>2</v>
      </c>
      <c r="J26" s="11">
        <v>9.6660000000000004</v>
      </c>
      <c r="K26" s="2">
        <v>11003</v>
      </c>
      <c r="L26" s="2">
        <v>9190</v>
      </c>
      <c r="M26" s="2">
        <v>14400</v>
      </c>
      <c r="N26" s="11">
        <v>3.4264338668435799</v>
      </c>
      <c r="O26" s="15">
        <v>12.807794374059499</v>
      </c>
      <c r="P26" s="11">
        <v>10.529690137935001</v>
      </c>
      <c r="Q26" s="11">
        <v>7.5509032807966801</v>
      </c>
      <c r="R26" s="15">
        <v>9.2008138208533801</v>
      </c>
      <c r="S26" s="11">
        <v>1.36779118284804</v>
      </c>
      <c r="T26" s="11">
        <v>14.191968521118801</v>
      </c>
      <c r="U26" s="11">
        <v>6.3869941240597798</v>
      </c>
      <c r="V26" s="11">
        <v>7.2013413231537804</v>
      </c>
      <c r="W26" s="11">
        <v>9.28394806381508</v>
      </c>
      <c r="X26" s="11">
        <v>1.50114082312203</v>
      </c>
      <c r="Y26" s="11">
        <v>11.487690335360799</v>
      </c>
      <c r="Z26" s="11">
        <v>14.3350699767441</v>
      </c>
      <c r="AA26" s="11">
        <v>9.0624904829414099</v>
      </c>
      <c r="AB26" s="11">
        <v>9.1690355329258004</v>
      </c>
      <c r="AC26" s="11">
        <v>1.1724409022009901</v>
      </c>
      <c r="AD26" s="11">
        <v>14.237</v>
      </c>
      <c r="AE26" s="11">
        <v>14.64</v>
      </c>
      <c r="AF26" s="2">
        <v>9.7200000000000006</v>
      </c>
      <c r="AG26" s="2">
        <v>9.31</v>
      </c>
      <c r="AH26" s="2">
        <v>2.84</v>
      </c>
      <c r="AI26" s="11">
        <v>2.7042781857580498</v>
      </c>
      <c r="AJ26" s="11">
        <v>7.9480758526843598</v>
      </c>
      <c r="AK26" s="11">
        <v>0.84435688150858401</v>
      </c>
      <c r="AL26" s="11">
        <v>3250.4224015187501</v>
      </c>
      <c r="AM26" s="11">
        <v>0.24124482328816699</v>
      </c>
      <c r="AN26" s="11">
        <f t="shared" si="0"/>
        <v>3251.2667584002588</v>
      </c>
      <c r="AO26" s="16">
        <v>0.51094218899999999</v>
      </c>
      <c r="AP26" s="31">
        <v>0.221899373351573</v>
      </c>
      <c r="AQ26" s="2">
        <v>650.64695009242143</v>
      </c>
      <c r="AR26" s="2">
        <v>4.6210720887245849</v>
      </c>
      <c r="AW26" s="2">
        <v>2370.6099815157118</v>
      </c>
      <c r="AZ26" s="2">
        <v>0.92421441774491686</v>
      </c>
      <c r="BA26" s="2">
        <v>11.090573012939002</v>
      </c>
      <c r="BB26" s="2">
        <v>3.6968576709796674</v>
      </c>
      <c r="BF26" s="37">
        <v>3041.5896487985215</v>
      </c>
      <c r="BG26" s="36">
        <f t="shared" si="1"/>
        <v>3021.2569316081331</v>
      </c>
    </row>
    <row r="27" spans="1:60">
      <c r="A27" s="2">
        <v>26</v>
      </c>
      <c r="B27" s="4">
        <v>42144</v>
      </c>
      <c r="C27" s="20">
        <v>2015</v>
      </c>
      <c r="D27" s="21" t="s">
        <v>28</v>
      </c>
      <c r="E27" s="5">
        <v>0.44619212962962962</v>
      </c>
      <c r="F27" s="14">
        <v>44.583999999974097</v>
      </c>
      <c r="G27" s="14">
        <v>68.811166666666907</v>
      </c>
      <c r="H27" s="2">
        <v>13.87</v>
      </c>
      <c r="I27" s="2">
        <v>4</v>
      </c>
      <c r="J27" s="11">
        <v>6.0620000000000003</v>
      </c>
      <c r="K27" s="2">
        <v>11003</v>
      </c>
      <c r="L27" s="2">
        <v>9190</v>
      </c>
      <c r="M27" s="2">
        <v>14400</v>
      </c>
      <c r="N27" s="11">
        <v>1.9094962459057601</v>
      </c>
      <c r="O27" s="15">
        <v>8.2143297354472899</v>
      </c>
      <c r="P27" s="11">
        <v>24.536601089063801</v>
      </c>
      <c r="Q27" s="11">
        <v>16.351224236026201</v>
      </c>
      <c r="R27" s="15">
        <v>9.5133477784965699</v>
      </c>
      <c r="S27" s="11">
        <v>1.83461142387193</v>
      </c>
      <c r="T27" s="11">
        <v>8.5035633266526798</v>
      </c>
      <c r="U27" s="11">
        <v>23.036924430211801</v>
      </c>
      <c r="V27" s="11">
        <v>13.643055374760999</v>
      </c>
      <c r="W27" s="11">
        <v>9.3748804641840504</v>
      </c>
      <c r="X27" s="11">
        <v>1.8529973890764599</v>
      </c>
      <c r="Y27" s="11">
        <v>7.34745531707852</v>
      </c>
      <c r="Z27" s="11">
        <v>28.562292240329601</v>
      </c>
      <c r="AA27" s="11">
        <v>19.343592013727001</v>
      </c>
      <c r="AB27" s="11">
        <v>9.4385845270157702</v>
      </c>
      <c r="AC27" s="11">
        <v>1.81937960784946</v>
      </c>
      <c r="AD27" s="11">
        <v>10.76</v>
      </c>
      <c r="AE27" s="11">
        <v>29.01</v>
      </c>
      <c r="AF27" s="2">
        <v>27.46</v>
      </c>
      <c r="AG27" s="2">
        <v>9.92</v>
      </c>
      <c r="AH27" s="2">
        <v>2.8128571428571401</v>
      </c>
      <c r="AI27" s="11">
        <v>1.1561080095741501</v>
      </c>
      <c r="AJ27" s="11">
        <v>5.5253678101178298</v>
      </c>
      <c r="AK27" s="11">
        <v>2.6737967914438499</v>
      </c>
      <c r="AL27" s="11">
        <v>2994.66472303207</v>
      </c>
      <c r="AM27" s="11">
        <v>1.0185892538833701</v>
      </c>
      <c r="AN27" s="11">
        <f t="shared" si="0"/>
        <v>2997.3385198235137</v>
      </c>
      <c r="AO27" s="16">
        <v>1.0970694506364438</v>
      </c>
      <c r="AP27" s="31">
        <v>0.39568416398599399</v>
      </c>
      <c r="AQ27" s="2">
        <v>9.1228070175438596</v>
      </c>
      <c r="AR27" s="2">
        <v>1.4035087719298245</v>
      </c>
      <c r="AW27" s="2">
        <v>58.245614035087719</v>
      </c>
      <c r="BA27" s="2">
        <v>2.1052631578947367</v>
      </c>
      <c r="BB27" s="2">
        <v>16.140350877192983</v>
      </c>
      <c r="BF27" s="37">
        <v>87.017543859649123</v>
      </c>
      <c r="BG27" s="36">
        <f t="shared" si="1"/>
        <v>67.368421052631575</v>
      </c>
    </row>
    <row r="28" spans="1:60">
      <c r="A28" s="2">
        <v>25</v>
      </c>
      <c r="B28" s="4">
        <v>42144</v>
      </c>
      <c r="C28" s="20">
        <v>2015</v>
      </c>
      <c r="D28" s="21" t="s">
        <v>28</v>
      </c>
      <c r="E28" s="5">
        <v>0.40320601851851851</v>
      </c>
      <c r="F28" s="14">
        <v>44.5354999999631</v>
      </c>
      <c r="G28" s="14">
        <v>68.805166666670402</v>
      </c>
      <c r="H28" s="2">
        <v>7.73</v>
      </c>
      <c r="I28" s="2">
        <v>5</v>
      </c>
      <c r="J28" s="11">
        <v>8.4120000000000008</v>
      </c>
      <c r="K28" s="2">
        <v>11003</v>
      </c>
      <c r="L28" s="2">
        <v>9190</v>
      </c>
      <c r="M28" s="2">
        <v>14400</v>
      </c>
      <c r="N28" s="11">
        <v>1.1863931175321301</v>
      </c>
      <c r="O28" s="15">
        <v>9.4224929437687397</v>
      </c>
      <c r="P28" s="11">
        <v>20.805383109644701</v>
      </c>
      <c r="Q28" s="11">
        <v>8.8831594046845392</v>
      </c>
      <c r="R28" s="15">
        <v>9.4758672202765997</v>
      </c>
      <c r="S28" s="11">
        <v>1.46323565734783</v>
      </c>
      <c r="T28" s="11">
        <v>11.175842245114101</v>
      </c>
      <c r="U28" s="11">
        <v>15.5100847754619</v>
      </c>
      <c r="V28" s="11">
        <v>5.4963932675001201</v>
      </c>
      <c r="W28" s="11">
        <v>9.3338072676313502</v>
      </c>
      <c r="X28" s="11">
        <v>1.7519660311344101</v>
      </c>
      <c r="Y28" s="11">
        <v>8.0927934715551793</v>
      </c>
      <c r="Z28" s="11">
        <v>24.808889535727499</v>
      </c>
      <c r="AA28" s="11">
        <v>21.654422576264299</v>
      </c>
      <c r="AB28" s="11">
        <v>9.6455164184805398</v>
      </c>
      <c r="AC28" s="11">
        <v>1.50694392140805</v>
      </c>
      <c r="AD28" s="11">
        <v>11.439</v>
      </c>
      <c r="AE28" s="11">
        <v>24.86</v>
      </c>
      <c r="AF28" s="2">
        <v>39.18</v>
      </c>
      <c r="AG28" s="2">
        <v>9.68</v>
      </c>
      <c r="AH28" s="2">
        <v>3.415</v>
      </c>
      <c r="AI28" s="11">
        <v>3.0830487735589598</v>
      </c>
      <c r="AJ28" s="11">
        <v>9.2988047602656199</v>
      </c>
      <c r="AK28" s="11">
        <v>0.74835128856737498</v>
      </c>
      <c r="AL28" s="11">
        <v>2033.40659340659</v>
      </c>
      <c r="AM28" s="11">
        <v>9.3543911070921901E-2</v>
      </c>
      <c r="AN28" s="11">
        <f t="shared" si="0"/>
        <v>2034.1549446951574</v>
      </c>
      <c r="AO28" s="16">
        <v>1.5990590274137773</v>
      </c>
      <c r="AP28" s="31">
        <v>0.6699313566780366</v>
      </c>
      <c r="AQ28" s="2">
        <v>34.274193548387096</v>
      </c>
      <c r="AR28" s="2">
        <v>7.39247311827957</v>
      </c>
      <c r="AW28" s="2">
        <v>177.41935483870969</v>
      </c>
      <c r="BA28" s="2">
        <v>2.0161290322580649</v>
      </c>
      <c r="BB28" s="2">
        <v>297.04301075268819</v>
      </c>
      <c r="BF28" s="37">
        <v>518.14516129032268</v>
      </c>
      <c r="BG28" s="36">
        <f t="shared" si="1"/>
        <v>211.6935483870968</v>
      </c>
    </row>
    <row r="29" spans="1:60" s="46" customFormat="1">
      <c r="A29" s="56">
        <v>60</v>
      </c>
      <c r="B29" s="47">
        <v>42144</v>
      </c>
      <c r="C29" s="48">
        <v>2015</v>
      </c>
      <c r="D29" s="47" t="s">
        <v>28</v>
      </c>
      <c r="E29" s="49">
        <v>0.37239583333333331</v>
      </c>
      <c r="F29" s="50">
        <v>44.498499999984602</v>
      </c>
      <c r="G29" s="50">
        <v>68.7811666666843</v>
      </c>
      <c r="H29" s="46">
        <v>4</v>
      </c>
      <c r="I29" s="46">
        <v>8</v>
      </c>
      <c r="J29" s="51">
        <v>9.9</v>
      </c>
      <c r="K29" s="52"/>
      <c r="L29" s="52"/>
      <c r="M29" s="52"/>
      <c r="N29" s="51">
        <v>0.71861413121223505</v>
      </c>
      <c r="O29" s="51">
        <v>8.41928375065533</v>
      </c>
      <c r="P29" s="51">
        <v>24.505425438125702</v>
      </c>
      <c r="Q29" s="51">
        <v>3.1851586976827702</v>
      </c>
      <c r="R29" s="51">
        <v>9.5492793481888008</v>
      </c>
      <c r="S29" s="51">
        <v>1.9375275478041301</v>
      </c>
      <c r="T29" s="51">
        <v>9.13887231624728</v>
      </c>
      <c r="U29" s="51">
        <v>22.219064217944201</v>
      </c>
      <c r="V29" s="51">
        <v>4.0816757788101796</v>
      </c>
      <c r="W29" s="51">
        <v>9.3452031728167793</v>
      </c>
      <c r="X29" s="51">
        <v>1.94946849013822</v>
      </c>
      <c r="Y29" s="51">
        <v>7.3838413663564202</v>
      </c>
      <c r="Z29" s="51">
        <v>27.4714026139903</v>
      </c>
      <c r="AA29" s="51">
        <v>2.5377893328343699</v>
      </c>
      <c r="AB29" s="51">
        <v>9.7063004425788293</v>
      </c>
      <c r="AC29" s="51">
        <v>1.76293746040041</v>
      </c>
      <c r="AD29" s="51">
        <v>10.53</v>
      </c>
      <c r="AE29" s="51">
        <v>28.27</v>
      </c>
      <c r="AF29" s="46">
        <v>4.1333333333333302</v>
      </c>
      <c r="AG29" s="46">
        <v>9.76999999999998</v>
      </c>
      <c r="AH29" s="46">
        <v>3.24</v>
      </c>
      <c r="AI29" s="51">
        <v>1.7550309498908601</v>
      </c>
      <c r="AJ29" s="51">
        <v>5.2523383960461203</v>
      </c>
      <c r="AK29" s="51">
        <v>2.1645021645021645</v>
      </c>
      <c r="AL29" s="51">
        <v>1098.6499215070644</v>
      </c>
      <c r="AM29" s="51">
        <v>0</v>
      </c>
      <c r="AN29" s="51">
        <f t="shared" si="0"/>
        <v>1100.8144236715666</v>
      </c>
      <c r="AO29" s="53"/>
      <c r="AP29" s="54"/>
      <c r="BF29" s="68"/>
      <c r="BG29" s="36"/>
    </row>
    <row r="30" spans="1:60">
      <c r="A30" s="2">
        <v>31</v>
      </c>
      <c r="B30" s="4">
        <v>42206</v>
      </c>
      <c r="C30" s="20">
        <v>2015</v>
      </c>
      <c r="D30" s="4" t="s">
        <v>29</v>
      </c>
      <c r="E30" s="5">
        <v>0.6399421296296296</v>
      </c>
      <c r="F30" s="14">
        <v>44.649666666681199</v>
      </c>
      <c r="G30" s="14">
        <v>68.833333333359903</v>
      </c>
      <c r="H30" s="2">
        <v>22.68</v>
      </c>
      <c r="I30" s="2">
        <v>2</v>
      </c>
      <c r="J30" s="11">
        <v>10.417</v>
      </c>
      <c r="K30" s="2">
        <v>4843</v>
      </c>
      <c r="L30" s="2">
        <v>6308</v>
      </c>
      <c r="M30" s="2">
        <v>7510</v>
      </c>
      <c r="N30" s="11">
        <v>3.42129600606859</v>
      </c>
      <c r="O30" s="15">
        <v>17.954728007777401</v>
      </c>
      <c r="P30" s="11">
        <v>16.828816722432499</v>
      </c>
      <c r="Q30" s="11">
        <v>6.9757917599813997</v>
      </c>
      <c r="R30" s="15">
        <v>7.4104314103452804</v>
      </c>
      <c r="S30" s="11">
        <v>2.92255483082275</v>
      </c>
      <c r="T30" s="11">
        <v>19.526586439881001</v>
      </c>
      <c r="U30" s="11">
        <v>13.2248206329977</v>
      </c>
      <c r="V30" s="11">
        <v>4.6302603689497301</v>
      </c>
      <c r="W30" s="11">
        <v>7.5363149224217496</v>
      </c>
      <c r="X30" s="11">
        <v>2.3797998433775498</v>
      </c>
      <c r="Y30" s="11">
        <v>16.663290617368201</v>
      </c>
      <c r="Z30" s="11">
        <v>19.3815444908888</v>
      </c>
      <c r="AA30" s="11">
        <v>11.8267680770068</v>
      </c>
      <c r="AB30" s="11">
        <v>7.3244198468037398</v>
      </c>
      <c r="AC30" s="11">
        <v>3.6258555646147701</v>
      </c>
      <c r="AD30" s="11">
        <v>19.548999999999999</v>
      </c>
      <c r="AE30" s="11">
        <v>19.52</v>
      </c>
      <c r="AF30" s="2">
        <v>18.9428571428572</v>
      </c>
      <c r="AG30" s="2">
        <v>7.54</v>
      </c>
      <c r="AH30" s="2">
        <v>6.45</v>
      </c>
      <c r="AI30" s="11">
        <v>2.8632958225127898</v>
      </c>
      <c r="AJ30" s="11">
        <v>6.1567238578910697</v>
      </c>
      <c r="AK30" s="11">
        <v>0.31978964947501198</v>
      </c>
      <c r="AL30" s="11">
        <v>970.068027210884</v>
      </c>
      <c r="AM30" s="11">
        <v>0</v>
      </c>
      <c r="AN30" s="11">
        <f t="shared" si="0"/>
        <v>970.38781686035895</v>
      </c>
      <c r="AO30" s="16">
        <v>0.94650093000000002</v>
      </c>
      <c r="AP30" s="40">
        <v>0.41106013101529598</v>
      </c>
      <c r="AQ30" s="1">
        <v>54.414784394250518</v>
      </c>
      <c r="AU30" s="45"/>
      <c r="AV30" s="45"/>
      <c r="AW30" s="45">
        <v>5.1334702258726894</v>
      </c>
      <c r="AX30" s="45">
        <v>2.0533880903490762</v>
      </c>
      <c r="AY30" s="45"/>
      <c r="AZ30" s="45"/>
      <c r="BA30" s="45">
        <v>28.747433264887068</v>
      </c>
      <c r="BB30" s="45">
        <v>5.1334702258726894</v>
      </c>
      <c r="BC30" s="45"/>
      <c r="BD30" s="45"/>
      <c r="BE30" s="45"/>
      <c r="BF30" s="67">
        <v>95.48254620123204</v>
      </c>
      <c r="BG30" s="36">
        <f t="shared" ref="BG30:BG49" si="2">AQ30+AW30</f>
        <v>59.54825462012321</v>
      </c>
    </row>
    <row r="31" spans="1:60">
      <c r="A31" s="2">
        <v>30</v>
      </c>
      <c r="B31" s="4">
        <v>42206</v>
      </c>
      <c r="C31" s="20">
        <v>2015</v>
      </c>
      <c r="D31" s="4" t="s">
        <v>29</v>
      </c>
      <c r="E31" s="5">
        <v>0.51888888888888884</v>
      </c>
      <c r="F31" s="14">
        <v>44.5826666666416</v>
      </c>
      <c r="G31" s="14">
        <v>68.812666666705297</v>
      </c>
      <c r="H31" s="2">
        <v>13.83</v>
      </c>
      <c r="I31" s="2">
        <v>4</v>
      </c>
      <c r="J31" s="11">
        <v>7.0369999999999999</v>
      </c>
      <c r="K31" s="2">
        <v>4843</v>
      </c>
      <c r="L31" s="2">
        <v>6308</v>
      </c>
      <c r="M31" s="2">
        <v>7510</v>
      </c>
      <c r="N31" s="11">
        <v>1.8319775257259601</v>
      </c>
      <c r="O31" s="15">
        <v>12.2173021815523</v>
      </c>
      <c r="P31" s="11">
        <v>28.772361526685302</v>
      </c>
      <c r="Q31" s="11">
        <v>21.0375621441421</v>
      </c>
      <c r="R31" s="15">
        <v>7.8499694807601497</v>
      </c>
      <c r="S31" s="11">
        <v>8.8775299149588704</v>
      </c>
      <c r="T31" s="11">
        <v>13.563711445283801</v>
      </c>
      <c r="U31" s="11">
        <v>26.249075748502499</v>
      </c>
      <c r="V31" s="11">
        <v>8.9808880297082894</v>
      </c>
      <c r="W31" s="11">
        <v>7.6964303142744903</v>
      </c>
      <c r="X31" s="11">
        <v>5.7998980767206199</v>
      </c>
      <c r="Y31" s="11">
        <v>11.610953887549201</v>
      </c>
      <c r="Z31" s="11">
        <v>30.2345834505963</v>
      </c>
      <c r="AA31" s="11">
        <v>41.8413675595706</v>
      </c>
      <c r="AB31" s="11">
        <v>7.9884196662693698</v>
      </c>
      <c r="AC31" s="11">
        <v>9.6856274851178306</v>
      </c>
      <c r="AD31" s="11">
        <v>14.324999999999999</v>
      </c>
      <c r="AE31" s="11">
        <v>30.36</v>
      </c>
      <c r="AF31" s="2">
        <v>46.31</v>
      </c>
      <c r="AG31" s="2">
        <v>8.01</v>
      </c>
      <c r="AH31" s="2">
        <v>36.83</v>
      </c>
      <c r="AI31" s="11">
        <v>1.9527575577345699</v>
      </c>
      <c r="AJ31" s="11">
        <v>3.98550770209373</v>
      </c>
      <c r="AK31" s="11">
        <v>28.533231474407899</v>
      </c>
      <c r="AL31" s="11">
        <v>2100.3401360544199</v>
      </c>
      <c r="AM31" s="11">
        <v>27.8456837280367</v>
      </c>
      <c r="AN31" s="11">
        <f t="shared" si="0"/>
        <v>2128.8733675288277</v>
      </c>
      <c r="AO31" s="16">
        <v>1.8425928570154837</v>
      </c>
      <c r="AP31" s="31">
        <v>0.68041310913125819</v>
      </c>
      <c r="AQ31" s="2">
        <v>59.850374064837908</v>
      </c>
      <c r="BA31" s="2">
        <v>9.1438071487946804</v>
      </c>
      <c r="BB31" s="2">
        <v>16.625103906899419</v>
      </c>
      <c r="BF31" s="37">
        <v>85.619285120531998</v>
      </c>
      <c r="BG31" s="36">
        <f t="shared" si="2"/>
        <v>59.850374064837908</v>
      </c>
    </row>
    <row r="32" spans="1:60">
      <c r="A32" s="2">
        <v>29</v>
      </c>
      <c r="B32" s="4">
        <v>42206</v>
      </c>
      <c r="C32" s="20">
        <v>2015</v>
      </c>
      <c r="D32" s="4" t="s">
        <v>29</v>
      </c>
      <c r="E32" s="5">
        <v>0.46863425925925922</v>
      </c>
      <c r="F32" s="14">
        <v>44.534833333296802</v>
      </c>
      <c r="G32" s="14">
        <v>68.804999999964494</v>
      </c>
      <c r="H32" s="2">
        <v>7.66</v>
      </c>
      <c r="I32" s="2">
        <v>5</v>
      </c>
      <c r="J32" s="11">
        <v>14.513999999999999</v>
      </c>
      <c r="K32" s="2">
        <v>4843</v>
      </c>
      <c r="L32" s="2">
        <v>6308</v>
      </c>
      <c r="M32" s="2">
        <v>7510</v>
      </c>
      <c r="N32" s="11">
        <v>1.1873080395162099</v>
      </c>
      <c r="O32" s="15">
        <v>13.4868149057331</v>
      </c>
      <c r="P32" s="11">
        <v>26.641234498295699</v>
      </c>
      <c r="Q32" s="11">
        <v>5.8364466581791703</v>
      </c>
      <c r="R32" s="15">
        <v>7.7275795269189604</v>
      </c>
      <c r="S32" s="11">
        <v>5.7894655030132096</v>
      </c>
      <c r="T32" s="11">
        <v>16.722485161817001</v>
      </c>
      <c r="U32" s="11">
        <v>19.3115342885086</v>
      </c>
      <c r="V32" s="11">
        <v>3.80382552083333</v>
      </c>
      <c r="W32" s="11">
        <v>7.5550507924213504</v>
      </c>
      <c r="X32" s="11">
        <v>2.5086047154961002</v>
      </c>
      <c r="Y32" s="11">
        <v>11.790247573462</v>
      </c>
      <c r="Z32" s="11">
        <v>29.998535115277601</v>
      </c>
      <c r="AA32" s="11">
        <v>10.608656564894501</v>
      </c>
      <c r="AB32" s="11">
        <v>7.8913610926309898</v>
      </c>
      <c r="AC32" s="11">
        <v>9.7318303246690405</v>
      </c>
      <c r="AD32" s="11">
        <v>16.744</v>
      </c>
      <c r="AE32" s="11">
        <v>30.16</v>
      </c>
      <c r="AF32" s="2">
        <v>11.7</v>
      </c>
      <c r="AG32" s="2">
        <v>7.93</v>
      </c>
      <c r="AH32" s="2">
        <v>14.97</v>
      </c>
      <c r="AI32" s="11">
        <v>4.9322375883550302</v>
      </c>
      <c r="AJ32" s="11">
        <v>10.687000826768999</v>
      </c>
      <c r="AK32" s="11">
        <v>1.1000763941940399</v>
      </c>
      <c r="AL32" s="11">
        <v>4828.6641929499101</v>
      </c>
      <c r="AM32" s="11">
        <v>0.27501909854850998</v>
      </c>
      <c r="AN32" s="11">
        <f t="shared" si="0"/>
        <v>4829.7642693441039</v>
      </c>
      <c r="AO32" s="16">
        <v>1.6854016666989202</v>
      </c>
      <c r="AP32" s="31">
        <v>0.60788015661313144</v>
      </c>
      <c r="AQ32" s="2">
        <v>17.56668835393624</v>
      </c>
      <c r="AR32" s="2">
        <v>1.3012361743656475</v>
      </c>
      <c r="AW32" s="2">
        <v>5.8555627846454135</v>
      </c>
      <c r="AX32" s="2">
        <v>1.9518542615484711</v>
      </c>
      <c r="BA32" s="2">
        <v>1.3012361743656475</v>
      </c>
      <c r="BB32" s="2">
        <v>82.628497072218607</v>
      </c>
      <c r="BF32" s="37">
        <v>110.60507482108002</v>
      </c>
      <c r="BG32" s="36">
        <f t="shared" si="2"/>
        <v>23.422251138581654</v>
      </c>
    </row>
    <row r="33" spans="1:60">
      <c r="A33" s="2">
        <v>28</v>
      </c>
      <c r="B33" s="4">
        <v>42206</v>
      </c>
      <c r="C33" s="20">
        <v>2015</v>
      </c>
      <c r="D33" s="4" t="s">
        <v>29</v>
      </c>
      <c r="E33" s="5">
        <v>0.43486111111111114</v>
      </c>
      <c r="F33" s="14">
        <v>44.495000000026003</v>
      </c>
      <c r="G33" s="14">
        <v>68.779999999979097</v>
      </c>
      <c r="H33" s="2">
        <v>4</v>
      </c>
      <c r="I33" s="2">
        <v>8</v>
      </c>
      <c r="J33" s="11">
        <v>10.355</v>
      </c>
      <c r="K33" s="2">
        <v>4843</v>
      </c>
      <c r="L33" s="2">
        <v>6308</v>
      </c>
      <c r="M33" s="2">
        <v>7510</v>
      </c>
      <c r="N33" s="11">
        <v>0.79718699119985104</v>
      </c>
      <c r="O33" s="15">
        <v>13.863017397469299</v>
      </c>
      <c r="P33" s="11">
        <v>27.4379407781074</v>
      </c>
      <c r="Q33" s="11">
        <v>3.2028819651536899</v>
      </c>
      <c r="R33" s="15">
        <v>7.9062641230009696</v>
      </c>
      <c r="S33" s="11">
        <v>6.0182410185492001</v>
      </c>
      <c r="T33" s="11">
        <v>14.7347615678484</v>
      </c>
      <c r="U33" s="11">
        <v>26.29027423502</v>
      </c>
      <c r="V33" s="11">
        <v>2.6450633554664398</v>
      </c>
      <c r="W33" s="11">
        <v>7.8598306233062196</v>
      </c>
      <c r="X33" s="11">
        <v>3.8654964482001399</v>
      </c>
      <c r="Y33" s="11">
        <v>11.6485418452841</v>
      </c>
      <c r="Z33" s="11">
        <v>30.494139425521201</v>
      </c>
      <c r="AA33" s="11">
        <v>5.0061376344763699</v>
      </c>
      <c r="AB33" s="11">
        <v>7.9903645332836799</v>
      </c>
      <c r="AC33" s="11">
        <v>12.531405329874</v>
      </c>
      <c r="AD33" s="11">
        <v>14.738</v>
      </c>
      <c r="AE33" s="11">
        <v>31.52</v>
      </c>
      <c r="AF33" s="2">
        <v>5.51</v>
      </c>
      <c r="AG33" s="2">
        <v>8.1300000000000008</v>
      </c>
      <c r="AH33" s="2">
        <v>27.153000000000201</v>
      </c>
      <c r="AI33" s="11">
        <v>3.0862197225642301</v>
      </c>
      <c r="AJ33" s="11">
        <v>4.2038651905012001</v>
      </c>
      <c r="AK33" s="11">
        <v>0.76394194041252905</v>
      </c>
      <c r="AL33" s="11">
        <v>879.08163265306098</v>
      </c>
      <c r="AM33" s="11">
        <v>0.32740368874822701</v>
      </c>
      <c r="AN33" s="11">
        <f t="shared" si="0"/>
        <v>879.84557459347354</v>
      </c>
      <c r="AO33" s="16">
        <v>2.1406199999129161</v>
      </c>
      <c r="AP33" s="33">
        <v>0.81113054115614525</v>
      </c>
      <c r="AQ33" s="2">
        <v>41.958041958041953</v>
      </c>
      <c r="AW33" s="2">
        <v>39.335664335664333</v>
      </c>
      <c r="BB33" s="2">
        <v>21.853146853146853</v>
      </c>
      <c r="BF33" s="37">
        <v>103.14685314685315</v>
      </c>
      <c r="BG33" s="36">
        <f t="shared" si="2"/>
        <v>81.293706293706293</v>
      </c>
    </row>
    <row r="34" spans="1:60">
      <c r="A34" s="2">
        <v>35</v>
      </c>
      <c r="B34" s="4">
        <v>42263</v>
      </c>
      <c r="C34" s="20">
        <v>2015</v>
      </c>
      <c r="D34" s="4" t="s">
        <v>27</v>
      </c>
      <c r="E34" s="5">
        <v>0.52478009259259262</v>
      </c>
      <c r="F34" s="14">
        <v>44.5835000000138</v>
      </c>
      <c r="G34" s="14">
        <v>68.813333333371602</v>
      </c>
      <c r="H34" s="2">
        <v>13.9</v>
      </c>
      <c r="I34" s="2">
        <v>4</v>
      </c>
      <c r="J34" s="11">
        <v>9.6660000000000004</v>
      </c>
      <c r="K34" s="2">
        <v>8296</v>
      </c>
      <c r="L34" s="2">
        <v>9964</v>
      </c>
      <c r="M34" s="2">
        <v>10800</v>
      </c>
      <c r="N34" s="11">
        <v>2.9967319034040001</v>
      </c>
      <c r="O34" s="15">
        <v>13.760050514787199</v>
      </c>
      <c r="P34" s="11">
        <v>29.9601599527447</v>
      </c>
      <c r="Q34" s="11">
        <v>7.9267098263181897</v>
      </c>
      <c r="R34" s="15">
        <v>6.8854498248855496</v>
      </c>
      <c r="S34" s="11">
        <v>2.8528422017066801</v>
      </c>
      <c r="T34" s="11">
        <v>14.7371212842886</v>
      </c>
      <c r="U34" s="11">
        <v>26.969398038824998</v>
      </c>
      <c r="V34" s="11">
        <v>4.5251605163140898</v>
      </c>
      <c r="W34" s="11">
        <v>7.0339490362816104</v>
      </c>
      <c r="X34" s="11">
        <v>2.4752773304424101</v>
      </c>
      <c r="Y34" s="11">
        <v>13.268582282235201</v>
      </c>
      <c r="Z34" s="11">
        <v>31.425930508855199</v>
      </c>
      <c r="AA34" s="11">
        <v>10.8857531132871</v>
      </c>
      <c r="AB34" s="11">
        <v>6.8084437499999897</v>
      </c>
      <c r="AC34" s="11">
        <v>3.0582394190612101</v>
      </c>
      <c r="AD34" s="11">
        <v>14.840999999999999</v>
      </c>
      <c r="AE34" s="11">
        <v>31.56</v>
      </c>
      <c r="AF34" s="2">
        <v>11.13</v>
      </c>
      <c r="AG34" s="2">
        <v>7.05</v>
      </c>
      <c r="AH34" s="2">
        <v>11.3444444444445</v>
      </c>
      <c r="AI34" s="11">
        <v>1.4685390020533899</v>
      </c>
      <c r="AJ34" s="11">
        <v>4.4565324700301296</v>
      </c>
      <c r="AK34" s="11">
        <v>3.36758079855319</v>
      </c>
      <c r="AL34" s="11">
        <v>1930.5048335123499</v>
      </c>
      <c r="AM34" s="11">
        <v>2.5256855989148899</v>
      </c>
      <c r="AN34" s="11">
        <f t="shared" ref="AN34:AN61" si="3">SUM(AK34:AL34)</f>
        <v>1933.8724143109032</v>
      </c>
      <c r="AO34" s="39">
        <v>0.71729891199999996</v>
      </c>
      <c r="AP34" s="39">
        <v>0.44568287263704298</v>
      </c>
      <c r="AQ34" s="2">
        <v>0</v>
      </c>
      <c r="AR34" s="2">
        <v>0</v>
      </c>
      <c r="AS34" s="2">
        <v>0</v>
      </c>
      <c r="AT34" s="2">
        <v>0</v>
      </c>
      <c r="AU34" s="2">
        <v>0</v>
      </c>
      <c r="AV34" s="2">
        <v>0</v>
      </c>
      <c r="AW34" s="2">
        <v>0</v>
      </c>
      <c r="AX34" s="2">
        <v>0</v>
      </c>
      <c r="AY34" s="2">
        <v>0</v>
      </c>
      <c r="AZ34" s="2">
        <v>0</v>
      </c>
      <c r="BA34" s="2">
        <v>0</v>
      </c>
      <c r="BB34" s="2">
        <v>0</v>
      </c>
      <c r="BC34" s="2">
        <v>0</v>
      </c>
      <c r="BD34" s="2">
        <v>0</v>
      </c>
      <c r="BE34" s="2">
        <v>0</v>
      </c>
      <c r="BF34" s="37">
        <v>0</v>
      </c>
      <c r="BG34" s="36">
        <f t="shared" si="2"/>
        <v>0</v>
      </c>
      <c r="BH34" s="2" t="s">
        <v>68</v>
      </c>
    </row>
    <row r="35" spans="1:60">
      <c r="A35" s="2">
        <v>34</v>
      </c>
      <c r="B35" s="4">
        <v>42263</v>
      </c>
      <c r="C35" s="20">
        <v>2015</v>
      </c>
      <c r="D35" s="4" t="s">
        <v>27</v>
      </c>
      <c r="E35" s="5">
        <v>0.44179398148148147</v>
      </c>
      <c r="F35" s="14">
        <v>44.559500000027697</v>
      </c>
      <c r="G35" s="14">
        <v>68.8039999999651</v>
      </c>
      <c r="H35" s="2">
        <v>10.39</v>
      </c>
      <c r="I35" s="2">
        <v>2</v>
      </c>
      <c r="J35" s="11">
        <v>16.530999999999999</v>
      </c>
      <c r="K35" s="2">
        <v>8296</v>
      </c>
      <c r="L35" s="2">
        <v>9964</v>
      </c>
      <c r="M35" s="2">
        <v>10800</v>
      </c>
      <c r="N35" s="11">
        <v>1.91440333239734</v>
      </c>
      <c r="O35" s="15">
        <v>14.552367845514899</v>
      </c>
      <c r="P35" s="11">
        <v>27.7576588596866</v>
      </c>
      <c r="Q35" s="11">
        <v>3.7071683028087201</v>
      </c>
      <c r="R35" s="15">
        <v>6.9613293029327403</v>
      </c>
      <c r="S35" s="11">
        <v>2.51013098815167</v>
      </c>
      <c r="T35" s="11">
        <v>16.985784563382701</v>
      </c>
      <c r="U35" s="11">
        <v>19.149675658636099</v>
      </c>
      <c r="V35" s="11">
        <v>2.4921225887415099</v>
      </c>
      <c r="W35" s="11">
        <v>7.2751258777289403</v>
      </c>
      <c r="X35" s="11">
        <v>1.98632852911128</v>
      </c>
      <c r="Y35" s="11">
        <v>13.338311490594601</v>
      </c>
      <c r="Z35" s="11">
        <v>31.363349418391401</v>
      </c>
      <c r="AA35" s="11">
        <v>7.6926984589869098</v>
      </c>
      <c r="AB35" s="11">
        <v>6.8077624793729301</v>
      </c>
      <c r="AC35" s="11">
        <v>3.14371782641535</v>
      </c>
      <c r="AD35" s="11">
        <v>17.452000000000002</v>
      </c>
      <c r="AE35" s="11">
        <v>31.95</v>
      </c>
      <c r="AF35" s="2">
        <v>11.7</v>
      </c>
      <c r="AG35" s="2">
        <v>7.45</v>
      </c>
      <c r="AH35" s="2">
        <v>8.27</v>
      </c>
      <c r="AI35" s="11">
        <v>3.64747307278801</v>
      </c>
      <c r="AJ35" s="11">
        <v>12.2136737597553</v>
      </c>
      <c r="AK35" s="11">
        <v>3.36758079855319</v>
      </c>
      <c r="AL35" s="11">
        <v>1930.5048335123499</v>
      </c>
      <c r="AM35" s="11">
        <v>2.5256855989148899</v>
      </c>
      <c r="AN35" s="11">
        <f t="shared" si="3"/>
        <v>1933.8724143109032</v>
      </c>
      <c r="AO35" s="39">
        <v>1.342368043</v>
      </c>
      <c r="AP35" s="42">
        <v>0.52335070054653499</v>
      </c>
      <c r="AQ35" s="2">
        <v>8.2304526748971192</v>
      </c>
      <c r="AW35" s="2">
        <v>43.209876543209873</v>
      </c>
      <c r="BB35" s="2">
        <v>2.0576131687242798</v>
      </c>
      <c r="BF35" s="37">
        <v>53.497942386831276</v>
      </c>
      <c r="BG35" s="36">
        <f t="shared" si="2"/>
        <v>51.440329218106996</v>
      </c>
    </row>
    <row r="36" spans="1:60">
      <c r="A36" s="2">
        <v>33</v>
      </c>
      <c r="B36" s="4">
        <v>42263</v>
      </c>
      <c r="C36" s="20">
        <v>2015</v>
      </c>
      <c r="D36" s="4" t="s">
        <v>27</v>
      </c>
      <c r="E36" s="5">
        <v>0.42450231481481482</v>
      </c>
      <c r="F36" s="14">
        <v>44.529166666633401</v>
      </c>
      <c r="G36" s="14">
        <v>68.8048333333372</v>
      </c>
      <c r="H36" s="2">
        <v>7.05</v>
      </c>
      <c r="I36" s="2">
        <v>5</v>
      </c>
      <c r="J36" s="11">
        <v>20.9</v>
      </c>
      <c r="K36" s="2">
        <v>8296</v>
      </c>
      <c r="L36" s="2">
        <v>9964</v>
      </c>
      <c r="M36" s="2">
        <v>10800</v>
      </c>
      <c r="N36" s="11">
        <v>1.6208888888359101</v>
      </c>
      <c r="O36" s="15">
        <v>14.0591180307028</v>
      </c>
      <c r="P36" s="11">
        <v>29.205176753876501</v>
      </c>
      <c r="Q36" s="11">
        <v>5.2475824743693504</v>
      </c>
      <c r="R36" s="15">
        <v>6.8784718655913197</v>
      </c>
      <c r="S36" s="11">
        <v>3.0447958883833901</v>
      </c>
      <c r="T36" s="11">
        <v>16.864555281733001</v>
      </c>
      <c r="U36" s="11">
        <v>21.463407721796301</v>
      </c>
      <c r="V36" s="11">
        <v>2.5125074540586598</v>
      </c>
      <c r="W36" s="11">
        <v>7.1756720822684699</v>
      </c>
      <c r="X36" s="11">
        <v>1.9148153924790099</v>
      </c>
      <c r="Y36" s="11">
        <v>13.0720097308684</v>
      </c>
      <c r="Z36" s="11">
        <v>32.100648660175203</v>
      </c>
      <c r="AA36" s="11">
        <v>10.584647491304199</v>
      </c>
      <c r="AB36" s="11">
        <v>6.7776567656765501</v>
      </c>
      <c r="AC36" s="11">
        <v>3.74651749485934</v>
      </c>
      <c r="AD36" s="11">
        <v>16.920000000000002</v>
      </c>
      <c r="AE36" s="11">
        <v>32.15</v>
      </c>
      <c r="AF36" s="2">
        <v>13.14</v>
      </c>
      <c r="AG36" s="2">
        <v>7.23</v>
      </c>
      <c r="AH36" s="2">
        <v>10.87</v>
      </c>
      <c r="AI36" s="11">
        <v>3.79254555086461</v>
      </c>
      <c r="AJ36" s="11">
        <v>10.6372409383789</v>
      </c>
      <c r="AK36" s="11">
        <v>0.20221992540331599</v>
      </c>
      <c r="AL36" s="11">
        <v>715.21335807050104</v>
      </c>
      <c r="AM36" s="11">
        <v>0</v>
      </c>
      <c r="AN36" s="11">
        <f t="shared" si="3"/>
        <v>715.41557799590441</v>
      </c>
      <c r="AO36" s="39">
        <v>1.7464355718229725</v>
      </c>
      <c r="AP36" s="42">
        <v>0.62989348467527084</v>
      </c>
      <c r="AS36" s="2">
        <v>0.70126227208976155</v>
      </c>
      <c r="BF36" s="37">
        <v>0.70126227208976155</v>
      </c>
      <c r="BG36" s="36">
        <f t="shared" si="2"/>
        <v>0</v>
      </c>
    </row>
    <row r="37" spans="1:60">
      <c r="A37" s="2">
        <v>32</v>
      </c>
      <c r="B37" s="4">
        <v>42263</v>
      </c>
      <c r="C37" s="20">
        <v>2015</v>
      </c>
      <c r="D37" s="4" t="s">
        <v>27</v>
      </c>
      <c r="E37" s="5">
        <v>0.39403935185185185</v>
      </c>
      <c r="F37" s="14">
        <v>44.498499999984602</v>
      </c>
      <c r="G37" s="14">
        <v>68.7811666666843</v>
      </c>
      <c r="H37" s="2">
        <v>4</v>
      </c>
      <c r="I37" s="2">
        <v>8</v>
      </c>
      <c r="J37" s="11">
        <v>10.823</v>
      </c>
      <c r="K37" s="2">
        <v>8296</v>
      </c>
      <c r="L37" s="2">
        <v>9964</v>
      </c>
      <c r="M37" s="2">
        <v>10800</v>
      </c>
      <c r="N37" s="11">
        <v>1.2486868686974</v>
      </c>
      <c r="O37" s="15">
        <v>14.180358992969399</v>
      </c>
      <c r="P37" s="11">
        <v>28.9467956270469</v>
      </c>
      <c r="Q37" s="11">
        <v>9.4099488788726102</v>
      </c>
      <c r="R37" s="15">
        <v>6.9292452022852302</v>
      </c>
      <c r="S37" s="11">
        <v>4.26351271674028</v>
      </c>
      <c r="T37" s="11">
        <v>14.9898606239801</v>
      </c>
      <c r="U37" s="11">
        <v>25.830861777583898</v>
      </c>
      <c r="V37" s="11">
        <v>2.9434846751652102</v>
      </c>
      <c r="W37" s="11">
        <v>6.97974358974359</v>
      </c>
      <c r="X37" s="11">
        <v>3.0499476693907202</v>
      </c>
      <c r="Y37" s="11">
        <v>13.0043712852365</v>
      </c>
      <c r="Z37" s="11">
        <v>32.544261172063102</v>
      </c>
      <c r="AA37" s="11">
        <v>58.1796021997501</v>
      </c>
      <c r="AB37" s="11">
        <v>6.8899999999999899</v>
      </c>
      <c r="AC37" s="11">
        <v>8.1189091424365891</v>
      </c>
      <c r="AD37" s="11">
        <v>14.9948</v>
      </c>
      <c r="AE37" s="11">
        <v>32.549999999999997</v>
      </c>
      <c r="AF37" s="2">
        <v>227.04</v>
      </c>
      <c r="AG37" s="2">
        <v>6.99</v>
      </c>
      <c r="AH37" s="2">
        <v>17.46</v>
      </c>
      <c r="AI37" s="11">
        <v>1.9854893387435999</v>
      </c>
      <c r="AJ37" s="11">
        <v>6.71339939447925</v>
      </c>
      <c r="AK37" s="11">
        <v>0</v>
      </c>
      <c r="AL37" s="11">
        <v>988.77551020408202</v>
      </c>
      <c r="AM37" s="11">
        <v>0</v>
      </c>
      <c r="AN37" s="11">
        <f t="shared" si="3"/>
        <v>988.77551020408202</v>
      </c>
      <c r="AO37" s="16">
        <v>1.657305773</v>
      </c>
      <c r="AP37" s="40">
        <v>0.66694890658262551</v>
      </c>
      <c r="AQ37" s="26">
        <v>2.2865853658536586</v>
      </c>
      <c r="AR37" s="26"/>
      <c r="AS37" s="26"/>
      <c r="AT37" s="26"/>
      <c r="AU37" s="26"/>
      <c r="AV37" s="26"/>
      <c r="AW37" s="26">
        <v>0.76219512195121952</v>
      </c>
      <c r="AX37" s="26"/>
      <c r="AY37" s="26"/>
      <c r="AZ37" s="26"/>
      <c r="BA37" s="26">
        <v>8.3841463414634152</v>
      </c>
      <c r="BB37" s="26">
        <v>1.524390243902439</v>
      </c>
      <c r="BC37" s="26"/>
      <c r="BD37" s="26"/>
      <c r="BE37" s="26"/>
      <c r="BF37" s="38">
        <v>12.957317073170731</v>
      </c>
      <c r="BG37" s="36">
        <f t="shared" si="2"/>
        <v>3.0487804878048781</v>
      </c>
    </row>
    <row r="38" spans="1:60">
      <c r="A38" s="2">
        <v>39</v>
      </c>
      <c r="B38" s="4">
        <v>42515</v>
      </c>
      <c r="C38" s="20">
        <v>2016</v>
      </c>
      <c r="D38" s="21" t="s">
        <v>28</v>
      </c>
      <c r="E38" s="5">
        <v>0.57567129629629632</v>
      </c>
      <c r="F38" s="14">
        <v>44.641000000019602</v>
      </c>
      <c r="G38" s="14">
        <v>68.833499999987197</v>
      </c>
      <c r="H38" s="2">
        <v>21.8</v>
      </c>
      <c r="I38" s="2">
        <v>2</v>
      </c>
      <c r="J38" s="11">
        <v>10.986000000000001</v>
      </c>
      <c r="K38" s="2">
        <v>10982</v>
      </c>
      <c r="L38" s="2">
        <v>9682</v>
      </c>
      <c r="M38" s="2">
        <v>13500</v>
      </c>
      <c r="N38" s="11">
        <v>3.4806862715631701</v>
      </c>
      <c r="O38" s="15">
        <v>13.9430027474833</v>
      </c>
      <c r="P38" s="11">
        <v>13.3093131776489</v>
      </c>
      <c r="Q38" s="11">
        <v>10.202792842187399</v>
      </c>
      <c r="R38" s="15">
        <v>9.1744528597342807</v>
      </c>
      <c r="S38" s="11">
        <v>1.64544702608838</v>
      </c>
      <c r="T38" s="11">
        <v>16.704363142064999</v>
      </c>
      <c r="U38" s="11">
        <v>8.5127391334280595</v>
      </c>
      <c r="V38" s="11">
        <v>3.92967525690741</v>
      </c>
      <c r="W38" s="11">
        <v>9.2313898609871892</v>
      </c>
      <c r="X38" s="11">
        <v>1.38045363818676</v>
      </c>
      <c r="Y38" s="11">
        <v>12.4869668647203</v>
      </c>
      <c r="Z38" s="11">
        <v>15.7100184415585</v>
      </c>
      <c r="AA38" s="11">
        <v>20.947040448638901</v>
      </c>
      <c r="AB38" s="11">
        <v>9.1250304545454508</v>
      </c>
      <c r="AC38" s="11">
        <v>1.7146802771874901</v>
      </c>
      <c r="AD38" s="11">
        <v>16.920999999999999</v>
      </c>
      <c r="AE38" s="11">
        <v>15.72</v>
      </c>
      <c r="AF38" s="2">
        <v>41.952909090909102</v>
      </c>
      <c r="AG38" s="2">
        <v>9.27</v>
      </c>
      <c r="AH38" s="2">
        <v>3.29</v>
      </c>
      <c r="AI38" s="11">
        <v>4.2173962773447</v>
      </c>
      <c r="AJ38" s="11">
        <v>7.1972793081304003</v>
      </c>
      <c r="AK38" s="11">
        <v>1.8056809500659801</v>
      </c>
      <c r="AL38" s="11">
        <v>3603.6734693877502</v>
      </c>
      <c r="AM38" s="11">
        <v>0</v>
      </c>
      <c r="AN38" s="11">
        <f t="shared" si="3"/>
        <v>3605.479150337816</v>
      </c>
      <c r="AO38" s="16">
        <v>0.50621114599999995</v>
      </c>
      <c r="AP38" s="31">
        <v>0.24343610319845402</v>
      </c>
      <c r="AQ38" s="2">
        <v>636.15023474178395</v>
      </c>
      <c r="AR38" s="2">
        <v>20.34428794992175</v>
      </c>
      <c r="AW38" s="2">
        <v>474.17840375586854</v>
      </c>
      <c r="BB38" s="2">
        <v>3.9123630672926448</v>
      </c>
      <c r="BF38" s="37">
        <v>1134.5852895148671</v>
      </c>
      <c r="BG38" s="36">
        <f t="shared" si="2"/>
        <v>1110.3286384976525</v>
      </c>
    </row>
    <row r="39" spans="1:60">
      <c r="A39" s="2">
        <v>38</v>
      </c>
      <c r="B39" s="4">
        <v>42515</v>
      </c>
      <c r="C39" s="20">
        <v>2016</v>
      </c>
      <c r="D39" s="21" t="s">
        <v>28</v>
      </c>
      <c r="E39" s="5">
        <v>0.47041666666666665</v>
      </c>
      <c r="F39" s="14">
        <v>44.587528762302703</v>
      </c>
      <c r="G39" s="14">
        <v>68.813930660822294</v>
      </c>
      <c r="H39" s="2">
        <v>14.39</v>
      </c>
      <c r="I39" s="2">
        <v>4</v>
      </c>
      <c r="J39" s="11">
        <v>7.3559999999999999</v>
      </c>
      <c r="K39" s="2">
        <v>10982</v>
      </c>
      <c r="L39" s="2">
        <v>9682</v>
      </c>
      <c r="M39" s="2">
        <v>13500</v>
      </c>
      <c r="N39" s="11">
        <v>1.7883267607539901</v>
      </c>
      <c r="O39" s="15">
        <v>8.2680468388323707</v>
      </c>
      <c r="P39" s="11">
        <v>28.446458316153802</v>
      </c>
      <c r="Q39" s="11">
        <v>17.450820003733799</v>
      </c>
      <c r="R39" s="15">
        <v>9.2645062778769791</v>
      </c>
      <c r="S39" s="11">
        <v>2.0339238621601599</v>
      </c>
      <c r="T39" s="11">
        <v>9.8272213872413605</v>
      </c>
      <c r="U39" s="11">
        <v>24.2979567541548</v>
      </c>
      <c r="V39" s="11">
        <v>5.7751522010044498</v>
      </c>
      <c r="W39" s="11">
        <v>9.2044914938997007</v>
      </c>
      <c r="X39" s="11">
        <v>1.71419374084511</v>
      </c>
      <c r="Y39" s="11">
        <v>7.2805568231255497</v>
      </c>
      <c r="Z39" s="11">
        <v>30.847597868510299</v>
      </c>
      <c r="AA39" s="11">
        <v>29.926928971254299</v>
      </c>
      <c r="AB39" s="11">
        <v>9.4318846153846092</v>
      </c>
      <c r="AC39" s="11">
        <v>2.3245229763220299</v>
      </c>
      <c r="AD39" s="11">
        <v>11.6632</v>
      </c>
      <c r="AE39" s="11">
        <v>31.05</v>
      </c>
      <c r="AF39" s="2">
        <v>33.54</v>
      </c>
      <c r="AG39" s="2">
        <v>9.51</v>
      </c>
      <c r="AH39" s="2">
        <v>3.9495121951219501</v>
      </c>
      <c r="AI39" s="11">
        <v>2.5466645641158201</v>
      </c>
      <c r="AJ39" s="11">
        <v>6.5496411143555404</v>
      </c>
      <c r="AK39" s="11">
        <v>2.5974025974026</v>
      </c>
      <c r="AL39" s="11">
        <v>3277.1938775510198</v>
      </c>
      <c r="AM39" s="11">
        <v>1.83346065699007</v>
      </c>
      <c r="AN39" s="11">
        <f t="shared" si="3"/>
        <v>3279.7912801484222</v>
      </c>
      <c r="AO39" s="16">
        <v>1.1426031679999999</v>
      </c>
      <c r="AP39" s="31">
        <v>0.42192835533212858</v>
      </c>
      <c r="AQ39" s="2">
        <v>78.064516129032256</v>
      </c>
      <c r="AR39" s="2">
        <v>0.64516129032258063</v>
      </c>
      <c r="AW39" s="2">
        <v>227.09677419354838</v>
      </c>
      <c r="BA39" s="2">
        <v>0.64516129032258063</v>
      </c>
      <c r="BB39" s="2">
        <v>20.64516129032258</v>
      </c>
      <c r="BF39" s="37">
        <v>327.09677419354836</v>
      </c>
      <c r="BG39" s="36">
        <f t="shared" si="2"/>
        <v>305.16129032258061</v>
      </c>
    </row>
    <row r="40" spans="1:60">
      <c r="A40" s="2">
        <v>37</v>
      </c>
      <c r="B40" s="4">
        <v>42515</v>
      </c>
      <c r="C40" s="20">
        <v>2016</v>
      </c>
      <c r="D40" s="21" t="s">
        <v>28</v>
      </c>
      <c r="E40" s="5">
        <v>0.42570601851851847</v>
      </c>
      <c r="F40" s="14">
        <v>44.539499999960803</v>
      </c>
      <c r="G40" s="14">
        <v>68.802500000005196</v>
      </c>
      <c r="H40" s="2">
        <v>8.18</v>
      </c>
      <c r="I40" s="2">
        <v>5</v>
      </c>
      <c r="J40" s="11">
        <v>10.176</v>
      </c>
      <c r="K40" s="2">
        <v>10982</v>
      </c>
      <c r="L40" s="2">
        <v>9682</v>
      </c>
      <c r="M40" s="2">
        <v>13500</v>
      </c>
      <c r="N40" s="11">
        <v>1.2188516426831499</v>
      </c>
      <c r="O40" s="15">
        <v>10.2383404839854</v>
      </c>
      <c r="P40" s="11">
        <v>22.585552360064199</v>
      </c>
      <c r="Q40" s="11">
        <v>4.9041937921033902</v>
      </c>
      <c r="R40" s="15">
        <v>9.3076941975858194</v>
      </c>
      <c r="S40" s="11">
        <v>1.66853685731212</v>
      </c>
      <c r="T40" s="11">
        <v>12.6775130232412</v>
      </c>
      <c r="U40" s="11">
        <v>15.9640794971089</v>
      </c>
      <c r="V40" s="11">
        <v>3.49290631438289</v>
      </c>
      <c r="W40" s="11">
        <v>9.4282414820399207</v>
      </c>
      <c r="X40" s="11">
        <v>1.8477729836042101</v>
      </c>
      <c r="Y40" s="11">
        <v>8.27839723805406</v>
      </c>
      <c r="Z40" s="11">
        <v>28.085714220447102</v>
      </c>
      <c r="AA40" s="11">
        <v>10.9709131553102</v>
      </c>
      <c r="AB40" s="11">
        <v>9.3505382198012903</v>
      </c>
      <c r="AC40" s="11">
        <v>1.67115144939681</v>
      </c>
      <c r="AD40" s="11">
        <v>12.772</v>
      </c>
      <c r="AE40" s="11">
        <v>28.34</v>
      </c>
      <c r="AF40" s="2">
        <v>18.38</v>
      </c>
      <c r="AG40" s="2">
        <v>9.44</v>
      </c>
      <c r="AH40" s="2">
        <v>3.2533333333333299</v>
      </c>
      <c r="AI40" s="11">
        <v>4.3991157851871199</v>
      </c>
      <c r="AJ40" s="11">
        <v>12.1216347233382</v>
      </c>
      <c r="AK40" s="11">
        <v>1.9005384859043399</v>
      </c>
      <c r="AL40" s="11">
        <v>3939.4792399718499</v>
      </c>
      <c r="AM40" s="11">
        <v>0</v>
      </c>
      <c r="AN40" s="11">
        <f t="shared" si="3"/>
        <v>3941.3797784577541</v>
      </c>
      <c r="AO40" s="16">
        <v>1.028863565</v>
      </c>
      <c r="AP40" s="31">
        <v>0.41404515757268262</v>
      </c>
      <c r="AQ40" s="2">
        <v>4.0064102564102564</v>
      </c>
      <c r="AV40" s="2">
        <v>0.80128205128205121</v>
      </c>
      <c r="AW40" s="2">
        <v>2.4038461538461542</v>
      </c>
      <c r="BA40" s="2">
        <v>2.4038461538461542</v>
      </c>
      <c r="BB40" s="2">
        <v>61.698717948717949</v>
      </c>
      <c r="BF40" s="37">
        <v>71.314102564102569</v>
      </c>
      <c r="BG40" s="36">
        <f t="shared" si="2"/>
        <v>6.4102564102564106</v>
      </c>
    </row>
    <row r="41" spans="1:60">
      <c r="A41" s="2">
        <v>36</v>
      </c>
      <c r="B41" s="4">
        <v>42515</v>
      </c>
      <c r="C41" s="20">
        <v>2016</v>
      </c>
      <c r="D41" s="21" t="s">
        <v>28</v>
      </c>
      <c r="E41" s="5">
        <v>0.39347222222222222</v>
      </c>
      <c r="F41" s="14">
        <v>44.488737946139103</v>
      </c>
      <c r="G41" s="14">
        <v>68.782162490845806</v>
      </c>
      <c r="H41" s="2">
        <v>2.6</v>
      </c>
      <c r="I41" s="2">
        <v>8</v>
      </c>
      <c r="J41" s="11">
        <v>9.2070000000000007</v>
      </c>
      <c r="K41" s="2">
        <v>10982</v>
      </c>
      <c r="L41" s="2">
        <v>9682</v>
      </c>
      <c r="M41" s="2">
        <v>13500</v>
      </c>
      <c r="N41" s="11">
        <v>0.85099178366363104</v>
      </c>
      <c r="O41" s="15">
        <v>9.3612394171601103</v>
      </c>
      <c r="P41" s="11">
        <v>25.9427799304285</v>
      </c>
      <c r="Q41" s="11">
        <v>3.24704983271966</v>
      </c>
      <c r="R41" s="15">
        <v>9.2349444644617193</v>
      </c>
      <c r="S41" s="11">
        <v>2.42800288548781</v>
      </c>
      <c r="T41" s="11">
        <v>10.7128996456933</v>
      </c>
      <c r="U41" s="11">
        <v>22.47669170632</v>
      </c>
      <c r="V41" s="11">
        <v>3.2002917773016399</v>
      </c>
      <c r="W41" s="11">
        <v>9.2373139538687496</v>
      </c>
      <c r="X41" s="11">
        <v>2.6600098112466402</v>
      </c>
      <c r="Y41" s="11">
        <v>7.3257860326153699</v>
      </c>
      <c r="Z41" s="11">
        <v>31.080956356125299</v>
      </c>
      <c r="AA41" s="11">
        <v>3.2681992307624599</v>
      </c>
      <c r="AB41" s="11">
        <v>9.2646643733980696</v>
      </c>
      <c r="AC41" s="11">
        <v>2.2074568591733099</v>
      </c>
      <c r="AD41" s="11">
        <v>10.781000000000001</v>
      </c>
      <c r="AE41" s="11">
        <v>31.61</v>
      </c>
      <c r="AF41" s="2">
        <v>3.44</v>
      </c>
      <c r="AG41" s="2">
        <v>9.3800000000000008</v>
      </c>
      <c r="AH41" s="2">
        <v>3.42</v>
      </c>
      <c r="AI41" s="11">
        <v>3.3871136130779198</v>
      </c>
      <c r="AJ41" s="11">
        <v>8.6042646498053301</v>
      </c>
      <c r="AK41" s="11">
        <v>0.28352484386444399</v>
      </c>
      <c r="AL41" s="11">
        <v>2329.26960257787</v>
      </c>
      <c r="AM41" s="11">
        <v>9.4508281288147894E-2</v>
      </c>
      <c r="AN41" s="11">
        <f t="shared" si="3"/>
        <v>2329.5531274217346</v>
      </c>
      <c r="AO41" s="16">
        <v>1.82673628</v>
      </c>
      <c r="AP41" s="31">
        <v>0.71219194812824993</v>
      </c>
      <c r="AQ41" s="2">
        <v>0.99108027750247762</v>
      </c>
      <c r="AW41" s="2">
        <v>0.99108027750247762</v>
      </c>
      <c r="BB41" s="2">
        <v>219.02874132804757</v>
      </c>
      <c r="BF41" s="37">
        <v>221.01090188305253</v>
      </c>
      <c r="BG41" s="36">
        <f t="shared" si="2"/>
        <v>1.9821605550049552</v>
      </c>
    </row>
    <row r="42" spans="1:60">
      <c r="A42" s="2">
        <v>43</v>
      </c>
      <c r="B42" s="4">
        <v>42571</v>
      </c>
      <c r="C42" s="20">
        <v>2016</v>
      </c>
      <c r="D42" s="4" t="s">
        <v>29</v>
      </c>
      <c r="E42" s="5">
        <v>0.47174768518518517</v>
      </c>
      <c r="F42" s="14">
        <v>44.636666666688797</v>
      </c>
      <c r="G42" s="14">
        <v>68.8338333333203</v>
      </c>
      <c r="H42" s="2">
        <v>21.399999999999899</v>
      </c>
      <c r="I42" s="2">
        <v>2</v>
      </c>
      <c r="J42" s="11">
        <v>9.4939999999999998</v>
      </c>
      <c r="K42" s="2">
        <v>5091</v>
      </c>
      <c r="L42" s="2">
        <v>5169</v>
      </c>
      <c r="M42" s="2">
        <v>6080</v>
      </c>
      <c r="N42" s="11">
        <v>3.3942211233079398</v>
      </c>
      <c r="O42" s="15">
        <v>19.010196924855901</v>
      </c>
      <c r="P42" s="11">
        <v>17.967323332264002</v>
      </c>
      <c r="Q42" s="11">
        <v>10.1261379964167</v>
      </c>
      <c r="R42" s="15">
        <v>7.6270342414080998</v>
      </c>
      <c r="S42" s="11">
        <v>1.8583878380716401</v>
      </c>
      <c r="T42" s="11">
        <v>19.896563832912399</v>
      </c>
      <c r="U42" s="11">
        <v>15.9936396922122</v>
      </c>
      <c r="V42" s="11">
        <v>5.9392547546268402</v>
      </c>
      <c r="W42" s="11">
        <v>7.87895416583134</v>
      </c>
      <c r="X42" s="11">
        <v>2.1980102929809799</v>
      </c>
      <c r="Y42" s="11">
        <v>18.345666774452301</v>
      </c>
      <c r="Z42" s="11">
        <v>19.077005568023399</v>
      </c>
      <c r="AA42" s="11">
        <v>19.071345600016201</v>
      </c>
      <c r="AB42" s="11">
        <v>7.4738182926528101</v>
      </c>
      <c r="AC42" s="11">
        <v>1.8041322364707</v>
      </c>
      <c r="AD42" s="11">
        <v>19.957999999999998</v>
      </c>
      <c r="AE42" s="11">
        <v>19.11</v>
      </c>
      <c r="AF42" s="2">
        <v>20.57</v>
      </c>
      <c r="AG42" s="2">
        <v>8</v>
      </c>
      <c r="AH42" s="2">
        <v>3.66</v>
      </c>
      <c r="AI42" s="11">
        <v>1.55089705846012</v>
      </c>
      <c r="AJ42" s="11">
        <v>3.0833658758112001</v>
      </c>
      <c r="AK42" s="11">
        <v>0.73929865201212497</v>
      </c>
      <c r="AL42" s="11">
        <v>7505.9613319011796</v>
      </c>
      <c r="AM42" s="11">
        <v>0</v>
      </c>
      <c r="AN42" s="11">
        <f t="shared" si="3"/>
        <v>7506.7006305531913</v>
      </c>
      <c r="AO42" s="16">
        <v>0.67643162899999998</v>
      </c>
      <c r="AP42" s="33">
        <v>0.32529485219728654</v>
      </c>
      <c r="AQ42" s="2">
        <v>237.72241992882562</v>
      </c>
      <c r="AS42" s="2">
        <v>0.71174377224199292</v>
      </c>
      <c r="AW42" s="2">
        <v>7.8291814946619223</v>
      </c>
      <c r="BA42" s="2">
        <v>1.4234875444839858</v>
      </c>
      <c r="BF42" s="37">
        <v>247.6868327402135</v>
      </c>
      <c r="BG42" s="36">
        <f t="shared" si="2"/>
        <v>245.55160142348754</v>
      </c>
    </row>
    <row r="43" spans="1:60">
      <c r="A43" s="2">
        <v>42</v>
      </c>
      <c r="B43" s="4">
        <v>42571</v>
      </c>
      <c r="C43" s="20">
        <v>2016</v>
      </c>
      <c r="D43" s="4" t="s">
        <v>29</v>
      </c>
      <c r="E43" s="5">
        <v>0.39601851851851855</v>
      </c>
      <c r="F43" s="14">
        <v>44.583833333346902</v>
      </c>
      <c r="G43" s="14">
        <v>68.811499999999995</v>
      </c>
      <c r="H43" s="2">
        <v>13.86</v>
      </c>
      <c r="I43" s="2">
        <v>4</v>
      </c>
      <c r="J43" s="11">
        <v>7.5949999999999998</v>
      </c>
      <c r="K43" s="2">
        <v>5091</v>
      </c>
      <c r="L43" s="2">
        <v>5169</v>
      </c>
      <c r="M43" s="2">
        <v>6080</v>
      </c>
      <c r="N43" s="11">
        <v>1.9923890456557301</v>
      </c>
      <c r="O43" s="15">
        <v>13.967963030173999</v>
      </c>
      <c r="P43" s="11">
        <v>28.927911559184398</v>
      </c>
      <c r="Q43" s="11">
        <v>12.799498092054201</v>
      </c>
      <c r="R43" s="15">
        <v>7.7286569864571302</v>
      </c>
      <c r="S43" s="11">
        <v>2.5220875090794501</v>
      </c>
      <c r="T43" s="11">
        <v>16.752085027133599</v>
      </c>
      <c r="U43" s="11">
        <v>23.0939046586731</v>
      </c>
      <c r="V43" s="11">
        <v>5.1744875089848898</v>
      </c>
      <c r="W43" s="11">
        <v>7.9002002039662296</v>
      </c>
      <c r="X43" s="11">
        <v>2.0221256839685</v>
      </c>
      <c r="Y43" s="11">
        <v>12.776510740549799</v>
      </c>
      <c r="Z43" s="11">
        <v>31.3749114120324</v>
      </c>
      <c r="AA43" s="11">
        <v>18.420105311697501</v>
      </c>
      <c r="AB43" s="11">
        <v>7.7200000000000202</v>
      </c>
      <c r="AC43" s="11">
        <v>2.7185214011840402</v>
      </c>
      <c r="AD43" s="11">
        <v>16.811</v>
      </c>
      <c r="AE43" s="11">
        <v>31.42</v>
      </c>
      <c r="AF43" s="2">
        <v>24.21</v>
      </c>
      <c r="AG43" s="2">
        <v>8.26</v>
      </c>
      <c r="AH43" s="2">
        <v>4.88766990291262</v>
      </c>
      <c r="AI43" s="11">
        <v>3.9755742865838002</v>
      </c>
      <c r="AJ43" s="11">
        <v>8.2810067533592804</v>
      </c>
      <c r="AK43" s="11">
        <v>1.9221764952315199</v>
      </c>
      <c r="AL43" s="11">
        <v>4906.2857142857101</v>
      </c>
      <c r="AM43" s="11">
        <v>1.3307375736218201</v>
      </c>
      <c r="AN43" s="11">
        <f t="shared" si="3"/>
        <v>4908.2078907809419</v>
      </c>
      <c r="AO43" s="16">
        <v>1.006231173</v>
      </c>
      <c r="AP43" s="31">
        <v>0.41963099237900187</v>
      </c>
      <c r="AQ43" s="2">
        <v>69.480519480519476</v>
      </c>
      <c r="AR43" s="2">
        <v>4.545454545454545</v>
      </c>
      <c r="AS43" s="2">
        <v>0.64935064935064934</v>
      </c>
      <c r="AW43" s="2">
        <v>13.636363636363635</v>
      </c>
      <c r="BB43" s="2">
        <v>3.8961038961038961</v>
      </c>
      <c r="BF43" s="37">
        <v>92.20779220779221</v>
      </c>
      <c r="BG43" s="36">
        <f t="shared" si="2"/>
        <v>83.116883116883116</v>
      </c>
    </row>
    <row r="44" spans="1:60">
      <c r="A44" s="2">
        <v>41</v>
      </c>
      <c r="B44" s="4">
        <v>42571</v>
      </c>
      <c r="C44" s="20">
        <v>2016</v>
      </c>
      <c r="D44" s="4" t="s">
        <v>29</v>
      </c>
      <c r="E44" s="5">
        <v>0.34825231481481483</v>
      </c>
      <c r="F44" s="14">
        <v>44.539499999960803</v>
      </c>
      <c r="G44" s="14">
        <v>68.802166666672093</v>
      </c>
      <c r="H44" s="2">
        <v>8.18</v>
      </c>
      <c r="I44" s="2">
        <v>5</v>
      </c>
      <c r="J44" s="11">
        <v>11.246</v>
      </c>
      <c r="K44" s="2">
        <v>5091</v>
      </c>
      <c r="L44" s="2">
        <v>5169</v>
      </c>
      <c r="M44" s="2">
        <v>6080</v>
      </c>
      <c r="N44" s="11">
        <v>1.3396293651312601</v>
      </c>
      <c r="O44" s="15">
        <v>15.962246816615</v>
      </c>
      <c r="P44" s="11">
        <v>24.671170292006099</v>
      </c>
      <c r="Q44" s="11">
        <v>3.35932583530218</v>
      </c>
      <c r="R44" s="15">
        <v>7.6339988224113098</v>
      </c>
      <c r="S44" s="11">
        <v>1.91557741697246</v>
      </c>
      <c r="T44" s="11">
        <v>17.614550843859099</v>
      </c>
      <c r="U44" s="11">
        <v>20.935913121986101</v>
      </c>
      <c r="V44" s="11">
        <v>3.0163649017272798</v>
      </c>
      <c r="W44" s="11">
        <v>7.7689146042693897</v>
      </c>
      <c r="X44" s="11">
        <v>1.47767819796413</v>
      </c>
      <c r="Y44" s="11">
        <v>14.5555139575099</v>
      </c>
      <c r="Z44" s="11">
        <v>27.741832627118701</v>
      </c>
      <c r="AA44" s="11">
        <v>4.9621398305084803</v>
      </c>
      <c r="AB44" s="11">
        <v>7.5974802371541497</v>
      </c>
      <c r="AC44" s="11">
        <v>2.2997722372881402</v>
      </c>
      <c r="AD44" s="11">
        <v>17.628</v>
      </c>
      <c r="AE44" s="11">
        <v>27.76</v>
      </c>
      <c r="AF44" s="2">
        <v>5.04</v>
      </c>
      <c r="AG44" s="2">
        <v>8.18</v>
      </c>
      <c r="AH44" s="2">
        <v>3.63</v>
      </c>
      <c r="AI44" s="11">
        <v>3.0590368863492001</v>
      </c>
      <c r="AJ44" s="11">
        <v>6.8059195051325796</v>
      </c>
      <c r="AK44" s="11">
        <v>0.27779706924092001</v>
      </c>
      <c r="AL44" s="11">
        <v>2916.9206923275601</v>
      </c>
      <c r="AM44" s="11">
        <v>0.13889853462046001</v>
      </c>
      <c r="AN44" s="11">
        <f t="shared" si="3"/>
        <v>2917.1984893968011</v>
      </c>
      <c r="AO44" s="16">
        <v>1.3384691929999999</v>
      </c>
      <c r="AP44" s="31">
        <v>0.6091635816262897</v>
      </c>
      <c r="AR44" s="2">
        <v>1.4430014430014431</v>
      </c>
      <c r="AS44" s="2">
        <v>0.72150072150072153</v>
      </c>
      <c r="AW44" s="2">
        <v>0.72150072150072153</v>
      </c>
      <c r="BF44" s="37">
        <v>2.8860028860028861</v>
      </c>
      <c r="BG44" s="36">
        <f t="shared" si="2"/>
        <v>0.72150072150072153</v>
      </c>
    </row>
    <row r="45" spans="1:60">
      <c r="A45" s="2">
        <v>40</v>
      </c>
      <c r="B45" s="4">
        <v>42571</v>
      </c>
      <c r="C45" s="20">
        <v>2016</v>
      </c>
      <c r="D45" s="4" t="s">
        <v>29</v>
      </c>
      <c r="E45" s="5">
        <v>0.31427083333333333</v>
      </c>
      <c r="F45" s="14">
        <v>44.487643080885697</v>
      </c>
      <c r="G45" s="14">
        <v>68.782591211363496</v>
      </c>
      <c r="H45" s="2">
        <v>2.4700000000000002</v>
      </c>
      <c r="I45" s="2">
        <v>8</v>
      </c>
      <c r="J45" s="11">
        <v>8.4920000000000009</v>
      </c>
      <c r="K45" s="2">
        <v>5091</v>
      </c>
      <c r="L45" s="2">
        <v>5169</v>
      </c>
      <c r="M45" s="2">
        <v>6080</v>
      </c>
      <c r="N45" s="11">
        <v>0.85207220725715205</v>
      </c>
      <c r="O45" s="15">
        <v>15.2481235243363</v>
      </c>
      <c r="P45" s="11">
        <v>26.8286219243336</v>
      </c>
      <c r="Q45" s="11">
        <v>2.9240208280566402</v>
      </c>
      <c r="R45" s="15">
        <v>7.7687540821855796</v>
      </c>
      <c r="S45" s="11">
        <v>2.63951662869838</v>
      </c>
      <c r="T45" s="11">
        <v>15.784626474465799</v>
      </c>
      <c r="U45" s="11">
        <v>25.2821677665032</v>
      </c>
      <c r="V45" s="11">
        <v>2.6009746583481799</v>
      </c>
      <c r="W45" s="11">
        <v>7.7996325287459003</v>
      </c>
      <c r="X45" s="11">
        <v>1.9900300206633901</v>
      </c>
      <c r="Y45" s="11">
        <v>14.2893114963607</v>
      </c>
      <c r="Z45" s="11">
        <v>28.656475423800501</v>
      </c>
      <c r="AA45" s="11">
        <v>3.0871436919472499</v>
      </c>
      <c r="AB45" s="11">
        <v>7.7701734245900402</v>
      </c>
      <c r="AC45" s="11">
        <v>2.9206854258311599</v>
      </c>
      <c r="AD45" s="11">
        <v>16.059000000000001</v>
      </c>
      <c r="AE45" s="11">
        <v>29.98</v>
      </c>
      <c r="AF45" s="2">
        <v>3.98</v>
      </c>
      <c r="AG45" s="2">
        <v>7.92</v>
      </c>
      <c r="AH45" s="2">
        <v>3.85</v>
      </c>
      <c r="AI45" s="11">
        <v>1.49531497810513</v>
      </c>
      <c r="AJ45" s="11">
        <v>3.3743076572972601</v>
      </c>
      <c r="AK45" s="11">
        <v>0.37164743047095999</v>
      </c>
      <c r="AL45" s="11">
        <v>2672.74522712311</v>
      </c>
      <c r="AM45" s="11">
        <v>0</v>
      </c>
      <c r="AN45" s="11">
        <f t="shared" si="3"/>
        <v>2673.1168745535811</v>
      </c>
      <c r="AO45" s="16">
        <v>1.4503629300000001</v>
      </c>
      <c r="AP45" s="32">
        <v>0.54957613599797461</v>
      </c>
      <c r="AQ45" s="2">
        <v>2.9268292682926829</v>
      </c>
      <c r="AW45" s="2">
        <v>0.97560975609756095</v>
      </c>
      <c r="BB45" s="2">
        <v>0.97560975609756095</v>
      </c>
      <c r="BF45" s="37">
        <v>4.8780487804878048</v>
      </c>
      <c r="BG45" s="36">
        <f t="shared" si="2"/>
        <v>3.9024390243902438</v>
      </c>
    </row>
    <row r="46" spans="1:60">
      <c r="A46" s="2">
        <v>47</v>
      </c>
      <c r="B46" s="4">
        <v>42634</v>
      </c>
      <c r="C46" s="20">
        <v>2016</v>
      </c>
      <c r="D46" s="4" t="s">
        <v>27</v>
      </c>
      <c r="E46" s="5">
        <v>0.5741087962962963</v>
      </c>
      <c r="F46" s="14">
        <v>44.651438238418201</v>
      </c>
      <c r="G46" s="14">
        <v>68.831648944862494</v>
      </c>
      <c r="H46" s="2">
        <v>22.91</v>
      </c>
      <c r="I46" s="2">
        <v>2</v>
      </c>
      <c r="J46" s="11">
        <v>10.32</v>
      </c>
      <c r="K46" s="2">
        <v>4187</v>
      </c>
      <c r="L46" s="2">
        <v>3808</v>
      </c>
      <c r="M46" s="2">
        <v>5070</v>
      </c>
      <c r="N46" s="11">
        <v>3.5504124723374799</v>
      </c>
      <c r="O46" s="15">
        <v>18.059277916128799</v>
      </c>
      <c r="P46" s="11">
        <v>17.9239160803963</v>
      </c>
      <c r="Q46" s="11">
        <v>18.868739788588499</v>
      </c>
      <c r="R46" s="15">
        <v>6.62913868411278</v>
      </c>
      <c r="S46" s="11">
        <v>2.5245722770558601</v>
      </c>
      <c r="T46" s="11">
        <v>18.8230577662173</v>
      </c>
      <c r="U46" s="11">
        <v>15.8662885965577</v>
      </c>
      <c r="V46" s="11">
        <v>11.8488768384602</v>
      </c>
      <c r="W46" s="11">
        <v>6.9432016863392496</v>
      </c>
      <c r="X46" s="11">
        <v>1.9679911702464301</v>
      </c>
      <c r="Y46" s="11">
        <v>17.844262485339801</v>
      </c>
      <c r="Z46" s="11">
        <v>18.3589820840056</v>
      </c>
      <c r="AA46" s="11">
        <v>31.622035356859602</v>
      </c>
      <c r="AB46" s="11">
        <v>6.5020224479344497</v>
      </c>
      <c r="AC46" s="11">
        <v>3.2844011882993698</v>
      </c>
      <c r="AD46" s="11">
        <v>18.846</v>
      </c>
      <c r="AE46" s="11">
        <v>18.39</v>
      </c>
      <c r="AF46" s="2">
        <v>67.790000000000006</v>
      </c>
      <c r="AG46" s="2">
        <v>6.96</v>
      </c>
      <c r="AH46" s="2">
        <v>5.54</v>
      </c>
      <c r="AI46" s="11">
        <v>0.97879528087743095</v>
      </c>
      <c r="AJ46" s="11">
        <v>2.4926934874479598</v>
      </c>
      <c r="AK46" s="11">
        <v>1.8688708413526001</v>
      </c>
      <c r="AL46" s="11">
        <v>13803.139052230799</v>
      </c>
      <c r="AM46" s="11">
        <v>0.49180811614542003</v>
      </c>
      <c r="AN46" s="11">
        <f t="shared" si="3"/>
        <v>13805.007923072151</v>
      </c>
      <c r="AO46" s="16">
        <v>0.71906493199999999</v>
      </c>
      <c r="AP46" s="41">
        <v>0.4013177796002933</v>
      </c>
      <c r="AQ46" s="2">
        <v>47.981275599765944</v>
      </c>
      <c r="AR46" s="2">
        <v>4.681100058513751</v>
      </c>
      <c r="AU46" s="2">
        <v>0.58513750731421887</v>
      </c>
      <c r="AW46" s="2">
        <v>31.012287887653599</v>
      </c>
      <c r="BA46" s="2">
        <v>7.6067875950848451</v>
      </c>
      <c r="BB46" s="2">
        <v>1.1702750146284377</v>
      </c>
      <c r="BF46" s="37">
        <v>93.036863662960798</v>
      </c>
      <c r="BG46" s="36">
        <f t="shared" si="2"/>
        <v>78.99356348741955</v>
      </c>
    </row>
    <row r="47" spans="1:60">
      <c r="A47" s="2">
        <v>46</v>
      </c>
      <c r="B47" s="4">
        <v>42634</v>
      </c>
      <c r="C47" s="20">
        <v>2016</v>
      </c>
      <c r="D47" s="4" t="s">
        <v>27</v>
      </c>
      <c r="E47" s="5">
        <v>0.51637731481481486</v>
      </c>
      <c r="F47" s="14">
        <v>44.589086287002097</v>
      </c>
      <c r="G47" s="14">
        <v>68.814918846188704</v>
      </c>
      <c r="H47" s="2">
        <v>14.5299999999999</v>
      </c>
      <c r="I47" s="2">
        <v>4</v>
      </c>
      <c r="J47" s="11">
        <v>6.2359999999999998</v>
      </c>
      <c r="K47" s="2">
        <v>4187</v>
      </c>
      <c r="L47" s="2">
        <v>3808</v>
      </c>
      <c r="M47" s="2">
        <v>5070</v>
      </c>
      <c r="N47" s="11">
        <v>2.2166432552039601</v>
      </c>
      <c r="O47" s="15">
        <v>16.743817902255799</v>
      </c>
      <c r="P47" s="11">
        <v>24.269344130125301</v>
      </c>
      <c r="Q47" s="11">
        <v>14.2947106048299</v>
      </c>
      <c r="R47" s="15">
        <v>6.6054565347004699</v>
      </c>
      <c r="S47" s="11">
        <v>3.6087494085150902</v>
      </c>
      <c r="T47" s="11">
        <v>17.327237572846201</v>
      </c>
      <c r="U47" s="11">
        <v>21.853363057145799</v>
      </c>
      <c r="V47" s="11">
        <v>9.4533500894024591</v>
      </c>
      <c r="W47" s="11">
        <v>6.7457542441782099</v>
      </c>
      <c r="X47" s="11">
        <v>2.52904044846521</v>
      </c>
      <c r="Y47" s="11">
        <v>15.921752723947399</v>
      </c>
      <c r="Z47" s="11">
        <v>27.165116192183</v>
      </c>
      <c r="AA47" s="11">
        <v>19.665394792699399</v>
      </c>
      <c r="AB47" s="11">
        <v>6.4800000000000102</v>
      </c>
      <c r="AC47" s="11">
        <v>4.7406420884955001</v>
      </c>
      <c r="AD47" s="11">
        <v>17.391999999999999</v>
      </c>
      <c r="AE47" s="11">
        <v>27.51</v>
      </c>
      <c r="AF47" s="2">
        <v>29.3245794392524</v>
      </c>
      <c r="AG47" s="2">
        <v>6.98</v>
      </c>
      <c r="AH47" s="2">
        <v>10.4061290322581</v>
      </c>
      <c r="AI47" s="11">
        <v>1.40548484889888</v>
      </c>
      <c r="AJ47" s="11">
        <v>5.31175313503726</v>
      </c>
      <c r="AK47" s="11">
        <v>12.765871898998199</v>
      </c>
      <c r="AL47" s="11">
        <v>4944.7779111641103</v>
      </c>
      <c r="AM47" s="11">
        <v>11.760685135297599</v>
      </c>
      <c r="AN47" s="11">
        <f t="shared" si="3"/>
        <v>4957.5437830631081</v>
      </c>
      <c r="AO47" s="16">
        <v>0.85232475299999999</v>
      </c>
      <c r="AP47" s="31">
        <v>0.30669376159269646</v>
      </c>
      <c r="AQ47" s="26">
        <v>10.340632603406325</v>
      </c>
      <c r="AR47" s="26">
        <v>0.6082725060827251</v>
      </c>
      <c r="AS47" s="26"/>
      <c r="AT47" s="26"/>
      <c r="AU47" s="26">
        <v>0.6082725060827251</v>
      </c>
      <c r="AV47" s="26"/>
      <c r="AW47" s="26">
        <v>1.8248175182481752</v>
      </c>
      <c r="AX47" s="26"/>
      <c r="AY47" s="26"/>
      <c r="AZ47" s="26"/>
      <c r="BA47" s="26">
        <v>12.165450121654501</v>
      </c>
      <c r="BB47" s="26"/>
      <c r="BC47" s="26"/>
      <c r="BD47" s="26"/>
      <c r="BE47" s="26"/>
      <c r="BF47" s="38">
        <v>25.54744525547445</v>
      </c>
      <c r="BG47" s="36">
        <f t="shared" si="2"/>
        <v>12.1654501216545</v>
      </c>
    </row>
    <row r="48" spans="1:60">
      <c r="A48" s="2">
        <v>45</v>
      </c>
      <c r="B48" s="4">
        <v>42634</v>
      </c>
      <c r="C48" s="20">
        <v>2016</v>
      </c>
      <c r="D48" s="4" t="s">
        <v>27</v>
      </c>
      <c r="E48" s="5">
        <v>0.47932870370370373</v>
      </c>
      <c r="F48" s="14">
        <v>44.536666666668403</v>
      </c>
      <c r="G48" s="14">
        <v>68.803166666671501</v>
      </c>
      <c r="H48" s="2">
        <v>7.86</v>
      </c>
      <c r="I48" s="2">
        <v>5</v>
      </c>
      <c r="J48" s="11">
        <v>14.145</v>
      </c>
      <c r="K48" s="2">
        <v>4187</v>
      </c>
      <c r="L48" s="2">
        <v>3808</v>
      </c>
      <c r="M48" s="2">
        <v>5070</v>
      </c>
      <c r="N48" s="11">
        <v>1.5588455293327601</v>
      </c>
      <c r="O48" s="15">
        <v>16.559237707058902</v>
      </c>
      <c r="P48" s="11">
        <v>25.066560332065698</v>
      </c>
      <c r="Q48" s="11">
        <v>6.3234091078701402</v>
      </c>
      <c r="R48" s="15">
        <v>6.6255656452132898</v>
      </c>
      <c r="S48" s="11">
        <v>3.82138071463419</v>
      </c>
      <c r="T48" s="11">
        <v>17.976483641504998</v>
      </c>
      <c r="U48" s="11">
        <v>19.810734807632699</v>
      </c>
      <c r="V48" s="11">
        <v>5.5084468183690802</v>
      </c>
      <c r="W48" s="11">
        <v>6.8638755577455397</v>
      </c>
      <c r="X48" s="11">
        <v>1.8364874792686401</v>
      </c>
      <c r="Y48" s="11">
        <v>15.961753385701</v>
      </c>
      <c r="Z48" s="11">
        <v>27.37250990099</v>
      </c>
      <c r="AA48" s="11">
        <v>9.0045246481865604</v>
      </c>
      <c r="AB48" s="11">
        <v>6.5913861386138599</v>
      </c>
      <c r="AC48" s="11">
        <v>4.5349407642240198</v>
      </c>
      <c r="AD48" s="11">
        <v>18.2</v>
      </c>
      <c r="AE48" s="11">
        <v>27.41</v>
      </c>
      <c r="AF48" s="2">
        <v>9.5500000000000007</v>
      </c>
      <c r="AG48" s="2">
        <v>7.32</v>
      </c>
      <c r="AH48" s="2">
        <v>10.220666666666601</v>
      </c>
      <c r="AI48" s="11">
        <v>2.0147302558039502</v>
      </c>
      <c r="AJ48" s="11">
        <v>7.5617750933573298</v>
      </c>
      <c r="AK48" s="11">
        <v>6.9089076620779801</v>
      </c>
      <c r="AL48" s="11">
        <v>7885.1777824533401</v>
      </c>
      <c r="AM48" s="11">
        <v>3.41730916618911</v>
      </c>
      <c r="AN48" s="11">
        <f t="shared" si="3"/>
        <v>7892.0866901154177</v>
      </c>
      <c r="AO48" s="16">
        <v>0.60360833410057368</v>
      </c>
      <c r="AP48" s="31">
        <v>0.21770568756153658</v>
      </c>
      <c r="AQ48" s="26">
        <v>3.9344262295081966</v>
      </c>
      <c r="AR48" s="26"/>
      <c r="AS48" s="26"/>
      <c r="AT48" s="26"/>
      <c r="AU48" s="26"/>
      <c r="AV48" s="26"/>
      <c r="AW48" s="26">
        <v>15.081967213114755</v>
      </c>
      <c r="AX48" s="26"/>
      <c r="AY48" s="26"/>
      <c r="AZ48" s="26"/>
      <c r="BA48" s="26">
        <v>0.65573770491803274</v>
      </c>
      <c r="BB48" s="26"/>
      <c r="BC48" s="26"/>
      <c r="BD48" s="26"/>
      <c r="BE48" s="26"/>
      <c r="BF48" s="38">
        <v>19.672131147540984</v>
      </c>
      <c r="BG48" s="36">
        <f t="shared" si="2"/>
        <v>19.016393442622952</v>
      </c>
    </row>
    <row r="49" spans="1:60">
      <c r="A49" s="2">
        <v>44</v>
      </c>
      <c r="B49" s="4">
        <v>42634</v>
      </c>
      <c r="C49" s="20">
        <v>2016</v>
      </c>
      <c r="D49" s="4" t="s">
        <v>27</v>
      </c>
      <c r="E49" s="5">
        <v>0.40126157407407409</v>
      </c>
      <c r="F49" s="14">
        <v>44.4900476935819</v>
      </c>
      <c r="G49" s="14">
        <v>68.782091211402999</v>
      </c>
      <c r="H49" s="2">
        <v>2.74</v>
      </c>
      <c r="I49" s="2">
        <v>8</v>
      </c>
      <c r="J49" s="11">
        <v>10.621</v>
      </c>
      <c r="K49" s="2">
        <v>4187</v>
      </c>
      <c r="L49" s="2">
        <v>3808</v>
      </c>
      <c r="M49" s="2">
        <v>5070</v>
      </c>
      <c r="N49" s="11">
        <v>0.35242276266217198</v>
      </c>
      <c r="O49" s="15">
        <v>16.333144841749601</v>
      </c>
      <c r="P49" s="11">
        <v>26.833644184659502</v>
      </c>
      <c r="Q49" s="11">
        <v>5.3493169986757998</v>
      </c>
      <c r="R49" s="15">
        <v>6.6831163878030901</v>
      </c>
      <c r="S49" s="11">
        <v>4.9038000473487404</v>
      </c>
      <c r="T49" s="11">
        <v>16.531434209231701</v>
      </c>
      <c r="U49" s="11">
        <v>25.311257891046001</v>
      </c>
      <c r="V49" s="11">
        <v>5.6174463942290496</v>
      </c>
      <c r="W49" s="11">
        <v>6.7643722367285504</v>
      </c>
      <c r="X49" s="11">
        <v>4.8183136902631096</v>
      </c>
      <c r="Y49" s="11">
        <v>15.8138379334976</v>
      </c>
      <c r="Z49" s="11">
        <v>28.470458876019102</v>
      </c>
      <c r="AA49" s="11">
        <v>5.67228416780722</v>
      </c>
      <c r="AB49" s="11">
        <v>6.60658277688235</v>
      </c>
      <c r="AC49" s="11">
        <v>5.3693901459221101</v>
      </c>
      <c r="AD49" s="11">
        <v>16.733000000000001</v>
      </c>
      <c r="AE49" s="11">
        <v>28.8</v>
      </c>
      <c r="AF49" s="2">
        <v>6.24</v>
      </c>
      <c r="AG49" s="2">
        <v>7.12</v>
      </c>
      <c r="AH49" s="2">
        <v>8.11</v>
      </c>
      <c r="AI49" s="11">
        <v>0.71759627573413498</v>
      </c>
      <c r="AJ49" s="11">
        <v>3.15920098497303</v>
      </c>
      <c r="AK49" s="11">
        <v>291.09371021134598</v>
      </c>
      <c r="AL49" s="11">
        <v>4211.9884603055098</v>
      </c>
      <c r="AM49" s="11">
        <v>286.55780494014698</v>
      </c>
      <c r="AN49" s="11">
        <f t="shared" si="3"/>
        <v>4503.0821705168555</v>
      </c>
      <c r="AO49" s="16">
        <v>1.3502355270309769</v>
      </c>
      <c r="AP49" s="43">
        <v>0.47657389792534655</v>
      </c>
      <c r="AW49" s="2">
        <v>54.973821989528801</v>
      </c>
      <c r="BB49" s="2">
        <v>5.2356020942408383</v>
      </c>
      <c r="BF49" s="37">
        <v>60.20942408376964</v>
      </c>
      <c r="BG49" s="36">
        <f t="shared" si="2"/>
        <v>54.973821989528801</v>
      </c>
    </row>
    <row r="50" spans="1:60">
      <c r="A50" s="2">
        <v>51</v>
      </c>
      <c r="B50" s="4">
        <v>42867</v>
      </c>
      <c r="C50" s="20">
        <v>2017</v>
      </c>
      <c r="D50" s="4" t="s">
        <v>28</v>
      </c>
      <c r="E50" s="2">
        <v>0.5444444444444444</v>
      </c>
      <c r="F50" s="14">
        <v>44.651438238418201</v>
      </c>
      <c r="G50" s="14">
        <v>68.831648944862494</v>
      </c>
      <c r="H50" s="2">
        <v>22.91</v>
      </c>
      <c r="I50" s="2">
        <v>2</v>
      </c>
      <c r="J50" s="11">
        <v>10.974</v>
      </c>
      <c r="O50" s="15">
        <v>10.47</v>
      </c>
      <c r="P50" s="11">
        <v>0.12</v>
      </c>
      <c r="Q50" s="11">
        <v>2.42</v>
      </c>
      <c r="R50" s="15">
        <v>11.31</v>
      </c>
      <c r="S50" s="11">
        <v>3.2</v>
      </c>
      <c r="T50" s="11">
        <v>10.91</v>
      </c>
      <c r="U50" s="11">
        <v>0.04</v>
      </c>
      <c r="V50" s="11">
        <v>1.95</v>
      </c>
      <c r="W50" s="11">
        <v>11.07</v>
      </c>
      <c r="X50" s="11">
        <v>2.86</v>
      </c>
      <c r="Y50" s="11">
        <v>10.26</v>
      </c>
      <c r="Z50" s="11">
        <v>0.28599999999999998</v>
      </c>
      <c r="AA50" s="11">
        <v>2.77</v>
      </c>
      <c r="AB50" s="11">
        <v>11.4</v>
      </c>
      <c r="AC50" s="11">
        <v>3.21</v>
      </c>
      <c r="AD50" s="11">
        <v>10.95</v>
      </c>
      <c r="AE50" s="11">
        <v>0.76</v>
      </c>
      <c r="AF50" s="11">
        <v>3.37</v>
      </c>
      <c r="AG50" s="11">
        <v>11.41</v>
      </c>
      <c r="AH50" s="11">
        <v>3.42</v>
      </c>
      <c r="AI50" s="11">
        <v>0.65</v>
      </c>
      <c r="AJ50" s="11">
        <v>0.25</v>
      </c>
      <c r="AK50" s="11">
        <v>0</v>
      </c>
      <c r="AL50" s="11">
        <v>1137.7466967017995</v>
      </c>
      <c r="AN50" s="11">
        <f t="shared" si="3"/>
        <v>1137.7466967017995</v>
      </c>
      <c r="AO50" s="29">
        <v>1.6656989357526397</v>
      </c>
      <c r="AP50" s="34">
        <v>0.67032656373419452</v>
      </c>
      <c r="BG50" s="36"/>
      <c r="BH50" s="2" t="s">
        <v>64</v>
      </c>
    </row>
    <row r="51" spans="1:60">
      <c r="A51" s="2">
        <v>50</v>
      </c>
      <c r="B51" s="4">
        <v>42867</v>
      </c>
      <c r="C51" s="20">
        <v>2017</v>
      </c>
      <c r="D51" s="4" t="s">
        <v>28</v>
      </c>
      <c r="E51" s="2">
        <v>0.44513888888888892</v>
      </c>
      <c r="F51" s="14">
        <v>44.589086287002097</v>
      </c>
      <c r="G51" s="14">
        <v>68.814918846188704</v>
      </c>
      <c r="H51" s="2">
        <v>14.5299999999999</v>
      </c>
      <c r="I51" s="2">
        <v>4</v>
      </c>
      <c r="J51" s="11">
        <v>9.3000000000000007</v>
      </c>
      <c r="O51" s="15">
        <v>5.7350000000000003</v>
      </c>
      <c r="P51" s="11">
        <v>24.325399999999998</v>
      </c>
      <c r="Q51" s="11">
        <v>21.5806</v>
      </c>
      <c r="R51" s="15">
        <v>10.5017</v>
      </c>
      <c r="S51" s="11">
        <v>1.5789</v>
      </c>
      <c r="T51" s="11">
        <v>9.5218000000000007</v>
      </c>
      <c r="U51" s="11">
        <v>9.5218000000000007</v>
      </c>
      <c r="V51" s="11">
        <v>2.99</v>
      </c>
      <c r="W51" s="11">
        <v>11.2347</v>
      </c>
      <c r="X51" s="11">
        <v>2.2955000000000001</v>
      </c>
      <c r="Y51" s="11">
        <v>4.6802000000000001</v>
      </c>
      <c r="Z51" s="11">
        <v>29.386700000000001</v>
      </c>
      <c r="AA51" s="11">
        <v>34.9069</v>
      </c>
      <c r="AB51" s="11">
        <v>10.396100000000001</v>
      </c>
      <c r="AC51" s="11">
        <v>1.4612000000000001</v>
      </c>
      <c r="AD51" s="11">
        <v>9.5307999999999993</v>
      </c>
      <c r="AE51" s="11">
        <v>29.4</v>
      </c>
      <c r="AF51" s="2">
        <v>50.45</v>
      </c>
      <c r="AG51" s="2">
        <v>11.24</v>
      </c>
      <c r="AH51" s="2">
        <v>2.3031000000000001</v>
      </c>
      <c r="AI51" s="11">
        <v>4.8415999999999997</v>
      </c>
      <c r="AJ51" s="11">
        <v>23.6418</v>
      </c>
      <c r="AK51" s="11">
        <v>31.376749387665097</v>
      </c>
      <c r="AL51" s="11">
        <v>1852.0054673138222</v>
      </c>
      <c r="AN51" s="11">
        <f t="shared" si="3"/>
        <v>1883.3822167014873</v>
      </c>
      <c r="AO51" s="29">
        <v>1.0861253440566947</v>
      </c>
      <c r="AP51" s="34">
        <v>0.45294944961844569</v>
      </c>
      <c r="AQ51" s="2">
        <v>2.3006134969325154</v>
      </c>
      <c r="AV51" s="2">
        <v>4.6012269938650308</v>
      </c>
      <c r="AW51" s="2">
        <v>1.5337423312883436</v>
      </c>
      <c r="BA51" s="2">
        <v>381.90184049079755</v>
      </c>
      <c r="BF51" s="37">
        <v>390.33742331288346</v>
      </c>
      <c r="BG51" s="36">
        <f t="shared" ref="BG51:BG61" si="4">AQ51+AW51</f>
        <v>3.834355828220859</v>
      </c>
    </row>
    <row r="52" spans="1:60">
      <c r="A52" s="2">
        <v>49</v>
      </c>
      <c r="B52" s="4">
        <v>42867</v>
      </c>
      <c r="C52" s="20">
        <v>2017</v>
      </c>
      <c r="D52" s="4" t="s">
        <v>28</v>
      </c>
      <c r="E52" s="2">
        <v>0.40763888888888888</v>
      </c>
      <c r="F52" s="14">
        <v>44.539499999960803</v>
      </c>
      <c r="G52" s="14">
        <v>68.802166666672093</v>
      </c>
      <c r="H52" s="2">
        <v>8.18</v>
      </c>
      <c r="I52" s="2">
        <v>5</v>
      </c>
      <c r="J52" s="11">
        <v>12.42</v>
      </c>
      <c r="O52" s="15">
        <v>7.06</v>
      </c>
      <c r="P52" s="11">
        <v>18.07</v>
      </c>
      <c r="Q52" s="11">
        <v>45.65</v>
      </c>
      <c r="R52" s="15">
        <v>10.53</v>
      </c>
      <c r="S52" s="11">
        <v>2.81</v>
      </c>
      <c r="T52" s="11">
        <v>9</v>
      </c>
      <c r="U52" s="11">
        <v>7.1</v>
      </c>
      <c r="V52" s="11">
        <v>3.6</v>
      </c>
      <c r="W52" s="11">
        <v>10.9</v>
      </c>
      <c r="X52" s="11">
        <v>2.35</v>
      </c>
      <c r="Y52" s="11">
        <v>5.2</v>
      </c>
      <c r="Z52" s="11">
        <v>27.3</v>
      </c>
      <c r="AA52" s="11">
        <v>118.7</v>
      </c>
      <c r="AB52" s="11">
        <v>10.3</v>
      </c>
      <c r="AC52" s="11">
        <v>1.32</v>
      </c>
      <c r="AD52" s="11">
        <v>9</v>
      </c>
      <c r="AE52" s="11">
        <v>27.3</v>
      </c>
      <c r="AF52" s="2">
        <v>118.7</v>
      </c>
      <c r="AG52" s="2">
        <v>10.9</v>
      </c>
      <c r="AH52" s="2">
        <v>2.35</v>
      </c>
      <c r="AI52" s="11">
        <v>3.8</v>
      </c>
      <c r="AJ52" s="11">
        <v>20.2</v>
      </c>
      <c r="AK52" s="11">
        <v>1.4875948535416601</v>
      </c>
      <c r="AL52" s="11">
        <v>4582.1493154223708</v>
      </c>
      <c r="AN52" s="11">
        <f t="shared" si="3"/>
        <v>4583.6369102759127</v>
      </c>
      <c r="AO52" s="29">
        <v>1.4397753723174895</v>
      </c>
      <c r="AP52" s="34">
        <v>0.5455642649973772</v>
      </c>
      <c r="AQ52" s="2">
        <v>12.311135982092894</v>
      </c>
      <c r="AW52" s="2">
        <v>37.493005036373809</v>
      </c>
      <c r="BA52" s="2">
        <v>0.55959709009513159</v>
      </c>
      <c r="BB52" s="2">
        <v>1.1191941801902632</v>
      </c>
      <c r="BF52" s="37">
        <v>51.482932288752096</v>
      </c>
      <c r="BG52" s="36">
        <f t="shared" si="4"/>
        <v>49.804141018466701</v>
      </c>
      <c r="BH52" s="2" t="s">
        <v>62</v>
      </c>
    </row>
    <row r="53" spans="1:60">
      <c r="A53" s="2">
        <v>48</v>
      </c>
      <c r="B53" s="4">
        <v>42867</v>
      </c>
      <c r="C53" s="20">
        <v>2017</v>
      </c>
      <c r="D53" s="4" t="s">
        <v>28</v>
      </c>
      <c r="E53" s="2">
        <v>0.36805555555555558</v>
      </c>
      <c r="F53" s="14">
        <v>44.4900476935819</v>
      </c>
      <c r="G53" s="14">
        <v>68.782091211402999</v>
      </c>
      <c r="H53" s="2">
        <v>2.74</v>
      </c>
      <c r="I53" s="2">
        <v>8</v>
      </c>
      <c r="J53" s="11">
        <v>9.1</v>
      </c>
      <c r="O53" s="15">
        <v>6.8</v>
      </c>
      <c r="P53" s="11">
        <v>21.13</v>
      </c>
      <c r="Q53" s="11">
        <v>3.67</v>
      </c>
      <c r="R53" s="15">
        <v>10.17</v>
      </c>
      <c r="S53" s="11">
        <v>1.95</v>
      </c>
      <c r="T53" s="11">
        <v>8.6</v>
      </c>
      <c r="U53" s="11">
        <v>11.5</v>
      </c>
      <c r="V53" s="11">
        <v>2.7</v>
      </c>
      <c r="W53" s="11">
        <v>10.3</v>
      </c>
      <c r="X53" s="11">
        <v>2.6</v>
      </c>
      <c r="Y53" s="11">
        <v>5.3</v>
      </c>
      <c r="Z53" s="11">
        <v>27.1</v>
      </c>
      <c r="AA53" s="11">
        <v>5.4</v>
      </c>
      <c r="AB53" s="11">
        <v>10.1</v>
      </c>
      <c r="AC53" s="11">
        <v>1.2</v>
      </c>
      <c r="AD53" s="11">
        <v>8.6</v>
      </c>
      <c r="AE53" s="11">
        <v>27.1</v>
      </c>
      <c r="AF53" s="11">
        <v>5.4</v>
      </c>
      <c r="AG53" s="11">
        <v>10.3</v>
      </c>
      <c r="AH53" s="11">
        <v>2.6</v>
      </c>
      <c r="AI53" s="11">
        <f>T53-Y53</f>
        <v>3.3</v>
      </c>
      <c r="AJ53" s="11">
        <f>Z53-U53</f>
        <v>15.600000000000001</v>
      </c>
      <c r="AK53" s="11">
        <v>3.8349276690030769</v>
      </c>
      <c r="AL53" s="11">
        <v>2229.6020612656475</v>
      </c>
      <c r="AN53" s="11">
        <f t="shared" si="3"/>
        <v>2233.4369889346508</v>
      </c>
      <c r="AO53" s="17">
        <v>0.13204737514039491</v>
      </c>
      <c r="AP53" s="17">
        <v>9.5252046638726162E-2</v>
      </c>
      <c r="BB53" s="2">
        <v>8.4507042253521121</v>
      </c>
      <c r="BF53" s="37">
        <v>8.4507042253521121</v>
      </c>
      <c r="BG53" s="36">
        <f t="shared" si="4"/>
        <v>0</v>
      </c>
    </row>
    <row r="54" spans="1:60">
      <c r="A54" s="2">
        <v>55</v>
      </c>
      <c r="B54" s="4">
        <v>42928</v>
      </c>
      <c r="C54" s="20">
        <v>2017</v>
      </c>
      <c r="D54" s="4" t="s">
        <v>31</v>
      </c>
      <c r="E54" s="2">
        <v>0.54166666666666663</v>
      </c>
      <c r="F54" s="14">
        <v>44.649666666681199</v>
      </c>
      <c r="G54" s="14">
        <v>68.833333333359903</v>
      </c>
      <c r="H54" s="2">
        <v>22.68</v>
      </c>
      <c r="I54" s="2">
        <v>2</v>
      </c>
      <c r="J54" s="11">
        <v>10.61</v>
      </c>
      <c r="O54" s="15">
        <v>19.18</v>
      </c>
      <c r="P54" s="11">
        <v>27.84</v>
      </c>
      <c r="Q54" s="11">
        <v>8.16</v>
      </c>
      <c r="R54" s="15">
        <v>8.0299999999999994</v>
      </c>
      <c r="S54" s="11">
        <v>5.4457319999999996</v>
      </c>
      <c r="T54" s="11">
        <v>21.34</v>
      </c>
      <c r="U54" s="11">
        <v>9.11</v>
      </c>
      <c r="V54" s="11">
        <v>4.57</v>
      </c>
      <c r="W54" s="11">
        <v>8.24</v>
      </c>
      <c r="X54" s="11">
        <v>2.865796</v>
      </c>
      <c r="Y54" s="15">
        <v>17.89</v>
      </c>
      <c r="Z54" s="15">
        <v>14.65</v>
      </c>
      <c r="AA54" s="15">
        <v>11.75</v>
      </c>
      <c r="AB54" s="15">
        <v>7.9</v>
      </c>
      <c r="AC54" s="15">
        <v>9.0803039999999999</v>
      </c>
      <c r="AD54" s="15">
        <v>21.34</v>
      </c>
      <c r="AE54" s="15">
        <v>14.65</v>
      </c>
      <c r="AF54" s="15">
        <v>11.75</v>
      </c>
      <c r="AG54" s="15">
        <v>8.24</v>
      </c>
      <c r="AH54" s="15">
        <v>9.0803039999999999</v>
      </c>
      <c r="AI54" s="15">
        <v>3.44</v>
      </c>
      <c r="AJ54" s="15">
        <v>5.54</v>
      </c>
      <c r="AK54" s="11">
        <v>8.773986642361713</v>
      </c>
      <c r="AL54" s="11">
        <v>8637.078927956738</v>
      </c>
      <c r="AN54" s="11">
        <f t="shared" si="3"/>
        <v>8645.8529145990997</v>
      </c>
      <c r="AO54" s="29">
        <v>1.821423123882584</v>
      </c>
      <c r="AP54" s="34">
        <v>0.67259577504923729</v>
      </c>
      <c r="AQ54" s="2">
        <v>628.46975088967974</v>
      </c>
      <c r="AR54" s="2">
        <v>31.316725978647685</v>
      </c>
      <c r="AW54" s="2">
        <v>263.34519572953735</v>
      </c>
      <c r="BF54" s="37">
        <v>923.13167259786474</v>
      </c>
      <c r="BG54" s="36">
        <f t="shared" si="4"/>
        <v>891.81494661921715</v>
      </c>
    </row>
    <row r="55" spans="1:60">
      <c r="A55" s="2">
        <v>54</v>
      </c>
      <c r="B55" s="4">
        <v>42928</v>
      </c>
      <c r="C55" s="20">
        <v>2017</v>
      </c>
      <c r="D55" s="4" t="s">
        <v>29</v>
      </c>
      <c r="E55" s="2">
        <v>0.45833333333333331</v>
      </c>
      <c r="F55" s="14">
        <v>44.5826666666416</v>
      </c>
      <c r="G55" s="14">
        <v>68.812666666705297</v>
      </c>
      <c r="H55" s="2">
        <v>13.83</v>
      </c>
      <c r="I55" s="2">
        <v>4</v>
      </c>
      <c r="J55" s="11">
        <v>6.97</v>
      </c>
      <c r="O55" s="15">
        <v>13.84</v>
      </c>
      <c r="P55" s="11">
        <v>22.99</v>
      </c>
      <c r="Q55" s="11">
        <v>13.95</v>
      </c>
      <c r="R55" s="15">
        <v>8.4600000000000009</v>
      </c>
      <c r="S55" s="11">
        <v>6.8051779999999997</v>
      </c>
      <c r="T55" s="11">
        <v>17.440000000000001</v>
      </c>
      <c r="U55" s="11">
        <v>16.13</v>
      </c>
      <c r="V55" s="11">
        <v>4.38</v>
      </c>
      <c r="W55" s="11">
        <v>8.2799999999999994</v>
      </c>
      <c r="X55" s="11">
        <v>1.5125660000000001</v>
      </c>
      <c r="Y55" s="15">
        <v>11.63</v>
      </c>
      <c r="Z55" s="15">
        <v>27.04</v>
      </c>
      <c r="AA55" s="15">
        <v>26.2</v>
      </c>
      <c r="AB55" s="15">
        <v>8.76</v>
      </c>
      <c r="AC55" s="15">
        <v>10.412485999999998</v>
      </c>
      <c r="AD55" s="15">
        <v>17</v>
      </c>
      <c r="AE55" s="15">
        <v>27.04</v>
      </c>
      <c r="AF55" s="15">
        <v>26.2</v>
      </c>
      <c r="AG55" s="15">
        <v>8.76</v>
      </c>
      <c r="AH55" s="15">
        <v>10.412485999999998</v>
      </c>
      <c r="AI55" s="15">
        <v>5.81</v>
      </c>
      <c r="AJ55" s="15">
        <v>10.91</v>
      </c>
      <c r="AK55" s="11">
        <v>10.136921901627785</v>
      </c>
      <c r="AL55" s="11">
        <v>2516.9491525423728</v>
      </c>
      <c r="AN55" s="11">
        <f t="shared" si="3"/>
        <v>2527.0860744440006</v>
      </c>
      <c r="AO55" s="29">
        <v>2.1143964399595472</v>
      </c>
      <c r="AP55" s="34">
        <v>0.76260731460072939</v>
      </c>
      <c r="AQ55" s="2">
        <v>1.4245014245014245</v>
      </c>
      <c r="AW55" s="2">
        <v>0.71225071225071224</v>
      </c>
      <c r="BA55" s="2">
        <v>2.1367521367521372</v>
      </c>
      <c r="BF55" s="37">
        <v>4.2735042735042743</v>
      </c>
      <c r="BG55" s="36">
        <f t="shared" si="4"/>
        <v>2.1367521367521367</v>
      </c>
    </row>
    <row r="56" spans="1:60">
      <c r="A56" s="2">
        <v>53</v>
      </c>
      <c r="B56" s="4">
        <v>42928</v>
      </c>
      <c r="C56" s="20">
        <v>2017</v>
      </c>
      <c r="D56" s="4" t="s">
        <v>29</v>
      </c>
      <c r="E56" s="2">
        <v>0.42430555555555555</v>
      </c>
      <c r="F56" s="14">
        <v>44.539499999960803</v>
      </c>
      <c r="G56" s="14">
        <v>68.802166666672093</v>
      </c>
      <c r="H56" s="2">
        <v>8.18</v>
      </c>
      <c r="I56" s="2">
        <v>5</v>
      </c>
      <c r="J56" s="11">
        <v>11.21</v>
      </c>
      <c r="O56" s="15">
        <v>15.34</v>
      </c>
      <c r="P56" s="11">
        <v>20.66</v>
      </c>
      <c r="Q56" s="11">
        <v>6.53</v>
      </c>
      <c r="R56" s="15">
        <v>8.51</v>
      </c>
      <c r="S56" s="11">
        <v>5.6439919999999999</v>
      </c>
      <c r="T56" s="11">
        <v>18.059999999999999</v>
      </c>
      <c r="U56" s="11">
        <v>15.66</v>
      </c>
      <c r="V56" s="11">
        <v>3.48</v>
      </c>
      <c r="W56" s="11">
        <v>8.3800000000000008</v>
      </c>
      <c r="X56" s="11">
        <v>2.1071599999999999</v>
      </c>
      <c r="Y56" s="15">
        <v>13.63</v>
      </c>
      <c r="Z56" s="15">
        <v>23.86</v>
      </c>
      <c r="AA56" s="15">
        <v>11.86</v>
      </c>
      <c r="AB56" s="15">
        <v>8.58</v>
      </c>
      <c r="AC56" s="15">
        <v>8.1134960000000014</v>
      </c>
      <c r="AD56" s="15">
        <v>18.062000000000001</v>
      </c>
      <c r="AE56" s="15">
        <v>23.86</v>
      </c>
      <c r="AF56" s="15">
        <v>11.86</v>
      </c>
      <c r="AG56" s="15">
        <v>8.58</v>
      </c>
      <c r="AH56" s="15">
        <v>8.1134960000000014</v>
      </c>
      <c r="AI56" s="15">
        <v>4.43</v>
      </c>
      <c r="AJ56" s="15">
        <v>8.1999999999999993</v>
      </c>
      <c r="AK56" s="11">
        <v>0.60710617781128096</v>
      </c>
      <c r="AL56" s="11">
        <v>1384.786641929499</v>
      </c>
      <c r="AN56" s="11">
        <f t="shared" si="3"/>
        <v>1385.3937481073103</v>
      </c>
      <c r="AO56" s="29">
        <v>1.6711972602225176</v>
      </c>
      <c r="AP56" s="34">
        <v>0.60275699991756215</v>
      </c>
      <c r="BB56" s="2">
        <v>1783.1010452961673</v>
      </c>
      <c r="BF56" s="37">
        <v>1783.1010452961673</v>
      </c>
      <c r="BG56" s="36">
        <f t="shared" si="4"/>
        <v>0</v>
      </c>
    </row>
    <row r="57" spans="1:60">
      <c r="A57" s="2">
        <v>52</v>
      </c>
      <c r="B57" s="4">
        <v>42928</v>
      </c>
      <c r="C57" s="20">
        <v>2017</v>
      </c>
      <c r="D57" s="4" t="s">
        <v>29</v>
      </c>
      <c r="E57" s="2">
        <v>0.39027777777777778</v>
      </c>
      <c r="F57" s="14">
        <v>44.491000000028301</v>
      </c>
      <c r="G57" s="14">
        <v>68.786999999974995</v>
      </c>
      <c r="H57" s="2">
        <v>2.78</v>
      </c>
      <c r="I57" s="2">
        <v>8</v>
      </c>
      <c r="J57" s="11">
        <v>14.39</v>
      </c>
      <c r="O57" s="15">
        <v>12.81</v>
      </c>
      <c r="P57" s="11">
        <v>26.33</v>
      </c>
      <c r="Q57" s="11">
        <v>6.63</v>
      </c>
      <c r="R57" s="15">
        <v>9.0399999999999991</v>
      </c>
      <c r="S57" s="11">
        <v>17.792852</v>
      </c>
      <c r="T57" s="11">
        <v>15.56</v>
      </c>
      <c r="U57" s="11">
        <v>22.6</v>
      </c>
      <c r="V57" s="11">
        <v>4.28</v>
      </c>
      <c r="W57" s="11">
        <v>9.07</v>
      </c>
      <c r="X57" s="11">
        <v>15.958892000000001</v>
      </c>
      <c r="Y57" s="15">
        <v>10.835000000000001</v>
      </c>
      <c r="Z57" s="15">
        <v>28.68</v>
      </c>
      <c r="AA57" s="15">
        <v>9.33</v>
      </c>
      <c r="AB57" s="15">
        <v>8.86</v>
      </c>
      <c r="AC57" s="15">
        <v>22.172779999999999</v>
      </c>
      <c r="AD57" s="15">
        <v>15.56</v>
      </c>
      <c r="AE57" s="15">
        <v>28.68</v>
      </c>
      <c r="AF57" s="15">
        <v>9.33</v>
      </c>
      <c r="AG57" s="15">
        <v>9.18</v>
      </c>
      <c r="AH57" s="15">
        <v>22.172779999999999</v>
      </c>
      <c r="AI57" s="15">
        <v>4.7300000000000004</v>
      </c>
      <c r="AJ57" s="15">
        <v>6.08</v>
      </c>
      <c r="AK57" s="11">
        <v>1.7738589947659333</v>
      </c>
      <c r="AL57" s="11">
        <v>4676.8426378815902</v>
      </c>
      <c r="AN57" s="11">
        <f t="shared" si="3"/>
        <v>4678.616496876356</v>
      </c>
      <c r="AO57" s="29">
        <v>0.84839414222897003</v>
      </c>
      <c r="AP57" s="34">
        <v>0.36845289444908425</v>
      </c>
      <c r="AR57" s="2">
        <v>1.1481056257175661</v>
      </c>
      <c r="BB57" s="2">
        <v>86.107921928817461</v>
      </c>
      <c r="BF57" s="37">
        <v>87.256027554535024</v>
      </c>
      <c r="BG57" s="36">
        <f t="shared" si="4"/>
        <v>0</v>
      </c>
    </row>
    <row r="58" spans="1:60">
      <c r="A58" s="2">
        <v>59</v>
      </c>
      <c r="B58" s="4">
        <v>43019</v>
      </c>
      <c r="C58" s="20">
        <v>2017</v>
      </c>
      <c r="D58" s="4" t="s">
        <v>32</v>
      </c>
      <c r="E58" s="2">
        <v>0.59930555555555554</v>
      </c>
      <c r="F58" s="14">
        <v>44.648666666681798</v>
      </c>
      <c r="G58" s="14">
        <v>68.832499999987803</v>
      </c>
      <c r="H58" s="2">
        <v>22.559999999999899</v>
      </c>
      <c r="I58" s="2">
        <v>2</v>
      </c>
      <c r="J58" s="11">
        <v>10.45</v>
      </c>
      <c r="O58" s="15">
        <v>15.59</v>
      </c>
      <c r="P58" s="11">
        <v>17.329999999999998</v>
      </c>
      <c r="Q58" s="11">
        <v>15.83</v>
      </c>
      <c r="R58" s="15">
        <v>8.09</v>
      </c>
      <c r="S58" s="22">
        <v>1.8024439999999999</v>
      </c>
      <c r="T58" s="11">
        <v>15.83</v>
      </c>
      <c r="U58" s="11">
        <v>16.41</v>
      </c>
      <c r="V58" s="11">
        <v>10.83</v>
      </c>
      <c r="W58" s="11">
        <v>8.5</v>
      </c>
      <c r="X58" s="22">
        <v>1.0180039999999999</v>
      </c>
      <c r="Y58" s="11">
        <v>15.53</v>
      </c>
      <c r="Z58" s="11">
        <v>17.920000000000002</v>
      </c>
      <c r="AA58" s="11">
        <v>26.56</v>
      </c>
      <c r="AB58" s="11">
        <v>7.83</v>
      </c>
      <c r="AC58" s="23">
        <v>2.4648600000000003</v>
      </c>
      <c r="AD58" s="11">
        <v>15.827999999999999</v>
      </c>
      <c r="AE58" s="11">
        <v>17.920000000000002</v>
      </c>
      <c r="AF58" s="15">
        <v>26.56</v>
      </c>
      <c r="AG58" s="15">
        <v>8.5</v>
      </c>
      <c r="AH58" s="23">
        <v>2.4648600000000003</v>
      </c>
      <c r="AI58" s="11">
        <v>0.29599999999999999</v>
      </c>
      <c r="AJ58" s="11">
        <v>1.52</v>
      </c>
      <c r="AK58" s="11">
        <v>22.285545562340928</v>
      </c>
      <c r="AL58" s="11">
        <v>2064.6699115481451</v>
      </c>
      <c r="AN58" s="11">
        <f t="shared" si="3"/>
        <v>2086.9554571104859</v>
      </c>
      <c r="AO58" s="29">
        <v>0.69958715074006528</v>
      </c>
      <c r="AP58" s="34">
        <v>0.35951667710849644</v>
      </c>
      <c r="AQ58" s="45">
        <v>41.432584269662918</v>
      </c>
      <c r="AR58" s="45">
        <v>6.3202247191011232</v>
      </c>
      <c r="AS58" s="45"/>
      <c r="AT58" s="45"/>
      <c r="AU58" s="45"/>
      <c r="AV58" s="45"/>
      <c r="AW58" s="45">
        <v>12.640449438202246</v>
      </c>
      <c r="AX58" s="45"/>
      <c r="AY58" s="45"/>
      <c r="AZ58" s="45"/>
      <c r="BA58" s="45">
        <v>30.898876404494381</v>
      </c>
      <c r="BB58" s="45">
        <v>1.4044943820224718</v>
      </c>
      <c r="BC58" s="45"/>
      <c r="BD58" s="45"/>
      <c r="BE58" s="45"/>
      <c r="BF58" s="37">
        <v>92.696629213483149</v>
      </c>
      <c r="BG58" s="36">
        <f t="shared" si="4"/>
        <v>54.073033707865164</v>
      </c>
    </row>
    <row r="59" spans="1:60">
      <c r="A59" s="2">
        <v>58</v>
      </c>
      <c r="B59" s="4">
        <v>43019</v>
      </c>
      <c r="C59" s="20">
        <v>2017</v>
      </c>
      <c r="D59" s="4" t="s">
        <v>32</v>
      </c>
      <c r="E59" s="2">
        <v>0.53541666666666665</v>
      </c>
      <c r="F59" s="14">
        <v>44.5826666666416</v>
      </c>
      <c r="G59" s="14">
        <v>68.812666666705297</v>
      </c>
      <c r="H59" s="2">
        <v>13.83</v>
      </c>
      <c r="I59" s="2">
        <v>4</v>
      </c>
      <c r="J59" s="11">
        <v>6.7</v>
      </c>
      <c r="O59" s="15">
        <v>14.71</v>
      </c>
      <c r="P59" s="11">
        <v>25.03</v>
      </c>
      <c r="Q59" s="11">
        <v>36.32</v>
      </c>
      <c r="R59" s="15">
        <v>7.8460000000000001</v>
      </c>
      <c r="S59" s="22">
        <v>3.0653179999999995</v>
      </c>
      <c r="T59" s="11">
        <v>15.634</v>
      </c>
      <c r="U59" s="11">
        <v>19.34</v>
      </c>
      <c r="V59" s="11">
        <v>7.52</v>
      </c>
      <c r="W59" s="11">
        <v>8.27</v>
      </c>
      <c r="X59" s="22">
        <v>2.1895280000000001</v>
      </c>
      <c r="Y59" s="11">
        <v>14.037000000000001</v>
      </c>
      <c r="Z59" s="11">
        <v>29.36</v>
      </c>
      <c r="AA59" s="11">
        <v>87.92</v>
      </c>
      <c r="AB59" s="11">
        <v>7.62</v>
      </c>
      <c r="AC59" s="23">
        <v>4.3387639999999994</v>
      </c>
      <c r="AD59" s="11">
        <v>15.634</v>
      </c>
      <c r="AE59" s="11">
        <v>29.36</v>
      </c>
      <c r="AF59" s="15">
        <v>87.92</v>
      </c>
      <c r="AG59" s="15">
        <v>8.27</v>
      </c>
      <c r="AH59" s="23">
        <v>4.3387639999999994</v>
      </c>
      <c r="AI59" s="11">
        <v>1.6</v>
      </c>
      <c r="AJ59" s="11">
        <v>10.02</v>
      </c>
      <c r="AK59" s="11">
        <v>25.215975616701474</v>
      </c>
      <c r="AL59" s="11">
        <v>1844.2093754795214</v>
      </c>
      <c r="AN59" s="11">
        <f t="shared" si="3"/>
        <v>1869.4253510962228</v>
      </c>
      <c r="AO59" s="29">
        <v>2.0329950943169113</v>
      </c>
      <c r="AP59" s="34">
        <v>0.70336803172913709</v>
      </c>
      <c r="AQ59" s="2">
        <v>4.9751243781094523</v>
      </c>
      <c r="AR59" s="2">
        <v>1.4214641080312722</v>
      </c>
      <c r="AU59" s="2">
        <v>0.71073205401563611</v>
      </c>
      <c r="AW59" s="2">
        <v>18.47903340440654</v>
      </c>
      <c r="BA59" s="2">
        <v>35.536602700781806</v>
      </c>
      <c r="BB59" s="2">
        <v>8.5287846481876333</v>
      </c>
      <c r="BF59" s="37">
        <v>69.651741293532339</v>
      </c>
      <c r="BG59" s="36">
        <f t="shared" si="4"/>
        <v>23.454157782515992</v>
      </c>
    </row>
    <row r="60" spans="1:60">
      <c r="A60" s="2">
        <v>57</v>
      </c>
      <c r="B60" s="4">
        <v>43019</v>
      </c>
      <c r="C60" s="20">
        <v>2017</v>
      </c>
      <c r="D60" s="4" t="s">
        <v>32</v>
      </c>
      <c r="E60" s="2">
        <v>0.49791666666666662</v>
      </c>
      <c r="F60" s="14">
        <v>44.534833333296802</v>
      </c>
      <c r="G60" s="14">
        <v>68.804999999964494</v>
      </c>
      <c r="H60" s="2">
        <v>7.66</v>
      </c>
      <c r="I60" s="2">
        <v>5</v>
      </c>
      <c r="J60" s="11">
        <v>14.85</v>
      </c>
      <c r="O60" s="15">
        <v>14.67</v>
      </c>
      <c r="P60" s="11">
        <v>24.94</v>
      </c>
      <c r="Q60" s="11">
        <v>6.97</v>
      </c>
      <c r="R60" s="15">
        <v>8.06</v>
      </c>
      <c r="S60" s="22">
        <v>2.3478319999999999</v>
      </c>
      <c r="T60" s="11">
        <v>15.21</v>
      </c>
      <c r="U60" s="11">
        <v>20.46</v>
      </c>
      <c r="V60" s="11">
        <v>4.2300000000000004</v>
      </c>
      <c r="W60" s="11">
        <v>8.7100000000000009</v>
      </c>
      <c r="X60" s="22">
        <v>0.84450399999999992</v>
      </c>
      <c r="Y60" s="11">
        <v>14.14</v>
      </c>
      <c r="Z60" s="11">
        <v>28.65</v>
      </c>
      <c r="AA60" s="11">
        <v>12.75</v>
      </c>
      <c r="AB60" s="11">
        <v>7.69</v>
      </c>
      <c r="AC60" s="23">
        <v>3.8511600000000001</v>
      </c>
      <c r="AD60" s="11">
        <v>15.208</v>
      </c>
      <c r="AE60" s="11">
        <v>28.65</v>
      </c>
      <c r="AF60" s="15">
        <v>4.5</v>
      </c>
      <c r="AG60" s="15">
        <v>8.7100000000000009</v>
      </c>
      <c r="AH60" s="23">
        <v>3.8511600000000001</v>
      </c>
      <c r="AI60" s="11">
        <v>1.0649999999999999</v>
      </c>
      <c r="AJ60" s="11">
        <v>8.19</v>
      </c>
      <c r="AK60" s="11">
        <v>0.27612359292019106</v>
      </c>
      <c r="AL60" s="11">
        <v>1245.072951229487</v>
      </c>
      <c r="AN60" s="11">
        <f t="shared" si="3"/>
        <v>1245.3490748224071</v>
      </c>
      <c r="AO60" s="29">
        <v>1.6372715793296624</v>
      </c>
      <c r="AP60" s="34">
        <v>0.5905208970218363</v>
      </c>
      <c r="AR60" s="2">
        <v>0.70422535211267612</v>
      </c>
      <c r="AW60" s="2">
        <v>71.126760563380287</v>
      </c>
      <c r="BB60" s="2">
        <v>3.5211267605633805</v>
      </c>
      <c r="BF60" s="37">
        <v>75.352112676056336</v>
      </c>
      <c r="BG60" s="36">
        <f t="shared" si="4"/>
        <v>71.126760563380287</v>
      </c>
    </row>
    <row r="61" spans="1:60">
      <c r="A61" s="2">
        <v>56</v>
      </c>
      <c r="B61" s="4">
        <v>43019</v>
      </c>
      <c r="C61" s="20">
        <v>2017</v>
      </c>
      <c r="D61" s="4" t="s">
        <v>32</v>
      </c>
      <c r="E61" s="2">
        <v>0.4548611111111111</v>
      </c>
      <c r="F61" s="14">
        <v>44.495000000026003</v>
      </c>
      <c r="G61" s="14">
        <v>68.779999999979097</v>
      </c>
      <c r="H61" s="2">
        <v>4</v>
      </c>
      <c r="I61" s="2">
        <v>8</v>
      </c>
      <c r="J61" s="11">
        <v>9.6999999999999993</v>
      </c>
      <c r="O61" s="15">
        <v>14.57</v>
      </c>
      <c r="P61" s="11">
        <v>26.96</v>
      </c>
      <c r="Q61" s="11">
        <v>3.42</v>
      </c>
      <c r="R61" s="15">
        <v>7.98</v>
      </c>
      <c r="S61" s="22">
        <v>3.0995959999999996</v>
      </c>
      <c r="T61" s="11">
        <v>14.987</v>
      </c>
      <c r="U61" s="11">
        <v>25.45</v>
      </c>
      <c r="V61" s="11">
        <v>3.46</v>
      </c>
      <c r="W61" s="11">
        <v>8.49</v>
      </c>
      <c r="X61" s="22">
        <v>1.9704519999999999</v>
      </c>
      <c r="Y61" s="11">
        <v>14.27</v>
      </c>
      <c r="Z61" s="11">
        <v>28.32</v>
      </c>
      <c r="AA61" s="11">
        <v>3.23</v>
      </c>
      <c r="AB61" s="11">
        <v>7.76</v>
      </c>
      <c r="AC61" s="23">
        <v>3.480772</v>
      </c>
      <c r="AD61" s="11">
        <v>14.98</v>
      </c>
      <c r="AE61" s="11">
        <v>28.32</v>
      </c>
      <c r="AF61" s="15">
        <v>3.56</v>
      </c>
      <c r="AG61" s="15">
        <v>8.49</v>
      </c>
      <c r="AH61" s="23">
        <v>3.8475639999999998</v>
      </c>
      <c r="AI61" s="11">
        <v>0.71399999999999997</v>
      </c>
      <c r="AJ61" s="11">
        <v>2.87</v>
      </c>
      <c r="AK61" s="11">
        <v>38.360507061356344</v>
      </c>
      <c r="AL61" s="11">
        <v>940.17857142857144</v>
      </c>
      <c r="AN61" s="11">
        <f t="shared" si="3"/>
        <v>978.53907848992776</v>
      </c>
      <c r="AO61" s="29">
        <v>0.64852552376047468</v>
      </c>
      <c r="AP61" s="34">
        <v>0.59031337119549909</v>
      </c>
      <c r="AW61" s="2">
        <v>295.85152838427945</v>
      </c>
      <c r="BB61" s="2">
        <v>50.21834061135371</v>
      </c>
      <c r="BF61" s="37">
        <v>346.06986899563316</v>
      </c>
      <c r="BG61" s="36">
        <f t="shared" si="4"/>
        <v>295.85152838427945</v>
      </c>
    </row>
    <row r="62" spans="1:60">
      <c r="AQ62" s="17"/>
      <c r="AR62" s="17"/>
    </row>
  </sheetData>
  <sortState ref="A1:BH61">
    <sortCondition ref="B1"/>
  </sortState>
  <pageMargins left="0.7" right="0.7" top="0.75" bottom="0.75" header="0.3" footer="0.3"/>
  <pageSetup orientation="portrait" horizontalDpi="4294967293" verticalDpi="429496729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65"/>
  <sheetViews>
    <sheetView tabSelected="1" workbookViewId="0">
      <pane ySplit="1" topLeftCell="A37" activePane="bottomLeft" state="frozen"/>
      <selection pane="bottomLeft" activeCell="L62" sqref="L62"/>
    </sheetView>
  </sheetViews>
  <sheetFormatPr baseColWidth="10" defaultColWidth="10.6640625" defaultRowHeight="15" x14ac:dyDescent="0"/>
  <cols>
    <col min="1" max="1" width="17" style="2" bestFit="1" customWidth="1"/>
    <col min="2" max="2" width="10.6640625" style="4"/>
    <col min="3" max="3" width="10.6640625" style="20"/>
    <col min="4" max="4" width="10.6640625" style="4"/>
    <col min="5" max="5" width="10.6640625" style="20"/>
    <col min="6" max="6" width="10.6640625" style="4"/>
    <col min="7" max="7" width="10.6640625" style="2" customWidth="1"/>
    <col min="8" max="9" width="10.6640625" style="14" customWidth="1"/>
    <col min="10" max="10" width="8.5" style="2" customWidth="1"/>
    <col min="11" max="11" width="10.6640625" style="2"/>
    <col min="12" max="12" width="14.5" style="2" customWidth="1"/>
    <col min="13" max="13" width="10.6640625" style="11" customWidth="1"/>
    <col min="14" max="14" width="22.1640625" style="2" customWidth="1"/>
    <col min="15" max="16" width="10.6640625" style="2" customWidth="1"/>
    <col min="17" max="20" width="10.6640625" style="11" customWidth="1"/>
    <col min="21" max="21" width="14.6640625" style="15" customWidth="1"/>
    <col min="22" max="23" width="10.6640625" style="11" customWidth="1"/>
    <col min="24" max="24" width="10.6640625" style="15" customWidth="1"/>
    <col min="25" max="25" width="10.6640625" style="66" customWidth="1"/>
    <col min="26" max="26" width="10.6640625" style="11" customWidth="1"/>
    <col min="27" max="27" width="17" style="11" customWidth="1"/>
    <col min="28" max="31" width="10.6640625" style="11" customWidth="1"/>
    <col min="32" max="33" width="15" style="11" customWidth="1"/>
    <col min="34" max="38" width="10.6640625" style="11" customWidth="1"/>
    <col min="39" max="41" width="10.6640625" style="2" customWidth="1"/>
    <col min="42" max="43" width="10.6640625" style="11" customWidth="1"/>
    <col min="44" max="44" width="19" style="11" customWidth="1"/>
    <col min="45" max="45" width="21.6640625" style="11" customWidth="1"/>
    <col min="46" max="47" width="20.5" style="11" customWidth="1"/>
    <col min="48" max="48" width="10.6640625" style="29"/>
    <col min="49" max="49" width="10.6640625" style="34"/>
    <col min="50" max="50" width="14.1640625" style="2" bestFit="1" customWidth="1"/>
    <col min="51" max="51" width="13.5" style="2" customWidth="1"/>
    <col min="52" max="52" width="16" style="2" customWidth="1"/>
    <col min="53" max="53" width="14.1640625" style="2" bestFit="1" customWidth="1"/>
    <col min="54" max="54" width="16.1640625" style="2" bestFit="1" customWidth="1"/>
    <col min="55" max="55" width="14.83203125" style="2" bestFit="1" customWidth="1"/>
    <col min="56" max="56" width="15.33203125" style="2" bestFit="1" customWidth="1"/>
    <col min="57" max="57" width="10.6640625" style="2" customWidth="1"/>
    <col min="58" max="58" width="14.33203125" style="2" bestFit="1" customWidth="1"/>
    <col min="59" max="59" width="10.6640625" style="2" customWidth="1"/>
    <col min="60" max="60" width="13.6640625" style="2" bestFit="1" customWidth="1"/>
    <col min="61" max="64" width="10.6640625" style="2" customWidth="1"/>
    <col min="65" max="67" width="10.6640625" style="37"/>
    <col min="68" max="16384" width="10.6640625" style="2"/>
  </cols>
  <sheetData>
    <row r="1" spans="1:80" ht="45">
      <c r="A1" s="57" t="s">
        <v>22</v>
      </c>
      <c r="B1" s="58" t="s">
        <v>0</v>
      </c>
      <c r="C1" s="57" t="s">
        <v>25</v>
      </c>
      <c r="D1" s="58" t="s">
        <v>26</v>
      </c>
      <c r="E1" s="82" t="s">
        <v>94</v>
      </c>
      <c r="F1" s="58" t="s">
        <v>73</v>
      </c>
      <c r="G1" s="57" t="s">
        <v>21</v>
      </c>
      <c r="H1" s="59" t="s">
        <v>19</v>
      </c>
      <c r="I1" s="59" t="s">
        <v>20</v>
      </c>
      <c r="J1" s="57" t="s">
        <v>51</v>
      </c>
      <c r="K1" s="57" t="s">
        <v>16</v>
      </c>
      <c r="L1" s="57" t="s">
        <v>95</v>
      </c>
      <c r="M1" s="60" t="s">
        <v>1</v>
      </c>
      <c r="N1" s="57" t="s">
        <v>52</v>
      </c>
      <c r="O1" s="57" t="s">
        <v>53</v>
      </c>
      <c r="P1" s="57" t="s">
        <v>54</v>
      </c>
      <c r="Q1" s="60" t="s">
        <v>55</v>
      </c>
      <c r="R1" s="60" t="s">
        <v>90</v>
      </c>
      <c r="S1" s="60" t="s">
        <v>91</v>
      </c>
      <c r="T1" s="60" t="s">
        <v>87</v>
      </c>
      <c r="U1" s="60" t="s">
        <v>56</v>
      </c>
      <c r="V1" s="60" t="s">
        <v>57</v>
      </c>
      <c r="W1" s="60" t="s">
        <v>58</v>
      </c>
      <c r="X1" s="60" t="s">
        <v>59</v>
      </c>
      <c r="Y1" s="65" t="s">
        <v>70</v>
      </c>
      <c r="Z1" s="60" t="s">
        <v>60</v>
      </c>
      <c r="AA1" s="60" t="s">
        <v>61</v>
      </c>
      <c r="AB1" s="60" t="s">
        <v>2</v>
      </c>
      <c r="AC1" s="60" t="s">
        <v>3</v>
      </c>
      <c r="AD1" s="60" t="s">
        <v>4</v>
      </c>
      <c r="AE1" s="60" t="s">
        <v>5</v>
      </c>
      <c r="AF1" s="60" t="s">
        <v>6</v>
      </c>
      <c r="AG1" s="60" t="s">
        <v>15</v>
      </c>
      <c r="AH1" s="60" t="s">
        <v>7</v>
      </c>
      <c r="AI1" s="60" t="s">
        <v>8</v>
      </c>
      <c r="AJ1" s="60" t="s">
        <v>9</v>
      </c>
      <c r="AK1" s="60" t="s">
        <v>10</v>
      </c>
      <c r="AL1" s="60" t="s">
        <v>11</v>
      </c>
      <c r="AM1" s="57" t="s">
        <v>12</v>
      </c>
      <c r="AN1" s="57" t="s">
        <v>13</v>
      </c>
      <c r="AO1" s="57" t="s">
        <v>14</v>
      </c>
      <c r="AP1" s="60" t="s">
        <v>17</v>
      </c>
      <c r="AQ1" s="60" t="s">
        <v>18</v>
      </c>
      <c r="AR1" s="60" t="s">
        <v>36</v>
      </c>
      <c r="AS1" s="60" t="s">
        <v>33</v>
      </c>
      <c r="AT1" s="60" t="s">
        <v>34</v>
      </c>
      <c r="AU1" s="60" t="s">
        <v>35</v>
      </c>
      <c r="AV1" s="61" t="s">
        <v>23</v>
      </c>
      <c r="AW1" s="62" t="s">
        <v>24</v>
      </c>
      <c r="AX1" s="63" t="s">
        <v>65</v>
      </c>
      <c r="AY1" s="63" t="s">
        <v>37</v>
      </c>
      <c r="AZ1" s="63" t="s">
        <v>38</v>
      </c>
      <c r="BA1" s="63" t="s">
        <v>39</v>
      </c>
      <c r="BB1" s="63" t="s">
        <v>40</v>
      </c>
      <c r="BC1" s="63" t="s">
        <v>41</v>
      </c>
      <c r="BD1" s="63" t="s">
        <v>42</v>
      </c>
      <c r="BE1" s="63" t="s">
        <v>43</v>
      </c>
      <c r="BF1" s="63" t="s">
        <v>44</v>
      </c>
      <c r="BG1" s="63" t="s">
        <v>45</v>
      </c>
      <c r="BH1" s="63" t="s">
        <v>46</v>
      </c>
      <c r="BI1" s="63" t="s">
        <v>47</v>
      </c>
      <c r="BJ1" s="63" t="s">
        <v>48</v>
      </c>
      <c r="BK1" s="63" t="s">
        <v>49</v>
      </c>
      <c r="BL1" s="63" t="s">
        <v>50</v>
      </c>
      <c r="BM1" s="64"/>
      <c r="BN1" s="64" t="s">
        <v>66</v>
      </c>
      <c r="BO1" s="64" t="s">
        <v>72</v>
      </c>
      <c r="BP1" s="57" t="s">
        <v>63</v>
      </c>
      <c r="BQ1" s="80" t="s">
        <v>77</v>
      </c>
      <c r="BR1" s="80" t="s">
        <v>78</v>
      </c>
      <c r="BS1" s="80" t="s">
        <v>79</v>
      </c>
      <c r="BT1" s="80" t="s">
        <v>80</v>
      </c>
      <c r="BU1" s="80" t="s">
        <v>81</v>
      </c>
      <c r="BV1" s="80" t="s">
        <v>92</v>
      </c>
      <c r="BW1" s="81" t="s">
        <v>86</v>
      </c>
      <c r="BX1" s="81" t="s">
        <v>82</v>
      </c>
      <c r="BY1" s="81" t="s">
        <v>83</v>
      </c>
      <c r="BZ1" s="81" t="s">
        <v>84</v>
      </c>
      <c r="CA1" s="81" t="s">
        <v>85</v>
      </c>
      <c r="CB1" s="81" t="s">
        <v>93</v>
      </c>
    </row>
    <row r="2" spans="1:80">
      <c r="A2" s="2">
        <v>1</v>
      </c>
      <c r="B2" s="4">
        <v>41422</v>
      </c>
      <c r="C2" s="20">
        <v>2013</v>
      </c>
      <c r="D2" s="4" t="s">
        <v>28</v>
      </c>
      <c r="E2" s="20">
        <v>5</v>
      </c>
      <c r="F2" s="21" t="s">
        <v>74</v>
      </c>
      <c r="G2" s="8">
        <v>0.69444444444444453</v>
      </c>
      <c r="H2" s="12">
        <v>44.649000000014901</v>
      </c>
      <c r="I2" s="12">
        <v>68.832499999987803</v>
      </c>
      <c r="J2" s="2">
        <v>22.6099999999999</v>
      </c>
      <c r="K2" s="2">
        <v>2</v>
      </c>
      <c r="L2" s="2">
        <v>1</v>
      </c>
      <c r="M2" s="11">
        <v>9.0399999999999991</v>
      </c>
      <c r="N2" s="1">
        <v>31101</v>
      </c>
      <c r="O2" s="1">
        <v>50758</v>
      </c>
      <c r="P2" s="1">
        <v>53900</v>
      </c>
      <c r="Q2" s="11">
        <v>2.2532622218132001</v>
      </c>
      <c r="R2" s="11">
        <v>3</v>
      </c>
      <c r="S2" s="11">
        <f>ABS(R2)</f>
        <v>3</v>
      </c>
      <c r="T2" s="11" t="s">
        <v>74</v>
      </c>
      <c r="U2" s="15">
        <v>11.6510914634147</v>
      </c>
      <c r="V2" s="11">
        <v>1.9999999999999699E-2</v>
      </c>
      <c r="W2" s="11">
        <v>17.713158536585599</v>
      </c>
      <c r="Z2" s="11">
        <v>4.0622495853659402</v>
      </c>
      <c r="AA2" s="11">
        <v>11.67</v>
      </c>
      <c r="AB2" s="11">
        <v>0.02</v>
      </c>
      <c r="AC2" s="11">
        <v>12.861994680851099</v>
      </c>
      <c r="AE2" s="11">
        <v>4.0400552021276601</v>
      </c>
      <c r="AF2" s="11">
        <v>11.607961711711701</v>
      </c>
      <c r="AG2" s="11">
        <v>0.02</v>
      </c>
      <c r="AH2" s="11">
        <v>19.52</v>
      </c>
      <c r="AJ2" s="11">
        <v>4.0705159999999996</v>
      </c>
      <c r="AK2" s="11">
        <v>11.67</v>
      </c>
      <c r="AL2" s="11">
        <v>0.02</v>
      </c>
      <c r="AM2" s="2">
        <v>19.52</v>
      </c>
      <c r="AO2" s="2">
        <v>5.23</v>
      </c>
      <c r="AP2" s="11">
        <v>6.20382882882939E-2</v>
      </c>
      <c r="AQ2" s="11">
        <v>0</v>
      </c>
      <c r="AR2" s="11">
        <v>0.87725390286607696</v>
      </c>
      <c r="AS2" s="11">
        <v>1857.5901349759899</v>
      </c>
      <c r="AT2" s="11">
        <v>0</v>
      </c>
      <c r="AU2" s="11">
        <f t="shared" ref="AU2:AU33" si="0">SUM(AR2:AS2)</f>
        <v>1858.4673888788561</v>
      </c>
      <c r="AV2" s="16">
        <v>2.118424030815965</v>
      </c>
      <c r="AW2" s="31">
        <v>0.85251654463426152</v>
      </c>
      <c r="AX2" s="25">
        <v>31.578947368421055</v>
      </c>
      <c r="AY2" s="25">
        <v>10.526315789473683</v>
      </c>
      <c r="AZ2" s="25"/>
      <c r="BA2" s="25"/>
      <c r="BB2" s="25"/>
      <c r="BC2" s="25"/>
      <c r="BD2" s="25"/>
      <c r="BE2" s="25"/>
      <c r="BF2" s="25"/>
      <c r="BG2" s="25"/>
      <c r="BH2" s="25">
        <v>10.526315789473683</v>
      </c>
      <c r="BI2" s="25"/>
      <c r="BJ2" s="25"/>
      <c r="BK2" s="25"/>
      <c r="BL2" s="25"/>
      <c r="BM2" s="36">
        <v>52.631578947368425</v>
      </c>
      <c r="BN2" s="36">
        <f>AX2+BD2</f>
        <v>31.578947368421055</v>
      </c>
      <c r="BO2" s="36">
        <v>31.578947368421055</v>
      </c>
      <c r="BP2" s="2" t="s">
        <v>67</v>
      </c>
      <c r="BQ2" s="2">
        <v>17.491739460486599</v>
      </c>
      <c r="BR2" s="2">
        <v>7.4964597687799799</v>
      </c>
      <c r="BS2" s="2">
        <v>7.4964597687799799</v>
      </c>
      <c r="BT2" s="2">
        <v>12.494099614633299</v>
      </c>
      <c r="BU2" s="2">
        <v>0</v>
      </c>
      <c r="BV2" s="2">
        <v>2.498819922926661</v>
      </c>
      <c r="BW2" s="2">
        <f>AU2*(BQ2/100)</f>
        <v>325.0782736207978</v>
      </c>
      <c r="BX2" s="2">
        <f>AU2*(BR2/100)</f>
        <v>139.31926012319923</v>
      </c>
      <c r="BY2" s="2">
        <f>AU2*(BS2/100)</f>
        <v>139.31926012319923</v>
      </c>
      <c r="BZ2" s="2">
        <f>AU2*(BT2/100)</f>
        <v>232.19876687199869</v>
      </c>
      <c r="CA2" s="2">
        <f>AU2*(BU2/100)</f>
        <v>0</v>
      </c>
      <c r="CB2" s="2">
        <f>AU2*(BV2/100)</f>
        <v>46.439753374399757</v>
      </c>
    </row>
    <row r="3" spans="1:80">
      <c r="A3" s="2">
        <v>2</v>
      </c>
      <c r="B3" s="4">
        <v>41422</v>
      </c>
      <c r="C3" s="20">
        <v>2013</v>
      </c>
      <c r="D3" s="4" t="s">
        <v>28</v>
      </c>
      <c r="E3" s="20">
        <v>5</v>
      </c>
      <c r="F3" s="21" t="s">
        <v>74</v>
      </c>
      <c r="G3" s="8">
        <v>0.60416666666666663</v>
      </c>
      <c r="H3" s="12">
        <v>44.583428929359002</v>
      </c>
      <c r="I3" s="12">
        <v>68.812425171082594</v>
      </c>
      <c r="J3" s="2">
        <v>13.86</v>
      </c>
      <c r="K3" s="2">
        <v>4</v>
      </c>
      <c r="L3" s="2">
        <v>2</v>
      </c>
      <c r="M3" s="11">
        <v>8.9499999999999993</v>
      </c>
      <c r="N3" s="1">
        <v>31101</v>
      </c>
      <c r="O3" s="1">
        <v>50758</v>
      </c>
      <c r="P3" s="1">
        <v>53900</v>
      </c>
      <c r="Q3" s="11">
        <v>3.3990012649446699</v>
      </c>
      <c r="R3" s="11">
        <v>3</v>
      </c>
      <c r="S3" s="11">
        <f t="shared" ref="S3:S61" si="1">ABS(R3)</f>
        <v>3</v>
      </c>
      <c r="T3" s="11" t="s">
        <v>74</v>
      </c>
      <c r="U3" s="15">
        <v>9.4028553459119095</v>
      </c>
      <c r="V3" s="11">
        <v>14.571761006289099</v>
      </c>
      <c r="W3" s="11">
        <v>8.74</v>
      </c>
      <c r="Z3" s="11">
        <v>2.1758231446540801</v>
      </c>
      <c r="AA3" s="11">
        <v>9.9500000000000206</v>
      </c>
      <c r="AB3" s="11">
        <v>11.5640697674419</v>
      </c>
      <c r="AC3" s="11">
        <v>8.7092093023255792</v>
      </c>
      <c r="AE3" s="11">
        <v>2.2397040000000001</v>
      </c>
      <c r="AF3" s="11">
        <v>7.56</v>
      </c>
      <c r="AG3" s="11">
        <v>28.83</v>
      </c>
      <c r="AH3" s="11">
        <v>8.7110684931506892</v>
      </c>
      <c r="AJ3" s="11">
        <v>1.99927090410959</v>
      </c>
      <c r="AK3" s="11">
        <v>9.9499999999999993</v>
      </c>
      <c r="AL3" s="11">
        <v>28.83</v>
      </c>
      <c r="AM3" s="2">
        <v>8.7799999999999994</v>
      </c>
      <c r="AO3" s="2">
        <v>3.54</v>
      </c>
      <c r="AP3" s="11">
        <v>2.05932876712331</v>
      </c>
      <c r="AQ3" s="11">
        <v>4.3359302325581597</v>
      </c>
      <c r="AR3" s="11">
        <v>10.185892538833899</v>
      </c>
      <c r="AS3" s="11">
        <v>6895.0344881135698</v>
      </c>
      <c r="AT3" s="11">
        <v>5.90318772136962</v>
      </c>
      <c r="AU3" s="11">
        <f t="shared" si="0"/>
        <v>6905.2203806524039</v>
      </c>
      <c r="AV3" s="16">
        <v>2.3573477770000002</v>
      </c>
      <c r="AW3" s="31">
        <v>0.83204033396174526</v>
      </c>
      <c r="AX3" s="25">
        <v>341.86746987951807</v>
      </c>
      <c r="AY3" s="25">
        <v>22.590361445783131</v>
      </c>
      <c r="AZ3" s="25"/>
      <c r="BA3" s="25"/>
      <c r="BB3" s="25"/>
      <c r="BC3" s="25">
        <v>1.5060240963855422</v>
      </c>
      <c r="BD3" s="25">
        <v>25.602409638554217</v>
      </c>
      <c r="BE3" s="25"/>
      <c r="BF3" s="25"/>
      <c r="BG3" s="25"/>
      <c r="BH3" s="25">
        <v>12.048192771084338</v>
      </c>
      <c r="BI3" s="25"/>
      <c r="BJ3" s="25">
        <v>1.5060240963855422</v>
      </c>
      <c r="BK3" s="25"/>
      <c r="BL3" s="25"/>
      <c r="BM3" s="36">
        <v>405.12048192771084</v>
      </c>
      <c r="BN3" s="36">
        <f t="shared" ref="BN3:BN28" si="2">AX3+BD3</f>
        <v>367.46987951807228</v>
      </c>
      <c r="BO3" s="36">
        <v>367.46987951807228</v>
      </c>
      <c r="BQ3" s="2">
        <v>10.3620508461181</v>
      </c>
      <c r="BR3" s="2">
        <v>3.76801848949748</v>
      </c>
      <c r="BS3" s="2">
        <v>20.724101692236101</v>
      </c>
      <c r="BT3" s="2">
        <v>8.4780416013693305</v>
      </c>
      <c r="BU3" s="2">
        <v>5.6520277342462197</v>
      </c>
      <c r="BV3" s="2">
        <v>2.8260138671231094</v>
      </c>
      <c r="BW3" s="2">
        <f t="shared" ref="BW3:BW61" si="3">AU3*(BQ3/100)</f>
        <v>715.52244687971188</v>
      </c>
      <c r="BX3" s="2">
        <f t="shared" ref="BX3:BX61" si="4">AU3*(BR3/100)</f>
        <v>260.18998068353085</v>
      </c>
      <c r="BY3" s="2">
        <f t="shared" ref="BY3:BY61" si="5">AU3*(BS3/100)</f>
        <v>1431.0448937594169</v>
      </c>
      <c r="BZ3" s="2">
        <f t="shared" ref="BZ3:BZ61" si="6">AU3*(BT3/100)</f>
        <v>585.42745653794452</v>
      </c>
      <c r="CA3" s="2">
        <f t="shared" ref="CA3:CA61" si="7">AU3*(BU3/100)</f>
        <v>390.28497102529627</v>
      </c>
      <c r="CB3" s="2">
        <f t="shared" ref="CB3:CB61" si="8">AU3*(BV3/100)</f>
        <v>195.14248551264811</v>
      </c>
    </row>
    <row r="4" spans="1:80">
      <c r="A4" s="2">
        <v>3</v>
      </c>
      <c r="B4" s="4">
        <v>41422</v>
      </c>
      <c r="C4" s="20">
        <v>2013</v>
      </c>
      <c r="D4" s="4" t="s">
        <v>28</v>
      </c>
      <c r="E4" s="20">
        <v>5</v>
      </c>
      <c r="F4" s="21" t="s">
        <v>74</v>
      </c>
      <c r="G4" s="8">
        <v>0.53055555555555556</v>
      </c>
      <c r="H4" s="12">
        <v>44.5390000000003</v>
      </c>
      <c r="I4" s="12">
        <v>68.802999999965706</v>
      </c>
      <c r="J4" s="2">
        <v>8.1199999999999992</v>
      </c>
      <c r="K4" s="2">
        <v>5</v>
      </c>
      <c r="L4" s="2">
        <v>3</v>
      </c>
      <c r="M4" s="11">
        <v>19.399999999999999</v>
      </c>
      <c r="N4" s="1">
        <v>31101</v>
      </c>
      <c r="O4" s="1">
        <v>50758</v>
      </c>
      <c r="P4" s="1">
        <v>53900</v>
      </c>
      <c r="Q4" s="11">
        <v>2.7202763203531499</v>
      </c>
      <c r="R4" s="11">
        <v>3</v>
      </c>
      <c r="S4" s="11">
        <f t="shared" si="1"/>
        <v>3</v>
      </c>
      <c r="T4" s="11" t="s">
        <v>74</v>
      </c>
      <c r="U4" s="15">
        <v>6.9744432373709904</v>
      </c>
      <c r="V4" s="11">
        <v>24.737463335143801</v>
      </c>
      <c r="W4" s="11">
        <v>10.5020749592613</v>
      </c>
      <c r="Z4" s="11">
        <v>2.0045600000000001</v>
      </c>
      <c r="AA4" s="11">
        <v>7</v>
      </c>
      <c r="AB4" s="11">
        <v>5.8994999999999997</v>
      </c>
      <c r="AC4" s="11">
        <v>8.9054000000000002</v>
      </c>
      <c r="AE4" s="11">
        <v>1.44453842</v>
      </c>
      <c r="AF4" s="11">
        <v>6.9053191489361696</v>
      </c>
      <c r="AG4" s="11">
        <v>31.7</v>
      </c>
      <c r="AH4" s="11">
        <v>11.06</v>
      </c>
      <c r="AJ4" s="11">
        <v>1.4422610638297899</v>
      </c>
      <c r="AK4" s="11">
        <v>7</v>
      </c>
      <c r="AL4" s="11">
        <v>31.7</v>
      </c>
      <c r="AM4" s="2">
        <v>11.06</v>
      </c>
      <c r="AO4" s="2">
        <v>4.3600000000000003</v>
      </c>
      <c r="AP4" s="11">
        <v>9.4680851063830396E-2</v>
      </c>
      <c r="AQ4" s="11">
        <v>25.420500000000001</v>
      </c>
      <c r="AR4" s="11">
        <v>0</v>
      </c>
      <c r="AS4" s="11">
        <v>6166.1908760830802</v>
      </c>
      <c r="AT4" s="11">
        <v>0</v>
      </c>
      <c r="AU4" s="11">
        <f t="shared" si="0"/>
        <v>6166.1908760830802</v>
      </c>
      <c r="AV4" s="16">
        <v>2.1383427212995065</v>
      </c>
      <c r="AW4" s="31">
        <v>0.86053241536535752</v>
      </c>
      <c r="AX4" s="25">
        <v>1774.3324720068906</v>
      </c>
      <c r="AY4" s="25">
        <v>25.839793281653744</v>
      </c>
      <c r="AZ4" s="25"/>
      <c r="BA4" s="25"/>
      <c r="BB4" s="25"/>
      <c r="BC4" s="25"/>
      <c r="BD4" s="25">
        <v>474.59086993970715</v>
      </c>
      <c r="BE4" s="25"/>
      <c r="BF4" s="25"/>
      <c r="BG4" s="25"/>
      <c r="BH4" s="25">
        <v>1.7226528854435832</v>
      </c>
      <c r="BI4" s="25"/>
      <c r="BJ4" s="25"/>
      <c r="BK4" s="25"/>
      <c r="BL4" s="25"/>
      <c r="BM4" s="36">
        <v>2276.485788113695</v>
      </c>
      <c r="BN4" s="36">
        <f t="shared" si="2"/>
        <v>2248.9233419465977</v>
      </c>
      <c r="BO4" s="36">
        <v>2248.9233419465977</v>
      </c>
      <c r="BQ4" s="2">
        <v>27.5</v>
      </c>
      <c r="BR4" s="2">
        <v>14.1666666666667</v>
      </c>
      <c r="BS4" s="2">
        <v>18.3333333333333</v>
      </c>
      <c r="BT4" s="2">
        <v>2.5</v>
      </c>
      <c r="BU4" s="2">
        <v>9.1666666666666696</v>
      </c>
      <c r="BV4" s="2">
        <v>0.83333333333333337</v>
      </c>
      <c r="BW4" s="2">
        <f t="shared" si="3"/>
        <v>1695.7024909228471</v>
      </c>
      <c r="BX4" s="2">
        <f t="shared" si="4"/>
        <v>873.54370744510504</v>
      </c>
      <c r="BY4" s="2">
        <f t="shared" si="5"/>
        <v>1130.4683272818961</v>
      </c>
      <c r="BZ4" s="2">
        <f t="shared" si="6"/>
        <v>154.15477190207702</v>
      </c>
      <c r="CA4" s="2">
        <f t="shared" si="7"/>
        <v>565.23416364094919</v>
      </c>
      <c r="CB4" s="2">
        <f t="shared" si="8"/>
        <v>51.384923967359001</v>
      </c>
    </row>
    <row r="5" spans="1:80">
      <c r="A5" s="2">
        <v>4</v>
      </c>
      <c r="B5" s="4">
        <v>41422</v>
      </c>
      <c r="C5" s="20">
        <v>2013</v>
      </c>
      <c r="D5" s="4" t="s">
        <v>28</v>
      </c>
      <c r="E5" s="20">
        <v>5</v>
      </c>
      <c r="F5" s="21" t="s">
        <v>74</v>
      </c>
      <c r="G5" s="7">
        <v>0.4145833333333333</v>
      </c>
      <c r="H5" s="12">
        <v>44.491000000028301</v>
      </c>
      <c r="I5" s="12">
        <v>68.786999999974995</v>
      </c>
      <c r="J5" s="2">
        <v>2.78</v>
      </c>
      <c r="K5" s="2">
        <v>8</v>
      </c>
      <c r="L5" s="2">
        <v>4</v>
      </c>
      <c r="M5" s="11">
        <v>8.6999999999999993</v>
      </c>
      <c r="N5" s="1">
        <v>31101</v>
      </c>
      <c r="O5" s="1">
        <v>50758</v>
      </c>
      <c r="P5" s="1">
        <v>53900</v>
      </c>
      <c r="Q5" s="11">
        <v>0.74446580559015296</v>
      </c>
      <c r="R5" s="11">
        <v>3</v>
      </c>
      <c r="S5" s="11">
        <f t="shared" si="1"/>
        <v>3</v>
      </c>
      <c r="T5" s="11" t="s">
        <v>74</v>
      </c>
      <c r="U5" s="15">
        <v>9.5100731707317099</v>
      </c>
      <c r="V5" s="11">
        <v>12.6523170731707</v>
      </c>
      <c r="W5" s="11">
        <v>6.1999999999998998</v>
      </c>
      <c r="Z5" s="11">
        <v>2.15979999999997</v>
      </c>
      <c r="AA5" s="11">
        <v>10.5</v>
      </c>
      <c r="AB5" s="11">
        <v>10.2481818181818</v>
      </c>
      <c r="AC5" s="11">
        <v>6.2000000000000197</v>
      </c>
      <c r="AE5" s="11">
        <v>2.1598000000000002</v>
      </c>
      <c r="AF5" s="11">
        <v>7.18</v>
      </c>
      <c r="AG5" s="11">
        <v>26.38</v>
      </c>
      <c r="AH5" s="11">
        <v>6.2</v>
      </c>
      <c r="AJ5" s="11">
        <v>2.1598000000000002</v>
      </c>
      <c r="AK5" s="11">
        <v>10.5</v>
      </c>
      <c r="AL5" s="11">
        <v>26.38</v>
      </c>
      <c r="AM5" s="2">
        <v>6.2</v>
      </c>
      <c r="AO5" s="2">
        <v>3.5</v>
      </c>
      <c r="AP5" s="11">
        <v>2.9778367346938701</v>
      </c>
      <c r="AQ5" s="11">
        <v>3.2518181818181802</v>
      </c>
      <c r="AR5" s="11">
        <v>2.0785055180675198</v>
      </c>
      <c r="AS5" s="11">
        <v>8173.4577407373899</v>
      </c>
      <c r="AT5" s="11">
        <v>1.5315303817339601</v>
      </c>
      <c r="AU5" s="11">
        <f t="shared" si="0"/>
        <v>8175.5362462554576</v>
      </c>
      <c r="AV5" s="16">
        <v>2.148720796281558</v>
      </c>
      <c r="AW5" s="31">
        <v>0.77498720926259712</v>
      </c>
      <c r="AX5" s="55">
        <v>7.2062084257206198</v>
      </c>
      <c r="AY5" s="55">
        <v>2.2172949002217295</v>
      </c>
      <c r="AZ5" s="55"/>
      <c r="BA5" s="55"/>
      <c r="BB5" s="55"/>
      <c r="BC5" s="55"/>
      <c r="BD5" s="55">
        <v>27.716186252771617</v>
      </c>
      <c r="BE5" s="55"/>
      <c r="BF5" s="55"/>
      <c r="BG5" s="55"/>
      <c r="BH5" s="55"/>
      <c r="BI5" s="55">
        <v>0.55432372505543237</v>
      </c>
      <c r="BJ5" s="55"/>
      <c r="BK5" s="55"/>
      <c r="BL5" s="55"/>
      <c r="BM5" s="36">
        <v>37.694013303769403</v>
      </c>
      <c r="BN5" s="36">
        <f t="shared" si="2"/>
        <v>34.922394678492239</v>
      </c>
      <c r="BO5" s="36">
        <v>34.922394678492239</v>
      </c>
      <c r="BQ5" s="2">
        <v>7.8631689400681202</v>
      </c>
      <c r="BR5" s="2">
        <v>6.7398590914869603</v>
      </c>
      <c r="BS5" s="2">
        <v>29.2060560631102</v>
      </c>
      <c r="BT5" s="2">
        <v>8.9864787886492792</v>
      </c>
      <c r="BU5" s="2">
        <v>2.2466196971623198</v>
      </c>
      <c r="BV5" s="2">
        <v>0</v>
      </c>
      <c r="BW5" s="2">
        <f t="shared" si="3"/>
        <v>642.85622679957021</v>
      </c>
      <c r="BX5" s="2">
        <f t="shared" si="4"/>
        <v>551.01962297106024</v>
      </c>
      <c r="BY5" s="2">
        <f t="shared" si="5"/>
        <v>2387.7516995412639</v>
      </c>
      <c r="BZ5" s="2">
        <f t="shared" si="6"/>
        <v>734.69283062808029</v>
      </c>
      <c r="CA5" s="2">
        <f t="shared" si="7"/>
        <v>183.67320765702007</v>
      </c>
      <c r="CB5" s="2">
        <f t="shared" si="8"/>
        <v>0</v>
      </c>
    </row>
    <row r="6" spans="1:80">
      <c r="A6" s="2">
        <v>5</v>
      </c>
      <c r="B6" s="4">
        <v>41480</v>
      </c>
      <c r="C6" s="20">
        <v>2013</v>
      </c>
      <c r="D6" s="4" t="s">
        <v>29</v>
      </c>
      <c r="E6" s="20">
        <v>7</v>
      </c>
      <c r="F6" s="21" t="s">
        <v>75</v>
      </c>
      <c r="G6" s="8">
        <v>0.55175925925925928</v>
      </c>
      <c r="H6" s="12">
        <v>44.649000000014901</v>
      </c>
      <c r="I6" s="12">
        <v>68.832499999987803</v>
      </c>
      <c r="J6" s="2">
        <v>22.6099999999999</v>
      </c>
      <c r="K6" s="2">
        <v>2</v>
      </c>
      <c r="L6" s="2">
        <v>1</v>
      </c>
      <c r="M6" s="11">
        <v>11.148</v>
      </c>
      <c r="N6" s="1">
        <v>12044</v>
      </c>
      <c r="O6" s="1">
        <v>12686</v>
      </c>
      <c r="P6" s="1">
        <v>15700</v>
      </c>
      <c r="Q6" s="11">
        <v>4.0917574539780599</v>
      </c>
      <c r="R6" s="11">
        <v>3</v>
      </c>
      <c r="S6" s="11">
        <f t="shared" si="1"/>
        <v>3</v>
      </c>
      <c r="T6" s="11" t="s">
        <v>74</v>
      </c>
      <c r="U6" s="15">
        <v>18.527296350976599</v>
      </c>
      <c r="V6" s="11">
        <v>15.9905231438493</v>
      </c>
      <c r="W6" s="11">
        <v>28.3003681519812</v>
      </c>
      <c r="Z6" s="11">
        <v>3.0751913505362101</v>
      </c>
      <c r="AA6" s="11">
        <v>21.083685461730798</v>
      </c>
      <c r="AB6" s="11">
        <v>9.6744914716037993</v>
      </c>
      <c r="AC6" s="11">
        <v>8.7419765578118191</v>
      </c>
      <c r="AE6" s="11">
        <v>2.7849894089937099</v>
      </c>
      <c r="AF6" s="11">
        <v>17.188136713764202</v>
      </c>
      <c r="AG6" s="11">
        <v>18.859835290570398</v>
      </c>
      <c r="AH6" s="11">
        <v>82.576891110670303</v>
      </c>
      <c r="AJ6" s="11">
        <v>4.0585962298317302</v>
      </c>
      <c r="AK6" s="11">
        <v>21.43</v>
      </c>
      <c r="AL6" s="11">
        <v>18.87</v>
      </c>
      <c r="AM6" s="2">
        <v>125.86</v>
      </c>
      <c r="AO6" s="2">
        <v>6.2</v>
      </c>
      <c r="AP6" s="11">
        <v>3.8955487479666102</v>
      </c>
      <c r="AQ6" s="11">
        <v>9.1853438189665795</v>
      </c>
      <c r="AR6" s="11">
        <v>13.4311652779505</v>
      </c>
      <c r="AS6" s="11">
        <v>10631.9486439968</v>
      </c>
      <c r="AT6" s="11">
        <v>10.7662515323254</v>
      </c>
      <c r="AU6" s="11">
        <f t="shared" si="0"/>
        <v>10645.379809274751</v>
      </c>
      <c r="AV6" s="16">
        <v>0.58159546865096012</v>
      </c>
      <c r="AW6" s="31">
        <v>0.26469550479726145</v>
      </c>
      <c r="AX6" s="1">
        <v>36.845983787767132</v>
      </c>
      <c r="BH6" s="2">
        <v>6.6322770817980841</v>
      </c>
      <c r="BI6" s="2">
        <v>4.421518054532056</v>
      </c>
      <c r="BM6" s="37">
        <v>47.899778924097276</v>
      </c>
      <c r="BN6" s="36">
        <f t="shared" si="2"/>
        <v>36.845983787767132</v>
      </c>
      <c r="BO6" s="36">
        <v>36.845983787767132</v>
      </c>
      <c r="BQ6" s="2">
        <v>83.894018084854295</v>
      </c>
      <c r="BR6" s="2">
        <v>1.5979812968543701</v>
      </c>
      <c r="BS6" s="2">
        <v>11.9848597264078</v>
      </c>
      <c r="BT6" s="2">
        <v>0</v>
      </c>
      <c r="BU6" s="2">
        <v>1.5979812968543701</v>
      </c>
      <c r="BV6" s="2">
        <v>0</v>
      </c>
      <c r="BW6" s="2">
        <f t="shared" si="3"/>
        <v>8930.8368623943879</v>
      </c>
      <c r="BX6" s="2">
        <f t="shared" si="4"/>
        <v>170.11117833132192</v>
      </c>
      <c r="BY6" s="2">
        <f t="shared" si="5"/>
        <v>1275.833837484917</v>
      </c>
      <c r="BZ6" s="2">
        <f t="shared" si="6"/>
        <v>0</v>
      </c>
      <c r="CA6" s="2">
        <f t="shared" si="7"/>
        <v>170.11117833132192</v>
      </c>
      <c r="CB6" s="2">
        <f t="shared" si="8"/>
        <v>0</v>
      </c>
    </row>
    <row r="7" spans="1:80">
      <c r="A7" s="2">
        <v>6</v>
      </c>
      <c r="B7" s="4">
        <v>41480</v>
      </c>
      <c r="C7" s="20">
        <v>2013</v>
      </c>
      <c r="D7" s="4" t="s">
        <v>29</v>
      </c>
      <c r="E7" s="20">
        <v>7</v>
      </c>
      <c r="F7" s="21" t="s">
        <v>75</v>
      </c>
      <c r="G7" s="8">
        <v>0.47655092592592596</v>
      </c>
      <c r="H7" s="12">
        <v>44.583809643102398</v>
      </c>
      <c r="I7" s="12">
        <v>68.812615527954307</v>
      </c>
      <c r="J7" s="2">
        <v>13.91</v>
      </c>
      <c r="K7" s="2">
        <v>4</v>
      </c>
      <c r="L7" s="2">
        <v>2</v>
      </c>
      <c r="M7" s="11">
        <v>9.6519999999999992</v>
      </c>
      <c r="N7" s="1">
        <v>12044</v>
      </c>
      <c r="O7" s="1">
        <v>12686</v>
      </c>
      <c r="P7" s="1">
        <v>15700</v>
      </c>
      <c r="Q7" s="11">
        <v>2.3377306237816802</v>
      </c>
      <c r="R7" s="11">
        <v>3</v>
      </c>
      <c r="S7" s="11">
        <f t="shared" si="1"/>
        <v>3</v>
      </c>
      <c r="T7" s="11" t="s">
        <v>74</v>
      </c>
      <c r="U7" s="15">
        <v>13.6330361350771</v>
      </c>
      <c r="V7" s="11">
        <v>26.980562534706198</v>
      </c>
      <c r="W7" s="11">
        <v>89.0259152565324</v>
      </c>
      <c r="Z7" s="11">
        <v>4.2975012388012299</v>
      </c>
      <c r="AA7" s="11">
        <v>16.844428340967401</v>
      </c>
      <c r="AB7" s="11">
        <v>19.7760924969364</v>
      </c>
      <c r="AC7" s="11">
        <v>9.0366899942163101</v>
      </c>
      <c r="AE7" s="11">
        <v>2.4953067950020902</v>
      </c>
      <c r="AF7" s="11">
        <v>12.4582638557137</v>
      </c>
      <c r="AG7" s="11">
        <v>29.4277798451477</v>
      </c>
      <c r="AH7" s="11">
        <v>126.024043575303</v>
      </c>
      <c r="AJ7" s="11">
        <v>5.6674976798382799</v>
      </c>
      <c r="AK7" s="11">
        <v>18.312999999999999</v>
      </c>
      <c r="AL7" s="11">
        <v>29.77</v>
      </c>
      <c r="AM7" s="2">
        <v>238.91</v>
      </c>
      <c r="AO7" s="2">
        <v>14.84</v>
      </c>
      <c r="AP7" s="11">
        <v>4.3861644852536799</v>
      </c>
      <c r="AQ7" s="11">
        <v>9.6516873482112793</v>
      </c>
      <c r="AR7" s="11">
        <v>17.557716461006599</v>
      </c>
      <c r="AS7" s="11">
        <v>6370.9575142676003</v>
      </c>
      <c r="AT7" s="11">
        <v>16.6254483303337</v>
      </c>
      <c r="AU7" s="11">
        <f t="shared" si="0"/>
        <v>6388.5152307286071</v>
      </c>
      <c r="AV7" s="16">
        <v>1.8299095215303021</v>
      </c>
      <c r="AW7" s="31">
        <v>0.6757295417882232</v>
      </c>
      <c r="AX7" s="1">
        <v>174.51523545706374</v>
      </c>
      <c r="AY7" s="2">
        <v>0.69252077562326875</v>
      </c>
      <c r="BD7" s="2">
        <v>4.8476454293628812</v>
      </c>
      <c r="BE7" s="2">
        <v>9.0027700831024937</v>
      </c>
      <c r="BH7" s="2">
        <v>3.4626038781163433</v>
      </c>
      <c r="BM7" s="37">
        <v>192.52077562326872</v>
      </c>
      <c r="BN7" s="36">
        <f t="shared" si="2"/>
        <v>179.36288088642661</v>
      </c>
      <c r="BO7" s="36">
        <v>179.36288088642661</v>
      </c>
      <c r="BQ7" s="2">
        <v>41.820231530029503</v>
      </c>
      <c r="BR7" s="2">
        <v>2.41270566519401</v>
      </c>
      <c r="BS7" s="2">
        <v>12.063528325969999</v>
      </c>
      <c r="BT7" s="2">
        <v>0</v>
      </c>
      <c r="BU7" s="2">
        <v>19.301645321552101</v>
      </c>
      <c r="BV7" s="2">
        <v>0</v>
      </c>
      <c r="BW7" s="2">
        <f t="shared" si="3"/>
        <v>2671.6918608219016</v>
      </c>
      <c r="BX7" s="2">
        <f t="shared" si="4"/>
        <v>154.13606889357129</v>
      </c>
      <c r="BY7" s="2">
        <f t="shared" si="5"/>
        <v>770.68034446785316</v>
      </c>
      <c r="BZ7" s="2">
        <f t="shared" si="6"/>
        <v>0</v>
      </c>
      <c r="CA7" s="2">
        <f t="shared" si="7"/>
        <v>1233.0885511485717</v>
      </c>
      <c r="CB7" s="2">
        <f t="shared" si="8"/>
        <v>0</v>
      </c>
    </row>
    <row r="8" spans="1:80">
      <c r="A8" s="2">
        <v>7</v>
      </c>
      <c r="B8" s="4">
        <v>41480</v>
      </c>
      <c r="C8" s="20">
        <v>2013</v>
      </c>
      <c r="D8" s="4" t="s">
        <v>29</v>
      </c>
      <c r="E8" s="20">
        <v>7</v>
      </c>
      <c r="F8" s="21" t="s">
        <v>75</v>
      </c>
      <c r="G8" s="8">
        <v>0.42395833333333338</v>
      </c>
      <c r="H8" s="12">
        <v>44.5390000000003</v>
      </c>
      <c r="I8" s="12">
        <v>68.802999999965706</v>
      </c>
      <c r="J8" s="2">
        <v>8.1199999999999992</v>
      </c>
      <c r="K8" s="2">
        <v>5</v>
      </c>
      <c r="L8" s="2">
        <v>3</v>
      </c>
      <c r="M8" s="11">
        <v>20.666</v>
      </c>
      <c r="N8" s="1">
        <v>12044</v>
      </c>
      <c r="O8" s="1">
        <v>12686</v>
      </c>
      <c r="P8" s="1">
        <v>15700</v>
      </c>
      <c r="Q8" s="11">
        <v>1.42602857388556</v>
      </c>
      <c r="R8" s="11">
        <v>3</v>
      </c>
      <c r="S8" s="11">
        <f t="shared" si="1"/>
        <v>3</v>
      </c>
      <c r="T8" s="11" t="s">
        <v>74</v>
      </c>
      <c r="U8" s="15">
        <v>14.3430008411153</v>
      </c>
      <c r="V8" s="11">
        <v>25.5724937582271</v>
      </c>
      <c r="W8" s="11">
        <v>40.876313115023102</v>
      </c>
      <c r="Z8" s="11">
        <v>3.7250806096223399</v>
      </c>
      <c r="AA8" s="11">
        <v>17.384612584685801</v>
      </c>
      <c r="AB8" s="11">
        <v>17.781868252916301</v>
      </c>
      <c r="AC8" s="11">
        <v>7.3745216199607801</v>
      </c>
      <c r="AE8" s="11">
        <v>2.6534437852166</v>
      </c>
      <c r="AF8" s="11">
        <v>12.58203521708</v>
      </c>
      <c r="AG8" s="11">
        <v>29.392851803788101</v>
      </c>
      <c r="AH8" s="11">
        <v>259.17872032695101</v>
      </c>
      <c r="AJ8" s="11">
        <v>12.215099769813399</v>
      </c>
      <c r="AK8" s="11">
        <v>18.785</v>
      </c>
      <c r="AL8" s="11">
        <v>30.03</v>
      </c>
      <c r="AM8" s="2">
        <v>310.47000000000003</v>
      </c>
      <c r="AO8" s="2">
        <v>20.71</v>
      </c>
      <c r="AP8" s="11">
        <v>4.8025773676057302</v>
      </c>
      <c r="AQ8" s="11">
        <v>11.610983550871801</v>
      </c>
      <c r="AR8" s="11">
        <v>2.3818051259975301</v>
      </c>
      <c r="AS8" s="11">
        <v>16889.559274172101</v>
      </c>
      <c r="AT8" s="11">
        <v>1.21736706439874</v>
      </c>
      <c r="AU8" s="11">
        <f t="shared" si="0"/>
        <v>16891.9410792981</v>
      </c>
      <c r="AV8" s="16">
        <v>1.337593854728047</v>
      </c>
      <c r="AW8" s="31">
        <v>0.4824350052349265</v>
      </c>
      <c r="AX8" s="1">
        <v>12.417823228634038</v>
      </c>
      <c r="BD8" s="2">
        <v>7.3046018991964941</v>
      </c>
      <c r="BE8" s="2">
        <v>9.4959824689554431</v>
      </c>
      <c r="BI8" s="2">
        <v>1.4609203798392987</v>
      </c>
      <c r="BM8" s="37">
        <v>30.679327976625274</v>
      </c>
      <c r="BN8" s="36">
        <f t="shared" si="2"/>
        <v>19.722425127830533</v>
      </c>
      <c r="BO8" s="36">
        <v>19.722425127830533</v>
      </c>
      <c r="BQ8" s="2">
        <v>65.797172741810996</v>
      </c>
      <c r="BR8" s="2">
        <v>3.2253516049907298</v>
      </c>
      <c r="BS8" s="2">
        <v>7.7408438519777603</v>
      </c>
      <c r="BT8" s="2">
        <v>0</v>
      </c>
      <c r="BU8" s="2">
        <v>4.51549224698703</v>
      </c>
      <c r="BV8" s="2">
        <v>3.2253516049907325</v>
      </c>
      <c r="BW8" s="2">
        <f t="shared" si="3"/>
        <v>11114.419651390703</v>
      </c>
      <c r="BX8" s="2">
        <f t="shared" si="4"/>
        <v>544.82449271522967</v>
      </c>
      <c r="BY8" s="2">
        <f t="shared" si="5"/>
        <v>1307.5787825165528</v>
      </c>
      <c r="BZ8" s="2">
        <f t="shared" si="6"/>
        <v>0</v>
      </c>
      <c r="CA8" s="2">
        <f t="shared" si="7"/>
        <v>762.75428980132301</v>
      </c>
      <c r="CB8" s="2">
        <f t="shared" si="8"/>
        <v>544.82449271523012</v>
      </c>
    </row>
    <row r="9" spans="1:80">
      <c r="A9" s="2">
        <v>8</v>
      </c>
      <c r="B9" s="4">
        <v>41480</v>
      </c>
      <c r="C9" s="20">
        <v>2013</v>
      </c>
      <c r="D9" s="4" t="s">
        <v>29</v>
      </c>
      <c r="E9" s="20">
        <v>7</v>
      </c>
      <c r="F9" s="21" t="s">
        <v>75</v>
      </c>
      <c r="G9" s="8">
        <v>0.39059027777777783</v>
      </c>
      <c r="H9" s="12">
        <v>44.491000000028301</v>
      </c>
      <c r="I9" s="12">
        <v>68.786999999974995</v>
      </c>
      <c r="J9" s="2">
        <v>2.78</v>
      </c>
      <c r="K9" s="2">
        <v>8</v>
      </c>
      <c r="L9" s="2">
        <v>4</v>
      </c>
      <c r="M9" s="11">
        <v>12.406000000000001</v>
      </c>
      <c r="N9" s="1">
        <v>12044</v>
      </c>
      <c r="O9" s="1">
        <v>12686</v>
      </c>
      <c r="P9" s="1">
        <v>15700</v>
      </c>
      <c r="Q9" s="11">
        <v>0.81526174210012003</v>
      </c>
      <c r="R9" s="11">
        <v>3</v>
      </c>
      <c r="S9" s="11">
        <f t="shared" si="1"/>
        <v>3</v>
      </c>
      <c r="T9" s="11" t="s">
        <v>74</v>
      </c>
      <c r="U9" s="15">
        <v>13.570257116029399</v>
      </c>
      <c r="V9" s="11">
        <v>27.192331494641198</v>
      </c>
      <c r="W9" s="11">
        <v>11.3762744617667</v>
      </c>
      <c r="Z9" s="11">
        <v>3.2658752728550202</v>
      </c>
      <c r="AA9" s="11">
        <v>16.475767993713799</v>
      </c>
      <c r="AB9" s="11">
        <v>20.974777316411998</v>
      </c>
      <c r="AC9" s="11">
        <v>5.8135097065562</v>
      </c>
      <c r="AE9" s="11">
        <v>2.7858920971178698</v>
      </c>
      <c r="AF9" s="11">
        <v>11.8819629861561</v>
      </c>
      <c r="AG9" s="11">
        <v>30.682655294117701</v>
      </c>
      <c r="AH9" s="11">
        <v>30.822431795864901</v>
      </c>
      <c r="AJ9" s="11">
        <v>4.5660015115740702</v>
      </c>
      <c r="AK9" s="11">
        <v>16.844000000000001</v>
      </c>
      <c r="AL9" s="11">
        <v>30.69</v>
      </c>
      <c r="AM9" s="2">
        <v>63.56</v>
      </c>
      <c r="AO9" s="2">
        <v>9.51</v>
      </c>
      <c r="AP9" s="11">
        <v>4.5938050075577204</v>
      </c>
      <c r="AQ9" s="11">
        <v>9.7078779777056994</v>
      </c>
      <c r="AR9" s="11">
        <v>1.5312867402479</v>
      </c>
      <c r="AS9" s="11">
        <v>8224.4768547875701</v>
      </c>
      <c r="AT9" s="11">
        <v>0</v>
      </c>
      <c r="AU9" s="11">
        <f t="shared" si="0"/>
        <v>8226.0081415278182</v>
      </c>
      <c r="AV9" s="16">
        <v>1.7834054770521544</v>
      </c>
      <c r="AW9" s="31">
        <v>0.62946388445951362</v>
      </c>
      <c r="AX9" s="1">
        <v>223.11212814645307</v>
      </c>
      <c r="BD9" s="2">
        <v>2.2883295194508011</v>
      </c>
      <c r="BE9" s="2">
        <v>1.1441647597254005</v>
      </c>
      <c r="BI9" s="2">
        <v>92.677345537757432</v>
      </c>
      <c r="BM9" s="37">
        <v>319.2219679633867</v>
      </c>
      <c r="BN9" s="36">
        <f t="shared" si="2"/>
        <v>225.40045766590387</v>
      </c>
      <c r="BO9" s="36">
        <v>225.40045766590387</v>
      </c>
      <c r="BQ9" s="2">
        <v>48.205027137385102</v>
      </c>
      <c r="BR9" s="2">
        <v>9.1629390426434494</v>
      </c>
      <c r="BS9" s="2">
        <v>6.3742184644476199</v>
      </c>
      <c r="BT9" s="2">
        <v>0</v>
      </c>
      <c r="BU9" s="2">
        <v>9.9597163506994004</v>
      </c>
      <c r="BV9" s="2">
        <v>8.7645503886154739</v>
      </c>
      <c r="BW9" s="2">
        <f t="shared" si="3"/>
        <v>3965.3494569469926</v>
      </c>
      <c r="BX9" s="2">
        <f t="shared" si="4"/>
        <v>753.7441116510812</v>
      </c>
      <c r="BY9" s="2">
        <f t="shared" si="5"/>
        <v>524.34372984423067</v>
      </c>
      <c r="BZ9" s="2">
        <f t="shared" si="6"/>
        <v>0</v>
      </c>
      <c r="CA9" s="2">
        <f t="shared" si="7"/>
        <v>819.28707788161</v>
      </c>
      <c r="CB9" s="2">
        <f t="shared" si="8"/>
        <v>720.97262853581685</v>
      </c>
    </row>
    <row r="10" spans="1:80">
      <c r="A10" s="2">
        <v>9</v>
      </c>
      <c r="B10" s="4">
        <v>41542</v>
      </c>
      <c r="C10" s="20">
        <v>2013</v>
      </c>
      <c r="D10" s="4" t="s">
        <v>27</v>
      </c>
      <c r="E10" s="20">
        <v>9</v>
      </c>
      <c r="F10" s="21" t="s">
        <v>76</v>
      </c>
      <c r="G10" s="8">
        <v>0.60265046296296299</v>
      </c>
      <c r="H10" s="12">
        <v>44.649000000014901</v>
      </c>
      <c r="I10" s="12">
        <v>68.832499999987803</v>
      </c>
      <c r="J10" s="2">
        <v>22.6099999999999</v>
      </c>
      <c r="K10" s="2">
        <v>2</v>
      </c>
      <c r="L10" s="2">
        <v>1</v>
      </c>
      <c r="M10" s="11">
        <v>9.68</v>
      </c>
      <c r="N10" s="1">
        <v>13014</v>
      </c>
      <c r="O10" s="1">
        <v>14669</v>
      </c>
      <c r="P10" s="1">
        <v>15500</v>
      </c>
      <c r="Q10" s="11">
        <v>3.0050682928413202</v>
      </c>
      <c r="R10" s="11">
        <v>6</v>
      </c>
      <c r="S10" s="11">
        <f t="shared" si="1"/>
        <v>6</v>
      </c>
      <c r="T10" s="11" t="s">
        <v>88</v>
      </c>
      <c r="U10" s="15">
        <v>15.398705991993699</v>
      </c>
      <c r="V10" s="11">
        <v>9.87298302058025</v>
      </c>
      <c r="W10" s="11">
        <v>12.9086403469388</v>
      </c>
      <c r="Z10" s="11">
        <v>2.9021908324972499</v>
      </c>
      <c r="AA10" s="11">
        <v>15.988603593272</v>
      </c>
      <c r="AB10" s="11">
        <v>4.9315324306773896</v>
      </c>
      <c r="AC10" s="11">
        <v>3.1422934537804101</v>
      </c>
      <c r="AE10" s="11">
        <v>2.4882327873319099</v>
      </c>
      <c r="AF10" s="11">
        <v>14.811473569657799</v>
      </c>
      <c r="AG10" s="11">
        <v>15.155333914099399</v>
      </c>
      <c r="AH10" s="11">
        <v>42.653125120433899</v>
      </c>
      <c r="AJ10" s="11">
        <v>4.1221527462047902</v>
      </c>
      <c r="AK10" s="11">
        <v>16.024999999999999</v>
      </c>
      <c r="AL10" s="11">
        <v>15.73</v>
      </c>
      <c r="AM10" s="2">
        <v>96.102608695651895</v>
      </c>
      <c r="AO10" s="2">
        <v>6.68</v>
      </c>
      <c r="AP10" s="11">
        <v>1.1771300236142199</v>
      </c>
      <c r="AQ10" s="11">
        <v>10.223801483421999</v>
      </c>
      <c r="AR10" s="11">
        <v>23.397719681254401</v>
      </c>
      <c r="AS10" s="11">
        <v>2574.13650304764</v>
      </c>
      <c r="AT10" s="11">
        <v>23.301827387478699</v>
      </c>
      <c r="AU10" s="11">
        <f t="shared" si="0"/>
        <v>2597.5342227288943</v>
      </c>
      <c r="AV10" s="16">
        <v>1.2220508569999999</v>
      </c>
      <c r="AW10" s="31">
        <v>0.50963479131400635</v>
      </c>
      <c r="AX10" s="1">
        <v>51.419800460475827</v>
      </c>
      <c r="AY10" s="2">
        <v>29.163468917881811</v>
      </c>
      <c r="BD10" s="2">
        <v>8.4420567920184197</v>
      </c>
      <c r="BH10" s="2">
        <v>2.3023791250959325</v>
      </c>
      <c r="BM10" s="37">
        <v>91.327705295472001</v>
      </c>
      <c r="BN10" s="36">
        <f t="shared" si="2"/>
        <v>59.861857252494246</v>
      </c>
      <c r="BO10" s="36">
        <v>59.861857252494246</v>
      </c>
      <c r="BQ10" s="2">
        <v>63.964050674452999</v>
      </c>
      <c r="BR10" s="2">
        <v>0.900902122175394</v>
      </c>
      <c r="BS10" s="2">
        <v>16.2162381991571</v>
      </c>
      <c r="BT10" s="2">
        <v>0</v>
      </c>
      <c r="BU10" s="2">
        <v>0</v>
      </c>
      <c r="BV10" s="2">
        <v>9.0090212217539385</v>
      </c>
      <c r="BW10" s="2">
        <f t="shared" si="3"/>
        <v>1661.4881065125687</v>
      </c>
      <c r="BX10" s="2">
        <f t="shared" si="4"/>
        <v>23.401240936796736</v>
      </c>
      <c r="BY10" s="2">
        <f t="shared" si="5"/>
        <v>421.22233686234148</v>
      </c>
      <c r="BZ10" s="2">
        <f t="shared" si="6"/>
        <v>0</v>
      </c>
      <c r="CA10" s="2">
        <f t="shared" si="7"/>
        <v>0</v>
      </c>
      <c r="CB10" s="2">
        <f t="shared" si="8"/>
        <v>234.01240936796728</v>
      </c>
    </row>
    <row r="11" spans="1:80">
      <c r="A11" s="2">
        <v>10</v>
      </c>
      <c r="B11" s="4">
        <v>41542</v>
      </c>
      <c r="C11" s="20">
        <v>2013</v>
      </c>
      <c r="D11" s="4" t="s">
        <v>27</v>
      </c>
      <c r="E11" s="20">
        <v>9</v>
      </c>
      <c r="F11" s="21" t="s">
        <v>76</v>
      </c>
      <c r="G11" s="8">
        <v>0.52859953703703699</v>
      </c>
      <c r="H11" s="12">
        <v>44.583999999974097</v>
      </c>
      <c r="I11" s="12">
        <v>68.812234814210896</v>
      </c>
      <c r="J11" s="2">
        <v>13.91</v>
      </c>
      <c r="K11" s="2">
        <v>4</v>
      </c>
      <c r="L11" s="2">
        <v>2</v>
      </c>
      <c r="M11" s="11">
        <v>7.72</v>
      </c>
      <c r="N11" s="1">
        <v>13014</v>
      </c>
      <c r="O11" s="1">
        <v>14669</v>
      </c>
      <c r="P11" s="1">
        <v>15500</v>
      </c>
      <c r="Q11" s="11">
        <v>1.8302838187664701</v>
      </c>
      <c r="R11" s="11">
        <v>6</v>
      </c>
      <c r="S11" s="11">
        <f t="shared" si="1"/>
        <v>6</v>
      </c>
      <c r="T11" s="11" t="s">
        <v>88</v>
      </c>
      <c r="U11" s="15">
        <v>13.776658376369401</v>
      </c>
      <c r="V11" s="11">
        <v>26.673180752086399</v>
      </c>
      <c r="W11" s="11">
        <v>30.042861275606001</v>
      </c>
      <c r="Z11" s="11">
        <v>3.7855654704464201</v>
      </c>
      <c r="AA11" s="11">
        <v>15.0983034176096</v>
      </c>
      <c r="AB11" s="11">
        <v>13.2940262745332</v>
      </c>
      <c r="AC11" s="11">
        <v>3.0418500230961301</v>
      </c>
      <c r="AE11" s="11">
        <v>2.59913453350359</v>
      </c>
      <c r="AF11" s="11">
        <v>13.0493049169324</v>
      </c>
      <c r="AG11" s="11">
        <v>32.3980793797014</v>
      </c>
      <c r="AH11" s="11">
        <v>82.471898070982405</v>
      </c>
      <c r="AJ11" s="11">
        <v>5.7232364976217998</v>
      </c>
      <c r="AK11" s="11">
        <v>15.303000000000001</v>
      </c>
      <c r="AL11" s="11">
        <v>32.409999999999997</v>
      </c>
      <c r="AM11" s="2">
        <v>110.33</v>
      </c>
      <c r="AO11" s="2">
        <v>13.44</v>
      </c>
      <c r="AP11" s="11">
        <v>2.0489985006772198</v>
      </c>
      <c r="AQ11" s="11">
        <v>19.104053105168202</v>
      </c>
      <c r="AR11" s="11">
        <v>70.166162972786296</v>
      </c>
      <c r="AS11" s="11">
        <v>6354.7875713379799</v>
      </c>
      <c r="AT11" s="11">
        <v>68.687565668762105</v>
      </c>
      <c r="AU11" s="11">
        <f t="shared" si="0"/>
        <v>6424.9537343107659</v>
      </c>
      <c r="AV11" s="16">
        <v>1.669523216</v>
      </c>
      <c r="AW11" s="31">
        <v>0.60215321602130645</v>
      </c>
      <c r="AX11" s="1">
        <v>11.585807385952208</v>
      </c>
      <c r="AY11" s="2">
        <v>1.448225923244026</v>
      </c>
      <c r="BC11" s="2">
        <v>0.724112961622013</v>
      </c>
      <c r="BD11" s="2">
        <v>2.172338884866039</v>
      </c>
      <c r="BH11" s="2">
        <v>36.205648081100648</v>
      </c>
      <c r="BI11" s="2">
        <v>0.724112961622013</v>
      </c>
      <c r="BM11" s="37">
        <v>52.860246198406948</v>
      </c>
      <c r="BN11" s="36">
        <f t="shared" si="2"/>
        <v>13.758146270818248</v>
      </c>
      <c r="BO11" s="36">
        <v>13.758146270818248</v>
      </c>
      <c r="BQ11" s="2">
        <v>45.410550690732499</v>
      </c>
      <c r="BR11" s="2">
        <v>6.2206233822921204</v>
      </c>
      <c r="BS11" s="2">
        <v>20.528057161564</v>
      </c>
      <c r="BT11" s="2">
        <v>0</v>
      </c>
      <c r="BU11" s="2">
        <v>13.063309102813401</v>
      </c>
      <c r="BV11" s="2">
        <v>0</v>
      </c>
      <c r="BW11" s="2">
        <f t="shared" si="3"/>
        <v>2917.606872375301</v>
      </c>
      <c r="BX11" s="2">
        <f t="shared" si="4"/>
        <v>399.67217429798626</v>
      </c>
      <c r="BY11" s="2">
        <f t="shared" si="5"/>
        <v>1318.9181751833548</v>
      </c>
      <c r="BZ11" s="2">
        <f t="shared" si="6"/>
        <v>0</v>
      </c>
      <c r="CA11" s="2">
        <f t="shared" si="7"/>
        <v>839.31156602576777</v>
      </c>
      <c r="CB11" s="2">
        <f t="shared" si="8"/>
        <v>0</v>
      </c>
    </row>
    <row r="12" spans="1:80">
      <c r="A12" s="2">
        <v>11</v>
      </c>
      <c r="B12" s="4">
        <v>41542</v>
      </c>
      <c r="C12" s="20">
        <v>2013</v>
      </c>
      <c r="D12" s="4" t="s">
        <v>27</v>
      </c>
      <c r="E12" s="20">
        <v>9</v>
      </c>
      <c r="F12" s="21" t="s">
        <v>76</v>
      </c>
      <c r="G12" s="8">
        <v>0.47303240740740743</v>
      </c>
      <c r="H12" s="12">
        <v>44.5390000000003</v>
      </c>
      <c r="I12" s="12">
        <v>68.802999999965706</v>
      </c>
      <c r="J12" s="2">
        <v>8.1199999999999992</v>
      </c>
      <c r="K12" s="2">
        <v>5</v>
      </c>
      <c r="L12" s="2">
        <v>3</v>
      </c>
      <c r="M12" s="11">
        <v>20.094999999999999</v>
      </c>
      <c r="N12" s="1">
        <v>13014</v>
      </c>
      <c r="O12" s="1">
        <v>14669</v>
      </c>
      <c r="P12" s="1">
        <v>15500</v>
      </c>
      <c r="Q12" s="11">
        <v>1.1826641801744699</v>
      </c>
      <c r="R12" s="11">
        <v>6</v>
      </c>
      <c r="S12" s="11">
        <f t="shared" si="1"/>
        <v>6</v>
      </c>
      <c r="T12" s="11" t="s">
        <v>88</v>
      </c>
      <c r="U12" s="15">
        <v>13.4686331981795</v>
      </c>
      <c r="V12" s="11">
        <v>28.902986271815099</v>
      </c>
      <c r="W12" s="11">
        <v>8.7678796277449997</v>
      </c>
      <c r="Z12" s="11">
        <v>3.4852826475667702</v>
      </c>
      <c r="AA12" s="11">
        <v>15.0054750299765</v>
      </c>
      <c r="AB12" s="11">
        <v>15.1131413628428</v>
      </c>
      <c r="AC12" s="11">
        <v>3.2759605331155401</v>
      </c>
      <c r="AE12" s="11">
        <v>2.73638845340979</v>
      </c>
      <c r="AF12" s="11">
        <v>12.939208274398901</v>
      </c>
      <c r="AG12" s="11">
        <v>32.945521050004103</v>
      </c>
      <c r="AH12" s="11">
        <v>53.575929755760399</v>
      </c>
      <c r="AJ12" s="11">
        <v>6.4857624577405</v>
      </c>
      <c r="AK12" s="11">
        <v>15.173999999999999</v>
      </c>
      <c r="AL12" s="11">
        <v>32.979999999999997</v>
      </c>
      <c r="AM12" s="2">
        <v>196.06</v>
      </c>
      <c r="AO12" s="2">
        <v>15.65</v>
      </c>
      <c r="AP12" s="11">
        <v>2.0662667555776602</v>
      </c>
      <c r="AQ12" s="11">
        <v>17.8323796871613</v>
      </c>
      <c r="AR12" s="11">
        <v>2.33453065020475</v>
      </c>
      <c r="AS12" s="11">
        <v>7244.8591357912901</v>
      </c>
      <c r="AT12" s="11">
        <v>0.91103635129941296</v>
      </c>
      <c r="AU12" s="11">
        <f t="shared" si="0"/>
        <v>7247.1936664414952</v>
      </c>
      <c r="AV12" s="16">
        <v>1.612891809</v>
      </c>
      <c r="AW12" s="31">
        <v>0.59559154707973871</v>
      </c>
      <c r="AX12" s="1">
        <v>6.4285714285714288</v>
      </c>
      <c r="BD12" s="2">
        <v>3.5714285714285712</v>
      </c>
      <c r="BE12" s="2">
        <v>3.5714285714285712</v>
      </c>
      <c r="BI12" s="2">
        <v>3.5714285714285712</v>
      </c>
      <c r="BM12" s="37">
        <v>17.142857142857142</v>
      </c>
      <c r="BN12" s="36">
        <f t="shared" si="2"/>
        <v>10</v>
      </c>
      <c r="BO12" s="36">
        <v>10</v>
      </c>
      <c r="BQ12" s="2">
        <v>45.616368874641402</v>
      </c>
      <c r="BR12" s="2">
        <v>3.8822441595439501</v>
      </c>
      <c r="BS12" s="2">
        <v>22.322903917377701</v>
      </c>
      <c r="BT12" s="2">
        <v>0</v>
      </c>
      <c r="BU12" s="2">
        <v>9.2203298789168695</v>
      </c>
      <c r="BV12" s="2">
        <v>0.48528051994299326</v>
      </c>
      <c r="BW12" s="2">
        <f t="shared" si="3"/>
        <v>3305.9065959436011</v>
      </c>
      <c r="BX12" s="2">
        <f t="shared" si="4"/>
        <v>281.353752846264</v>
      </c>
      <c r="BY12" s="2">
        <f t="shared" si="5"/>
        <v>1617.7840788660171</v>
      </c>
      <c r="BZ12" s="2">
        <f t="shared" si="6"/>
        <v>0</v>
      </c>
      <c r="CA12" s="2">
        <f t="shared" si="7"/>
        <v>668.21516300987616</v>
      </c>
      <c r="CB12" s="2">
        <f t="shared" si="8"/>
        <v>35.169219105782965</v>
      </c>
    </row>
    <row r="13" spans="1:80">
      <c r="A13" s="2">
        <v>12</v>
      </c>
      <c r="B13" s="4">
        <v>41542</v>
      </c>
      <c r="C13" s="20">
        <v>2013</v>
      </c>
      <c r="D13" s="4" t="s">
        <v>27</v>
      </c>
      <c r="E13" s="20">
        <v>9</v>
      </c>
      <c r="F13" s="21" t="s">
        <v>76</v>
      </c>
      <c r="G13" s="8">
        <v>0.44695601851851857</v>
      </c>
      <c r="H13" s="12">
        <v>44.491000000028301</v>
      </c>
      <c r="I13" s="12">
        <v>68.786999999974995</v>
      </c>
      <c r="J13" s="2">
        <v>2.78</v>
      </c>
      <c r="K13" s="2">
        <v>8</v>
      </c>
      <c r="L13" s="2">
        <v>4</v>
      </c>
      <c r="M13" s="11">
        <v>8.9979999999999993</v>
      </c>
      <c r="N13" s="1">
        <v>13014</v>
      </c>
      <c r="O13" s="1">
        <v>14669</v>
      </c>
      <c r="P13" s="1">
        <v>15500</v>
      </c>
      <c r="Q13" s="11">
        <v>0.87467910256236803</v>
      </c>
      <c r="R13" s="11">
        <v>6</v>
      </c>
      <c r="S13" s="11">
        <f t="shared" si="1"/>
        <v>6</v>
      </c>
      <c r="T13" s="11" t="s">
        <v>88</v>
      </c>
      <c r="U13" s="15">
        <v>13.515272624647</v>
      </c>
      <c r="V13" s="11">
        <v>27.867036171991501</v>
      </c>
      <c r="W13" s="11">
        <v>4.8284353725055702</v>
      </c>
      <c r="Z13" s="11">
        <v>3.8919582777353501</v>
      </c>
      <c r="AA13" s="11">
        <v>13.993253179656399</v>
      </c>
      <c r="AB13" s="11">
        <v>21.276284986426301</v>
      </c>
      <c r="AC13" s="11">
        <v>3.5970661711203999</v>
      </c>
      <c r="AE13" s="11">
        <v>3.2937614478720101</v>
      </c>
      <c r="AF13" s="11">
        <v>13.027176445436</v>
      </c>
      <c r="AG13" s="11">
        <v>32.5297575757576</v>
      </c>
      <c r="AH13" s="11">
        <v>5.7298484848484899</v>
      </c>
      <c r="AJ13" s="11">
        <v>4.2349883090537297</v>
      </c>
      <c r="AK13" s="11">
        <v>14.079000000000001</v>
      </c>
      <c r="AL13" s="11">
        <v>32.619999999999997</v>
      </c>
      <c r="AM13" s="2">
        <v>5.94</v>
      </c>
      <c r="AO13" s="2">
        <v>8.7100000000000009</v>
      </c>
      <c r="AP13" s="11">
        <v>0.96607673422046703</v>
      </c>
      <c r="AQ13" s="11">
        <v>11.253472589331301</v>
      </c>
      <c r="AR13" s="11">
        <v>9.5294212941271106E-2</v>
      </c>
      <c r="AS13" s="9">
        <v>3138.8712745719699</v>
      </c>
      <c r="AT13" s="9">
        <v>0</v>
      </c>
      <c r="AU13" s="11">
        <f t="shared" si="0"/>
        <v>3138.966568784911</v>
      </c>
      <c r="AV13" s="16">
        <v>1.7843367964865728</v>
      </c>
      <c r="AW13" s="31">
        <v>0.81208667283787328</v>
      </c>
      <c r="AX13" s="1">
        <v>7.0963926670609112</v>
      </c>
      <c r="BD13" s="2">
        <v>5.3222945002956834</v>
      </c>
      <c r="BI13" s="2">
        <v>23.654642223536371</v>
      </c>
      <c r="BM13" s="37">
        <v>36.073329390892965</v>
      </c>
      <c r="BN13" s="36">
        <f t="shared" si="2"/>
        <v>12.418687167356595</v>
      </c>
      <c r="BO13" s="36">
        <v>12.418687167356595</v>
      </c>
      <c r="BQ13" s="2">
        <v>34.971615878750299</v>
      </c>
      <c r="BR13" s="2">
        <v>7.1036094753711598</v>
      </c>
      <c r="BS13" s="2">
        <v>14.7536504488478</v>
      </c>
      <c r="BT13" s="2">
        <v>0</v>
      </c>
      <c r="BU13" s="2">
        <v>16.939376441269701</v>
      </c>
      <c r="BV13" s="2">
        <v>1.0928629962109482</v>
      </c>
      <c r="BW13" s="2">
        <f t="shared" si="3"/>
        <v>1097.7473309978475</v>
      </c>
      <c r="BX13" s="2">
        <f t="shared" si="4"/>
        <v>222.97992660893792</v>
      </c>
      <c r="BY13" s="2">
        <f t="shared" si="5"/>
        <v>463.11215526471739</v>
      </c>
      <c r="BZ13" s="2">
        <f t="shared" si="6"/>
        <v>0</v>
      </c>
      <c r="CA13" s="2">
        <f t="shared" si="7"/>
        <v>531.7213634520831</v>
      </c>
      <c r="CB13" s="2">
        <f t="shared" si="8"/>
        <v>34.304604093682769</v>
      </c>
    </row>
    <row r="14" spans="1:80">
      <c r="A14" s="2">
        <v>13</v>
      </c>
      <c r="B14" s="4">
        <v>41761</v>
      </c>
      <c r="C14" s="20">
        <v>2014</v>
      </c>
      <c r="D14" s="4" t="s">
        <v>30</v>
      </c>
      <c r="E14" s="20">
        <v>5</v>
      </c>
      <c r="F14" s="21" t="s">
        <v>74</v>
      </c>
      <c r="G14" s="8">
        <v>0.5805555555555556</v>
      </c>
      <c r="H14" s="12">
        <v>44.649000000014901</v>
      </c>
      <c r="I14" s="12">
        <v>68.832499999987803</v>
      </c>
      <c r="J14" s="2">
        <v>22.6099999999999</v>
      </c>
      <c r="K14" s="2">
        <v>2</v>
      </c>
      <c r="L14" s="2">
        <v>1</v>
      </c>
      <c r="M14" s="11">
        <f>36.3/3.3</f>
        <v>11</v>
      </c>
      <c r="N14" s="70">
        <v>48125</v>
      </c>
      <c r="O14" s="70">
        <v>46693</v>
      </c>
      <c r="P14" s="70">
        <v>55900</v>
      </c>
      <c r="Q14" s="22"/>
      <c r="R14" s="22">
        <v>13</v>
      </c>
      <c r="S14" s="11">
        <f t="shared" si="1"/>
        <v>13</v>
      </c>
      <c r="T14" s="22" t="s">
        <v>74</v>
      </c>
      <c r="U14" s="15">
        <f>(7.4+7.3+7.3)/3</f>
        <v>7.333333333333333</v>
      </c>
      <c r="V14" s="11">
        <v>0.03</v>
      </c>
      <c r="W14" s="11">
        <f>(2.3+2.7+8.4)/3</f>
        <v>4.4666666666666668</v>
      </c>
      <c r="X14" s="15">
        <f>11.65</f>
        <v>11.65</v>
      </c>
      <c r="Y14" s="66">
        <v>96.880856188704996</v>
      </c>
      <c r="Z14" s="11">
        <v>1.3143479999999998</v>
      </c>
      <c r="AA14" s="11">
        <v>7.4</v>
      </c>
      <c r="AB14" s="11">
        <v>0.03</v>
      </c>
      <c r="AC14" s="11">
        <v>7.4</v>
      </c>
      <c r="AD14" s="11">
        <v>11.7</v>
      </c>
      <c r="AE14" s="11">
        <v>1.8983200000000005</v>
      </c>
      <c r="AF14" s="11">
        <v>7.3</v>
      </c>
      <c r="AG14" s="11">
        <v>0.03</v>
      </c>
      <c r="AH14" s="11">
        <v>8.4</v>
      </c>
      <c r="AI14" s="11">
        <v>11.6</v>
      </c>
      <c r="AJ14" s="11">
        <v>0</v>
      </c>
      <c r="AK14" s="11">
        <v>7.3</v>
      </c>
      <c r="AL14" s="11">
        <v>0.03</v>
      </c>
      <c r="AM14" s="11">
        <v>8.4</v>
      </c>
      <c r="AN14" s="11">
        <v>11.7</v>
      </c>
      <c r="AO14" s="11">
        <v>3.4</v>
      </c>
      <c r="AP14" s="11">
        <v>0.1</v>
      </c>
      <c r="AQ14" s="11">
        <v>0</v>
      </c>
      <c r="AR14" s="11">
        <v>0.12732365673542145</v>
      </c>
      <c r="AS14" s="11">
        <v>20.133437990580845</v>
      </c>
      <c r="AT14" s="11">
        <v>0</v>
      </c>
      <c r="AU14" s="11">
        <f t="shared" si="0"/>
        <v>20.260761647316265</v>
      </c>
      <c r="AV14" s="16">
        <v>2.4458452932518657</v>
      </c>
      <c r="AW14" s="31">
        <v>0.95356475017208719</v>
      </c>
      <c r="AX14" s="1"/>
      <c r="BA14" s="2">
        <v>0.60679611650485432</v>
      </c>
      <c r="BH14" s="2">
        <v>2.4271844660194173</v>
      </c>
      <c r="BM14" s="37">
        <v>3.0339805825242716</v>
      </c>
      <c r="BN14" s="36">
        <f t="shared" si="2"/>
        <v>0</v>
      </c>
      <c r="BO14" s="36">
        <v>0</v>
      </c>
      <c r="BQ14" s="2">
        <v>6.8532120807589001</v>
      </c>
      <c r="BR14" s="2">
        <v>3.4266060403794398</v>
      </c>
      <c r="BS14" s="2">
        <v>13.7064241615178</v>
      </c>
      <c r="BT14" s="2">
        <v>13.706424161517701</v>
      </c>
      <c r="BU14" s="2">
        <v>3.4266060403794398</v>
      </c>
      <c r="BV14" s="2">
        <v>0</v>
      </c>
      <c r="BW14" s="2">
        <f t="shared" si="3"/>
        <v>1.3885129648676442</v>
      </c>
      <c r="BX14" s="2">
        <f t="shared" si="4"/>
        <v>0.6942564824338201</v>
      </c>
      <c r="BY14" s="2">
        <f t="shared" si="5"/>
        <v>2.7770259297352884</v>
      </c>
      <c r="BZ14" s="2">
        <f t="shared" si="6"/>
        <v>2.777025929735268</v>
      </c>
      <c r="CA14" s="2">
        <f t="shared" si="7"/>
        <v>0.6942564824338201</v>
      </c>
      <c r="CB14" s="2">
        <f t="shared" si="8"/>
        <v>0</v>
      </c>
    </row>
    <row r="15" spans="1:80">
      <c r="A15" s="2">
        <v>14</v>
      </c>
      <c r="B15" s="4">
        <v>41761</v>
      </c>
      <c r="C15" s="20">
        <v>2014</v>
      </c>
      <c r="D15" s="4" t="s">
        <v>28</v>
      </c>
      <c r="E15" s="20">
        <v>5</v>
      </c>
      <c r="F15" s="21" t="s">
        <v>74</v>
      </c>
      <c r="G15" s="8">
        <v>0.51041666666666663</v>
      </c>
      <c r="H15" s="12">
        <v>44.583428929359002</v>
      </c>
      <c r="I15" s="12">
        <v>68.812425171082594</v>
      </c>
      <c r="J15" s="2">
        <v>13.86</v>
      </c>
      <c r="K15" s="2">
        <v>4</v>
      </c>
      <c r="L15" s="2">
        <v>2</v>
      </c>
      <c r="M15" s="11">
        <f>31.7/3.3</f>
        <v>9.6060606060606055</v>
      </c>
      <c r="N15" s="70">
        <v>48125</v>
      </c>
      <c r="O15" s="70">
        <v>46693</v>
      </c>
      <c r="P15" s="70">
        <v>55900</v>
      </c>
      <c r="Q15" s="22"/>
      <c r="R15" s="22">
        <v>13</v>
      </c>
      <c r="S15" s="11">
        <f t="shared" si="1"/>
        <v>13</v>
      </c>
      <c r="T15" s="22" t="s">
        <v>74</v>
      </c>
      <c r="U15" s="15">
        <f>(5.9+3.8+3.8)/3</f>
        <v>4.5</v>
      </c>
      <c r="V15" s="11">
        <f>(11.5+29.5+30)/3</f>
        <v>23.666666666666668</v>
      </c>
      <c r="W15" s="11">
        <f>(11.5+178+73.2)/3</f>
        <v>87.566666666666663</v>
      </c>
      <c r="X15" s="15">
        <f>(10.9+9.9+10)/3</f>
        <v>10.266666666666667</v>
      </c>
      <c r="Y15" s="66">
        <v>92.894717734113897</v>
      </c>
      <c r="Z15" s="11">
        <v>2.3220800000000001</v>
      </c>
      <c r="AA15" s="11">
        <v>5.9</v>
      </c>
      <c r="AB15" s="11">
        <v>11.5</v>
      </c>
      <c r="AC15" s="11">
        <v>11.5</v>
      </c>
      <c r="AD15" s="11">
        <v>10.9</v>
      </c>
      <c r="AE15" s="11">
        <v>1.754</v>
      </c>
      <c r="AF15" s="11">
        <v>3.8</v>
      </c>
      <c r="AG15" s="11">
        <v>30</v>
      </c>
      <c r="AH15" s="11">
        <v>73</v>
      </c>
      <c r="AI15" s="11">
        <v>9.9</v>
      </c>
      <c r="AJ15" s="11">
        <v>2.41676</v>
      </c>
      <c r="AK15" s="11">
        <v>5.9</v>
      </c>
      <c r="AL15" s="11">
        <v>30</v>
      </c>
      <c r="AM15" s="11">
        <v>178</v>
      </c>
      <c r="AN15" s="11">
        <v>10.9</v>
      </c>
      <c r="AO15" s="11">
        <v>4.7</v>
      </c>
      <c r="AP15" s="11">
        <f>5.9-3.8</f>
        <v>2.1000000000000005</v>
      </c>
      <c r="AQ15" s="11">
        <f>30-11.5</f>
        <v>18.5</v>
      </c>
      <c r="AR15" s="11">
        <v>82.505729564553093</v>
      </c>
      <c r="AS15" s="11">
        <v>3370.6563706563707</v>
      </c>
      <c r="AT15" s="11">
        <v>75.630252100840337</v>
      </c>
      <c r="AU15" s="11">
        <f t="shared" si="0"/>
        <v>3453.1621002209235</v>
      </c>
      <c r="AV15" s="16">
        <v>1.4289209596540986</v>
      </c>
      <c r="AW15" s="31">
        <v>0.54145127641558943</v>
      </c>
      <c r="AX15" s="1">
        <v>0.57971014492753625</v>
      </c>
      <c r="BD15" s="2">
        <v>8.695652173913043</v>
      </c>
      <c r="BH15" s="2">
        <v>2.318840579710145</v>
      </c>
      <c r="BI15" s="2">
        <v>57.971014492753625</v>
      </c>
      <c r="BM15" s="37">
        <v>69.565217391304344</v>
      </c>
      <c r="BN15" s="36">
        <f t="shared" si="2"/>
        <v>9.27536231884058</v>
      </c>
      <c r="BO15" s="36">
        <v>9.27536231884058</v>
      </c>
      <c r="BQ15" s="2">
        <v>0.38129187294839401</v>
      </c>
      <c r="BR15" s="2">
        <v>6.1006699671743103</v>
      </c>
      <c r="BS15" s="2">
        <v>39.273062913684598</v>
      </c>
      <c r="BT15" s="2">
        <v>40.416938532529798</v>
      </c>
      <c r="BU15" s="2">
        <v>0</v>
      </c>
      <c r="BV15" s="2">
        <v>0</v>
      </c>
      <c r="BW15" s="2">
        <f t="shared" si="3"/>
        <v>13.166626447876459</v>
      </c>
      <c r="BX15" s="2">
        <f t="shared" si="4"/>
        <v>210.66602316602354</v>
      </c>
      <c r="BY15" s="2">
        <f t="shared" si="5"/>
        <v>1356.1625241312756</v>
      </c>
      <c r="BZ15" s="2">
        <f t="shared" si="6"/>
        <v>1395.6624034749057</v>
      </c>
      <c r="CA15" s="2">
        <f t="shared" si="7"/>
        <v>0</v>
      </c>
      <c r="CB15" s="2">
        <f t="shared" si="8"/>
        <v>0</v>
      </c>
    </row>
    <row r="16" spans="1:80">
      <c r="A16" s="2">
        <v>15</v>
      </c>
      <c r="B16" s="4">
        <v>41761</v>
      </c>
      <c r="C16" s="20">
        <v>2014</v>
      </c>
      <c r="D16" s="4" t="s">
        <v>30</v>
      </c>
      <c r="E16" s="20">
        <v>5</v>
      </c>
      <c r="F16" s="21" t="s">
        <v>74</v>
      </c>
      <c r="G16" s="8">
        <v>0.4513888888888889</v>
      </c>
      <c r="H16" s="12">
        <v>44.5363333333352</v>
      </c>
      <c r="I16" s="12">
        <v>68.805333333297696</v>
      </c>
      <c r="J16" s="2">
        <v>7.82</v>
      </c>
      <c r="K16" s="2">
        <v>5</v>
      </c>
      <c r="L16" s="2">
        <v>3</v>
      </c>
      <c r="M16" s="11">
        <f>48.8/3.3</f>
        <v>14.787878787878787</v>
      </c>
      <c r="N16" s="70">
        <v>48125</v>
      </c>
      <c r="O16" s="70">
        <v>46693</v>
      </c>
      <c r="P16" s="70">
        <v>55900</v>
      </c>
      <c r="Q16" s="22"/>
      <c r="R16" s="22">
        <v>13</v>
      </c>
      <c r="S16" s="11">
        <f t="shared" si="1"/>
        <v>13</v>
      </c>
      <c r="T16" s="22" t="s">
        <v>74</v>
      </c>
      <c r="U16" s="15">
        <f>(4.9+3.8)/3.3</f>
        <v>2.6363636363636362</v>
      </c>
      <c r="V16" s="11">
        <f>(4.3+19+29.4)/3</f>
        <v>17.566666666666666</v>
      </c>
      <c r="W16" s="11">
        <f>(4.7+10.7)/2</f>
        <v>7.6999999999999993</v>
      </c>
      <c r="X16" s="15">
        <f>(11.4+10.6+10)/3</f>
        <v>10.666666666666666</v>
      </c>
      <c r="Y16" s="66">
        <v>88.377244913982494</v>
      </c>
      <c r="Z16" s="11">
        <v>3.5860719999999997</v>
      </c>
      <c r="AA16" s="11">
        <v>7</v>
      </c>
      <c r="AB16" s="11">
        <v>4.3</v>
      </c>
      <c r="AC16" s="11">
        <v>10.7</v>
      </c>
      <c r="AD16" s="11">
        <v>11.4</v>
      </c>
      <c r="AE16" s="11">
        <v>1.5142</v>
      </c>
      <c r="AF16" s="11">
        <v>3.8</v>
      </c>
      <c r="AG16" s="11">
        <v>29.4</v>
      </c>
      <c r="AH16" s="11">
        <v>10.7</v>
      </c>
      <c r="AI16" s="11">
        <v>10</v>
      </c>
      <c r="AJ16" s="11">
        <v>7.7925999999999993</v>
      </c>
      <c r="AK16" s="11">
        <v>7</v>
      </c>
      <c r="AL16" s="11">
        <v>29.4</v>
      </c>
      <c r="AM16" s="11">
        <v>10.7</v>
      </c>
      <c r="AN16" s="11">
        <v>11.4</v>
      </c>
      <c r="AO16" s="11">
        <v>11.5</v>
      </c>
      <c r="AP16" s="11">
        <f>7-3.8</f>
        <v>3.2</v>
      </c>
      <c r="AQ16" s="11">
        <f>29.4-4.3</f>
        <v>25.099999999999998</v>
      </c>
      <c r="AR16" s="11">
        <v>6.6462948815889993</v>
      </c>
      <c r="AS16" s="11">
        <v>3185.3337945347625</v>
      </c>
      <c r="AT16" s="11">
        <v>5.8059587471352181</v>
      </c>
      <c r="AU16" s="11">
        <f t="shared" si="0"/>
        <v>3191.9800894163513</v>
      </c>
      <c r="AV16" s="16">
        <v>1.1948728201780789</v>
      </c>
      <c r="AW16" s="31">
        <v>0.4527650107367226</v>
      </c>
      <c r="AX16" s="1"/>
      <c r="BD16" s="2">
        <v>2.4875621890547261</v>
      </c>
      <c r="BM16" s="37">
        <v>2.4875621890547261</v>
      </c>
      <c r="BN16" s="36">
        <f t="shared" si="2"/>
        <v>2.4875621890547261</v>
      </c>
      <c r="BO16" s="36">
        <v>2.4875621890547261</v>
      </c>
      <c r="BQ16" s="2">
        <v>3.326392714767</v>
      </c>
      <c r="BR16" s="2">
        <v>5.6548676151039103</v>
      </c>
      <c r="BS16" s="2">
        <v>18.960438474171902</v>
      </c>
      <c r="BT16" s="2">
        <v>64.864657937956594</v>
      </c>
      <c r="BU16" s="2">
        <v>0.99791781443010097</v>
      </c>
      <c r="BV16" s="2">
        <v>0.99791781443010108</v>
      </c>
      <c r="BW16" s="2">
        <f t="shared" si="3"/>
        <v>106.17779315115868</v>
      </c>
      <c r="BX16" s="2">
        <f t="shared" si="4"/>
        <v>180.50224835697009</v>
      </c>
      <c r="BY16" s="2">
        <f t="shared" si="5"/>
        <v>605.21342096160447</v>
      </c>
      <c r="BZ16" s="2">
        <f t="shared" si="6"/>
        <v>2070.4669664475973</v>
      </c>
      <c r="CA16" s="2">
        <f t="shared" si="7"/>
        <v>31.85333794534764</v>
      </c>
      <c r="CB16" s="2">
        <f t="shared" si="8"/>
        <v>31.85333794534764</v>
      </c>
    </row>
    <row r="17" spans="1:80">
      <c r="A17" s="2">
        <v>16</v>
      </c>
      <c r="B17" s="4">
        <v>41761</v>
      </c>
      <c r="C17" s="20">
        <v>2014</v>
      </c>
      <c r="D17" s="4" t="s">
        <v>30</v>
      </c>
      <c r="E17" s="20">
        <v>5</v>
      </c>
      <c r="F17" s="21" t="s">
        <v>74</v>
      </c>
      <c r="G17" s="8">
        <v>0.39999999999999997</v>
      </c>
      <c r="H17" s="12">
        <v>44.491000000028301</v>
      </c>
      <c r="I17" s="12">
        <v>68.786999999974995</v>
      </c>
      <c r="J17" s="2">
        <v>2.78</v>
      </c>
      <c r="K17" s="2">
        <v>8</v>
      </c>
      <c r="L17" s="2">
        <v>4</v>
      </c>
      <c r="M17" s="11">
        <f>29.6/3.3</f>
        <v>8.9696969696969706</v>
      </c>
      <c r="N17" s="70">
        <v>48125</v>
      </c>
      <c r="O17" s="70">
        <v>46693</v>
      </c>
      <c r="P17" s="70">
        <v>55900</v>
      </c>
      <c r="Q17" s="22"/>
      <c r="R17" s="22">
        <v>13</v>
      </c>
      <c r="S17" s="11">
        <f t="shared" si="1"/>
        <v>13</v>
      </c>
      <c r="T17" s="22" t="s">
        <v>74</v>
      </c>
      <c r="U17" s="15">
        <f>(6.1+4.9+3.7)/3</f>
        <v>4.8999999999999995</v>
      </c>
      <c r="V17" s="11">
        <f>(12.4+19.5+30.3)/3</f>
        <v>20.733333333333334</v>
      </c>
      <c r="W17" s="11">
        <f>(4.4+6.6)/2</f>
        <v>5.5</v>
      </c>
      <c r="X17" s="15">
        <f>(11+10.6+10.1)/3</f>
        <v>10.566666666666668</v>
      </c>
      <c r="Y17" s="66">
        <v>94.712785156151696</v>
      </c>
      <c r="Z17" s="11">
        <v>2.5889639999999998</v>
      </c>
      <c r="AA17" s="11">
        <v>6.1</v>
      </c>
      <c r="AB17" s="11">
        <v>12.4</v>
      </c>
      <c r="AC17" s="11">
        <v>4.4000000000000004</v>
      </c>
      <c r="AD17" s="11">
        <v>11</v>
      </c>
      <c r="AE17" s="11">
        <v>1.6755799999999998</v>
      </c>
      <c r="AF17" s="11">
        <v>3.7</v>
      </c>
      <c r="AG17" s="11">
        <v>30.3</v>
      </c>
      <c r="AH17" s="11">
        <v>6.6</v>
      </c>
      <c r="AI17" s="11">
        <v>10.1</v>
      </c>
      <c r="AJ17" s="11">
        <v>4.19278</v>
      </c>
      <c r="AK17" s="11">
        <v>6.1</v>
      </c>
      <c r="AL17" s="11">
        <v>30.3</v>
      </c>
      <c r="AM17" s="11">
        <v>6.6</v>
      </c>
      <c r="AN17" s="11">
        <v>11</v>
      </c>
      <c r="AO17" s="11">
        <v>5.4</v>
      </c>
      <c r="AP17" s="11">
        <f>6.1-3.7</f>
        <v>2.3999999999999995</v>
      </c>
      <c r="AQ17" s="11">
        <f>30.3-12.4</f>
        <v>17.899999999999999</v>
      </c>
      <c r="AR17" s="11">
        <v>6.9518716577540109</v>
      </c>
      <c r="AS17" s="11">
        <v>2653.4954407294836</v>
      </c>
      <c r="AT17" s="11">
        <v>5.2711993888464477</v>
      </c>
      <c r="AU17" s="11">
        <f t="shared" si="0"/>
        <v>2660.4473123872376</v>
      </c>
      <c r="AV17" s="16">
        <v>1.4180853813006624</v>
      </c>
      <c r="AW17" s="31">
        <v>0.61586665596654644</v>
      </c>
      <c r="AX17" s="1"/>
      <c r="BI17" s="2">
        <v>102.61672652642382</v>
      </c>
      <c r="BM17" s="37">
        <v>102.61672652642382</v>
      </c>
      <c r="BN17" s="36">
        <f t="shared" si="2"/>
        <v>0</v>
      </c>
      <c r="BO17" s="36">
        <v>0</v>
      </c>
      <c r="BQ17" s="2">
        <v>6.1853454501140401</v>
      </c>
      <c r="BR17" s="2">
        <v>13.1438590814923</v>
      </c>
      <c r="BS17" s="46">
        <v>9.2780181751710593</v>
      </c>
      <c r="BT17" s="2">
        <v>58.760781776083398</v>
      </c>
      <c r="BU17" s="2">
        <v>0</v>
      </c>
      <c r="BV17" s="2">
        <v>0</v>
      </c>
      <c r="BW17" s="2">
        <f t="shared" si="3"/>
        <v>164.55785678942527</v>
      </c>
      <c r="BX17" s="2">
        <f t="shared" si="4"/>
        <v>349.68544567752781</v>
      </c>
      <c r="BY17" s="2">
        <f t="shared" si="5"/>
        <v>246.83678518413788</v>
      </c>
      <c r="BZ17" s="2">
        <f t="shared" si="6"/>
        <v>1563.2996394995403</v>
      </c>
      <c r="CA17" s="2">
        <f t="shared" si="7"/>
        <v>0</v>
      </c>
      <c r="CB17" s="2">
        <f t="shared" si="8"/>
        <v>0</v>
      </c>
    </row>
    <row r="18" spans="1:80">
      <c r="A18" s="2">
        <v>17</v>
      </c>
      <c r="B18" s="4">
        <v>41851</v>
      </c>
      <c r="C18" s="20">
        <v>2014</v>
      </c>
      <c r="D18" s="4" t="s">
        <v>29</v>
      </c>
      <c r="E18" s="20">
        <v>7</v>
      </c>
      <c r="F18" s="21" t="s">
        <v>75</v>
      </c>
      <c r="G18" s="8">
        <v>0.60611111111111116</v>
      </c>
      <c r="H18" s="12">
        <v>44.644833333311396</v>
      </c>
      <c r="I18" s="12">
        <v>68.834000000026194</v>
      </c>
      <c r="J18" s="2">
        <v>22.12</v>
      </c>
      <c r="K18" s="2">
        <v>2</v>
      </c>
      <c r="L18" s="2">
        <v>1</v>
      </c>
      <c r="M18" s="11">
        <v>16.263999999999999</v>
      </c>
      <c r="N18" s="1">
        <v>6861</v>
      </c>
      <c r="O18" s="1">
        <v>8310</v>
      </c>
      <c r="P18" s="1">
        <v>9540</v>
      </c>
      <c r="Q18" s="11">
        <v>3.4300053641200101</v>
      </c>
      <c r="R18" s="11">
        <v>-4</v>
      </c>
      <c r="S18" s="11">
        <f t="shared" si="1"/>
        <v>4</v>
      </c>
      <c r="T18" s="11" t="s">
        <v>89</v>
      </c>
      <c r="U18" s="15">
        <v>19.928702249719699</v>
      </c>
      <c r="V18" s="11">
        <v>11.920631934076001</v>
      </c>
      <c r="W18" s="11">
        <v>7.1344822876498801</v>
      </c>
      <c r="X18" s="15">
        <v>7.2106784309681702</v>
      </c>
      <c r="Y18" s="66">
        <v>85.118447398388497</v>
      </c>
      <c r="Z18" s="11">
        <v>4.6754808034706299</v>
      </c>
      <c r="AA18" s="11">
        <v>22.315970141076601</v>
      </c>
      <c r="AB18" s="11">
        <v>7.0531930785737096</v>
      </c>
      <c r="AC18" s="11">
        <v>3.5859404647765101</v>
      </c>
      <c r="AD18" s="11">
        <v>7.6042841163310904</v>
      </c>
      <c r="AE18" s="11">
        <v>3.1331267720190499</v>
      </c>
      <c r="AF18" s="11">
        <v>18.513287531819302</v>
      </c>
      <c r="AG18" s="11">
        <v>14.6238197679723</v>
      </c>
      <c r="AH18" s="11">
        <v>10.291554283200201</v>
      </c>
      <c r="AI18" s="11">
        <v>6.9386163338493496</v>
      </c>
      <c r="AJ18" s="11">
        <v>5.7734603192384899</v>
      </c>
      <c r="AK18" s="11">
        <v>22.32</v>
      </c>
      <c r="AL18" s="11">
        <v>14.76</v>
      </c>
      <c r="AM18" s="2">
        <v>12.02</v>
      </c>
      <c r="AN18" s="2">
        <v>7.62</v>
      </c>
      <c r="AO18" s="2">
        <v>9.9600000000000009</v>
      </c>
      <c r="AP18" s="11">
        <v>3.8026826092572699</v>
      </c>
      <c r="AQ18" s="11">
        <v>7.5706266893986101</v>
      </c>
      <c r="AR18" s="11">
        <v>35.207758992924802</v>
      </c>
      <c r="AS18" s="11">
        <v>2859.5663265306098</v>
      </c>
      <c r="AT18" s="11">
        <v>23.914704221609298</v>
      </c>
      <c r="AU18" s="11">
        <f t="shared" si="0"/>
        <v>2894.7740855235347</v>
      </c>
      <c r="AV18" s="16">
        <v>0.32593735699999998</v>
      </c>
      <c r="AW18" s="40">
        <v>0.14834048388223769</v>
      </c>
      <c r="AX18" s="1">
        <v>36.845983787767132</v>
      </c>
      <c r="BH18" s="2">
        <v>6.6322770817980841</v>
      </c>
      <c r="BI18" s="2">
        <v>4.421518054532056</v>
      </c>
      <c r="BM18" s="37">
        <v>47.899778924097276</v>
      </c>
      <c r="BN18" s="36">
        <f t="shared" si="2"/>
        <v>36.845983787767132</v>
      </c>
      <c r="BO18" s="36">
        <v>36.845983787767132</v>
      </c>
      <c r="BQ18" s="2">
        <v>93.803054453434598</v>
      </c>
      <c r="BR18" s="2">
        <v>2.49034657840977</v>
      </c>
      <c r="BS18" s="2">
        <v>1.66023105227318</v>
      </c>
      <c r="BT18" s="2">
        <v>0</v>
      </c>
      <c r="BU18" s="2">
        <v>0</v>
      </c>
      <c r="BV18" s="2">
        <v>0</v>
      </c>
      <c r="BW18" s="2">
        <f t="shared" si="3"/>
        <v>2715.3865117475548</v>
      </c>
      <c r="BX18" s="2">
        <f t="shared" si="4"/>
        <v>72.089907391528058</v>
      </c>
      <c r="BY18" s="2">
        <f t="shared" si="5"/>
        <v>48.059938261018708</v>
      </c>
      <c r="BZ18" s="2">
        <f t="shared" si="6"/>
        <v>0</v>
      </c>
      <c r="CA18" s="2">
        <f t="shared" si="7"/>
        <v>0</v>
      </c>
      <c r="CB18" s="2">
        <f t="shared" si="8"/>
        <v>0</v>
      </c>
    </row>
    <row r="19" spans="1:80">
      <c r="A19" s="2">
        <v>18</v>
      </c>
      <c r="B19" s="4">
        <v>41851</v>
      </c>
      <c r="C19" s="20">
        <v>2014</v>
      </c>
      <c r="D19" s="4" t="s">
        <v>29</v>
      </c>
      <c r="E19" s="20">
        <v>7</v>
      </c>
      <c r="F19" s="21" t="s">
        <v>75</v>
      </c>
      <c r="G19" s="7">
        <v>0.51785879629629628</v>
      </c>
      <c r="H19" s="13">
        <v>44.583999999974097</v>
      </c>
      <c r="I19" s="13">
        <v>68.814333333370996</v>
      </c>
      <c r="J19" s="2">
        <v>13.97</v>
      </c>
      <c r="K19" s="2">
        <v>4</v>
      </c>
      <c r="L19" s="2">
        <v>2</v>
      </c>
      <c r="M19" s="11">
        <v>7.774</v>
      </c>
      <c r="N19" s="1">
        <v>6861</v>
      </c>
      <c r="O19" s="1">
        <v>8310</v>
      </c>
      <c r="P19" s="1">
        <v>9540</v>
      </c>
      <c r="Q19" s="11">
        <v>2.2401164099574098</v>
      </c>
      <c r="R19" s="11">
        <v>-4</v>
      </c>
      <c r="S19" s="11">
        <f t="shared" si="1"/>
        <v>4</v>
      </c>
      <c r="T19" s="11" t="s">
        <v>89</v>
      </c>
      <c r="U19" s="15">
        <v>12.7844116332195</v>
      </c>
      <c r="V19" s="11">
        <v>28.539741241468601</v>
      </c>
      <c r="W19" s="11">
        <v>26.246014261188002</v>
      </c>
      <c r="X19" s="15">
        <v>7.1654740103353696</v>
      </c>
      <c r="Y19" s="66">
        <v>80.917567869350293</v>
      </c>
      <c r="Z19" s="11">
        <v>7.1384208601846302</v>
      </c>
      <c r="AA19" s="11">
        <v>14.3890229003204</v>
      </c>
      <c r="AB19" s="11">
        <v>25.251034647264301</v>
      </c>
      <c r="AC19" s="11">
        <v>4.8514281559991597</v>
      </c>
      <c r="AD19" s="11">
        <v>7.0642078167558902</v>
      </c>
      <c r="AE19" s="11">
        <v>4.6115552904285098</v>
      </c>
      <c r="AF19" s="11">
        <v>11.789957105011201</v>
      </c>
      <c r="AG19" s="11">
        <v>30.5395198370888</v>
      </c>
      <c r="AH19" s="11">
        <v>62.435694676144102</v>
      </c>
      <c r="AI19" s="11">
        <v>7.2205445544554596</v>
      </c>
      <c r="AJ19" s="11">
        <v>11.0906453697531</v>
      </c>
      <c r="AK19" s="11">
        <v>16.164999999999999</v>
      </c>
      <c r="AL19" s="11">
        <v>30.7</v>
      </c>
      <c r="AM19" s="2">
        <v>112.19</v>
      </c>
      <c r="AN19" s="2">
        <v>7.23</v>
      </c>
      <c r="AO19" s="2">
        <v>32.409999999999997</v>
      </c>
      <c r="AP19" s="11">
        <v>2.59906579530923</v>
      </c>
      <c r="AQ19" s="11">
        <v>5.28848518982453</v>
      </c>
      <c r="AR19" s="11">
        <v>63.422771706085001</v>
      </c>
      <c r="AS19" s="11">
        <v>2354.3116668632802</v>
      </c>
      <c r="AT19" s="11">
        <v>24.040785145226899</v>
      </c>
      <c r="AU19" s="11">
        <f t="shared" si="0"/>
        <v>2417.734438569365</v>
      </c>
      <c r="AV19" s="16">
        <v>1.5594381369999999</v>
      </c>
      <c r="AW19" s="31">
        <v>0.57585274315454027</v>
      </c>
      <c r="AX19" s="1">
        <v>174.51523545706374</v>
      </c>
      <c r="AY19" s="2">
        <v>0.69252077562326875</v>
      </c>
      <c r="BD19" s="2">
        <v>4.8476454293628812</v>
      </c>
      <c r="BE19" s="2">
        <v>9.0027700831024937</v>
      </c>
      <c r="BH19" s="2">
        <v>3.4626038781163433</v>
      </c>
      <c r="BM19" s="37">
        <v>192.52077562326872</v>
      </c>
      <c r="BN19" s="36">
        <f t="shared" si="2"/>
        <v>179.36288088642661</v>
      </c>
      <c r="BO19" s="36">
        <v>179.36288088642661</v>
      </c>
      <c r="BQ19" s="2">
        <v>37.293230484178999</v>
      </c>
      <c r="BR19" s="2">
        <v>3.6257307415173998</v>
      </c>
      <c r="BS19" s="2">
        <v>36.257307415173997</v>
      </c>
      <c r="BT19" s="2">
        <v>1.55388460350746</v>
      </c>
      <c r="BU19" s="2">
        <v>10.359230690049699</v>
      </c>
      <c r="BV19" s="2">
        <v>1.5538846035074569</v>
      </c>
      <c r="BW19" s="2">
        <f t="shared" si="3"/>
        <v>901.65127667104434</v>
      </c>
      <c r="BX19" s="2">
        <f t="shared" si="4"/>
        <v>87.66054078746258</v>
      </c>
      <c r="BY19" s="2">
        <f t="shared" si="5"/>
        <v>876.60540787462571</v>
      </c>
      <c r="BZ19" s="2">
        <f t="shared" si="6"/>
        <v>37.568803194626888</v>
      </c>
      <c r="CA19" s="2">
        <f t="shared" si="7"/>
        <v>250.45868796417844</v>
      </c>
      <c r="CB19" s="2">
        <f t="shared" si="8"/>
        <v>37.568803194626817</v>
      </c>
    </row>
    <row r="20" spans="1:80">
      <c r="A20" s="2">
        <v>19</v>
      </c>
      <c r="B20" s="4">
        <v>41851</v>
      </c>
      <c r="C20" s="20">
        <v>2014</v>
      </c>
      <c r="D20" s="4" t="s">
        <v>29</v>
      </c>
      <c r="E20" s="20">
        <v>7</v>
      </c>
      <c r="F20" s="21" t="s">
        <v>75</v>
      </c>
      <c r="G20" s="8">
        <v>0.47621527777777778</v>
      </c>
      <c r="H20" s="12">
        <v>44.534666666669501</v>
      </c>
      <c r="I20" s="12">
        <v>68.801666666633096</v>
      </c>
      <c r="J20" s="2">
        <v>7.64</v>
      </c>
      <c r="K20" s="2">
        <v>5</v>
      </c>
      <c r="L20" s="2">
        <v>3</v>
      </c>
      <c r="M20" s="11">
        <v>9.6080000000000005</v>
      </c>
      <c r="N20" s="1">
        <v>6861</v>
      </c>
      <c r="O20" s="1">
        <v>8310</v>
      </c>
      <c r="P20" s="1">
        <v>9540</v>
      </c>
      <c r="Q20" s="11">
        <v>1.63854915089905</v>
      </c>
      <c r="R20" s="11">
        <v>-4</v>
      </c>
      <c r="S20" s="11">
        <f t="shared" si="1"/>
        <v>4</v>
      </c>
      <c r="T20" s="11" t="s">
        <v>89</v>
      </c>
      <c r="U20" s="15">
        <v>15.501811805278299</v>
      </c>
      <c r="V20" s="11">
        <v>22.802617615475398</v>
      </c>
      <c r="W20" s="11">
        <v>4.4138984732899598</v>
      </c>
      <c r="X20" s="15">
        <v>7.2327284370019997</v>
      </c>
      <c r="Y20" s="66">
        <v>83.431110114963204</v>
      </c>
      <c r="Z20" s="11">
        <v>3.7370761591258201</v>
      </c>
      <c r="AA20" s="11">
        <v>18.9605398287915</v>
      </c>
      <c r="AB20" s="11">
        <v>15.704656151900901</v>
      </c>
      <c r="AC20" s="11">
        <v>2.2430731445147201</v>
      </c>
      <c r="AD20" s="11">
        <v>7.3964078464869401</v>
      </c>
      <c r="AE20" s="11">
        <v>2.3853731887448899</v>
      </c>
      <c r="AF20" s="11">
        <v>14.062468048459699</v>
      </c>
      <c r="AG20" s="11">
        <v>25.906047512011</v>
      </c>
      <c r="AH20" s="11">
        <v>10.7604574622237</v>
      </c>
      <c r="AI20" s="11">
        <v>7.1854828466138301</v>
      </c>
      <c r="AJ20" s="11">
        <v>5.6801702134893102</v>
      </c>
      <c r="AK20" s="11">
        <v>19.32</v>
      </c>
      <c r="AL20" s="11">
        <v>25.95</v>
      </c>
      <c r="AM20" s="2">
        <v>12.249999999999901</v>
      </c>
      <c r="AN20" s="2">
        <v>7.46</v>
      </c>
      <c r="AO20" s="2">
        <v>12.1</v>
      </c>
      <c r="AP20" s="11">
        <v>4.8980717803318097</v>
      </c>
      <c r="AQ20" s="11">
        <v>10.20139136011</v>
      </c>
      <c r="AR20" s="11">
        <v>12.402822091403401</v>
      </c>
      <c r="AS20" s="11">
        <v>1799.7517926089399</v>
      </c>
      <c r="AT20" s="11">
        <v>0.53925313440884404</v>
      </c>
      <c r="AU20" s="11">
        <f t="shared" si="0"/>
        <v>1812.1546147003432</v>
      </c>
      <c r="AV20" s="16">
        <v>1.2805719127790323</v>
      </c>
      <c r="AW20" s="31">
        <v>0.4992581662689749</v>
      </c>
      <c r="AX20" s="3">
        <v>12.417823228634038</v>
      </c>
      <c r="BD20" s="2">
        <v>7.3046018991964941</v>
      </c>
      <c r="BE20" s="2">
        <v>9.4959824689554431</v>
      </c>
      <c r="BI20" s="2">
        <v>1.4609203798392987</v>
      </c>
      <c r="BM20" s="37">
        <v>30.679327976625274</v>
      </c>
      <c r="BN20" s="36">
        <f t="shared" si="2"/>
        <v>19.722425127830533</v>
      </c>
      <c r="BO20" s="36">
        <v>19.722425127830533</v>
      </c>
      <c r="BQ20" s="2">
        <v>45.055358843476597</v>
      </c>
      <c r="BR20" s="2">
        <v>1.93786489649362</v>
      </c>
      <c r="BS20" s="2">
        <v>38.272831705748899</v>
      </c>
      <c r="BT20" s="2">
        <v>0</v>
      </c>
      <c r="BU20" s="2">
        <v>6.2980609136042496</v>
      </c>
      <c r="BV20" s="2">
        <v>0.48446622412340401</v>
      </c>
      <c r="BW20" s="2">
        <f t="shared" si="3"/>
        <v>816.47276445186037</v>
      </c>
      <c r="BX20" s="2">
        <f t="shared" si="4"/>
        <v>35.11710814846716</v>
      </c>
      <c r="BY20" s="2">
        <f t="shared" si="5"/>
        <v>693.56288593222473</v>
      </c>
      <c r="BZ20" s="2">
        <f t="shared" si="6"/>
        <v>0</v>
      </c>
      <c r="CA20" s="2">
        <f t="shared" si="7"/>
        <v>114.13060148251799</v>
      </c>
      <c r="CB20" s="2">
        <f t="shared" si="8"/>
        <v>8.7792770371167741</v>
      </c>
    </row>
    <row r="21" spans="1:80">
      <c r="A21" s="2">
        <v>20</v>
      </c>
      <c r="B21" s="4">
        <v>41851</v>
      </c>
      <c r="C21" s="20">
        <v>2014</v>
      </c>
      <c r="D21" s="4" t="s">
        <v>29</v>
      </c>
      <c r="E21" s="20">
        <v>7</v>
      </c>
      <c r="F21" s="21" t="s">
        <v>75</v>
      </c>
      <c r="G21" s="8">
        <v>0.4347569444444444</v>
      </c>
      <c r="H21" s="12">
        <v>44.498333333357401</v>
      </c>
      <c r="I21" s="12">
        <v>68.780999999978505</v>
      </c>
      <c r="J21" s="2">
        <v>4</v>
      </c>
      <c r="K21" s="2">
        <v>8</v>
      </c>
      <c r="L21" s="2">
        <v>4</v>
      </c>
      <c r="M21" s="11">
        <v>8.2520000000000007</v>
      </c>
      <c r="N21" s="1">
        <v>6861</v>
      </c>
      <c r="O21" s="1">
        <v>8310</v>
      </c>
      <c r="P21" s="1">
        <v>9540</v>
      </c>
      <c r="Q21" s="11">
        <v>1.14768826775253</v>
      </c>
      <c r="R21" s="11">
        <v>-4</v>
      </c>
      <c r="S21" s="11">
        <f t="shared" si="1"/>
        <v>4</v>
      </c>
      <c r="T21" s="11" t="s">
        <v>89</v>
      </c>
      <c r="U21" s="15">
        <v>14.405965838720199</v>
      </c>
      <c r="V21" s="11">
        <v>25.659515657850601</v>
      </c>
      <c r="W21" s="11">
        <v>9.0805001949207398</v>
      </c>
      <c r="X21" s="15">
        <v>7.2811168472939602</v>
      </c>
      <c r="Y21" s="66">
        <v>83.563990356890599</v>
      </c>
      <c r="Z21" s="11">
        <v>6.3324089792080001</v>
      </c>
      <c r="AA21" s="11">
        <v>16.336392572037902</v>
      </c>
      <c r="AB21" s="11">
        <v>21.354813996303001</v>
      </c>
      <c r="AC21" s="11">
        <v>2.45542390161983</v>
      </c>
      <c r="AD21" s="11">
        <v>7.3688547667565496</v>
      </c>
      <c r="AE21" s="11">
        <v>3.05374173903733</v>
      </c>
      <c r="AF21" s="11">
        <v>11.3917553496343</v>
      </c>
      <c r="AG21" s="11">
        <v>31.510161028475501</v>
      </c>
      <c r="AH21" s="11">
        <v>40.820822620503002</v>
      </c>
      <c r="AI21" s="11">
        <v>7.2718472923766297</v>
      </c>
      <c r="AJ21" s="11">
        <v>16.1169295369731</v>
      </c>
      <c r="AK21" s="11">
        <v>16.9143333333333</v>
      </c>
      <c r="AL21" s="11">
        <v>31.53</v>
      </c>
      <c r="AM21" s="2">
        <v>41.91</v>
      </c>
      <c r="AN21" s="2">
        <v>7.46</v>
      </c>
      <c r="AO21" s="2">
        <v>22.43</v>
      </c>
      <c r="AP21" s="11">
        <v>4.9446372224035704</v>
      </c>
      <c r="AQ21" s="11">
        <v>10.1553470321725</v>
      </c>
      <c r="AR21" s="11">
        <v>0.58764764647117596</v>
      </c>
      <c r="AS21" s="11">
        <v>1639.65802537231</v>
      </c>
      <c r="AT21" s="11">
        <v>0</v>
      </c>
      <c r="AU21" s="11">
        <f t="shared" si="0"/>
        <v>1640.2456730187812</v>
      </c>
      <c r="AV21" s="16">
        <v>1.2729018166459476</v>
      </c>
      <c r="AW21" s="33">
        <v>0.61213637947122046</v>
      </c>
      <c r="AX21" s="1">
        <v>223.11212814645307</v>
      </c>
      <c r="BD21" s="2">
        <v>2.2883295194508011</v>
      </c>
      <c r="BE21" s="2">
        <v>1.1441647597254005</v>
      </c>
      <c r="BI21" s="2">
        <v>92.677345537757432</v>
      </c>
      <c r="BM21" s="37">
        <v>319.2219679633867</v>
      </c>
      <c r="BN21" s="36">
        <f t="shared" si="2"/>
        <v>225.40045766590387</v>
      </c>
      <c r="BO21" s="36">
        <v>225.40045766590387</v>
      </c>
      <c r="BQ21" s="2">
        <v>60.737725484544399</v>
      </c>
      <c r="BR21" s="2">
        <v>2.5307385618560199</v>
      </c>
      <c r="BS21" s="2">
        <v>13.919062090208101</v>
      </c>
      <c r="BT21" s="2">
        <v>0</v>
      </c>
      <c r="BU21" s="2">
        <v>5.9050566443307098</v>
      </c>
      <c r="BV21" s="2">
        <v>0</v>
      </c>
      <c r="BW21" s="2">
        <f t="shared" si="3"/>
        <v>996.24791415026516</v>
      </c>
      <c r="BX21" s="2">
        <f t="shared" si="4"/>
        <v>41.510329756261093</v>
      </c>
      <c r="BY21" s="2">
        <f t="shared" si="5"/>
        <v>228.3068136594359</v>
      </c>
      <c r="BZ21" s="2">
        <f t="shared" si="6"/>
        <v>0</v>
      </c>
      <c r="CA21" s="2">
        <f t="shared" si="7"/>
        <v>96.857436097942511</v>
      </c>
      <c r="CB21" s="2">
        <f t="shared" si="8"/>
        <v>0</v>
      </c>
    </row>
    <row r="22" spans="1:80">
      <c r="A22" s="2">
        <v>21</v>
      </c>
      <c r="B22" s="4">
        <v>41912</v>
      </c>
      <c r="C22" s="20">
        <v>2014</v>
      </c>
      <c r="D22" s="4" t="s">
        <v>27</v>
      </c>
      <c r="E22" s="20">
        <v>9</v>
      </c>
      <c r="F22" s="21" t="s">
        <v>76</v>
      </c>
      <c r="G22" s="5">
        <v>0.61548611111111107</v>
      </c>
      <c r="H22" s="12">
        <v>44.648666666681798</v>
      </c>
      <c r="I22" s="12">
        <v>68.832499999987803</v>
      </c>
      <c r="J22" s="2">
        <v>22.559999999999899</v>
      </c>
      <c r="K22" s="2">
        <v>2</v>
      </c>
      <c r="L22" s="2">
        <v>1</v>
      </c>
      <c r="M22" s="11">
        <v>10.01</v>
      </c>
      <c r="N22" s="1">
        <v>4311</v>
      </c>
      <c r="O22" s="1">
        <v>4053</v>
      </c>
      <c r="P22" s="1">
        <v>6080</v>
      </c>
      <c r="Q22" s="11">
        <v>3.4319209996610902</v>
      </c>
      <c r="R22" s="11">
        <v>-6</v>
      </c>
      <c r="S22" s="11">
        <f t="shared" si="1"/>
        <v>6</v>
      </c>
      <c r="T22" s="11" t="s">
        <v>88</v>
      </c>
      <c r="U22" s="15">
        <v>14.8990066726357</v>
      </c>
      <c r="V22" s="11">
        <v>19.753214752673799</v>
      </c>
      <c r="W22" s="11">
        <v>35.032658007204901</v>
      </c>
      <c r="X22" s="15">
        <v>7.4887392452953296</v>
      </c>
      <c r="Y22" s="66">
        <v>83.739595863133005</v>
      </c>
      <c r="Z22" s="11">
        <v>3.4366366498083099</v>
      </c>
      <c r="AA22" s="11">
        <v>15.355596550959399</v>
      </c>
      <c r="AB22" s="11">
        <v>16.388066899254799</v>
      </c>
      <c r="AC22" s="11">
        <v>8.3381231854378708</v>
      </c>
      <c r="AD22" s="11">
        <v>7.9048320144890596</v>
      </c>
      <c r="AE22" s="11">
        <v>2.3828873948357598</v>
      </c>
      <c r="AF22" s="11">
        <v>14.704000000000001</v>
      </c>
      <c r="AG22" s="11">
        <v>21.079515380068401</v>
      </c>
      <c r="AH22" s="11">
        <v>77.067875987662404</v>
      </c>
      <c r="AI22" s="11">
        <v>7.2504550647372401</v>
      </c>
      <c r="AJ22" s="11">
        <v>5.6620913253870802</v>
      </c>
      <c r="AK22" s="11">
        <v>15.423</v>
      </c>
      <c r="AL22" s="11">
        <v>21.08</v>
      </c>
      <c r="AM22" s="2">
        <v>118.3</v>
      </c>
      <c r="AN22" s="2">
        <v>8.02</v>
      </c>
      <c r="AO22" s="2">
        <v>7.54</v>
      </c>
      <c r="AP22" s="11">
        <v>0.65159655095942404</v>
      </c>
      <c r="AQ22" s="11">
        <v>4.6914484808135999</v>
      </c>
      <c r="AR22" s="11">
        <v>10.1048683936384</v>
      </c>
      <c r="AS22" s="11">
        <v>8354.6798029556594</v>
      </c>
      <c r="AT22" s="11">
        <v>5.7295645530939696</v>
      </c>
      <c r="AU22" s="11">
        <f t="shared" si="0"/>
        <v>8364.7846713492982</v>
      </c>
      <c r="AV22" s="16">
        <v>0.62994184499999994</v>
      </c>
      <c r="AW22" s="18">
        <v>0.30293799195290233</v>
      </c>
      <c r="AX22" s="1">
        <v>75.613079019073581</v>
      </c>
      <c r="AY22" s="2">
        <v>12.261580381471388</v>
      </c>
      <c r="BB22" s="45"/>
      <c r="BC22" s="45"/>
      <c r="BD22" s="45">
        <v>12.26158038147139</v>
      </c>
      <c r="BE22" s="45">
        <v>2.7247956403269753</v>
      </c>
      <c r="BF22" s="45"/>
      <c r="BG22" s="45"/>
      <c r="BH22" s="45">
        <v>36.103542234332423</v>
      </c>
      <c r="BI22" s="45">
        <v>1.3623978201634876</v>
      </c>
      <c r="BJ22" s="45"/>
      <c r="BK22" s="45"/>
      <c r="BL22" s="45"/>
      <c r="BM22" s="45">
        <v>140.32697547683927</v>
      </c>
      <c r="BN22" s="36">
        <f t="shared" si="2"/>
        <v>87.874659400544971</v>
      </c>
      <c r="BO22" s="36">
        <v>87.874659400544971</v>
      </c>
      <c r="BQ22" s="2">
        <v>78.784022171690793</v>
      </c>
      <c r="BR22" s="2">
        <v>0</v>
      </c>
      <c r="BS22" s="2">
        <v>18.512092641435501</v>
      </c>
      <c r="BT22" s="2">
        <v>0.86102756471793196</v>
      </c>
      <c r="BU22" s="2">
        <v>0</v>
      </c>
      <c r="BV22" s="2">
        <v>0</v>
      </c>
      <c r="BW22" s="2">
        <f t="shared" si="3"/>
        <v>6590.1138100900234</v>
      </c>
      <c r="BX22" s="2">
        <f t="shared" si="4"/>
        <v>0</v>
      </c>
      <c r="BY22" s="2">
        <f t="shared" si="5"/>
        <v>1548.4966876167782</v>
      </c>
      <c r="BZ22" s="2">
        <f t="shared" si="6"/>
        <v>72.023101749617723</v>
      </c>
      <c r="CA22" s="2">
        <f t="shared" si="7"/>
        <v>0</v>
      </c>
      <c r="CB22" s="2">
        <f t="shared" si="8"/>
        <v>0</v>
      </c>
    </row>
    <row r="23" spans="1:80">
      <c r="A23" s="2">
        <v>22</v>
      </c>
      <c r="B23" s="4">
        <v>41912</v>
      </c>
      <c r="C23" s="20">
        <v>2014</v>
      </c>
      <c r="D23" s="4" t="s">
        <v>27</v>
      </c>
      <c r="E23" s="20">
        <v>9</v>
      </c>
      <c r="F23" s="21" t="s">
        <v>76</v>
      </c>
      <c r="G23" s="8">
        <v>0.54194444444444445</v>
      </c>
      <c r="H23" s="12">
        <v>44.5835000000138</v>
      </c>
      <c r="I23" s="12">
        <v>68.814000000037794</v>
      </c>
      <c r="J23" s="2">
        <v>13.93</v>
      </c>
      <c r="K23" s="2">
        <v>4</v>
      </c>
      <c r="L23" s="2">
        <v>2</v>
      </c>
      <c r="M23" s="11">
        <v>7.0620000000000003</v>
      </c>
      <c r="N23" s="1">
        <v>4311</v>
      </c>
      <c r="O23" s="1">
        <v>4053</v>
      </c>
      <c r="P23" s="1">
        <v>6080</v>
      </c>
      <c r="Q23" s="11">
        <v>2.1586480904370502</v>
      </c>
      <c r="R23" s="11">
        <v>-6</v>
      </c>
      <c r="S23" s="11">
        <f t="shared" si="1"/>
        <v>6</v>
      </c>
      <c r="T23" s="11" t="s">
        <v>88</v>
      </c>
      <c r="U23" s="15">
        <v>13.6393926524919</v>
      </c>
      <c r="V23" s="11">
        <v>30.676358217312099</v>
      </c>
      <c r="W23" s="11">
        <v>23.519427211321698</v>
      </c>
      <c r="X23" s="15">
        <v>6.9448178629625197</v>
      </c>
      <c r="Y23" s="66">
        <v>80.911302690483794</v>
      </c>
      <c r="Z23" s="11">
        <v>7.4637606526827298</v>
      </c>
      <c r="AA23" s="11">
        <v>14.3146367231013</v>
      </c>
      <c r="AB23" s="11">
        <v>26.660639554438401</v>
      </c>
      <c r="AC23" s="11">
        <v>3.3957895478638802</v>
      </c>
      <c r="AD23" s="11">
        <v>7.2359347946913699</v>
      </c>
      <c r="AE23" s="11">
        <v>4.1836251736001504</v>
      </c>
      <c r="AF23" s="11">
        <v>13.365</v>
      </c>
      <c r="AG23" s="11">
        <v>32.159999999999997</v>
      </c>
      <c r="AH23" s="11">
        <v>48.298513208082099</v>
      </c>
      <c r="AI23" s="11">
        <v>6.8096534653465204</v>
      </c>
      <c r="AJ23" s="11">
        <v>8.1645190967089007</v>
      </c>
      <c r="AK23" s="11">
        <v>14.499000000000001</v>
      </c>
      <c r="AL23" s="11">
        <v>32.159999999999997</v>
      </c>
      <c r="AM23" s="2">
        <v>56.633333333333503</v>
      </c>
      <c r="AN23" s="2">
        <v>7.47</v>
      </c>
      <c r="AO23" s="2">
        <v>28.08</v>
      </c>
      <c r="AP23" s="11">
        <v>0.94963672310133496</v>
      </c>
      <c r="AQ23" s="11">
        <v>5.4993604455615497</v>
      </c>
      <c r="AR23" s="11">
        <v>9.5198918728330497</v>
      </c>
      <c r="AS23" s="11">
        <v>4743.96628216504</v>
      </c>
      <c r="AT23" s="11">
        <v>8.1976846682729008</v>
      </c>
      <c r="AU23" s="11">
        <f t="shared" si="0"/>
        <v>4753.4861740378728</v>
      </c>
      <c r="AV23" s="16">
        <v>1.429433688</v>
      </c>
      <c r="AW23" s="40">
        <v>0.54164556107176098</v>
      </c>
      <c r="AX23" s="1">
        <v>315.49687282835305</v>
      </c>
      <c r="AY23" s="2">
        <v>0.69492703266157052</v>
      </c>
      <c r="BD23" s="2">
        <v>31.966643502432245</v>
      </c>
      <c r="BE23" s="2">
        <v>11.118832522585128</v>
      </c>
      <c r="BH23" s="2">
        <v>16.678248783877692</v>
      </c>
      <c r="BI23" s="2">
        <v>3.4746351633078527</v>
      </c>
      <c r="BM23" s="37">
        <v>379.43015983321754</v>
      </c>
      <c r="BN23" s="36">
        <f t="shared" si="2"/>
        <v>347.4635163307853</v>
      </c>
      <c r="BO23" s="36">
        <v>347.4635163307853</v>
      </c>
      <c r="BQ23" s="2">
        <v>48.8471243556952</v>
      </c>
      <c r="BR23" s="2">
        <v>4.2109589961806204</v>
      </c>
      <c r="BS23" s="2">
        <v>22.3180826797573</v>
      </c>
      <c r="BT23" s="2">
        <v>0.42109589961806199</v>
      </c>
      <c r="BU23" s="2">
        <v>2.9476712973264401</v>
      </c>
      <c r="BV23" s="2">
        <v>0.42109589961806221</v>
      </c>
      <c r="BW23" s="2">
        <f t="shared" si="3"/>
        <v>2321.9413026630577</v>
      </c>
      <c r="BX23" s="2">
        <f t="shared" si="4"/>
        <v>200.1673536778498</v>
      </c>
      <c r="BY23" s="2">
        <f t="shared" si="5"/>
        <v>1060.8869744926044</v>
      </c>
      <c r="BZ23" s="2">
        <f t="shared" si="6"/>
        <v>20.016735367784975</v>
      </c>
      <c r="CA23" s="2">
        <f t="shared" si="7"/>
        <v>140.11714757449514</v>
      </c>
      <c r="CB23" s="2">
        <f t="shared" si="8"/>
        <v>20.016735367784989</v>
      </c>
    </row>
    <row r="24" spans="1:80">
      <c r="A24" s="2">
        <v>23</v>
      </c>
      <c r="B24" s="4">
        <v>41912</v>
      </c>
      <c r="C24" s="20">
        <v>2014</v>
      </c>
      <c r="D24" s="4" t="s">
        <v>27</v>
      </c>
      <c r="E24" s="20">
        <v>9</v>
      </c>
      <c r="F24" s="21" t="s">
        <v>76</v>
      </c>
      <c r="G24" s="8">
        <v>0.49247685185185186</v>
      </c>
      <c r="H24" s="12">
        <v>44.5363333333352</v>
      </c>
      <c r="I24" s="12">
        <v>68.805333333297696</v>
      </c>
      <c r="J24" s="2">
        <v>7.82</v>
      </c>
      <c r="K24" s="2">
        <v>5</v>
      </c>
      <c r="L24" s="2">
        <v>3</v>
      </c>
      <c r="M24" s="11">
        <v>15.664</v>
      </c>
      <c r="N24" s="1">
        <v>4311</v>
      </c>
      <c r="O24" s="1">
        <v>4053</v>
      </c>
      <c r="P24" s="1">
        <v>6080</v>
      </c>
      <c r="Q24" s="11">
        <v>1.4927669018506999</v>
      </c>
      <c r="R24" s="11">
        <v>-6</v>
      </c>
      <c r="S24" s="11">
        <f t="shared" si="1"/>
        <v>6</v>
      </c>
      <c r="T24" s="11" t="s">
        <v>88</v>
      </c>
      <c r="U24" s="15">
        <v>13.771400196837501</v>
      </c>
      <c r="V24" s="11">
        <v>28.985524764634601</v>
      </c>
      <c r="W24" s="11">
        <v>4.31200956722396</v>
      </c>
      <c r="X24" s="15">
        <v>7.0384326173679899</v>
      </c>
      <c r="Y24" s="66">
        <v>81.372403799371</v>
      </c>
      <c r="Z24" s="11">
        <v>6.3675910811048304</v>
      </c>
      <c r="AA24" s="11">
        <v>14.546477769869799</v>
      </c>
      <c r="AB24" s="11">
        <v>21.643205845705701</v>
      </c>
      <c r="AC24" s="11">
        <v>3.4426093090235201</v>
      </c>
      <c r="AD24" s="11">
        <v>7.4835390043423402</v>
      </c>
      <c r="AE24" s="11">
        <v>2.6631400833011298</v>
      </c>
      <c r="AF24" s="11">
        <v>13.4390418733565</v>
      </c>
      <c r="AG24" s="11">
        <v>31.612303324074801</v>
      </c>
      <c r="AH24" s="11">
        <v>7.4575949453618202</v>
      </c>
      <c r="AI24" s="11">
        <v>6.86742598052163</v>
      </c>
      <c r="AJ24" s="11">
        <v>9.0570168702471605</v>
      </c>
      <c r="AK24" s="11">
        <v>14.587</v>
      </c>
      <c r="AL24" s="11">
        <v>31.78</v>
      </c>
      <c r="AM24" s="2">
        <v>8.5399999999999991</v>
      </c>
      <c r="AN24" s="2">
        <v>7.51</v>
      </c>
      <c r="AO24" s="2">
        <v>18.02</v>
      </c>
      <c r="AP24" s="11">
        <v>1.10743589651329</v>
      </c>
      <c r="AQ24" s="11">
        <v>9.9690974783690294</v>
      </c>
      <c r="AR24" s="11">
        <v>11.2044817927171</v>
      </c>
      <c r="AS24" s="11">
        <v>5697.7155041120895</v>
      </c>
      <c r="AT24" s="11">
        <v>3.3740769034886702</v>
      </c>
      <c r="AU24" s="11">
        <f t="shared" si="0"/>
        <v>5708.9199859048067</v>
      </c>
      <c r="AV24" s="16">
        <v>1.9100429743472538</v>
      </c>
      <c r="AW24" s="33">
        <v>0.64869504440807935</v>
      </c>
      <c r="AX24" s="1"/>
      <c r="AY24" s="2">
        <v>2.8785261945883707</v>
      </c>
      <c r="BD24" s="2">
        <v>0.57570523891767422</v>
      </c>
      <c r="BI24" s="2">
        <v>287.85261945883707</v>
      </c>
      <c r="BM24" s="37">
        <v>291.30685089234311</v>
      </c>
      <c r="BN24" s="36">
        <f t="shared" si="2"/>
        <v>0.57570523891767422</v>
      </c>
      <c r="BO24" s="36">
        <v>0.57570523891767422</v>
      </c>
      <c r="BQ24" s="2">
        <v>29.571477711836099</v>
      </c>
      <c r="BR24" s="2">
        <v>18.482173569897601</v>
      </c>
      <c r="BS24" s="2">
        <v>27.7232603548463</v>
      </c>
      <c r="BT24" s="2">
        <v>0.92410867849487799</v>
      </c>
      <c r="BU24" s="2">
        <v>7.8549237672064596</v>
      </c>
      <c r="BV24" s="2">
        <v>4.1584890532269503</v>
      </c>
      <c r="BW24" s="2">
        <f t="shared" si="3"/>
        <v>1688.2120012183964</v>
      </c>
      <c r="BX24" s="2">
        <f t="shared" si="4"/>
        <v>1055.1325007615001</v>
      </c>
      <c r="BY24" s="2">
        <f t="shared" si="5"/>
        <v>1582.6987511422444</v>
      </c>
      <c r="BZ24" s="2">
        <f t="shared" si="6"/>
        <v>52.756625038074887</v>
      </c>
      <c r="CA24" s="2">
        <f t="shared" si="7"/>
        <v>448.43131282363629</v>
      </c>
      <c r="CB24" s="2">
        <f t="shared" si="8"/>
        <v>237.40481267133697</v>
      </c>
    </row>
    <row r="25" spans="1:80">
      <c r="A25" s="2">
        <v>24</v>
      </c>
      <c r="B25" s="4">
        <v>41912</v>
      </c>
      <c r="C25" s="20">
        <v>2014</v>
      </c>
      <c r="D25" s="4" t="s">
        <v>27</v>
      </c>
      <c r="E25" s="20">
        <v>9</v>
      </c>
      <c r="F25" s="21" t="s">
        <v>76</v>
      </c>
      <c r="G25" s="8">
        <v>0.45672453703703703</v>
      </c>
      <c r="H25" s="12">
        <v>44.497499999985202</v>
      </c>
      <c r="I25" s="12">
        <v>68.7839999999767</v>
      </c>
      <c r="J25" s="2">
        <v>3.54</v>
      </c>
      <c r="K25" s="2">
        <v>8</v>
      </c>
      <c r="L25" s="2">
        <v>4</v>
      </c>
      <c r="M25" s="11">
        <v>8.9260000000000002</v>
      </c>
      <c r="N25" s="1">
        <v>4311</v>
      </c>
      <c r="O25" s="1">
        <v>4053</v>
      </c>
      <c r="P25" s="1">
        <v>6080</v>
      </c>
      <c r="Q25" s="11">
        <v>1.06556902453303</v>
      </c>
      <c r="R25" s="11">
        <v>-6</v>
      </c>
      <c r="S25" s="11">
        <f t="shared" si="1"/>
        <v>6</v>
      </c>
      <c r="T25" s="11" t="s">
        <v>88</v>
      </c>
      <c r="U25" s="15">
        <v>13.7417114898967</v>
      </c>
      <c r="V25" s="11">
        <v>29.3895411403855</v>
      </c>
      <c r="W25" s="11">
        <v>2.79648483021818</v>
      </c>
      <c r="X25" s="15">
        <v>7.1101526450221897</v>
      </c>
      <c r="Y25" s="66">
        <v>82.356162664917207</v>
      </c>
      <c r="Z25" s="11">
        <v>7.8984461191848103</v>
      </c>
      <c r="AA25" s="11">
        <v>13.9688685937338</v>
      </c>
      <c r="AB25" s="11">
        <v>27.240563808014802</v>
      </c>
      <c r="AC25" s="11">
        <v>2.8635091928418399</v>
      </c>
      <c r="AD25" s="11">
        <v>7.2595126705653001</v>
      </c>
      <c r="AE25" s="11">
        <v>6.2165272529129103</v>
      </c>
      <c r="AF25" s="11">
        <v>13.283765309679699</v>
      </c>
      <c r="AG25" s="11">
        <v>32.7675269472726</v>
      </c>
      <c r="AH25" s="11">
        <v>2.7660202810664498</v>
      </c>
      <c r="AI25" s="11">
        <v>6.9298040586718201</v>
      </c>
      <c r="AJ25" s="11">
        <v>11.0936680257383</v>
      </c>
      <c r="AK25" s="11">
        <v>13.971</v>
      </c>
      <c r="AL25" s="11">
        <v>32.99</v>
      </c>
      <c r="AM25" s="2">
        <v>3.52</v>
      </c>
      <c r="AN25" s="2">
        <v>7.26</v>
      </c>
      <c r="AO25" s="2">
        <v>23.54</v>
      </c>
      <c r="AP25" s="11">
        <v>0.685103284054142</v>
      </c>
      <c r="AQ25" s="11">
        <v>5.5269631392578296</v>
      </c>
      <c r="AR25" s="11">
        <v>1.14591291061879</v>
      </c>
      <c r="AS25" s="11">
        <v>3413.7931034482799</v>
      </c>
      <c r="AT25" s="11">
        <v>0</v>
      </c>
      <c r="AU25" s="11">
        <f t="shared" si="0"/>
        <v>3414.9390163588987</v>
      </c>
      <c r="AV25" s="16">
        <v>1.2450019794330134</v>
      </c>
      <c r="AW25" s="18">
        <v>0.48539047206185748</v>
      </c>
      <c r="AX25" s="1">
        <v>0</v>
      </c>
      <c r="AY25" s="2">
        <v>0</v>
      </c>
      <c r="AZ25" s="2">
        <v>0</v>
      </c>
      <c r="BA25" s="2">
        <v>0</v>
      </c>
      <c r="BB25" s="2">
        <v>0</v>
      </c>
      <c r="BC25" s="2">
        <v>0</v>
      </c>
      <c r="BD25" s="2">
        <v>0</v>
      </c>
      <c r="BE25" s="2">
        <v>0</v>
      </c>
      <c r="BF25" s="2">
        <v>0</v>
      </c>
      <c r="BG25" s="2">
        <v>0</v>
      </c>
      <c r="BH25" s="2">
        <v>0</v>
      </c>
      <c r="BI25" s="2">
        <v>0</v>
      </c>
      <c r="BJ25" s="2">
        <v>0</v>
      </c>
      <c r="BK25" s="2">
        <v>0</v>
      </c>
      <c r="BL25" s="2">
        <v>0</v>
      </c>
      <c r="BM25" s="37">
        <v>0</v>
      </c>
      <c r="BN25" s="36">
        <f t="shared" si="2"/>
        <v>0</v>
      </c>
      <c r="BO25" s="36">
        <v>0</v>
      </c>
      <c r="BP25" s="2" t="s">
        <v>68</v>
      </c>
      <c r="BQ25" s="2">
        <v>65.8765046491134</v>
      </c>
      <c r="BR25" s="2">
        <v>3.22472400380276</v>
      </c>
      <c r="BS25" s="2">
        <v>11.977546299838799</v>
      </c>
      <c r="BT25" s="2">
        <v>0.460674857686108</v>
      </c>
      <c r="BU25" s="2">
        <v>0.460674857686108</v>
      </c>
      <c r="BV25" s="2">
        <v>4.1460737191749715</v>
      </c>
      <c r="BW25" s="2">
        <f t="shared" si="3"/>
        <v>2249.6424598760573</v>
      </c>
      <c r="BX25" s="2">
        <f t="shared" si="4"/>
        <v>110.12235817575126</v>
      </c>
      <c r="BY25" s="2">
        <f t="shared" si="5"/>
        <v>409.02590179564675</v>
      </c>
      <c r="BZ25" s="2">
        <f t="shared" si="6"/>
        <v>15.731765453678731</v>
      </c>
      <c r="CA25" s="2">
        <f t="shared" si="7"/>
        <v>15.731765453678731</v>
      </c>
      <c r="CB25" s="2">
        <f t="shared" si="8"/>
        <v>141.58588908310858</v>
      </c>
    </row>
    <row r="26" spans="1:80">
      <c r="A26" s="2">
        <v>25</v>
      </c>
      <c r="B26" s="4">
        <v>42144</v>
      </c>
      <c r="C26" s="20">
        <v>2015</v>
      </c>
      <c r="D26" s="21" t="s">
        <v>28</v>
      </c>
      <c r="E26" s="83">
        <v>5</v>
      </c>
      <c r="F26" s="21" t="s">
        <v>74</v>
      </c>
      <c r="G26" s="5">
        <v>0.57820601851851849</v>
      </c>
      <c r="H26" s="14">
        <v>44.653333333345699</v>
      </c>
      <c r="I26" s="14">
        <v>68.830000000028505</v>
      </c>
      <c r="J26" s="2">
        <v>23.219999999999899</v>
      </c>
      <c r="K26" s="2">
        <v>2</v>
      </c>
      <c r="L26" s="2">
        <v>1</v>
      </c>
      <c r="M26" s="11">
        <v>9.6660000000000004</v>
      </c>
      <c r="N26" s="2">
        <v>11003</v>
      </c>
      <c r="O26" s="2">
        <v>9190</v>
      </c>
      <c r="P26" s="2">
        <v>14400</v>
      </c>
      <c r="Q26" s="11">
        <v>3.4264338668435799</v>
      </c>
      <c r="R26" s="11">
        <v>-12</v>
      </c>
      <c r="S26" s="11">
        <f t="shared" si="1"/>
        <v>12</v>
      </c>
      <c r="T26" s="11" t="s">
        <v>74</v>
      </c>
      <c r="U26" s="15">
        <v>12.807794374059499</v>
      </c>
      <c r="V26" s="11">
        <v>10.529690137935001</v>
      </c>
      <c r="W26" s="11">
        <v>7.5509032807966801</v>
      </c>
      <c r="X26" s="15">
        <v>9.2008138208533801</v>
      </c>
      <c r="Y26" s="66">
        <v>92.932807996775693</v>
      </c>
      <c r="Z26" s="11">
        <v>1.36779118284804</v>
      </c>
      <c r="AA26" s="11">
        <v>14.191968521118801</v>
      </c>
      <c r="AB26" s="11">
        <v>6.3869941240597798</v>
      </c>
      <c r="AC26" s="11">
        <v>7.2013413231537804</v>
      </c>
      <c r="AD26" s="11">
        <v>9.28394806381508</v>
      </c>
      <c r="AE26" s="11">
        <v>1.50114082312203</v>
      </c>
      <c r="AF26" s="11">
        <v>11.487690335360799</v>
      </c>
      <c r="AG26" s="11">
        <v>14.3350699767441</v>
      </c>
      <c r="AH26" s="11">
        <v>9.0624904829414099</v>
      </c>
      <c r="AI26" s="11">
        <v>9.1690355329258004</v>
      </c>
      <c r="AJ26" s="11">
        <v>1.1724409022009901</v>
      </c>
      <c r="AK26" s="11">
        <v>14.237</v>
      </c>
      <c r="AL26" s="11">
        <v>14.64</v>
      </c>
      <c r="AM26" s="2">
        <v>9.7200000000000006</v>
      </c>
      <c r="AN26" s="2">
        <v>9.31</v>
      </c>
      <c r="AO26" s="2">
        <v>2.84</v>
      </c>
      <c r="AP26" s="11">
        <v>2.7042781857580498</v>
      </c>
      <c r="AQ26" s="11">
        <v>7.9480758526843598</v>
      </c>
      <c r="AR26" s="11">
        <v>0.84435688150858401</v>
      </c>
      <c r="AS26" s="11">
        <v>3250.4224015187501</v>
      </c>
      <c r="AT26" s="11">
        <v>0.24124482328816699</v>
      </c>
      <c r="AU26" s="11">
        <f t="shared" si="0"/>
        <v>3251.2667584002588</v>
      </c>
      <c r="AV26" s="16">
        <v>0.51094218899999999</v>
      </c>
      <c r="AW26" s="31">
        <v>0.221899373351573</v>
      </c>
      <c r="AX26" s="2">
        <v>650.64695009242143</v>
      </c>
      <c r="AY26" s="2">
        <v>4.6210720887245849</v>
      </c>
      <c r="BD26" s="2">
        <v>2370.6099815157118</v>
      </c>
      <c r="BG26" s="2">
        <v>0.92421441774491686</v>
      </c>
      <c r="BH26" s="2">
        <v>11.090573012939002</v>
      </c>
      <c r="BI26" s="2">
        <v>3.6968576709796674</v>
      </c>
      <c r="BM26" s="37">
        <v>3041.5896487985215</v>
      </c>
      <c r="BN26" s="36">
        <f t="shared" si="2"/>
        <v>3021.2569316081331</v>
      </c>
      <c r="BO26" s="36">
        <v>3021.2569316081331</v>
      </c>
      <c r="BQ26" s="2">
        <v>0</v>
      </c>
      <c r="BR26" s="2">
        <v>0.30022231204405397</v>
      </c>
      <c r="BS26" s="2">
        <v>86.1638035566436</v>
      </c>
      <c r="BT26" s="2">
        <v>11.108225545630001</v>
      </c>
      <c r="BU26" s="2">
        <v>1.2008892481762199</v>
      </c>
      <c r="BV26" s="2">
        <v>0</v>
      </c>
      <c r="BW26" s="2">
        <f t="shared" si="3"/>
        <v>0</v>
      </c>
      <c r="BX26" s="2">
        <f t="shared" si="4"/>
        <v>9.7610282327890232</v>
      </c>
      <c r="BY26" s="2">
        <f t="shared" si="5"/>
        <v>2801.4151028104534</v>
      </c>
      <c r="BZ26" s="2">
        <f t="shared" si="6"/>
        <v>361.15804461319397</v>
      </c>
      <c r="CA26" s="2">
        <f t="shared" si="7"/>
        <v>39.044112931156228</v>
      </c>
      <c r="CB26" s="2">
        <f t="shared" si="8"/>
        <v>0</v>
      </c>
    </row>
    <row r="27" spans="1:80">
      <c r="A27" s="2">
        <v>26</v>
      </c>
      <c r="B27" s="4">
        <v>42144</v>
      </c>
      <c r="C27" s="20">
        <v>2015</v>
      </c>
      <c r="D27" s="21" t="s">
        <v>28</v>
      </c>
      <c r="E27" s="83">
        <v>5</v>
      </c>
      <c r="F27" s="21" t="s">
        <v>74</v>
      </c>
      <c r="G27" s="5">
        <v>0.44619212962962962</v>
      </c>
      <c r="H27" s="14">
        <v>44.583999999974097</v>
      </c>
      <c r="I27" s="14">
        <v>68.811166666666907</v>
      </c>
      <c r="J27" s="2">
        <v>13.87</v>
      </c>
      <c r="K27" s="2">
        <v>4</v>
      </c>
      <c r="L27" s="2">
        <v>2</v>
      </c>
      <c r="M27" s="11">
        <v>6.0620000000000003</v>
      </c>
      <c r="N27" s="2">
        <v>11003</v>
      </c>
      <c r="O27" s="2">
        <v>9190</v>
      </c>
      <c r="P27" s="2">
        <v>14400</v>
      </c>
      <c r="Q27" s="11">
        <v>1.9094962459057601</v>
      </c>
      <c r="R27" s="11">
        <v>-12</v>
      </c>
      <c r="S27" s="11">
        <f t="shared" si="1"/>
        <v>12</v>
      </c>
      <c r="T27" s="11" t="s">
        <v>74</v>
      </c>
      <c r="U27" s="15">
        <v>8.2143297354472899</v>
      </c>
      <c r="V27" s="11">
        <v>24.536601089063801</v>
      </c>
      <c r="W27" s="11">
        <v>16.351224236026201</v>
      </c>
      <c r="X27" s="15">
        <v>9.5133477784965699</v>
      </c>
      <c r="Y27" s="66">
        <v>94.648934437074601</v>
      </c>
      <c r="Z27" s="11">
        <v>1.83461142387193</v>
      </c>
      <c r="AA27" s="11">
        <v>8.5035633266526798</v>
      </c>
      <c r="AB27" s="11">
        <v>23.036924430211801</v>
      </c>
      <c r="AC27" s="11">
        <v>13.643055374760999</v>
      </c>
      <c r="AD27" s="11">
        <v>9.3748804641840504</v>
      </c>
      <c r="AE27" s="11">
        <v>1.8529973890764599</v>
      </c>
      <c r="AF27" s="11">
        <v>7.34745531707852</v>
      </c>
      <c r="AG27" s="11">
        <v>28.562292240329601</v>
      </c>
      <c r="AH27" s="11">
        <v>19.343592013727001</v>
      </c>
      <c r="AI27" s="11">
        <v>9.4385845270157702</v>
      </c>
      <c r="AJ27" s="11">
        <v>1.81937960784946</v>
      </c>
      <c r="AK27" s="11">
        <v>10.76</v>
      </c>
      <c r="AL27" s="11">
        <v>29.01</v>
      </c>
      <c r="AM27" s="2">
        <v>27.46</v>
      </c>
      <c r="AN27" s="2">
        <v>9.92</v>
      </c>
      <c r="AO27" s="2">
        <v>2.8128571428571401</v>
      </c>
      <c r="AP27" s="11">
        <v>1.1561080095741501</v>
      </c>
      <c r="AQ27" s="11">
        <v>5.5253678101178298</v>
      </c>
      <c r="AR27" s="11">
        <v>2.6737967914438499</v>
      </c>
      <c r="AS27" s="11">
        <v>2994.66472303207</v>
      </c>
      <c r="AT27" s="11">
        <v>1.0185892538833701</v>
      </c>
      <c r="AU27" s="11">
        <f t="shared" si="0"/>
        <v>2997.3385198235137</v>
      </c>
      <c r="AV27" s="16">
        <v>1.0970694506364438</v>
      </c>
      <c r="AW27" s="31">
        <v>0.39568416398599399</v>
      </c>
      <c r="AX27" s="2">
        <v>9.1228070175438596</v>
      </c>
      <c r="AY27" s="2">
        <v>1.4035087719298245</v>
      </c>
      <c r="BD27" s="2">
        <v>58.245614035087719</v>
      </c>
      <c r="BH27" s="2">
        <v>2.1052631578947367</v>
      </c>
      <c r="BI27" s="2">
        <v>16.140350877192983</v>
      </c>
      <c r="BM27" s="37">
        <v>87.017543859649123</v>
      </c>
      <c r="BN27" s="36">
        <f t="shared" si="2"/>
        <v>67.368421052631575</v>
      </c>
      <c r="BO27" s="36">
        <v>67.368421052631575</v>
      </c>
      <c r="BQ27" s="2">
        <v>8.7258335633669706</v>
      </c>
      <c r="BR27" s="2">
        <v>0</v>
      </c>
      <c r="BS27" s="2">
        <v>70.679251863272398</v>
      </c>
      <c r="BT27" s="2">
        <v>3.4903334253467899</v>
      </c>
      <c r="BU27" s="2">
        <v>10.9072919542087</v>
      </c>
      <c r="BV27" s="2">
        <v>0.43629167816834835</v>
      </c>
      <c r="BW27" s="2">
        <f t="shared" si="3"/>
        <v>261.54277057048694</v>
      </c>
      <c r="BX27" s="2">
        <f t="shared" si="4"/>
        <v>0</v>
      </c>
      <c r="BY27" s="2">
        <f t="shared" si="5"/>
        <v>2118.4964416209423</v>
      </c>
      <c r="BZ27" s="2">
        <f t="shared" si="6"/>
        <v>104.61710822819482</v>
      </c>
      <c r="CA27" s="2">
        <f t="shared" si="7"/>
        <v>326.92846321310827</v>
      </c>
      <c r="CB27" s="2">
        <f t="shared" si="8"/>
        <v>13.07713852852434</v>
      </c>
    </row>
    <row r="28" spans="1:80">
      <c r="A28" s="2">
        <v>27</v>
      </c>
      <c r="B28" s="4">
        <v>42144</v>
      </c>
      <c r="C28" s="20">
        <v>2015</v>
      </c>
      <c r="D28" s="21" t="s">
        <v>28</v>
      </c>
      <c r="E28" s="83">
        <v>5</v>
      </c>
      <c r="F28" s="21" t="s">
        <v>74</v>
      </c>
      <c r="G28" s="5">
        <v>0.40320601851851851</v>
      </c>
      <c r="H28" s="14">
        <v>44.5354999999631</v>
      </c>
      <c r="I28" s="14">
        <v>68.805166666670402</v>
      </c>
      <c r="J28" s="2">
        <v>7.73</v>
      </c>
      <c r="K28" s="2">
        <v>5</v>
      </c>
      <c r="L28" s="2">
        <v>3</v>
      </c>
      <c r="M28" s="11">
        <v>8.4120000000000008</v>
      </c>
      <c r="N28" s="2">
        <v>11003</v>
      </c>
      <c r="O28" s="2">
        <v>9190</v>
      </c>
      <c r="P28" s="2">
        <v>14400</v>
      </c>
      <c r="Q28" s="11">
        <v>1.1863931175321301</v>
      </c>
      <c r="R28" s="11">
        <v>-12</v>
      </c>
      <c r="S28" s="11">
        <f t="shared" si="1"/>
        <v>12</v>
      </c>
      <c r="T28" s="11" t="s">
        <v>74</v>
      </c>
      <c r="U28" s="15">
        <v>9.4224929437687397</v>
      </c>
      <c r="V28" s="11">
        <v>20.805383109644701</v>
      </c>
      <c r="W28" s="11">
        <v>8.8831594046845392</v>
      </c>
      <c r="X28" s="15">
        <v>9.4758672202765997</v>
      </c>
      <c r="Y28" s="66">
        <v>94.646377010755998</v>
      </c>
      <c r="Z28" s="11">
        <v>1.46323565734783</v>
      </c>
      <c r="AA28" s="11">
        <v>11.175842245114101</v>
      </c>
      <c r="AB28" s="11">
        <v>15.5100847754619</v>
      </c>
      <c r="AC28" s="11">
        <v>5.4963932675001201</v>
      </c>
      <c r="AD28" s="11">
        <v>9.3338072676313502</v>
      </c>
      <c r="AE28" s="11">
        <v>1.7519660311344101</v>
      </c>
      <c r="AF28" s="11">
        <v>8.0927934715551793</v>
      </c>
      <c r="AG28" s="11">
        <v>24.808889535727499</v>
      </c>
      <c r="AH28" s="11">
        <v>21.654422576264299</v>
      </c>
      <c r="AI28" s="11">
        <v>9.6455164184805398</v>
      </c>
      <c r="AJ28" s="11">
        <v>1.50694392140805</v>
      </c>
      <c r="AK28" s="11">
        <v>11.439</v>
      </c>
      <c r="AL28" s="11">
        <v>24.86</v>
      </c>
      <c r="AM28" s="2">
        <v>39.18</v>
      </c>
      <c r="AN28" s="2">
        <v>9.68</v>
      </c>
      <c r="AO28" s="2">
        <v>3.415</v>
      </c>
      <c r="AP28" s="11">
        <v>3.0830487735589598</v>
      </c>
      <c r="AQ28" s="11">
        <v>9.2988047602656199</v>
      </c>
      <c r="AR28" s="11">
        <v>0.74835128856737498</v>
      </c>
      <c r="AS28" s="11">
        <v>2033.40659340659</v>
      </c>
      <c r="AT28" s="11">
        <v>9.3543911070921901E-2</v>
      </c>
      <c r="AU28" s="11">
        <f t="shared" si="0"/>
        <v>2034.1549446951574</v>
      </c>
      <c r="AV28" s="16">
        <v>1.5990590274137773</v>
      </c>
      <c r="AW28" s="31">
        <v>0.6699313566780366</v>
      </c>
      <c r="AX28" s="2">
        <v>34.274193548387096</v>
      </c>
      <c r="AY28" s="2">
        <v>7.39247311827957</v>
      </c>
      <c r="BD28" s="2">
        <v>177.41935483870969</v>
      </c>
      <c r="BH28" s="2">
        <v>2.0161290322580649</v>
      </c>
      <c r="BI28" s="2">
        <v>297.04301075268819</v>
      </c>
      <c r="BM28" s="37">
        <v>518.14516129032268</v>
      </c>
      <c r="BN28" s="36">
        <f t="shared" si="2"/>
        <v>211.6935483870968</v>
      </c>
      <c r="BO28" s="36">
        <v>211.6935483870968</v>
      </c>
      <c r="BQ28" s="2">
        <v>6.1139578412086202</v>
      </c>
      <c r="BR28" s="2">
        <v>0.917093676181293</v>
      </c>
      <c r="BS28" s="2">
        <v>16.507686171263298</v>
      </c>
      <c r="BT28" s="2">
        <v>29.652695529861798</v>
      </c>
      <c r="BU28" s="2">
        <v>33.626768126647399</v>
      </c>
      <c r="BV28" s="2">
        <v>0</v>
      </c>
      <c r="BW28" s="2">
        <f t="shared" si="3"/>
        <v>124.36737574352244</v>
      </c>
      <c r="BX28" s="2">
        <f t="shared" si="4"/>
        <v>18.655106361528365</v>
      </c>
      <c r="BY28" s="2">
        <f t="shared" si="5"/>
        <v>335.79191450751108</v>
      </c>
      <c r="BZ28" s="2">
        <f t="shared" si="6"/>
        <v>603.18177235608368</v>
      </c>
      <c r="CA28" s="2">
        <f t="shared" si="7"/>
        <v>684.02056658937317</v>
      </c>
      <c r="CB28" s="2">
        <f t="shared" si="8"/>
        <v>0</v>
      </c>
    </row>
    <row r="29" spans="1:80" s="46" customFormat="1">
      <c r="A29" s="56"/>
      <c r="B29" s="47">
        <v>42144</v>
      </c>
      <c r="C29" s="48">
        <v>2015</v>
      </c>
      <c r="D29" s="47" t="s">
        <v>28</v>
      </c>
      <c r="E29" s="48">
        <v>5</v>
      </c>
      <c r="F29" s="47" t="s">
        <v>74</v>
      </c>
      <c r="G29" s="49">
        <v>0.37239583333333331</v>
      </c>
      <c r="H29" s="50">
        <v>44.498499999984602</v>
      </c>
      <c r="I29" s="50">
        <v>68.7811666666843</v>
      </c>
      <c r="J29" s="46">
        <v>4</v>
      </c>
      <c r="K29" s="46">
        <v>8</v>
      </c>
      <c r="L29" s="46">
        <v>4</v>
      </c>
      <c r="M29" s="51">
        <v>9.9</v>
      </c>
      <c r="N29" s="2">
        <v>11003</v>
      </c>
      <c r="O29" s="2">
        <v>9190</v>
      </c>
      <c r="P29" s="2">
        <v>14400</v>
      </c>
      <c r="Q29" s="51">
        <v>0.71861413121223505</v>
      </c>
      <c r="R29" s="11">
        <v>-12</v>
      </c>
      <c r="S29" s="11">
        <f t="shared" si="1"/>
        <v>12</v>
      </c>
      <c r="T29" s="51" t="s">
        <v>74</v>
      </c>
      <c r="U29" s="51">
        <v>8.41928375065533</v>
      </c>
      <c r="V29" s="51">
        <v>24.505425438125702</v>
      </c>
      <c r="W29" s="51">
        <v>3.1851586976827702</v>
      </c>
      <c r="X29" s="51">
        <v>9.5492793481888008</v>
      </c>
      <c r="Y29" s="51">
        <v>95.439183410227798</v>
      </c>
      <c r="Z29" s="51">
        <v>1.9375275478041301</v>
      </c>
      <c r="AA29" s="51">
        <v>9.13887231624728</v>
      </c>
      <c r="AB29" s="51">
        <v>22.219064217944201</v>
      </c>
      <c r="AC29" s="51">
        <v>4.0816757788101796</v>
      </c>
      <c r="AD29" s="51">
        <v>9.3452031728167793</v>
      </c>
      <c r="AE29" s="51">
        <v>1.94946849013822</v>
      </c>
      <c r="AF29" s="51">
        <v>7.3838413663564202</v>
      </c>
      <c r="AG29" s="51">
        <v>27.4714026139903</v>
      </c>
      <c r="AH29" s="51">
        <v>2.5377893328343699</v>
      </c>
      <c r="AI29" s="51">
        <v>9.7063004425788293</v>
      </c>
      <c r="AJ29" s="51">
        <v>1.76293746040041</v>
      </c>
      <c r="AK29" s="51">
        <v>10.53</v>
      </c>
      <c r="AL29" s="51">
        <v>28.27</v>
      </c>
      <c r="AM29" s="46">
        <v>4.1333333333333302</v>
      </c>
      <c r="AN29" s="46">
        <v>9.76999999999998</v>
      </c>
      <c r="AO29" s="46">
        <v>3.24</v>
      </c>
      <c r="AP29" s="51">
        <v>1.7550309498908601</v>
      </c>
      <c r="AQ29" s="51">
        <v>5.2523383960461203</v>
      </c>
      <c r="AR29" s="51">
        <v>2.1645021645021645</v>
      </c>
      <c r="AS29" s="51">
        <v>1098.6499215070644</v>
      </c>
      <c r="AT29" s="51">
        <v>0</v>
      </c>
      <c r="AU29" s="51">
        <f t="shared" si="0"/>
        <v>1100.8144236715666</v>
      </c>
      <c r="AV29" s="53"/>
      <c r="AW29" s="54"/>
      <c r="BN29" s="20"/>
      <c r="BO29" s="20"/>
      <c r="BQ29" s="56"/>
      <c r="BR29" s="56"/>
      <c r="BS29" s="56"/>
      <c r="BT29" s="56"/>
      <c r="BU29" s="56"/>
      <c r="BV29" s="56"/>
      <c r="BW29" s="2"/>
      <c r="BX29" s="2"/>
      <c r="BY29" s="2"/>
      <c r="BZ29" s="2"/>
      <c r="CA29" s="2"/>
      <c r="CB29" s="2"/>
    </row>
    <row r="30" spans="1:80">
      <c r="A30" s="2">
        <v>28</v>
      </c>
      <c r="B30" s="4">
        <v>42206</v>
      </c>
      <c r="C30" s="20">
        <v>2015</v>
      </c>
      <c r="D30" s="4" t="s">
        <v>29</v>
      </c>
      <c r="E30" s="84">
        <v>7</v>
      </c>
      <c r="F30" s="21" t="s">
        <v>75</v>
      </c>
      <c r="G30" s="5">
        <v>0.6399421296296296</v>
      </c>
      <c r="H30" s="14">
        <v>44.649666666681199</v>
      </c>
      <c r="I30" s="14">
        <v>68.833333333359903</v>
      </c>
      <c r="J30" s="2">
        <v>22.68</v>
      </c>
      <c r="K30" s="2">
        <v>2</v>
      </c>
      <c r="L30" s="2">
        <v>1</v>
      </c>
      <c r="M30" s="11">
        <v>10.417</v>
      </c>
      <c r="N30" s="2">
        <v>4843</v>
      </c>
      <c r="O30" s="2">
        <v>6308</v>
      </c>
      <c r="P30" s="2">
        <v>7510</v>
      </c>
      <c r="Q30" s="11">
        <v>3.42129600606859</v>
      </c>
      <c r="R30" s="11">
        <v>-9</v>
      </c>
      <c r="S30" s="11">
        <f t="shared" si="1"/>
        <v>9</v>
      </c>
      <c r="T30" s="11" t="s">
        <v>88</v>
      </c>
      <c r="U30" s="15">
        <v>17.954728007777401</v>
      </c>
      <c r="V30" s="11">
        <v>16.828816722432499</v>
      </c>
      <c r="W30" s="11">
        <v>6.9757917599813997</v>
      </c>
      <c r="X30" s="15">
        <v>7.4104314103452804</v>
      </c>
      <c r="Y30" s="66">
        <v>86.633696354174106</v>
      </c>
      <c r="Z30" s="11">
        <v>2.92255483082275</v>
      </c>
      <c r="AA30" s="11">
        <v>19.526586439881001</v>
      </c>
      <c r="AB30" s="11">
        <v>13.2248206329977</v>
      </c>
      <c r="AC30" s="11">
        <v>4.6302603689497301</v>
      </c>
      <c r="AD30" s="11">
        <v>7.5363149224217496</v>
      </c>
      <c r="AE30" s="11">
        <v>2.3797998433775498</v>
      </c>
      <c r="AF30" s="11">
        <v>16.663290617368201</v>
      </c>
      <c r="AG30" s="11">
        <v>19.3815444908888</v>
      </c>
      <c r="AH30" s="11">
        <v>11.8267680770068</v>
      </c>
      <c r="AI30" s="11">
        <v>7.3244198468037398</v>
      </c>
      <c r="AJ30" s="11">
        <v>3.6258555646147701</v>
      </c>
      <c r="AK30" s="11">
        <v>19.548999999999999</v>
      </c>
      <c r="AL30" s="11">
        <v>19.52</v>
      </c>
      <c r="AM30" s="2">
        <v>18.9428571428572</v>
      </c>
      <c r="AN30" s="2">
        <v>7.54</v>
      </c>
      <c r="AO30" s="2">
        <v>6.45</v>
      </c>
      <c r="AP30" s="11">
        <v>2.8632958225127898</v>
      </c>
      <c r="AQ30" s="11">
        <v>6.1567238578910697</v>
      </c>
      <c r="AR30" s="11">
        <v>0.31978964947501198</v>
      </c>
      <c r="AS30" s="11">
        <v>970.068027210884</v>
      </c>
      <c r="AT30" s="11">
        <v>0</v>
      </c>
      <c r="AU30" s="11">
        <f t="shared" si="0"/>
        <v>970.38781686035895</v>
      </c>
      <c r="AV30" s="16">
        <v>0.94650093000000002</v>
      </c>
      <c r="AW30" s="40">
        <v>0.41106013101529598</v>
      </c>
      <c r="AX30" s="1">
        <v>54.414784394250518</v>
      </c>
      <c r="BB30" s="45"/>
      <c r="BC30" s="45"/>
      <c r="BD30" s="45">
        <v>5.1334702258726894</v>
      </c>
      <c r="BE30" s="45">
        <v>2.0533880903490762</v>
      </c>
      <c r="BF30" s="45"/>
      <c r="BG30" s="45"/>
      <c r="BH30" s="45">
        <v>28.747433264887068</v>
      </c>
      <c r="BI30" s="45">
        <v>5.1334702258726894</v>
      </c>
      <c r="BJ30" s="45"/>
      <c r="BK30" s="45"/>
      <c r="BL30" s="45"/>
      <c r="BM30" s="45">
        <v>95.48254620123204</v>
      </c>
      <c r="BN30" s="36">
        <f t="shared" ref="BN30:BN49" si="9">AX30+BD30</f>
        <v>59.54825462012321</v>
      </c>
      <c r="BO30" s="36">
        <v>59.54825462012321</v>
      </c>
      <c r="BQ30" s="46">
        <v>20.171391903861799</v>
      </c>
      <c r="BR30" s="46">
        <v>6.2294004408985</v>
      </c>
      <c r="BS30" s="2">
        <v>69.116681082349999</v>
      </c>
      <c r="BT30" s="46">
        <v>0</v>
      </c>
      <c r="BU30" s="46">
        <v>2.0764668136328299</v>
      </c>
      <c r="BV30" s="46">
        <v>0.88991434869978547</v>
      </c>
      <c r="BW30" s="2">
        <f t="shared" si="3"/>
        <v>195.74072952623172</v>
      </c>
      <c r="BX30" s="2">
        <f t="shared" si="4"/>
        <v>60.449342941924527</v>
      </c>
      <c r="BY30" s="2">
        <f t="shared" si="5"/>
        <v>670.69985264135289</v>
      </c>
      <c r="BZ30" s="2">
        <f t="shared" si="6"/>
        <v>0</v>
      </c>
      <c r="CA30" s="2">
        <f t="shared" si="7"/>
        <v>20.149780980641477</v>
      </c>
      <c r="CB30" s="2">
        <f t="shared" si="8"/>
        <v>8.6356204202749307</v>
      </c>
    </row>
    <row r="31" spans="1:80">
      <c r="A31" s="2">
        <v>29</v>
      </c>
      <c r="B31" s="4">
        <v>42206</v>
      </c>
      <c r="C31" s="20">
        <v>2015</v>
      </c>
      <c r="D31" s="4" t="s">
        <v>29</v>
      </c>
      <c r="E31" s="84">
        <v>7</v>
      </c>
      <c r="F31" s="21" t="s">
        <v>75</v>
      </c>
      <c r="G31" s="5">
        <v>0.51888888888888884</v>
      </c>
      <c r="H31" s="14">
        <v>44.5826666666416</v>
      </c>
      <c r="I31" s="14">
        <v>68.812666666705297</v>
      </c>
      <c r="J31" s="2">
        <v>13.83</v>
      </c>
      <c r="K31" s="2">
        <v>4</v>
      </c>
      <c r="L31" s="2">
        <v>2</v>
      </c>
      <c r="M31" s="11">
        <v>7.0369999999999999</v>
      </c>
      <c r="N31" s="2">
        <v>4843</v>
      </c>
      <c r="O31" s="2">
        <v>6308</v>
      </c>
      <c r="P31" s="2">
        <v>7510</v>
      </c>
      <c r="Q31" s="11">
        <v>1.8319775257259601</v>
      </c>
      <c r="R31" s="11">
        <v>-9</v>
      </c>
      <c r="S31" s="11">
        <f t="shared" si="1"/>
        <v>9</v>
      </c>
      <c r="T31" s="11" t="s">
        <v>88</v>
      </c>
      <c r="U31" s="15">
        <v>12.2173021815523</v>
      </c>
      <c r="V31" s="11">
        <v>28.772361526685302</v>
      </c>
      <c r="W31" s="11">
        <v>21.0375621441421</v>
      </c>
      <c r="X31" s="15">
        <v>7.8499694807601497</v>
      </c>
      <c r="Y31" s="66">
        <v>87.710349538312499</v>
      </c>
      <c r="Z31" s="11">
        <v>8.8775299149588704</v>
      </c>
      <c r="AA31" s="11">
        <v>13.563711445283801</v>
      </c>
      <c r="AB31" s="11">
        <v>26.249075748502499</v>
      </c>
      <c r="AC31" s="11">
        <v>8.9808880297082894</v>
      </c>
      <c r="AD31" s="11">
        <v>7.6964303142744903</v>
      </c>
      <c r="AE31" s="11">
        <v>5.7998980767206199</v>
      </c>
      <c r="AF31" s="11">
        <v>11.610953887549201</v>
      </c>
      <c r="AG31" s="11">
        <v>30.2345834505963</v>
      </c>
      <c r="AH31" s="11">
        <v>41.8413675595706</v>
      </c>
      <c r="AI31" s="11">
        <v>7.9884196662693698</v>
      </c>
      <c r="AJ31" s="11">
        <v>9.6856274851178306</v>
      </c>
      <c r="AK31" s="11">
        <v>14.324999999999999</v>
      </c>
      <c r="AL31" s="11">
        <v>30.36</v>
      </c>
      <c r="AM31" s="2">
        <v>46.31</v>
      </c>
      <c r="AN31" s="2">
        <v>8.01</v>
      </c>
      <c r="AO31" s="2">
        <v>36.83</v>
      </c>
      <c r="AP31" s="11">
        <v>1.9527575577345699</v>
      </c>
      <c r="AQ31" s="11">
        <v>3.98550770209373</v>
      </c>
      <c r="AR31" s="11">
        <v>28.533231474407899</v>
      </c>
      <c r="AS31" s="11">
        <v>2100.3401360544199</v>
      </c>
      <c r="AT31" s="11">
        <v>27.8456837280367</v>
      </c>
      <c r="AU31" s="11">
        <f t="shared" si="0"/>
        <v>2128.8733675288277</v>
      </c>
      <c r="AV31" s="16">
        <v>1.8425928570154837</v>
      </c>
      <c r="AW31" s="31">
        <v>0.68041310913125819</v>
      </c>
      <c r="AX31" s="2">
        <v>59.850374064837908</v>
      </c>
      <c r="BH31" s="2">
        <v>9.1438071487946804</v>
      </c>
      <c r="BI31" s="2">
        <v>16.625103906899419</v>
      </c>
      <c r="BM31" s="37">
        <v>85.619285120531998</v>
      </c>
      <c r="BN31" s="36">
        <f t="shared" si="9"/>
        <v>59.850374064837908</v>
      </c>
      <c r="BO31" s="36">
        <v>59.850374064837908</v>
      </c>
      <c r="BQ31" s="2">
        <v>19.1537151834039</v>
      </c>
      <c r="BR31" s="2">
        <v>9.0347713129263507</v>
      </c>
      <c r="BS31" s="2">
        <v>33.970740136603098</v>
      </c>
      <c r="BT31" s="2">
        <v>0.72278170503410799</v>
      </c>
      <c r="BU31" s="2">
        <v>14.8170249531992</v>
      </c>
      <c r="BV31" s="2">
        <v>1.0841725575511627</v>
      </c>
      <c r="BW31" s="2">
        <f t="shared" si="3"/>
        <v>407.75834143181095</v>
      </c>
      <c r="BX31" s="2">
        <f t="shared" si="4"/>
        <v>192.33884029802368</v>
      </c>
      <c r="BY31" s="2">
        <f t="shared" si="5"/>
        <v>723.1940395205695</v>
      </c>
      <c r="BZ31" s="2">
        <f t="shared" si="6"/>
        <v>15.387107223841891</v>
      </c>
      <c r="CA31" s="2">
        <f t="shared" si="7"/>
        <v>315.43569808875844</v>
      </c>
      <c r="CB31" s="2">
        <f t="shared" si="8"/>
        <v>23.080660835762856</v>
      </c>
    </row>
    <row r="32" spans="1:80">
      <c r="A32" s="2">
        <v>30</v>
      </c>
      <c r="B32" s="4">
        <v>42206</v>
      </c>
      <c r="C32" s="20">
        <v>2015</v>
      </c>
      <c r="D32" s="4" t="s">
        <v>29</v>
      </c>
      <c r="E32" s="84">
        <v>7</v>
      </c>
      <c r="F32" s="21" t="s">
        <v>75</v>
      </c>
      <c r="G32" s="5">
        <v>0.46863425925925922</v>
      </c>
      <c r="H32" s="14">
        <v>44.534833333296802</v>
      </c>
      <c r="I32" s="14">
        <v>68.804999999964494</v>
      </c>
      <c r="J32" s="2">
        <v>7.66</v>
      </c>
      <c r="K32" s="2">
        <v>5</v>
      </c>
      <c r="L32" s="2">
        <v>3</v>
      </c>
      <c r="M32" s="11">
        <v>14.513999999999999</v>
      </c>
      <c r="N32" s="2">
        <v>4843</v>
      </c>
      <c r="O32" s="2">
        <v>6308</v>
      </c>
      <c r="P32" s="2">
        <v>7510</v>
      </c>
      <c r="Q32" s="11">
        <v>1.1873080395162099</v>
      </c>
      <c r="R32" s="11">
        <v>-9</v>
      </c>
      <c r="S32" s="11">
        <f t="shared" si="1"/>
        <v>9</v>
      </c>
      <c r="T32" s="11" t="s">
        <v>88</v>
      </c>
      <c r="U32" s="15">
        <v>13.4868149057331</v>
      </c>
      <c r="V32" s="11">
        <v>26.641234498295699</v>
      </c>
      <c r="W32" s="11">
        <v>5.8364466581791703</v>
      </c>
      <c r="X32" s="15">
        <v>7.7275795269189604</v>
      </c>
      <c r="Y32" s="66">
        <v>87.531043240741397</v>
      </c>
      <c r="Z32" s="11">
        <v>5.7894655030132096</v>
      </c>
      <c r="AA32" s="11">
        <v>16.722485161817001</v>
      </c>
      <c r="AB32" s="11">
        <v>19.3115342885086</v>
      </c>
      <c r="AC32" s="11">
        <v>3.80382552083333</v>
      </c>
      <c r="AD32" s="11">
        <v>7.5550507924213504</v>
      </c>
      <c r="AE32" s="11">
        <v>2.5086047154961002</v>
      </c>
      <c r="AF32" s="11">
        <v>11.790247573462</v>
      </c>
      <c r="AG32" s="11">
        <v>29.998535115277601</v>
      </c>
      <c r="AH32" s="11">
        <v>10.608656564894501</v>
      </c>
      <c r="AI32" s="11">
        <v>7.8913610926309898</v>
      </c>
      <c r="AJ32" s="11">
        <v>9.7318303246690405</v>
      </c>
      <c r="AK32" s="11">
        <v>16.744</v>
      </c>
      <c r="AL32" s="11">
        <v>30.16</v>
      </c>
      <c r="AM32" s="2">
        <v>11.7</v>
      </c>
      <c r="AN32" s="2">
        <v>7.93</v>
      </c>
      <c r="AO32" s="2">
        <v>14.97</v>
      </c>
      <c r="AP32" s="11">
        <v>4.9322375883550302</v>
      </c>
      <c r="AQ32" s="11">
        <v>10.687000826768999</v>
      </c>
      <c r="AR32" s="11">
        <v>1.1000763941940399</v>
      </c>
      <c r="AS32" s="11">
        <v>4828.6641929499101</v>
      </c>
      <c r="AT32" s="11">
        <v>0.27501909854850998</v>
      </c>
      <c r="AU32" s="11">
        <f t="shared" si="0"/>
        <v>4829.7642693441039</v>
      </c>
      <c r="AV32" s="16">
        <v>1.6854016666989202</v>
      </c>
      <c r="AW32" s="31">
        <v>0.60788015661313144</v>
      </c>
      <c r="AX32" s="2">
        <v>17.56668835393624</v>
      </c>
      <c r="AY32" s="2">
        <v>1.3012361743656475</v>
      </c>
      <c r="BD32" s="2">
        <v>5.8555627846454135</v>
      </c>
      <c r="BE32" s="2">
        <v>1.9518542615484711</v>
      </c>
      <c r="BH32" s="2">
        <v>1.3012361743656475</v>
      </c>
      <c r="BI32" s="2">
        <v>82.628497072218607</v>
      </c>
      <c r="BM32" s="37">
        <v>110.60507482108002</v>
      </c>
      <c r="BN32" s="36">
        <f t="shared" si="9"/>
        <v>23.422251138581654</v>
      </c>
      <c r="BO32" s="36">
        <v>23.422251138581654</v>
      </c>
      <c r="BQ32" s="2">
        <v>15.932625176027599</v>
      </c>
      <c r="BR32" s="2">
        <v>4.7797875528082798</v>
      </c>
      <c r="BS32" s="2">
        <v>14.737678287825499</v>
      </c>
      <c r="BT32" s="2">
        <v>2.3898937764041399</v>
      </c>
      <c r="BU32" s="2">
        <v>48.196191157483497</v>
      </c>
      <c r="BV32" s="2">
        <v>4.3814719234075916</v>
      </c>
      <c r="BW32" s="2">
        <f t="shared" si="3"/>
        <v>769.50823792030405</v>
      </c>
      <c r="BX32" s="2">
        <f t="shared" si="4"/>
        <v>230.85247137609124</v>
      </c>
      <c r="BY32" s="2">
        <f t="shared" si="5"/>
        <v>711.79512007627977</v>
      </c>
      <c r="BZ32" s="2">
        <f t="shared" si="6"/>
        <v>115.42623568804562</v>
      </c>
      <c r="CA32" s="2">
        <f t="shared" si="7"/>
        <v>2327.7624197089203</v>
      </c>
      <c r="CB32" s="2">
        <f t="shared" si="8"/>
        <v>211.6147654280837</v>
      </c>
    </row>
    <row r="33" spans="1:80">
      <c r="A33" s="2">
        <v>31</v>
      </c>
      <c r="B33" s="4">
        <v>42206</v>
      </c>
      <c r="C33" s="20">
        <v>2015</v>
      </c>
      <c r="D33" s="4" t="s">
        <v>29</v>
      </c>
      <c r="E33" s="84">
        <v>7</v>
      </c>
      <c r="F33" s="21" t="s">
        <v>75</v>
      </c>
      <c r="G33" s="5">
        <v>0.43486111111111114</v>
      </c>
      <c r="H33" s="14">
        <v>44.495000000026003</v>
      </c>
      <c r="I33" s="14">
        <v>68.779999999979097</v>
      </c>
      <c r="J33" s="2">
        <v>4</v>
      </c>
      <c r="K33" s="2">
        <v>8</v>
      </c>
      <c r="L33" s="2">
        <v>4</v>
      </c>
      <c r="M33" s="11">
        <v>10.355</v>
      </c>
      <c r="N33" s="2">
        <v>4843</v>
      </c>
      <c r="O33" s="2">
        <v>6308</v>
      </c>
      <c r="P33" s="2">
        <v>7510</v>
      </c>
      <c r="Q33" s="11">
        <v>0.79718699119985104</v>
      </c>
      <c r="R33" s="11">
        <v>-9</v>
      </c>
      <c r="S33" s="11">
        <f t="shared" si="1"/>
        <v>9</v>
      </c>
      <c r="T33" s="11" t="s">
        <v>88</v>
      </c>
      <c r="U33" s="15">
        <v>13.863017397469299</v>
      </c>
      <c r="V33" s="11">
        <v>27.4379407781074</v>
      </c>
      <c r="W33" s="11">
        <v>3.2028819651536899</v>
      </c>
      <c r="X33" s="15">
        <v>7.9062641230009696</v>
      </c>
      <c r="Y33" s="66">
        <v>90.708879519737394</v>
      </c>
      <c r="Z33" s="11">
        <v>6.0182410185492001</v>
      </c>
      <c r="AA33" s="11">
        <v>14.7347615678484</v>
      </c>
      <c r="AB33" s="11">
        <v>26.29027423502</v>
      </c>
      <c r="AC33" s="11">
        <v>2.6450633554664398</v>
      </c>
      <c r="AD33" s="11">
        <v>7.8598306233062196</v>
      </c>
      <c r="AE33" s="11">
        <v>3.8654964482001399</v>
      </c>
      <c r="AF33" s="11">
        <v>11.6485418452841</v>
      </c>
      <c r="AG33" s="11">
        <v>30.494139425521201</v>
      </c>
      <c r="AH33" s="11">
        <v>5.0061376344763699</v>
      </c>
      <c r="AI33" s="11">
        <v>7.9903645332836799</v>
      </c>
      <c r="AJ33" s="11">
        <v>12.531405329874</v>
      </c>
      <c r="AK33" s="11">
        <v>14.738</v>
      </c>
      <c r="AL33" s="11">
        <v>31.52</v>
      </c>
      <c r="AM33" s="2">
        <v>5.51</v>
      </c>
      <c r="AN33" s="2">
        <v>8.1300000000000008</v>
      </c>
      <c r="AO33" s="2">
        <v>27.153000000000201</v>
      </c>
      <c r="AP33" s="11">
        <v>3.0862197225642301</v>
      </c>
      <c r="AQ33" s="11">
        <v>4.2038651905012001</v>
      </c>
      <c r="AR33" s="11">
        <v>0.76394194041252905</v>
      </c>
      <c r="AS33" s="11">
        <v>879.08163265306098</v>
      </c>
      <c r="AT33" s="11">
        <v>0.32740368874822701</v>
      </c>
      <c r="AU33" s="11">
        <f t="shared" si="0"/>
        <v>879.84557459347354</v>
      </c>
      <c r="AV33" s="16">
        <v>2.1406199999129161</v>
      </c>
      <c r="AW33" s="33">
        <v>0.81113054115614525</v>
      </c>
      <c r="AX33" s="2">
        <v>41.958041958041953</v>
      </c>
      <c r="BD33" s="2">
        <v>39.335664335664333</v>
      </c>
      <c r="BI33" s="2">
        <v>21.853146853146853</v>
      </c>
      <c r="BM33" s="37">
        <v>103.14685314685315</v>
      </c>
      <c r="BN33" s="36">
        <f t="shared" si="9"/>
        <v>81.293706293706293</v>
      </c>
      <c r="BO33" s="36">
        <v>81.293706293706293</v>
      </c>
      <c r="BQ33" s="2">
        <v>34.141184804951102</v>
      </c>
      <c r="BR33" s="2">
        <v>12.0498299311592</v>
      </c>
      <c r="BS33" s="2">
        <v>4.5186862241846999</v>
      </c>
      <c r="BT33" s="2">
        <v>0.50207624713163301</v>
      </c>
      <c r="BU33" s="2">
        <v>4.0166099770530703</v>
      </c>
      <c r="BV33" s="2">
        <v>7.5311437069745013</v>
      </c>
      <c r="BW33" s="2">
        <f t="shared" si="3"/>
        <v>300.38970362014169</v>
      </c>
      <c r="BX33" s="2">
        <f t="shared" si="4"/>
        <v>106.01989539534402</v>
      </c>
      <c r="BY33" s="2">
        <f t="shared" si="5"/>
        <v>39.75746077325401</v>
      </c>
      <c r="BZ33" s="2">
        <f t="shared" si="6"/>
        <v>4.4174956414726649</v>
      </c>
      <c r="CA33" s="2">
        <f t="shared" si="7"/>
        <v>35.339965131781376</v>
      </c>
      <c r="CB33" s="2">
        <f t="shared" si="8"/>
        <v>66.262434622090026</v>
      </c>
    </row>
    <row r="34" spans="1:80">
      <c r="A34" s="2">
        <v>32</v>
      </c>
      <c r="B34" s="4">
        <v>42263</v>
      </c>
      <c r="C34" s="20">
        <v>2015</v>
      </c>
      <c r="D34" s="4" t="s">
        <v>27</v>
      </c>
      <c r="E34" s="84">
        <v>9</v>
      </c>
      <c r="F34" s="21" t="s">
        <v>76</v>
      </c>
      <c r="G34" s="5">
        <v>0.44179398148148147</v>
      </c>
      <c r="H34" s="14">
        <v>44.559500000027697</v>
      </c>
      <c r="I34" s="14">
        <v>68.8039999999651</v>
      </c>
      <c r="J34" s="2">
        <v>10.39</v>
      </c>
      <c r="K34" s="2">
        <v>2</v>
      </c>
      <c r="L34" s="2">
        <v>1</v>
      </c>
      <c r="M34" s="11">
        <v>16.530999999999999</v>
      </c>
      <c r="N34" s="2">
        <v>8296</v>
      </c>
      <c r="O34" s="2">
        <v>9964</v>
      </c>
      <c r="P34" s="2">
        <v>10800</v>
      </c>
      <c r="Q34" s="11">
        <v>1.91440333239734</v>
      </c>
      <c r="R34" s="11">
        <v>-11</v>
      </c>
      <c r="S34" s="11">
        <f t="shared" si="1"/>
        <v>11</v>
      </c>
      <c r="T34" s="11" t="s">
        <v>74</v>
      </c>
      <c r="U34" s="15">
        <v>14.552367845514899</v>
      </c>
      <c r="V34" s="11">
        <v>27.7576588596866</v>
      </c>
      <c r="W34" s="11">
        <v>3.7071683028087201</v>
      </c>
      <c r="X34" s="15">
        <v>6.9613293029327403</v>
      </c>
      <c r="Y34" s="66">
        <v>81.176122575596295</v>
      </c>
      <c r="Z34" s="11">
        <v>2.51013098815167</v>
      </c>
      <c r="AA34" s="11">
        <v>16.985784563382701</v>
      </c>
      <c r="AB34" s="11">
        <v>19.149675658636099</v>
      </c>
      <c r="AC34" s="11">
        <v>2.4921225887415099</v>
      </c>
      <c r="AD34" s="11">
        <v>7.2751258777289403</v>
      </c>
      <c r="AE34" s="11">
        <v>1.98632852911128</v>
      </c>
      <c r="AF34" s="11">
        <v>13.338311490594601</v>
      </c>
      <c r="AG34" s="11">
        <v>31.363349418391401</v>
      </c>
      <c r="AH34" s="11">
        <v>7.6926984589869098</v>
      </c>
      <c r="AI34" s="11">
        <v>6.8077624793729301</v>
      </c>
      <c r="AJ34" s="11">
        <v>3.14371782641535</v>
      </c>
      <c r="AK34" s="11">
        <v>17.452000000000002</v>
      </c>
      <c r="AL34" s="11">
        <v>31.95</v>
      </c>
      <c r="AM34" s="2">
        <v>11.7</v>
      </c>
      <c r="AN34" s="2">
        <v>7.45</v>
      </c>
      <c r="AO34" s="2">
        <v>8.27</v>
      </c>
      <c r="AP34" s="11">
        <v>3.64747307278801</v>
      </c>
      <c r="AQ34" s="11">
        <v>12.2136737597553</v>
      </c>
      <c r="AR34" s="11">
        <v>3.36758079855319</v>
      </c>
      <c r="AS34" s="11">
        <v>1930.5048335123499</v>
      </c>
      <c r="AT34" s="11">
        <v>2.5256855989148899</v>
      </c>
      <c r="AU34" s="11">
        <f t="shared" ref="AU34:AU61" si="10">SUM(AR34:AS34)</f>
        <v>1933.8724143109032</v>
      </c>
      <c r="AV34" s="16">
        <v>1.342368043</v>
      </c>
      <c r="AW34" s="74">
        <v>0.52335070054653499</v>
      </c>
      <c r="AX34" s="2">
        <v>8.2304526748971192</v>
      </c>
      <c r="BD34" s="2">
        <v>43.209876543209873</v>
      </c>
      <c r="BI34" s="2">
        <v>2.0576131687242798</v>
      </c>
      <c r="BM34" s="2">
        <v>53.497942386831276</v>
      </c>
      <c r="BN34" s="36">
        <f t="shared" si="9"/>
        <v>51.440329218106996</v>
      </c>
      <c r="BO34" s="36">
        <v>51.440329218106996</v>
      </c>
      <c r="BQ34" s="2">
        <v>54.672191364622499</v>
      </c>
      <c r="BR34" s="2">
        <v>0</v>
      </c>
      <c r="BS34" s="2">
        <v>44.821346073699502</v>
      </c>
      <c r="BT34" s="2">
        <v>0</v>
      </c>
      <c r="BU34" s="2">
        <v>0</v>
      </c>
      <c r="BV34" s="2">
        <v>0</v>
      </c>
      <c r="BW34" s="2">
        <f t="shared" si="3"/>
        <v>1057.2904270997024</v>
      </c>
      <c r="BX34" s="2">
        <f t="shared" si="4"/>
        <v>0</v>
      </c>
      <c r="BY34" s="2">
        <f t="shared" si="5"/>
        <v>866.78764744209775</v>
      </c>
      <c r="BZ34" s="2">
        <f t="shared" si="6"/>
        <v>0</v>
      </c>
      <c r="CA34" s="2">
        <f t="shared" si="7"/>
        <v>0</v>
      </c>
      <c r="CB34" s="2">
        <f t="shared" si="8"/>
        <v>0</v>
      </c>
    </row>
    <row r="35" spans="1:80">
      <c r="A35" s="2">
        <v>33</v>
      </c>
      <c r="B35" s="4">
        <v>42263</v>
      </c>
      <c r="C35" s="20">
        <v>2015</v>
      </c>
      <c r="D35" s="4" t="s">
        <v>27</v>
      </c>
      <c r="E35" s="84">
        <v>9</v>
      </c>
      <c r="F35" s="75" t="s">
        <v>76</v>
      </c>
      <c r="G35" s="5">
        <v>0.52478009259259262</v>
      </c>
      <c r="H35" s="14">
        <v>44.5835000000138</v>
      </c>
      <c r="I35" s="14">
        <v>68.813333333371602</v>
      </c>
      <c r="J35" s="2">
        <v>13.9</v>
      </c>
      <c r="K35" s="2">
        <v>4</v>
      </c>
      <c r="L35" s="2">
        <v>2</v>
      </c>
      <c r="M35" s="11">
        <v>9.6660000000000004</v>
      </c>
      <c r="N35" s="2">
        <v>8296</v>
      </c>
      <c r="O35" s="2">
        <v>9964</v>
      </c>
      <c r="P35" s="2">
        <v>10800</v>
      </c>
      <c r="Q35" s="11">
        <v>2.9967319034040001</v>
      </c>
      <c r="R35" s="11">
        <v>-11</v>
      </c>
      <c r="S35" s="11">
        <f t="shared" si="1"/>
        <v>11</v>
      </c>
      <c r="T35" s="11" t="s">
        <v>74</v>
      </c>
      <c r="U35" s="15">
        <v>13.760050514787199</v>
      </c>
      <c r="V35" s="11">
        <v>29.9601599527447</v>
      </c>
      <c r="W35" s="11">
        <v>7.9267098263181897</v>
      </c>
      <c r="X35" s="15">
        <v>6.8854498248855496</v>
      </c>
      <c r="Y35" s="15">
        <v>80.065706480325602</v>
      </c>
      <c r="Z35" s="11">
        <v>2.8528422017066801</v>
      </c>
      <c r="AA35" s="11">
        <v>14.7371212842886</v>
      </c>
      <c r="AB35" s="11">
        <v>26.969398038824998</v>
      </c>
      <c r="AC35" s="11">
        <v>4.5251605163140898</v>
      </c>
      <c r="AD35" s="11">
        <v>7.0339490362816104</v>
      </c>
      <c r="AE35" s="11">
        <v>2.4752773304424101</v>
      </c>
      <c r="AF35" s="11">
        <v>13.268582282235201</v>
      </c>
      <c r="AG35" s="11">
        <v>31.425930508855199</v>
      </c>
      <c r="AH35" s="11">
        <v>10.8857531132871</v>
      </c>
      <c r="AI35" s="11">
        <v>6.8084437499999897</v>
      </c>
      <c r="AJ35" s="11">
        <v>3.0582394190612101</v>
      </c>
      <c r="AK35" s="11">
        <v>14.840999999999999</v>
      </c>
      <c r="AL35" s="11">
        <v>31.56</v>
      </c>
      <c r="AM35" s="2">
        <v>11.13</v>
      </c>
      <c r="AN35" s="2">
        <v>7.05</v>
      </c>
      <c r="AO35" s="2">
        <v>11.3444444444445</v>
      </c>
      <c r="AP35" s="11">
        <v>1.4685390020533899</v>
      </c>
      <c r="AQ35" s="11">
        <v>4.4565324700301296</v>
      </c>
      <c r="AR35" s="11">
        <v>3.36758079855319</v>
      </c>
      <c r="AS35" s="11">
        <v>1930.5048335123499</v>
      </c>
      <c r="AT35" s="11">
        <v>2.5256855989148899</v>
      </c>
      <c r="AU35" s="11">
        <f t="shared" si="10"/>
        <v>1933.8724143109032</v>
      </c>
      <c r="AV35" s="16">
        <v>0.71729891199999996</v>
      </c>
      <c r="AW35" s="32">
        <v>0.44568287263704298</v>
      </c>
      <c r="AX35" s="2">
        <v>0</v>
      </c>
      <c r="AY35" s="2">
        <v>0</v>
      </c>
      <c r="AZ35" s="2">
        <v>0</v>
      </c>
      <c r="BA35" s="2">
        <v>0</v>
      </c>
      <c r="BB35" s="2">
        <v>0</v>
      </c>
      <c r="BC35" s="2">
        <v>0</v>
      </c>
      <c r="BD35" s="2">
        <v>0</v>
      </c>
      <c r="BE35" s="2">
        <v>0</v>
      </c>
      <c r="BF35" s="2">
        <v>0</v>
      </c>
      <c r="BG35" s="2">
        <v>0</v>
      </c>
      <c r="BH35" s="2">
        <v>0</v>
      </c>
      <c r="BI35" s="2">
        <v>0</v>
      </c>
      <c r="BJ35" s="2">
        <v>0</v>
      </c>
      <c r="BK35" s="2">
        <v>0</v>
      </c>
      <c r="BL35" s="2">
        <v>0</v>
      </c>
      <c r="BM35" s="2">
        <v>0</v>
      </c>
      <c r="BN35" s="20">
        <f t="shared" si="9"/>
        <v>0</v>
      </c>
      <c r="BO35" s="20">
        <v>0</v>
      </c>
      <c r="BP35" s="2" t="s">
        <v>68</v>
      </c>
      <c r="BQ35" s="2">
        <v>22.941347476037102</v>
      </c>
      <c r="BR35" s="2">
        <v>4.3402549278989104</v>
      </c>
      <c r="BS35" s="2">
        <v>53.9431683896007</v>
      </c>
      <c r="BT35" s="2">
        <v>0.62003641827127198</v>
      </c>
      <c r="BU35" s="2">
        <v>8.6805098557978102</v>
      </c>
      <c r="BV35" s="2">
        <v>0</v>
      </c>
      <c r="BW35" s="2">
        <f t="shared" si="3"/>
        <v>443.65639031029218</v>
      </c>
      <c r="BX35" s="2">
        <f t="shared" si="4"/>
        <v>83.934992761406605</v>
      </c>
      <c r="BY35" s="2">
        <f t="shared" si="5"/>
        <v>1043.1920528917672</v>
      </c>
      <c r="BZ35" s="2">
        <f t="shared" si="6"/>
        <v>11.990713251629497</v>
      </c>
      <c r="CA35" s="2">
        <f t="shared" si="7"/>
        <v>167.86998552281301</v>
      </c>
      <c r="CB35" s="2">
        <f t="shared" si="8"/>
        <v>0</v>
      </c>
    </row>
    <row r="36" spans="1:80">
      <c r="A36" s="2">
        <v>34</v>
      </c>
      <c r="B36" s="4">
        <v>42263</v>
      </c>
      <c r="C36" s="20">
        <v>2015</v>
      </c>
      <c r="D36" s="4" t="s">
        <v>27</v>
      </c>
      <c r="E36" s="84">
        <v>9</v>
      </c>
      <c r="F36" s="21" t="s">
        <v>76</v>
      </c>
      <c r="G36" s="5">
        <v>0.42450231481481482</v>
      </c>
      <c r="H36" s="14">
        <v>44.529166666633401</v>
      </c>
      <c r="I36" s="14">
        <v>68.8048333333372</v>
      </c>
      <c r="J36" s="2">
        <v>7.05</v>
      </c>
      <c r="K36" s="2">
        <v>5</v>
      </c>
      <c r="L36" s="2">
        <v>3</v>
      </c>
      <c r="M36" s="11">
        <v>20.9</v>
      </c>
      <c r="N36" s="2">
        <v>8296</v>
      </c>
      <c r="O36" s="2">
        <v>9964</v>
      </c>
      <c r="P36" s="2">
        <v>10800</v>
      </c>
      <c r="Q36" s="11">
        <v>1.6208888888359101</v>
      </c>
      <c r="R36" s="11">
        <v>-11</v>
      </c>
      <c r="S36" s="11">
        <f t="shared" si="1"/>
        <v>11</v>
      </c>
      <c r="T36" s="11" t="s">
        <v>74</v>
      </c>
      <c r="U36" s="15">
        <v>14.0591180307028</v>
      </c>
      <c r="V36" s="11">
        <v>29.205176753876501</v>
      </c>
      <c r="W36" s="11">
        <v>5.2475824743693504</v>
      </c>
      <c r="X36" s="15">
        <v>6.8784718655913197</v>
      </c>
      <c r="Y36" s="66">
        <v>80.107913592339898</v>
      </c>
      <c r="Z36" s="11">
        <v>3.0447958883833901</v>
      </c>
      <c r="AA36" s="11">
        <v>16.864555281733001</v>
      </c>
      <c r="AB36" s="11">
        <v>21.463407721796301</v>
      </c>
      <c r="AC36" s="11">
        <v>2.5125074540586598</v>
      </c>
      <c r="AD36" s="11">
        <v>7.1756720822684699</v>
      </c>
      <c r="AE36" s="11">
        <v>1.9148153924790099</v>
      </c>
      <c r="AF36" s="11">
        <v>13.0720097308684</v>
      </c>
      <c r="AG36" s="11">
        <v>32.100648660175203</v>
      </c>
      <c r="AH36" s="11">
        <v>10.584647491304199</v>
      </c>
      <c r="AI36" s="11">
        <v>6.7776567656765501</v>
      </c>
      <c r="AJ36" s="11">
        <v>3.74651749485934</v>
      </c>
      <c r="AK36" s="11">
        <v>16.920000000000002</v>
      </c>
      <c r="AL36" s="11">
        <v>32.15</v>
      </c>
      <c r="AM36" s="2">
        <v>13.14</v>
      </c>
      <c r="AN36" s="2">
        <v>7.23</v>
      </c>
      <c r="AO36" s="2">
        <v>10.87</v>
      </c>
      <c r="AP36" s="11">
        <v>3.79254555086461</v>
      </c>
      <c r="AQ36" s="11">
        <v>10.6372409383789</v>
      </c>
      <c r="AR36" s="11">
        <v>0.20221992540331599</v>
      </c>
      <c r="AS36" s="11">
        <v>715.21335807050104</v>
      </c>
      <c r="AT36" s="11">
        <v>0</v>
      </c>
      <c r="AU36" s="11">
        <f t="shared" si="10"/>
        <v>715.41557799590441</v>
      </c>
      <c r="AV36" s="16">
        <v>1.7464355718229725</v>
      </c>
      <c r="AW36" s="32">
        <v>0.62989348467527084</v>
      </c>
      <c r="AZ36" s="2">
        <v>0.70126227208976155</v>
      </c>
      <c r="BM36" s="37">
        <v>0.70126227208976155</v>
      </c>
      <c r="BN36" s="36">
        <f t="shared" si="9"/>
        <v>0</v>
      </c>
      <c r="BO36" s="36">
        <v>0</v>
      </c>
      <c r="BQ36" s="2">
        <v>49.085220709443398</v>
      </c>
      <c r="BR36" s="2">
        <v>7.6554931381700699</v>
      </c>
      <c r="BS36" s="2">
        <v>15.310986276340101</v>
      </c>
      <c r="BT36" s="2">
        <v>0.90064625154942002</v>
      </c>
      <c r="BU36" s="2">
        <v>12.158724395917201</v>
      </c>
      <c r="BV36" s="2">
        <v>0.45032312577471006</v>
      </c>
      <c r="BW36" s="2">
        <f t="shared" si="3"/>
        <v>351.16331544902988</v>
      </c>
      <c r="BX36" s="2">
        <f t="shared" si="4"/>
        <v>54.768590482876213</v>
      </c>
      <c r="BY36" s="2">
        <f t="shared" si="5"/>
        <v>109.53718096575213</v>
      </c>
      <c r="BZ36" s="2">
        <f t="shared" si="6"/>
        <v>6.4433635862207312</v>
      </c>
      <c r="CA36" s="2">
        <f t="shared" si="7"/>
        <v>86.985408413980082</v>
      </c>
      <c r="CB36" s="2">
        <f t="shared" si="8"/>
        <v>3.2216817931103656</v>
      </c>
    </row>
    <row r="37" spans="1:80">
      <c r="A37" s="2">
        <v>35</v>
      </c>
      <c r="B37" s="4">
        <v>42263</v>
      </c>
      <c r="C37" s="20">
        <v>2015</v>
      </c>
      <c r="D37" s="4" t="s">
        <v>27</v>
      </c>
      <c r="E37" s="84">
        <v>9</v>
      </c>
      <c r="F37" s="21" t="s">
        <v>76</v>
      </c>
      <c r="G37" s="5">
        <v>0.39403935185185185</v>
      </c>
      <c r="H37" s="14">
        <v>44.498499999984602</v>
      </c>
      <c r="I37" s="14">
        <v>68.7811666666843</v>
      </c>
      <c r="J37" s="2">
        <v>4</v>
      </c>
      <c r="K37" s="2">
        <v>8</v>
      </c>
      <c r="L37" s="2">
        <v>4</v>
      </c>
      <c r="M37" s="11">
        <v>10.823</v>
      </c>
      <c r="N37" s="2">
        <v>8296</v>
      </c>
      <c r="O37" s="2">
        <v>9964</v>
      </c>
      <c r="P37" s="2">
        <v>10800</v>
      </c>
      <c r="Q37" s="11">
        <v>1.2486868686974</v>
      </c>
      <c r="R37" s="11">
        <v>-11</v>
      </c>
      <c r="S37" s="11">
        <f t="shared" si="1"/>
        <v>11</v>
      </c>
      <c r="T37" s="11" t="s">
        <v>74</v>
      </c>
      <c r="U37" s="15">
        <v>14.180358992969399</v>
      </c>
      <c r="V37" s="11">
        <v>28.9467956270469</v>
      </c>
      <c r="W37" s="11">
        <v>9.4099488788726102</v>
      </c>
      <c r="X37" s="15">
        <v>6.9292452022852302</v>
      </c>
      <c r="Y37" s="66">
        <v>80.773109335507897</v>
      </c>
      <c r="Z37" s="11">
        <v>4.26351271674028</v>
      </c>
      <c r="AA37" s="11">
        <v>14.9898606239801</v>
      </c>
      <c r="AB37" s="11">
        <v>25.830861777583898</v>
      </c>
      <c r="AC37" s="11">
        <v>2.9434846751652102</v>
      </c>
      <c r="AD37" s="11">
        <v>6.97974358974359</v>
      </c>
      <c r="AE37" s="11">
        <v>3.0499476693907202</v>
      </c>
      <c r="AF37" s="11">
        <v>13.0043712852365</v>
      </c>
      <c r="AG37" s="11">
        <v>32.544261172063102</v>
      </c>
      <c r="AH37" s="11">
        <v>58.1796021997501</v>
      </c>
      <c r="AI37" s="11">
        <v>6.8899999999999899</v>
      </c>
      <c r="AJ37" s="11">
        <v>8.1189091424365891</v>
      </c>
      <c r="AK37" s="11">
        <v>14.9948</v>
      </c>
      <c r="AL37" s="11">
        <v>32.549999999999997</v>
      </c>
      <c r="AM37" s="2">
        <v>227.04</v>
      </c>
      <c r="AN37" s="2">
        <v>6.99</v>
      </c>
      <c r="AO37" s="2">
        <v>17.46</v>
      </c>
      <c r="AP37" s="11">
        <v>1.9854893387435999</v>
      </c>
      <c r="AQ37" s="11">
        <v>6.71339939447925</v>
      </c>
      <c r="AR37" s="11">
        <v>0</v>
      </c>
      <c r="AS37" s="11">
        <v>988.77551020408202</v>
      </c>
      <c r="AT37" s="11">
        <v>0</v>
      </c>
      <c r="AU37" s="11">
        <f t="shared" si="10"/>
        <v>988.77551020408202</v>
      </c>
      <c r="AV37" s="16">
        <v>1.657305773</v>
      </c>
      <c r="AW37" s="40">
        <v>0.66694890658262551</v>
      </c>
      <c r="AX37" s="26">
        <v>2.2865853658536586</v>
      </c>
      <c r="AY37" s="26"/>
      <c r="AZ37" s="26"/>
      <c r="BA37" s="26"/>
      <c r="BB37" s="26"/>
      <c r="BC37" s="26"/>
      <c r="BD37" s="26">
        <v>0.76219512195121952</v>
      </c>
      <c r="BE37" s="26"/>
      <c r="BF37" s="26"/>
      <c r="BG37" s="26"/>
      <c r="BH37" s="26">
        <v>8.3841463414634152</v>
      </c>
      <c r="BI37" s="26">
        <v>1.524390243902439</v>
      </c>
      <c r="BJ37" s="26"/>
      <c r="BK37" s="26"/>
      <c r="BL37" s="26"/>
      <c r="BM37" s="26">
        <v>12.957317073170731</v>
      </c>
      <c r="BN37" s="36">
        <f t="shared" si="9"/>
        <v>3.0487804878048781</v>
      </c>
      <c r="BO37" s="36">
        <v>3.0487804878048781</v>
      </c>
      <c r="BQ37" s="2">
        <v>43.442622950819697</v>
      </c>
      <c r="BR37" s="2">
        <v>3.27868852459016</v>
      </c>
      <c r="BS37" s="2">
        <v>23.360655737704899</v>
      </c>
      <c r="BT37" s="2">
        <v>2.8688524590163902</v>
      </c>
      <c r="BU37" s="2">
        <v>13.5245901639344</v>
      </c>
      <c r="BV37" s="2">
        <v>0.81967213114754101</v>
      </c>
      <c r="BW37" s="2">
        <f t="shared" si="3"/>
        <v>429.55001672800313</v>
      </c>
      <c r="BX37" s="2">
        <f t="shared" si="4"/>
        <v>32.418869187019041</v>
      </c>
      <c r="BY37" s="2">
        <f t="shared" si="5"/>
        <v>230.98444295751079</v>
      </c>
      <c r="BZ37" s="2">
        <f t="shared" si="6"/>
        <v>28.366510538641663</v>
      </c>
      <c r="CA37" s="2">
        <f t="shared" si="7"/>
        <v>133.72783539645346</v>
      </c>
      <c r="CB37" s="2">
        <f t="shared" si="8"/>
        <v>8.1047172967547709</v>
      </c>
    </row>
    <row r="38" spans="1:80">
      <c r="A38" s="2">
        <v>36</v>
      </c>
      <c r="B38" s="4">
        <v>42515</v>
      </c>
      <c r="C38" s="20">
        <v>2016</v>
      </c>
      <c r="D38" s="21" t="s">
        <v>28</v>
      </c>
      <c r="E38" s="83">
        <v>5</v>
      </c>
      <c r="F38" s="21" t="s">
        <v>74</v>
      </c>
      <c r="G38" s="5">
        <v>0.57567129629629632</v>
      </c>
      <c r="H38" s="14">
        <v>44.641000000019602</v>
      </c>
      <c r="I38" s="14">
        <v>68.833499999987197</v>
      </c>
      <c r="J38" s="2">
        <v>21.8</v>
      </c>
      <c r="K38" s="2">
        <v>2</v>
      </c>
      <c r="L38" s="2">
        <v>1</v>
      </c>
      <c r="M38" s="11">
        <v>10.986000000000001</v>
      </c>
      <c r="N38" s="2">
        <v>10982</v>
      </c>
      <c r="O38" s="2">
        <v>9682</v>
      </c>
      <c r="P38" s="2">
        <v>13500</v>
      </c>
      <c r="Q38" s="11">
        <v>3.4806862715631701</v>
      </c>
      <c r="R38" s="11">
        <v>4</v>
      </c>
      <c r="S38" s="11">
        <f t="shared" si="1"/>
        <v>4</v>
      </c>
      <c r="T38" s="11" t="s">
        <v>89</v>
      </c>
      <c r="U38" s="15">
        <v>13.9430027474833</v>
      </c>
      <c r="V38" s="11">
        <v>13.3093131776489</v>
      </c>
      <c r="W38" s="11">
        <v>10.202792842187399</v>
      </c>
      <c r="X38" s="15">
        <v>9.1744528597342807</v>
      </c>
      <c r="Y38" s="66">
        <v>96.630870739133002</v>
      </c>
      <c r="Z38" s="11">
        <v>1.64544702608838</v>
      </c>
      <c r="AA38" s="11">
        <v>16.704363142064999</v>
      </c>
      <c r="AB38" s="11">
        <v>8.5127391334280595</v>
      </c>
      <c r="AC38" s="11">
        <v>3.92967525690741</v>
      </c>
      <c r="AD38" s="11">
        <v>9.2313898609871892</v>
      </c>
      <c r="AE38" s="11">
        <v>1.38045363818676</v>
      </c>
      <c r="AF38" s="11">
        <v>12.4869668647203</v>
      </c>
      <c r="AG38" s="11">
        <v>15.7100184415585</v>
      </c>
      <c r="AH38" s="11">
        <v>20.947040448638901</v>
      </c>
      <c r="AI38" s="11">
        <v>9.1250304545454508</v>
      </c>
      <c r="AJ38" s="11">
        <v>1.7146802771874901</v>
      </c>
      <c r="AK38" s="11">
        <v>16.920999999999999</v>
      </c>
      <c r="AL38" s="11">
        <v>15.72</v>
      </c>
      <c r="AM38" s="2">
        <v>41.952909090909102</v>
      </c>
      <c r="AN38" s="2">
        <v>9.27</v>
      </c>
      <c r="AO38" s="2">
        <v>3.29</v>
      </c>
      <c r="AP38" s="11">
        <v>4.2173962773447</v>
      </c>
      <c r="AQ38" s="11">
        <v>7.1972793081304003</v>
      </c>
      <c r="AR38" s="11">
        <v>1.8056809500659801</v>
      </c>
      <c r="AS38" s="11">
        <v>3603.6734693877502</v>
      </c>
      <c r="AT38" s="11">
        <v>0</v>
      </c>
      <c r="AU38" s="11">
        <f t="shared" si="10"/>
        <v>3605.479150337816</v>
      </c>
      <c r="AV38" s="16">
        <v>0.50621114599999995</v>
      </c>
      <c r="AW38" s="31">
        <v>0.24343610319845402</v>
      </c>
      <c r="AX38" s="2">
        <v>636.15023474178395</v>
      </c>
      <c r="AY38" s="2">
        <v>20.34428794992175</v>
      </c>
      <c r="BD38" s="2">
        <v>474.17840375586854</v>
      </c>
      <c r="BI38" s="2">
        <v>3.9123630672926448</v>
      </c>
      <c r="BM38" s="37">
        <v>1134.5852895148671</v>
      </c>
      <c r="BN38" s="36">
        <f t="shared" si="9"/>
        <v>1110.3286384976525</v>
      </c>
      <c r="BO38" s="36">
        <v>1110.3286384976525</v>
      </c>
      <c r="BQ38" s="2">
        <v>1.54561729514391</v>
      </c>
      <c r="BR38" s="2">
        <v>0.515205765047971</v>
      </c>
      <c r="BS38" s="2">
        <v>87.584980058155097</v>
      </c>
      <c r="BT38" s="2">
        <v>0</v>
      </c>
      <c r="BU38" s="2">
        <v>8.7584980058155093</v>
      </c>
      <c r="BV38" s="2">
        <v>0</v>
      </c>
      <c r="BW38" s="2">
        <f t="shared" si="3"/>
        <v>55.72690932042898</v>
      </c>
      <c r="BX38" s="2">
        <f t="shared" si="4"/>
        <v>18.575636440143029</v>
      </c>
      <c r="BY38" s="2">
        <f t="shared" si="5"/>
        <v>3157.8581948243159</v>
      </c>
      <c r="BZ38" s="2">
        <f t="shared" si="6"/>
        <v>0</v>
      </c>
      <c r="CA38" s="2">
        <f t="shared" si="7"/>
        <v>315.78581948243158</v>
      </c>
      <c r="CB38" s="2">
        <f t="shared" si="8"/>
        <v>0</v>
      </c>
    </row>
    <row r="39" spans="1:80">
      <c r="A39" s="2">
        <v>37</v>
      </c>
      <c r="B39" s="4">
        <v>42515</v>
      </c>
      <c r="C39" s="20">
        <v>2016</v>
      </c>
      <c r="D39" s="21" t="s">
        <v>28</v>
      </c>
      <c r="E39" s="83">
        <v>5</v>
      </c>
      <c r="F39" s="21" t="s">
        <v>74</v>
      </c>
      <c r="G39" s="5">
        <v>0.47041666666666665</v>
      </c>
      <c r="H39" s="14">
        <v>44.587528762302703</v>
      </c>
      <c r="I39" s="14">
        <v>68.813930660822294</v>
      </c>
      <c r="J39" s="2">
        <v>14.39</v>
      </c>
      <c r="K39" s="2">
        <v>4</v>
      </c>
      <c r="L39" s="2">
        <v>2</v>
      </c>
      <c r="M39" s="11">
        <v>7.3559999999999999</v>
      </c>
      <c r="N39" s="2">
        <v>10982</v>
      </c>
      <c r="O39" s="2">
        <v>9682</v>
      </c>
      <c r="P39" s="2">
        <v>13500</v>
      </c>
      <c r="Q39" s="11">
        <v>1.7883267607539901</v>
      </c>
      <c r="R39" s="11">
        <v>4</v>
      </c>
      <c r="S39" s="11">
        <f t="shared" si="1"/>
        <v>4</v>
      </c>
      <c r="T39" s="11" t="s">
        <v>89</v>
      </c>
      <c r="U39" s="15">
        <v>8.2680468388323707</v>
      </c>
      <c r="V39" s="11">
        <v>28.446458316153802</v>
      </c>
      <c r="W39" s="11">
        <v>17.450820003733799</v>
      </c>
      <c r="X39" s="15">
        <v>9.2645062778769791</v>
      </c>
      <c r="Y39" s="66">
        <v>94.638339633011896</v>
      </c>
      <c r="Z39" s="11">
        <v>2.0339238621601599</v>
      </c>
      <c r="AA39" s="11">
        <v>9.8272213872413605</v>
      </c>
      <c r="AB39" s="11">
        <v>24.2979567541548</v>
      </c>
      <c r="AC39" s="11">
        <v>5.7751522010044498</v>
      </c>
      <c r="AD39" s="11">
        <v>9.2044914938997007</v>
      </c>
      <c r="AE39" s="11">
        <v>1.71419374084511</v>
      </c>
      <c r="AF39" s="11">
        <v>7.2805568231255497</v>
      </c>
      <c r="AG39" s="11">
        <v>30.847597868510299</v>
      </c>
      <c r="AH39" s="11">
        <v>29.926928971254299</v>
      </c>
      <c r="AI39" s="11">
        <v>9.4318846153846092</v>
      </c>
      <c r="AJ39" s="11">
        <v>2.3245229763220299</v>
      </c>
      <c r="AK39" s="11">
        <v>11.6632</v>
      </c>
      <c r="AL39" s="11">
        <v>31.05</v>
      </c>
      <c r="AM39" s="2">
        <v>33.54</v>
      </c>
      <c r="AN39" s="2">
        <v>9.51</v>
      </c>
      <c r="AO39" s="2">
        <v>3.9495121951219501</v>
      </c>
      <c r="AP39" s="11">
        <v>2.5466645641158201</v>
      </c>
      <c r="AQ39" s="11">
        <v>6.5496411143555404</v>
      </c>
      <c r="AR39" s="11">
        <v>2.5974025974026</v>
      </c>
      <c r="AS39" s="11">
        <v>3277.1938775510198</v>
      </c>
      <c r="AT39" s="11">
        <v>1.83346065699007</v>
      </c>
      <c r="AU39" s="11">
        <f t="shared" si="10"/>
        <v>3279.7912801484222</v>
      </c>
      <c r="AV39" s="16">
        <v>1.1426031679999999</v>
      </c>
      <c r="AW39" s="31">
        <v>0.42192835533212858</v>
      </c>
      <c r="AX39" s="2">
        <v>78.064516129032256</v>
      </c>
      <c r="AY39" s="2">
        <v>0.64516129032258063</v>
      </c>
      <c r="BD39" s="2">
        <v>227.09677419354838</v>
      </c>
      <c r="BH39" s="2">
        <v>0.64516129032258063</v>
      </c>
      <c r="BI39" s="2">
        <v>20.64516129032258</v>
      </c>
      <c r="BM39" s="37">
        <v>327.09677419354836</v>
      </c>
      <c r="BN39" s="36">
        <f t="shared" si="9"/>
        <v>305.16129032258061</v>
      </c>
      <c r="BO39" s="36">
        <v>305.16129032258061</v>
      </c>
      <c r="BQ39" s="2">
        <v>6.4465036036756498</v>
      </c>
      <c r="BR39" s="2">
        <v>1.3813936293590701</v>
      </c>
      <c r="BS39" s="2">
        <v>70.911539640432096</v>
      </c>
      <c r="BT39" s="2">
        <v>1.3813936293590701</v>
      </c>
      <c r="BU39" s="2">
        <v>12.8930072073513</v>
      </c>
      <c r="BV39" s="2">
        <v>0</v>
      </c>
      <c r="BW39" s="2">
        <f t="shared" si="3"/>
        <v>211.43186306780777</v>
      </c>
      <c r="BX39" s="2">
        <f t="shared" si="4"/>
        <v>45.306827800244598</v>
      </c>
      <c r="BY39" s="2">
        <f t="shared" si="5"/>
        <v>2325.7504937458839</v>
      </c>
      <c r="BZ39" s="2">
        <f t="shared" si="6"/>
        <v>45.306827800244598</v>
      </c>
      <c r="CA39" s="2">
        <f t="shared" si="7"/>
        <v>422.86372613561554</v>
      </c>
      <c r="CB39" s="2">
        <f t="shared" si="8"/>
        <v>0</v>
      </c>
    </row>
    <row r="40" spans="1:80">
      <c r="A40" s="2">
        <v>38</v>
      </c>
      <c r="B40" s="4">
        <v>42515</v>
      </c>
      <c r="C40" s="20">
        <v>2016</v>
      </c>
      <c r="D40" s="21" t="s">
        <v>28</v>
      </c>
      <c r="E40" s="83">
        <v>5</v>
      </c>
      <c r="F40" s="21" t="s">
        <v>74</v>
      </c>
      <c r="G40" s="5">
        <v>0.42570601851851847</v>
      </c>
      <c r="H40" s="14">
        <v>44.539499999960803</v>
      </c>
      <c r="I40" s="14">
        <v>68.802500000005196</v>
      </c>
      <c r="J40" s="2">
        <v>8.18</v>
      </c>
      <c r="K40" s="2">
        <v>5</v>
      </c>
      <c r="L40" s="2">
        <v>3</v>
      </c>
      <c r="M40" s="11">
        <v>10.176</v>
      </c>
      <c r="N40" s="2">
        <v>10982</v>
      </c>
      <c r="O40" s="2">
        <v>9682</v>
      </c>
      <c r="P40" s="2">
        <v>13500</v>
      </c>
      <c r="Q40" s="11">
        <v>1.2188516426831499</v>
      </c>
      <c r="R40" s="11">
        <v>4</v>
      </c>
      <c r="S40" s="11">
        <f t="shared" si="1"/>
        <v>4</v>
      </c>
      <c r="T40" s="11" t="s">
        <v>89</v>
      </c>
      <c r="U40" s="15">
        <v>10.2383404839854</v>
      </c>
      <c r="V40" s="11">
        <v>22.585552360064199</v>
      </c>
      <c r="W40" s="11">
        <v>4.9041937921033902</v>
      </c>
      <c r="X40" s="15">
        <v>9.3076941975858194</v>
      </c>
      <c r="Y40" s="66">
        <v>95.779345543922602</v>
      </c>
      <c r="Z40" s="11">
        <v>1.66853685731212</v>
      </c>
      <c r="AA40" s="11">
        <v>12.6775130232412</v>
      </c>
      <c r="AB40" s="11">
        <v>15.9640794971089</v>
      </c>
      <c r="AC40" s="11">
        <v>3.49290631438289</v>
      </c>
      <c r="AD40" s="11">
        <v>9.4282414820399207</v>
      </c>
      <c r="AE40" s="11">
        <v>1.8477729836042101</v>
      </c>
      <c r="AF40" s="11">
        <v>8.27839723805406</v>
      </c>
      <c r="AG40" s="11">
        <v>28.085714220447102</v>
      </c>
      <c r="AH40" s="11">
        <v>10.9709131553102</v>
      </c>
      <c r="AI40" s="11">
        <v>9.3505382198012903</v>
      </c>
      <c r="AJ40" s="11">
        <v>1.67115144939681</v>
      </c>
      <c r="AK40" s="11">
        <v>12.772</v>
      </c>
      <c r="AL40" s="11">
        <v>28.34</v>
      </c>
      <c r="AM40" s="2">
        <v>18.38</v>
      </c>
      <c r="AN40" s="2">
        <v>9.44</v>
      </c>
      <c r="AO40" s="2">
        <v>3.2533333333333299</v>
      </c>
      <c r="AP40" s="11">
        <v>4.3991157851871199</v>
      </c>
      <c r="AQ40" s="11">
        <v>12.1216347233382</v>
      </c>
      <c r="AR40" s="11">
        <v>1.9005384859043399</v>
      </c>
      <c r="AS40" s="11">
        <v>3939.4792399718499</v>
      </c>
      <c r="AT40" s="11">
        <v>0</v>
      </c>
      <c r="AU40" s="11">
        <f t="shared" si="10"/>
        <v>3941.3797784577541</v>
      </c>
      <c r="AV40" s="16">
        <v>1.028863565</v>
      </c>
      <c r="AW40" s="31">
        <v>0.41404515757268262</v>
      </c>
      <c r="AX40" s="2">
        <v>4.0064102564102564</v>
      </c>
      <c r="BC40" s="2">
        <v>0.80128205128205121</v>
      </c>
      <c r="BD40" s="2">
        <v>2.4038461538461542</v>
      </c>
      <c r="BH40" s="2">
        <v>2.4038461538461542</v>
      </c>
      <c r="BI40" s="2">
        <v>61.698717948717949</v>
      </c>
      <c r="BM40" s="37">
        <v>71.314102564102569</v>
      </c>
      <c r="BN40" s="36">
        <f t="shared" si="9"/>
        <v>6.4102564102564106</v>
      </c>
      <c r="BO40" s="36">
        <v>6.4102564102564106</v>
      </c>
      <c r="BQ40" s="2">
        <v>0.93412878382396503</v>
      </c>
      <c r="BR40" s="2">
        <v>4.2035795272078396</v>
      </c>
      <c r="BS40" s="2">
        <v>12.1436741897116</v>
      </c>
      <c r="BT40" s="2">
        <v>0</v>
      </c>
      <c r="BU40" s="2">
        <v>72.394980746357305</v>
      </c>
      <c r="BV40" s="2">
        <v>0.46706439191198268</v>
      </c>
      <c r="BW40" s="2">
        <f t="shared" si="3"/>
        <v>36.817562990391103</v>
      </c>
      <c r="BX40" s="2">
        <f t="shared" si="4"/>
        <v>165.67903345675987</v>
      </c>
      <c r="BY40" s="2">
        <f t="shared" si="5"/>
        <v>478.62831887508656</v>
      </c>
      <c r="BZ40" s="2">
        <f t="shared" si="6"/>
        <v>0</v>
      </c>
      <c r="CA40" s="2">
        <f t="shared" si="7"/>
        <v>2853.3611317553114</v>
      </c>
      <c r="CB40" s="2">
        <f t="shared" si="8"/>
        <v>18.408781495195559</v>
      </c>
    </row>
    <row r="41" spans="1:80">
      <c r="A41" s="2">
        <v>39</v>
      </c>
      <c r="B41" s="4">
        <v>42515</v>
      </c>
      <c r="C41" s="20">
        <v>2016</v>
      </c>
      <c r="D41" s="21" t="s">
        <v>28</v>
      </c>
      <c r="E41" s="83">
        <v>5</v>
      </c>
      <c r="F41" s="21" t="s">
        <v>74</v>
      </c>
      <c r="G41" s="5">
        <v>0.39347222222222222</v>
      </c>
      <c r="H41" s="14">
        <v>44.488737946139103</v>
      </c>
      <c r="I41" s="14">
        <v>68.782162490845806</v>
      </c>
      <c r="J41" s="2">
        <v>2.6</v>
      </c>
      <c r="K41" s="2">
        <v>8</v>
      </c>
      <c r="L41" s="2">
        <v>4</v>
      </c>
      <c r="M41" s="11">
        <v>9.2070000000000007</v>
      </c>
      <c r="N41" s="2">
        <v>10982</v>
      </c>
      <c r="O41" s="2">
        <v>9682</v>
      </c>
      <c r="P41" s="2">
        <v>13500</v>
      </c>
      <c r="Q41" s="11">
        <v>0.85099178366363104</v>
      </c>
      <c r="R41" s="11">
        <v>4</v>
      </c>
      <c r="S41" s="11">
        <f t="shared" si="1"/>
        <v>4</v>
      </c>
      <c r="T41" s="11" t="s">
        <v>89</v>
      </c>
      <c r="U41" s="15">
        <v>9.3612394171601103</v>
      </c>
      <c r="V41" s="11">
        <v>25.9427799304285</v>
      </c>
      <c r="W41" s="11">
        <v>3.24704983271966</v>
      </c>
      <c r="X41" s="15">
        <v>9.2349444644617193</v>
      </c>
      <c r="Y41" s="66">
        <v>95.180353372618299</v>
      </c>
      <c r="Z41" s="11">
        <v>2.42800288548781</v>
      </c>
      <c r="AA41" s="11">
        <v>10.7128996456933</v>
      </c>
      <c r="AB41" s="11">
        <v>22.47669170632</v>
      </c>
      <c r="AC41" s="11">
        <v>3.2002917773016399</v>
      </c>
      <c r="AD41" s="11">
        <v>9.2373139538687496</v>
      </c>
      <c r="AE41" s="11">
        <v>2.6600098112466402</v>
      </c>
      <c r="AF41" s="11">
        <v>7.3257860326153699</v>
      </c>
      <c r="AG41" s="11">
        <v>31.080956356125299</v>
      </c>
      <c r="AH41" s="11">
        <v>3.2681992307624599</v>
      </c>
      <c r="AI41" s="11">
        <v>9.2646643733980696</v>
      </c>
      <c r="AJ41" s="11">
        <v>2.2074568591733099</v>
      </c>
      <c r="AK41" s="11">
        <v>10.781000000000001</v>
      </c>
      <c r="AL41" s="11">
        <v>31.61</v>
      </c>
      <c r="AM41" s="2">
        <v>3.44</v>
      </c>
      <c r="AN41" s="2">
        <v>9.3800000000000008</v>
      </c>
      <c r="AO41" s="2">
        <v>3.42</v>
      </c>
      <c r="AP41" s="11">
        <v>3.3871136130779198</v>
      </c>
      <c r="AQ41" s="11">
        <v>8.6042646498053301</v>
      </c>
      <c r="AR41" s="11">
        <v>0.28352484386444399</v>
      </c>
      <c r="AS41" s="11">
        <v>2329.26960257787</v>
      </c>
      <c r="AT41" s="11">
        <v>9.4508281288147894E-2</v>
      </c>
      <c r="AU41" s="11">
        <f t="shared" si="10"/>
        <v>2329.5531274217346</v>
      </c>
      <c r="AV41" s="16">
        <v>1.82673628</v>
      </c>
      <c r="AW41" s="31">
        <v>0.71219194812824993</v>
      </c>
      <c r="AX41" s="2">
        <v>0.99108027750247762</v>
      </c>
      <c r="BD41" s="2">
        <v>0.99108027750247762</v>
      </c>
      <c r="BI41" s="2">
        <v>219.02874132804757</v>
      </c>
      <c r="BM41" s="37">
        <v>221.01090188305253</v>
      </c>
      <c r="BN41" s="36">
        <f t="shared" si="9"/>
        <v>1.9821605550049552</v>
      </c>
      <c r="BO41" s="36">
        <v>1.9821605550049552</v>
      </c>
      <c r="BQ41" s="2">
        <v>8.7290962015296305</v>
      </c>
      <c r="BR41" s="2">
        <v>3.5709939006257598</v>
      </c>
      <c r="BS41" s="2">
        <v>24.2034031042413</v>
      </c>
      <c r="BT41" s="2">
        <v>0</v>
      </c>
      <c r="BU41" s="2">
        <v>37.297047406535697</v>
      </c>
      <c r="BV41" s="2">
        <v>0.39677710006952888</v>
      </c>
      <c r="BW41" s="2">
        <f t="shared" si="3"/>
        <v>203.34893355838534</v>
      </c>
      <c r="BX41" s="2">
        <f t="shared" si="4"/>
        <v>83.188200092066793</v>
      </c>
      <c r="BY41" s="2">
        <f t="shared" si="5"/>
        <v>563.83113395734244</v>
      </c>
      <c r="BZ41" s="2">
        <f t="shared" si="6"/>
        <v>0</v>
      </c>
      <c r="CA41" s="2">
        <f t="shared" si="7"/>
        <v>868.8545342949194</v>
      </c>
      <c r="CB41" s="2">
        <f t="shared" si="8"/>
        <v>9.2431333435629757</v>
      </c>
    </row>
    <row r="42" spans="1:80">
      <c r="A42" s="2">
        <v>40</v>
      </c>
      <c r="B42" s="4">
        <v>42571</v>
      </c>
      <c r="C42" s="20">
        <v>2016</v>
      </c>
      <c r="D42" s="4" t="s">
        <v>29</v>
      </c>
      <c r="E42" s="84">
        <v>7</v>
      </c>
      <c r="F42" s="21" t="s">
        <v>75</v>
      </c>
      <c r="G42" s="5">
        <v>0.47174768518518517</v>
      </c>
      <c r="H42" s="14">
        <v>44.636666666688797</v>
      </c>
      <c r="I42" s="14">
        <v>68.8338333333203</v>
      </c>
      <c r="J42" s="2">
        <v>21.399999999999899</v>
      </c>
      <c r="K42" s="2">
        <v>2</v>
      </c>
      <c r="L42" s="2">
        <v>1</v>
      </c>
      <c r="M42" s="11">
        <v>9.4939999999999998</v>
      </c>
      <c r="N42" s="2">
        <v>5091</v>
      </c>
      <c r="O42" s="2">
        <v>5169</v>
      </c>
      <c r="P42" s="2">
        <v>6080</v>
      </c>
      <c r="Q42" s="11">
        <v>3.3942211233079398</v>
      </c>
      <c r="R42" s="11">
        <v>1</v>
      </c>
      <c r="S42" s="11">
        <f t="shared" si="1"/>
        <v>1</v>
      </c>
      <c r="T42" s="11" t="s">
        <v>74</v>
      </c>
      <c r="U42" s="15">
        <v>19.010196924855901</v>
      </c>
      <c r="V42" s="11">
        <v>17.967323332264002</v>
      </c>
      <c r="W42" s="11">
        <v>10.1261379964167</v>
      </c>
      <c r="X42" s="15">
        <v>7.6270342414080998</v>
      </c>
      <c r="Y42" s="66">
        <v>91.661793140673197</v>
      </c>
      <c r="Z42" s="11">
        <v>1.8583878380716401</v>
      </c>
      <c r="AA42" s="11">
        <v>19.896563832912399</v>
      </c>
      <c r="AB42" s="11">
        <v>15.9936396922122</v>
      </c>
      <c r="AC42" s="11">
        <v>5.9392547546268402</v>
      </c>
      <c r="AD42" s="11">
        <v>7.87895416583134</v>
      </c>
      <c r="AE42" s="11">
        <v>2.1980102929809799</v>
      </c>
      <c r="AF42" s="11">
        <v>18.345666774452301</v>
      </c>
      <c r="AG42" s="11">
        <v>19.077005568023399</v>
      </c>
      <c r="AH42" s="11">
        <v>19.071345600016201</v>
      </c>
      <c r="AI42" s="11">
        <v>7.4738182926528101</v>
      </c>
      <c r="AJ42" s="11">
        <v>1.8041322364707</v>
      </c>
      <c r="AK42" s="11">
        <v>19.957999999999998</v>
      </c>
      <c r="AL42" s="11">
        <v>19.11</v>
      </c>
      <c r="AM42" s="2">
        <v>20.57</v>
      </c>
      <c r="AN42" s="2">
        <v>8</v>
      </c>
      <c r="AO42" s="2">
        <v>3.66</v>
      </c>
      <c r="AP42" s="11">
        <v>1.55089705846012</v>
      </c>
      <c r="AQ42" s="11">
        <v>3.0833658758112001</v>
      </c>
      <c r="AR42" s="11">
        <v>0.73929865201212497</v>
      </c>
      <c r="AS42" s="11">
        <v>7505.9613319011796</v>
      </c>
      <c r="AT42" s="11">
        <v>0</v>
      </c>
      <c r="AU42" s="11">
        <f t="shared" si="10"/>
        <v>7506.7006305531913</v>
      </c>
      <c r="AV42" s="16">
        <v>0.67643162899999998</v>
      </c>
      <c r="AW42" s="33">
        <v>0.32529485219728654</v>
      </c>
      <c r="AX42" s="2">
        <v>237.72241992882562</v>
      </c>
      <c r="AZ42" s="2">
        <v>0.71174377224199292</v>
      </c>
      <c r="BD42" s="2">
        <v>7.8291814946619223</v>
      </c>
      <c r="BH42" s="2">
        <v>1.4234875444839858</v>
      </c>
      <c r="BM42" s="37">
        <v>247.6868327402135</v>
      </c>
      <c r="BN42" s="36">
        <f t="shared" si="9"/>
        <v>245.55160142348754</v>
      </c>
      <c r="BO42" s="36">
        <v>245.55160142348754</v>
      </c>
      <c r="BQ42" s="2">
        <v>73.735754166585593</v>
      </c>
      <c r="BR42" s="2">
        <v>0</v>
      </c>
      <c r="BS42" s="2">
        <v>24.0199805239635</v>
      </c>
      <c r="BT42" s="2">
        <v>0</v>
      </c>
      <c r="BU42" s="2">
        <v>0.55860419823170904</v>
      </c>
      <c r="BV42" s="2">
        <v>0</v>
      </c>
      <c r="BW42" s="2">
        <f t="shared" si="3"/>
        <v>5535.1223229662319</v>
      </c>
      <c r="BX42" s="2">
        <f t="shared" si="4"/>
        <v>0</v>
      </c>
      <c r="BY42" s="2">
        <f t="shared" si="5"/>
        <v>1803.1080294511219</v>
      </c>
      <c r="BZ42" s="2">
        <f t="shared" si="6"/>
        <v>0</v>
      </c>
      <c r="CA42" s="2">
        <f t="shared" si="7"/>
        <v>41.932744870956299</v>
      </c>
      <c r="CB42" s="2">
        <f t="shared" si="8"/>
        <v>0</v>
      </c>
    </row>
    <row r="43" spans="1:80">
      <c r="A43" s="2">
        <v>41</v>
      </c>
      <c r="B43" s="4">
        <v>42571</v>
      </c>
      <c r="C43" s="20">
        <v>2016</v>
      </c>
      <c r="D43" s="4" t="s">
        <v>29</v>
      </c>
      <c r="E43" s="84">
        <v>7</v>
      </c>
      <c r="F43" s="21" t="s">
        <v>75</v>
      </c>
      <c r="G43" s="5">
        <v>0.39601851851851855</v>
      </c>
      <c r="H43" s="14">
        <v>44.583833333346902</v>
      </c>
      <c r="I43" s="14">
        <v>68.811499999999995</v>
      </c>
      <c r="J43" s="2">
        <v>13.86</v>
      </c>
      <c r="K43" s="2">
        <v>4</v>
      </c>
      <c r="L43" s="2">
        <v>2</v>
      </c>
      <c r="M43" s="11">
        <v>7.5949999999999998</v>
      </c>
      <c r="N43" s="2">
        <v>5091</v>
      </c>
      <c r="O43" s="2">
        <v>5169</v>
      </c>
      <c r="P43" s="2">
        <v>6080</v>
      </c>
      <c r="Q43" s="11">
        <v>1.9923890456557301</v>
      </c>
      <c r="R43" s="11">
        <v>1</v>
      </c>
      <c r="S43" s="11">
        <f t="shared" si="1"/>
        <v>1</v>
      </c>
      <c r="T43" s="11" t="s">
        <v>74</v>
      </c>
      <c r="U43" s="15">
        <v>13.967963030173999</v>
      </c>
      <c r="V43" s="11">
        <v>28.927911559184398</v>
      </c>
      <c r="W43" s="11">
        <v>12.799498092054201</v>
      </c>
      <c r="X43" s="15">
        <v>7.7286569864571302</v>
      </c>
      <c r="Y43" s="66">
        <v>89.685959341605894</v>
      </c>
      <c r="Z43" s="11">
        <v>2.5220875090794501</v>
      </c>
      <c r="AA43" s="11">
        <v>16.752085027133599</v>
      </c>
      <c r="AB43" s="11">
        <v>23.0939046586731</v>
      </c>
      <c r="AC43" s="11">
        <v>5.1744875089848898</v>
      </c>
      <c r="AD43" s="11">
        <v>7.9002002039662296</v>
      </c>
      <c r="AE43" s="11">
        <v>2.0221256839685</v>
      </c>
      <c r="AF43" s="11">
        <v>12.776510740549799</v>
      </c>
      <c r="AG43" s="11">
        <v>31.3749114120324</v>
      </c>
      <c r="AH43" s="11">
        <v>18.420105311697501</v>
      </c>
      <c r="AI43" s="11">
        <v>7.7200000000000202</v>
      </c>
      <c r="AJ43" s="11">
        <v>2.7185214011840402</v>
      </c>
      <c r="AK43" s="11">
        <v>16.811</v>
      </c>
      <c r="AL43" s="11">
        <v>31.42</v>
      </c>
      <c r="AM43" s="2">
        <v>24.21</v>
      </c>
      <c r="AN43" s="2">
        <v>8.26</v>
      </c>
      <c r="AO43" s="2">
        <v>4.88766990291262</v>
      </c>
      <c r="AP43" s="11">
        <v>3.9755742865838002</v>
      </c>
      <c r="AQ43" s="11">
        <v>8.2810067533592804</v>
      </c>
      <c r="AR43" s="11">
        <v>1.9221764952315199</v>
      </c>
      <c r="AS43" s="11">
        <v>4906.2857142857101</v>
      </c>
      <c r="AT43" s="11">
        <v>1.3307375736218201</v>
      </c>
      <c r="AU43" s="11">
        <f t="shared" si="10"/>
        <v>4908.2078907809419</v>
      </c>
      <c r="AV43" s="16">
        <v>1.006231173</v>
      </c>
      <c r="AW43" s="31">
        <v>0.41963099237900187</v>
      </c>
      <c r="AX43" s="2">
        <v>69.480519480519476</v>
      </c>
      <c r="AY43" s="2">
        <v>4.545454545454545</v>
      </c>
      <c r="AZ43" s="2">
        <v>0.64935064935064934</v>
      </c>
      <c r="BD43" s="2">
        <v>13.636363636363635</v>
      </c>
      <c r="BI43" s="2">
        <v>3.8961038961038961</v>
      </c>
      <c r="BM43" s="37">
        <v>92.20779220779221</v>
      </c>
      <c r="BN43" s="36">
        <f t="shared" si="9"/>
        <v>83.116883116883116</v>
      </c>
      <c r="BO43" s="36">
        <v>83.116883116883116</v>
      </c>
      <c r="BQ43" s="2">
        <v>59.169643727038199</v>
      </c>
      <c r="BR43" s="2">
        <v>0</v>
      </c>
      <c r="BS43" s="2">
        <v>31.3778413703991</v>
      </c>
      <c r="BT43" s="2">
        <v>0.44825487671998698</v>
      </c>
      <c r="BU43" s="2">
        <v>6.2755682740798102</v>
      </c>
      <c r="BV43" s="2">
        <v>0</v>
      </c>
      <c r="BW43" s="2">
        <f t="shared" si="3"/>
        <v>2904.1691223574594</v>
      </c>
      <c r="BX43" s="2">
        <f t="shared" si="4"/>
        <v>0</v>
      </c>
      <c r="BY43" s="2">
        <f t="shared" si="5"/>
        <v>1540.0896860986554</v>
      </c>
      <c r="BZ43" s="2">
        <f t="shared" si="6"/>
        <v>22.001281229980783</v>
      </c>
      <c r="CA43" s="2">
        <f t="shared" si="7"/>
        <v>308.01793721973058</v>
      </c>
      <c r="CB43" s="2">
        <f t="shared" si="8"/>
        <v>0</v>
      </c>
    </row>
    <row r="44" spans="1:80">
      <c r="A44" s="2">
        <v>42</v>
      </c>
      <c r="B44" s="4">
        <v>42571</v>
      </c>
      <c r="C44" s="20">
        <v>2016</v>
      </c>
      <c r="D44" s="4" t="s">
        <v>29</v>
      </c>
      <c r="E44" s="84">
        <v>7</v>
      </c>
      <c r="F44" s="21" t="s">
        <v>75</v>
      </c>
      <c r="G44" s="5">
        <v>0.34825231481481483</v>
      </c>
      <c r="H44" s="14">
        <v>44.539499999960803</v>
      </c>
      <c r="I44" s="14">
        <v>68.802166666672093</v>
      </c>
      <c r="J44" s="2">
        <v>8.18</v>
      </c>
      <c r="K44" s="2">
        <v>5</v>
      </c>
      <c r="L44" s="2">
        <v>3</v>
      </c>
      <c r="M44" s="11">
        <v>11.246</v>
      </c>
      <c r="N44" s="2">
        <v>5091</v>
      </c>
      <c r="O44" s="2">
        <v>5169</v>
      </c>
      <c r="P44" s="2">
        <v>6080</v>
      </c>
      <c r="Q44" s="11">
        <v>1.3396293651312601</v>
      </c>
      <c r="R44" s="11">
        <v>1</v>
      </c>
      <c r="S44" s="11">
        <f t="shared" si="1"/>
        <v>1</v>
      </c>
      <c r="T44" s="11" t="s">
        <v>74</v>
      </c>
      <c r="U44" s="15">
        <v>15.962246816615</v>
      </c>
      <c r="V44" s="11">
        <v>24.671170292006099</v>
      </c>
      <c r="W44" s="11">
        <v>3.35932583530218</v>
      </c>
      <c r="X44" s="15">
        <v>7.6339988224113098</v>
      </c>
      <c r="Y44" s="66">
        <v>89.906474515446604</v>
      </c>
      <c r="Z44" s="11">
        <v>1.91557741697246</v>
      </c>
      <c r="AA44" s="11">
        <v>17.614550843859099</v>
      </c>
      <c r="AB44" s="11">
        <v>20.935913121986101</v>
      </c>
      <c r="AC44" s="11">
        <v>3.0163649017272798</v>
      </c>
      <c r="AD44" s="11">
        <v>7.7689146042693897</v>
      </c>
      <c r="AE44" s="11">
        <v>1.47767819796413</v>
      </c>
      <c r="AF44" s="11">
        <v>14.5555139575099</v>
      </c>
      <c r="AG44" s="11">
        <v>27.741832627118701</v>
      </c>
      <c r="AH44" s="11">
        <v>4.9621398305084803</v>
      </c>
      <c r="AI44" s="11">
        <v>7.5974802371541497</v>
      </c>
      <c r="AJ44" s="11">
        <v>2.2997722372881402</v>
      </c>
      <c r="AK44" s="11">
        <v>17.628</v>
      </c>
      <c r="AL44" s="11">
        <v>27.76</v>
      </c>
      <c r="AM44" s="2">
        <v>5.04</v>
      </c>
      <c r="AN44" s="2">
        <v>8.18</v>
      </c>
      <c r="AO44" s="2">
        <v>3.63</v>
      </c>
      <c r="AP44" s="11">
        <v>3.0590368863492001</v>
      </c>
      <c r="AQ44" s="11">
        <v>6.8059195051325796</v>
      </c>
      <c r="AR44" s="11">
        <v>0.27779706924092001</v>
      </c>
      <c r="AS44" s="11">
        <v>2916.9206923275601</v>
      </c>
      <c r="AT44" s="11">
        <v>0.13889853462046001</v>
      </c>
      <c r="AU44" s="11">
        <f t="shared" si="10"/>
        <v>2917.1984893968011</v>
      </c>
      <c r="AV44" s="16">
        <v>1.3384691929999999</v>
      </c>
      <c r="AW44" s="31">
        <v>0.6091635816262897</v>
      </c>
      <c r="AY44" s="2">
        <v>1.4430014430014431</v>
      </c>
      <c r="AZ44" s="2">
        <v>0.72150072150072153</v>
      </c>
      <c r="BD44" s="2">
        <v>0.72150072150072153</v>
      </c>
      <c r="BM44" s="37">
        <v>2.8860028860028861</v>
      </c>
      <c r="BN44" s="36">
        <f t="shared" si="9"/>
        <v>0.72150072150072153</v>
      </c>
      <c r="BO44" s="36">
        <v>0.72150072150072153</v>
      </c>
      <c r="BQ44" s="2">
        <v>49.2844058559429</v>
      </c>
      <c r="BR44" s="2">
        <v>0</v>
      </c>
      <c r="BS44" s="2">
        <v>25.116091445817101</v>
      </c>
      <c r="BT44" s="2">
        <v>0</v>
      </c>
      <c r="BU44" s="2">
        <v>15.1644325710594</v>
      </c>
      <c r="BV44" s="2">
        <v>0</v>
      </c>
      <c r="BW44" s="2">
        <f t="shared" si="3"/>
        <v>1437.7239431377548</v>
      </c>
      <c r="BX44" s="2">
        <f t="shared" si="4"/>
        <v>0</v>
      </c>
      <c r="BY44" s="2">
        <f t="shared" si="5"/>
        <v>732.68624025289569</v>
      </c>
      <c r="BZ44" s="2">
        <f t="shared" si="6"/>
        <v>0</v>
      </c>
      <c r="CA44" s="2">
        <f t="shared" si="7"/>
        <v>442.37659788854131</v>
      </c>
      <c r="CB44" s="2">
        <f t="shared" si="8"/>
        <v>0</v>
      </c>
    </row>
    <row r="45" spans="1:80">
      <c r="A45" s="2">
        <v>43</v>
      </c>
      <c r="B45" s="4">
        <v>42571</v>
      </c>
      <c r="C45" s="20">
        <v>2016</v>
      </c>
      <c r="D45" s="4" t="s">
        <v>29</v>
      </c>
      <c r="E45" s="84">
        <v>7</v>
      </c>
      <c r="F45" s="21" t="s">
        <v>75</v>
      </c>
      <c r="G45" s="5">
        <v>0.31427083333333333</v>
      </c>
      <c r="H45" s="14">
        <v>44.487643080885697</v>
      </c>
      <c r="I45" s="14">
        <v>68.782591211363496</v>
      </c>
      <c r="J45" s="2">
        <v>2.4700000000000002</v>
      </c>
      <c r="K45" s="2">
        <v>8</v>
      </c>
      <c r="L45" s="2">
        <v>4</v>
      </c>
      <c r="M45" s="11">
        <v>8.4920000000000009</v>
      </c>
      <c r="N45" s="2">
        <v>5091</v>
      </c>
      <c r="O45" s="2">
        <v>5169</v>
      </c>
      <c r="P45" s="2">
        <v>6080</v>
      </c>
      <c r="Q45" s="11">
        <v>0.85207220725715205</v>
      </c>
      <c r="R45" s="11">
        <v>1</v>
      </c>
      <c r="S45" s="11">
        <f t="shared" si="1"/>
        <v>1</v>
      </c>
      <c r="T45" s="11" t="s">
        <v>74</v>
      </c>
      <c r="U45" s="15">
        <v>15.2481235243363</v>
      </c>
      <c r="V45" s="11">
        <v>26.8286219243336</v>
      </c>
      <c r="W45" s="11">
        <v>2.9240208280566402</v>
      </c>
      <c r="X45" s="15">
        <v>7.7687540821855796</v>
      </c>
      <c r="Y45" s="66">
        <v>91.370217239116997</v>
      </c>
      <c r="Z45" s="11">
        <v>2.63951662869838</v>
      </c>
      <c r="AA45" s="11">
        <v>15.784626474465799</v>
      </c>
      <c r="AB45" s="11">
        <v>25.2821677665032</v>
      </c>
      <c r="AC45" s="11">
        <v>2.6009746583481799</v>
      </c>
      <c r="AD45" s="11">
        <v>7.7996325287459003</v>
      </c>
      <c r="AE45" s="11">
        <v>1.9900300206633901</v>
      </c>
      <c r="AF45" s="11">
        <v>14.2893114963607</v>
      </c>
      <c r="AG45" s="11">
        <v>28.656475423800501</v>
      </c>
      <c r="AH45" s="11">
        <v>3.0871436919472499</v>
      </c>
      <c r="AI45" s="11">
        <v>7.7701734245900402</v>
      </c>
      <c r="AJ45" s="11">
        <v>2.9206854258311599</v>
      </c>
      <c r="AK45" s="11">
        <v>16.059000000000001</v>
      </c>
      <c r="AL45" s="11">
        <v>29.98</v>
      </c>
      <c r="AM45" s="2">
        <v>3.98</v>
      </c>
      <c r="AN45" s="2">
        <v>7.92</v>
      </c>
      <c r="AO45" s="2">
        <v>3.85</v>
      </c>
      <c r="AP45" s="11">
        <v>1.49531497810513</v>
      </c>
      <c r="AQ45" s="11">
        <v>3.3743076572972601</v>
      </c>
      <c r="AR45" s="11">
        <v>0.37164743047095999</v>
      </c>
      <c r="AS45" s="11">
        <v>2672.74522712311</v>
      </c>
      <c r="AT45" s="11">
        <v>0</v>
      </c>
      <c r="AU45" s="11">
        <f t="shared" si="10"/>
        <v>2673.1168745535811</v>
      </c>
      <c r="AV45" s="16">
        <v>1.4503629300000001</v>
      </c>
      <c r="AW45" s="32">
        <v>0.54957613599797461</v>
      </c>
      <c r="AX45" s="2">
        <v>2.9268292682926829</v>
      </c>
      <c r="BD45" s="2">
        <v>0.97560975609756095</v>
      </c>
      <c r="BI45" s="2">
        <v>0.97560975609756095</v>
      </c>
      <c r="BM45" s="37">
        <v>4.8780487804878048</v>
      </c>
      <c r="BN45" s="36">
        <f t="shared" si="9"/>
        <v>3.9024390243902438</v>
      </c>
      <c r="BO45" s="36">
        <v>3.9024390243902438</v>
      </c>
      <c r="BQ45" s="2">
        <v>49.782107292745401</v>
      </c>
      <c r="BR45" s="2">
        <v>0.42188226519275801</v>
      </c>
      <c r="BS45" s="2">
        <v>15.609643812131999</v>
      </c>
      <c r="BT45" s="2">
        <v>0.42188226519275801</v>
      </c>
      <c r="BU45" s="2">
        <v>19.406584198866899</v>
      </c>
      <c r="BV45" s="2">
        <v>0</v>
      </c>
      <c r="BW45" s="2">
        <f t="shared" si="3"/>
        <v>1330.7339105507463</v>
      </c>
      <c r="BX45" s="2">
        <f t="shared" si="4"/>
        <v>11.277406021616503</v>
      </c>
      <c r="BY45" s="2">
        <f t="shared" si="5"/>
        <v>417.26402279980937</v>
      </c>
      <c r="BZ45" s="2">
        <f t="shared" si="6"/>
        <v>11.277406021616503</v>
      </c>
      <c r="CA45" s="2">
        <f t="shared" si="7"/>
        <v>518.76067699435998</v>
      </c>
      <c r="CB45" s="2">
        <f t="shared" si="8"/>
        <v>0</v>
      </c>
    </row>
    <row r="46" spans="1:80">
      <c r="A46" s="2">
        <v>44</v>
      </c>
      <c r="B46" s="4">
        <v>42634</v>
      </c>
      <c r="C46" s="20">
        <v>2016</v>
      </c>
      <c r="D46" s="4" t="s">
        <v>27</v>
      </c>
      <c r="E46" s="84">
        <v>9</v>
      </c>
      <c r="F46" s="21" t="s">
        <v>76</v>
      </c>
      <c r="G46" s="5">
        <v>0.5741087962962963</v>
      </c>
      <c r="H46" s="14">
        <v>44.651438238418201</v>
      </c>
      <c r="I46" s="14">
        <v>68.831648944862494</v>
      </c>
      <c r="J46" s="2">
        <v>22.91</v>
      </c>
      <c r="K46" s="2">
        <v>2</v>
      </c>
      <c r="L46" s="2">
        <v>1</v>
      </c>
      <c r="M46" s="11">
        <v>10.32</v>
      </c>
      <c r="N46" s="2">
        <v>4187</v>
      </c>
      <c r="O46" s="2">
        <v>3808</v>
      </c>
      <c r="P46" s="2">
        <v>5070</v>
      </c>
      <c r="Q46" s="11">
        <v>3.5504124723374799</v>
      </c>
      <c r="R46" s="11">
        <v>5</v>
      </c>
      <c r="S46" s="11">
        <f t="shared" si="1"/>
        <v>5</v>
      </c>
      <c r="T46" s="11" t="s">
        <v>88</v>
      </c>
      <c r="U46" s="15">
        <v>18.059277916128799</v>
      </c>
      <c r="V46" s="11">
        <v>17.9239160803963</v>
      </c>
      <c r="W46" s="11">
        <v>18.868739788588499</v>
      </c>
      <c r="X46" s="15">
        <v>6.62913868411278</v>
      </c>
      <c r="Y46" s="66">
        <v>78.172149291361393</v>
      </c>
      <c r="Z46" s="11">
        <v>2.5245722770558601</v>
      </c>
      <c r="AA46" s="11">
        <v>18.8230577662173</v>
      </c>
      <c r="AB46" s="11">
        <v>15.8662885965577</v>
      </c>
      <c r="AC46" s="11">
        <v>11.8488768384602</v>
      </c>
      <c r="AD46" s="11">
        <v>6.9432016863392496</v>
      </c>
      <c r="AE46" s="11">
        <v>1.9679911702464301</v>
      </c>
      <c r="AF46" s="11">
        <v>17.844262485339801</v>
      </c>
      <c r="AG46" s="11">
        <v>18.3589820840056</v>
      </c>
      <c r="AH46" s="11">
        <v>31.622035356859602</v>
      </c>
      <c r="AI46" s="11">
        <v>6.5020224479344497</v>
      </c>
      <c r="AJ46" s="11">
        <v>3.2844011882993698</v>
      </c>
      <c r="AK46" s="11">
        <v>18.846</v>
      </c>
      <c r="AL46" s="11">
        <v>18.39</v>
      </c>
      <c r="AM46" s="2">
        <v>67.790000000000006</v>
      </c>
      <c r="AN46" s="2">
        <v>6.96</v>
      </c>
      <c r="AO46" s="2">
        <v>5.54</v>
      </c>
      <c r="AP46" s="11">
        <v>0.97879528087743095</v>
      </c>
      <c r="AQ46" s="11">
        <v>2.4926934874479598</v>
      </c>
      <c r="AR46" s="11">
        <v>1.8688708413526001</v>
      </c>
      <c r="AS46" s="11">
        <v>13803.139052230799</v>
      </c>
      <c r="AT46" s="11">
        <v>0.49180811614542003</v>
      </c>
      <c r="AU46" s="11">
        <f t="shared" si="10"/>
        <v>13805.007923072151</v>
      </c>
      <c r="AV46" s="16">
        <v>0.71906493199999999</v>
      </c>
      <c r="AW46" s="41">
        <v>0.4013177796002933</v>
      </c>
      <c r="AX46" s="2">
        <v>47.981275599765944</v>
      </c>
      <c r="AY46" s="2">
        <v>4.681100058513751</v>
      </c>
      <c r="BB46" s="2">
        <v>0.58513750731421887</v>
      </c>
      <c r="BD46" s="2">
        <v>31.012287887653599</v>
      </c>
      <c r="BH46" s="2">
        <v>7.6067875950848451</v>
      </c>
      <c r="BI46" s="2">
        <v>1.1702750146284377</v>
      </c>
      <c r="BM46" s="37">
        <v>93.036863662960798</v>
      </c>
      <c r="BN46" s="36">
        <f t="shared" si="9"/>
        <v>78.99356348741955</v>
      </c>
      <c r="BO46" s="36">
        <v>78.99356348741955</v>
      </c>
      <c r="BQ46" s="2">
        <v>50.636920857103398</v>
      </c>
      <c r="BR46" s="2">
        <v>0</v>
      </c>
      <c r="BS46" s="2">
        <v>48.920415065337103</v>
      </c>
      <c r="BT46" s="2">
        <v>0.42912644794155402</v>
      </c>
      <c r="BU46" s="2">
        <v>0</v>
      </c>
      <c r="BV46" s="2">
        <v>0</v>
      </c>
      <c r="BW46" s="2">
        <f t="shared" si="3"/>
        <v>6990.4309363228986</v>
      </c>
      <c r="BX46" s="2">
        <f t="shared" si="4"/>
        <v>0</v>
      </c>
      <c r="BY46" s="2">
        <f t="shared" si="5"/>
        <v>6753.4671757695696</v>
      </c>
      <c r="BZ46" s="2">
        <f t="shared" si="6"/>
        <v>59.240940138329627</v>
      </c>
      <c r="CA46" s="2">
        <f t="shared" si="7"/>
        <v>0</v>
      </c>
      <c r="CB46" s="2">
        <f t="shared" si="8"/>
        <v>0</v>
      </c>
    </row>
    <row r="47" spans="1:80">
      <c r="A47" s="2">
        <v>45</v>
      </c>
      <c r="B47" s="4">
        <v>42634</v>
      </c>
      <c r="C47" s="20">
        <v>2016</v>
      </c>
      <c r="D47" s="4" t="s">
        <v>27</v>
      </c>
      <c r="E47" s="84">
        <v>9</v>
      </c>
      <c r="F47" s="21" t="s">
        <v>76</v>
      </c>
      <c r="G47" s="5">
        <v>0.51637731481481486</v>
      </c>
      <c r="H47" s="14">
        <v>44.589086287002097</v>
      </c>
      <c r="I47" s="14">
        <v>68.814918846188704</v>
      </c>
      <c r="J47" s="2">
        <v>14.5299999999999</v>
      </c>
      <c r="K47" s="2">
        <v>4</v>
      </c>
      <c r="L47" s="2">
        <v>2</v>
      </c>
      <c r="M47" s="11">
        <v>6.2359999999999998</v>
      </c>
      <c r="N47" s="2">
        <v>4187</v>
      </c>
      <c r="O47" s="2">
        <v>3808</v>
      </c>
      <c r="P47" s="2">
        <v>5070</v>
      </c>
      <c r="Q47" s="11">
        <v>2.2166432552039601</v>
      </c>
      <c r="R47" s="11">
        <v>5</v>
      </c>
      <c r="S47" s="11">
        <f t="shared" si="1"/>
        <v>5</v>
      </c>
      <c r="T47" s="11" t="s">
        <v>88</v>
      </c>
      <c r="U47" s="15">
        <v>16.743817902255799</v>
      </c>
      <c r="V47" s="11">
        <v>24.269344130125301</v>
      </c>
      <c r="W47" s="11">
        <v>14.2947106048299</v>
      </c>
      <c r="X47" s="15">
        <v>6.6054565347004699</v>
      </c>
      <c r="Y47" s="66">
        <v>78.833165752045204</v>
      </c>
      <c r="Z47" s="11">
        <v>3.6087494085150902</v>
      </c>
      <c r="AA47" s="11">
        <v>17.327237572846201</v>
      </c>
      <c r="AB47" s="11">
        <v>21.853363057145799</v>
      </c>
      <c r="AC47" s="11">
        <v>9.4533500894024591</v>
      </c>
      <c r="AD47" s="11">
        <v>6.7457542441782099</v>
      </c>
      <c r="AE47" s="11">
        <v>2.52904044846521</v>
      </c>
      <c r="AF47" s="11">
        <v>15.921752723947399</v>
      </c>
      <c r="AG47" s="11">
        <v>27.165116192183</v>
      </c>
      <c r="AH47" s="11">
        <v>19.665394792699399</v>
      </c>
      <c r="AI47" s="11">
        <v>6.4800000000000102</v>
      </c>
      <c r="AJ47" s="11">
        <v>4.7406420884955001</v>
      </c>
      <c r="AK47" s="11">
        <v>17.391999999999999</v>
      </c>
      <c r="AL47" s="11">
        <v>27.51</v>
      </c>
      <c r="AM47" s="2">
        <v>29.3245794392524</v>
      </c>
      <c r="AN47" s="2">
        <v>6.98</v>
      </c>
      <c r="AO47" s="2">
        <v>10.4061290322581</v>
      </c>
      <c r="AP47" s="11">
        <v>1.40548484889888</v>
      </c>
      <c r="AQ47" s="11">
        <v>5.31175313503726</v>
      </c>
      <c r="AR47" s="11">
        <v>12.765871898998199</v>
      </c>
      <c r="AS47" s="11">
        <v>4944.7779111641103</v>
      </c>
      <c r="AT47" s="11">
        <v>11.760685135297599</v>
      </c>
      <c r="AU47" s="11">
        <f t="shared" si="10"/>
        <v>4957.5437830631081</v>
      </c>
      <c r="AV47" s="16">
        <v>0.85232475299999999</v>
      </c>
      <c r="AW47" s="31">
        <v>0.30669376159269646</v>
      </c>
      <c r="AX47" s="26">
        <v>10.340632603406325</v>
      </c>
      <c r="AY47" s="26">
        <v>0.6082725060827251</v>
      </c>
      <c r="AZ47" s="26"/>
      <c r="BA47" s="26"/>
      <c r="BB47" s="26">
        <v>0.6082725060827251</v>
      </c>
      <c r="BC47" s="26"/>
      <c r="BD47" s="26">
        <v>1.8248175182481752</v>
      </c>
      <c r="BE47" s="26"/>
      <c r="BF47" s="26"/>
      <c r="BG47" s="26"/>
      <c r="BH47" s="26">
        <v>12.165450121654501</v>
      </c>
      <c r="BI47" s="26"/>
      <c r="BJ47" s="26"/>
      <c r="BK47" s="26"/>
      <c r="BL47" s="26"/>
      <c r="BM47" s="38">
        <v>25.54744525547445</v>
      </c>
      <c r="BN47" s="36">
        <f t="shared" si="9"/>
        <v>12.1654501216545</v>
      </c>
      <c r="BO47" s="36">
        <v>12.1654501216545</v>
      </c>
      <c r="BQ47" s="2">
        <v>70.9706221774439</v>
      </c>
      <c r="BR47" s="2">
        <v>0</v>
      </c>
      <c r="BS47" s="2">
        <v>23.656874059147999</v>
      </c>
      <c r="BT47" s="2">
        <v>0.639374974571567</v>
      </c>
      <c r="BU47" s="2">
        <v>1.27874994914313</v>
      </c>
      <c r="BV47" s="2">
        <v>0.63937497457156689</v>
      </c>
      <c r="BW47" s="2">
        <f t="shared" si="3"/>
        <v>3518.3996675590774</v>
      </c>
      <c r="BX47" s="2">
        <f t="shared" si="4"/>
        <v>0</v>
      </c>
      <c r="BY47" s="2">
        <f t="shared" si="5"/>
        <v>1172.7998891863606</v>
      </c>
      <c r="BZ47" s="2">
        <f t="shared" si="6"/>
        <v>31.697294302334051</v>
      </c>
      <c r="CA47" s="2">
        <f t="shared" si="7"/>
        <v>63.394588604667895</v>
      </c>
      <c r="CB47" s="2">
        <f t="shared" si="8"/>
        <v>31.69729430233404</v>
      </c>
    </row>
    <row r="48" spans="1:80">
      <c r="A48" s="2">
        <v>46</v>
      </c>
      <c r="B48" s="4">
        <v>42634</v>
      </c>
      <c r="C48" s="20">
        <v>2016</v>
      </c>
      <c r="D48" s="4" t="s">
        <v>27</v>
      </c>
      <c r="E48" s="84">
        <v>9</v>
      </c>
      <c r="F48" s="21" t="s">
        <v>76</v>
      </c>
      <c r="G48" s="5">
        <v>0.47932870370370373</v>
      </c>
      <c r="H48" s="14">
        <v>44.536666666668403</v>
      </c>
      <c r="I48" s="14">
        <v>68.803166666671501</v>
      </c>
      <c r="J48" s="2">
        <v>7.86</v>
      </c>
      <c r="K48" s="2">
        <v>5</v>
      </c>
      <c r="L48" s="2">
        <v>3</v>
      </c>
      <c r="M48" s="11">
        <v>14.145</v>
      </c>
      <c r="N48" s="2">
        <v>4187</v>
      </c>
      <c r="O48" s="2">
        <v>3808</v>
      </c>
      <c r="P48" s="2">
        <v>5070</v>
      </c>
      <c r="Q48" s="11">
        <v>1.5588455293327601</v>
      </c>
      <c r="R48" s="11">
        <v>5</v>
      </c>
      <c r="S48" s="11">
        <f t="shared" si="1"/>
        <v>5</v>
      </c>
      <c r="T48" s="11" t="s">
        <v>88</v>
      </c>
      <c r="U48" s="15">
        <v>16.559237707058902</v>
      </c>
      <c r="V48" s="11">
        <v>25.066560332065698</v>
      </c>
      <c r="W48" s="11">
        <v>6.3234091078701402</v>
      </c>
      <c r="X48" s="15">
        <v>6.6255656452132898</v>
      </c>
      <c r="Y48" s="66">
        <v>79.162743748694893</v>
      </c>
      <c r="Z48" s="11">
        <v>3.82138071463419</v>
      </c>
      <c r="AA48" s="11">
        <v>17.976483641504998</v>
      </c>
      <c r="AB48" s="11">
        <v>19.810734807632699</v>
      </c>
      <c r="AC48" s="11">
        <v>5.5084468183690802</v>
      </c>
      <c r="AD48" s="11">
        <v>6.8638755577455397</v>
      </c>
      <c r="AE48" s="11">
        <v>1.8364874792686401</v>
      </c>
      <c r="AF48" s="11">
        <v>15.961753385701</v>
      </c>
      <c r="AG48" s="11">
        <v>27.37250990099</v>
      </c>
      <c r="AH48" s="11">
        <v>9.0045246481865604</v>
      </c>
      <c r="AI48" s="11">
        <v>6.5913861386138599</v>
      </c>
      <c r="AJ48" s="11">
        <v>4.5349407642240198</v>
      </c>
      <c r="AK48" s="11">
        <v>18.2</v>
      </c>
      <c r="AL48" s="11">
        <v>27.41</v>
      </c>
      <c r="AM48" s="2">
        <v>9.5500000000000007</v>
      </c>
      <c r="AN48" s="2">
        <v>7.32</v>
      </c>
      <c r="AO48" s="2">
        <v>10.220666666666601</v>
      </c>
      <c r="AP48" s="11">
        <v>2.0147302558039502</v>
      </c>
      <c r="AQ48" s="11">
        <v>7.5617750933573298</v>
      </c>
      <c r="AR48" s="11">
        <v>6.9089076620779801</v>
      </c>
      <c r="AS48" s="11">
        <v>7885.1777824533401</v>
      </c>
      <c r="AT48" s="11">
        <v>3.41730916618911</v>
      </c>
      <c r="AU48" s="11">
        <f t="shared" si="10"/>
        <v>7892.0866901154177</v>
      </c>
      <c r="AV48" s="16">
        <v>0.60360833410057368</v>
      </c>
      <c r="AW48" s="31">
        <v>0.21770568756153658</v>
      </c>
      <c r="AX48" s="26">
        <v>3.9344262295081966</v>
      </c>
      <c r="AY48" s="26"/>
      <c r="AZ48" s="26"/>
      <c r="BA48" s="26"/>
      <c r="BB48" s="26"/>
      <c r="BC48" s="26"/>
      <c r="BD48" s="26">
        <v>15.081967213114755</v>
      </c>
      <c r="BE48" s="26"/>
      <c r="BF48" s="26"/>
      <c r="BG48" s="26"/>
      <c r="BH48" s="26">
        <v>0.65573770491803274</v>
      </c>
      <c r="BI48" s="26"/>
      <c r="BJ48" s="26"/>
      <c r="BK48" s="26"/>
      <c r="BL48" s="26"/>
      <c r="BM48" s="38">
        <v>19.672131147540984</v>
      </c>
      <c r="BN48" s="36">
        <f t="shared" si="9"/>
        <v>19.016393442622952</v>
      </c>
      <c r="BO48" s="36">
        <v>19.016393442622952</v>
      </c>
      <c r="BQ48" s="2">
        <v>88.100147503169595</v>
      </c>
      <c r="BR48" s="2">
        <v>0</v>
      </c>
      <c r="BS48" s="2">
        <v>1.9687183799590999</v>
      </c>
      <c r="BT48" s="2">
        <v>3.9374367599181901</v>
      </c>
      <c r="BU48" s="2">
        <v>0.49217959498977398</v>
      </c>
      <c r="BV48" s="2">
        <v>1.4765387849693219</v>
      </c>
      <c r="BW48" s="2">
        <f t="shared" si="3"/>
        <v>6952.9400150696974</v>
      </c>
      <c r="BX48" s="2">
        <f t="shared" si="4"/>
        <v>0</v>
      </c>
      <c r="BY48" s="2">
        <f t="shared" si="5"/>
        <v>155.37296123060798</v>
      </c>
      <c r="BZ48" s="2">
        <f t="shared" si="6"/>
        <v>310.74592246121523</v>
      </c>
      <c r="CA48" s="2">
        <f t="shared" si="7"/>
        <v>38.843240307651925</v>
      </c>
      <c r="CB48" s="2">
        <f t="shared" si="8"/>
        <v>116.52972092295576</v>
      </c>
    </row>
    <row r="49" spans="1:80">
      <c r="A49" s="2">
        <v>47</v>
      </c>
      <c r="B49" s="4">
        <v>42634</v>
      </c>
      <c r="C49" s="20">
        <v>2016</v>
      </c>
      <c r="D49" s="4" t="s">
        <v>27</v>
      </c>
      <c r="E49" s="84">
        <v>9</v>
      </c>
      <c r="F49" s="21" t="s">
        <v>76</v>
      </c>
      <c r="G49" s="5">
        <v>0.40126157407407409</v>
      </c>
      <c r="H49" s="14">
        <v>44.4900476935819</v>
      </c>
      <c r="I49" s="14">
        <v>68.782091211402999</v>
      </c>
      <c r="J49" s="2">
        <v>2.74</v>
      </c>
      <c r="K49" s="2">
        <v>8</v>
      </c>
      <c r="L49" s="2">
        <v>4</v>
      </c>
      <c r="M49" s="11">
        <v>10.621</v>
      </c>
      <c r="N49" s="2">
        <v>4187</v>
      </c>
      <c r="O49" s="2">
        <v>3808</v>
      </c>
      <c r="P49" s="2">
        <v>5070</v>
      </c>
      <c r="Q49" s="11">
        <v>0.35242276266217198</v>
      </c>
      <c r="R49" s="11">
        <v>5</v>
      </c>
      <c r="S49" s="11">
        <f t="shared" si="1"/>
        <v>5</v>
      </c>
      <c r="T49" s="11" t="s">
        <v>88</v>
      </c>
      <c r="U49" s="15">
        <v>16.333144841749601</v>
      </c>
      <c r="V49" s="11">
        <v>26.833644184659502</v>
      </c>
      <c r="W49" s="11">
        <v>5.3493169986757998</v>
      </c>
      <c r="X49" s="15">
        <v>6.6831163878030901</v>
      </c>
      <c r="Y49" s="66">
        <v>80.345652984935001</v>
      </c>
      <c r="Z49" s="11">
        <v>4.9038000473487404</v>
      </c>
      <c r="AA49" s="11">
        <v>16.531434209231701</v>
      </c>
      <c r="AB49" s="11">
        <v>25.311257891046001</v>
      </c>
      <c r="AC49" s="11">
        <v>5.6174463942290496</v>
      </c>
      <c r="AD49" s="11">
        <v>6.7643722367285504</v>
      </c>
      <c r="AE49" s="11">
        <v>4.8183136902631096</v>
      </c>
      <c r="AF49" s="11">
        <v>15.8138379334976</v>
      </c>
      <c r="AG49" s="11">
        <v>28.470458876019102</v>
      </c>
      <c r="AH49" s="11">
        <v>5.67228416780722</v>
      </c>
      <c r="AI49" s="11">
        <v>6.60658277688235</v>
      </c>
      <c r="AJ49" s="11">
        <v>5.3693901459221101</v>
      </c>
      <c r="AK49" s="11">
        <v>16.733000000000001</v>
      </c>
      <c r="AL49" s="11">
        <v>28.8</v>
      </c>
      <c r="AM49" s="2">
        <v>6.24</v>
      </c>
      <c r="AN49" s="2">
        <v>7.12</v>
      </c>
      <c r="AO49" s="2">
        <v>8.11</v>
      </c>
      <c r="AP49" s="11">
        <v>0.71759627573413498</v>
      </c>
      <c r="AQ49" s="11">
        <v>3.15920098497303</v>
      </c>
      <c r="AR49" s="11">
        <v>291.09371021134598</v>
      </c>
      <c r="AS49" s="11">
        <v>4211.9884603055098</v>
      </c>
      <c r="AT49" s="11">
        <v>286.55780494014698</v>
      </c>
      <c r="AU49" s="11">
        <f t="shared" si="10"/>
        <v>4503.0821705168555</v>
      </c>
      <c r="AV49" s="16">
        <v>1.3502355270309769</v>
      </c>
      <c r="AW49" s="43">
        <v>0.47657389792534655</v>
      </c>
      <c r="BD49" s="2">
        <v>54.973821989528801</v>
      </c>
      <c r="BI49" s="2">
        <v>5.2356020942408383</v>
      </c>
      <c r="BM49" s="37">
        <v>60.20942408376964</v>
      </c>
      <c r="BN49" s="36">
        <f t="shared" si="9"/>
        <v>54.973821989528801</v>
      </c>
      <c r="BO49" s="36">
        <v>54.973821989528801</v>
      </c>
      <c r="BQ49" s="2">
        <v>63.947861811896203</v>
      </c>
      <c r="BR49" s="2">
        <v>0.31814856622833898</v>
      </c>
      <c r="BS49" s="2">
        <v>8.5900112881651705</v>
      </c>
      <c r="BT49" s="2">
        <v>5.0903770596534299</v>
      </c>
      <c r="BU49" s="2">
        <v>3.1814856622834</v>
      </c>
      <c r="BV49" s="2">
        <v>0</v>
      </c>
      <c r="BW49" s="2">
        <f t="shared" si="3"/>
        <v>2879.624763678255</v>
      </c>
      <c r="BX49" s="2">
        <f t="shared" si="4"/>
        <v>14.326491361583344</v>
      </c>
      <c r="BY49" s="2">
        <f t="shared" si="5"/>
        <v>386.81526676275109</v>
      </c>
      <c r="BZ49" s="2">
        <f t="shared" si="6"/>
        <v>229.22386178533378</v>
      </c>
      <c r="CA49" s="2">
        <f t="shared" si="7"/>
        <v>143.2649136158339</v>
      </c>
      <c r="CB49" s="2">
        <f t="shared" si="8"/>
        <v>0</v>
      </c>
    </row>
    <row r="50" spans="1:80">
      <c r="A50" s="2">
        <v>48</v>
      </c>
      <c r="B50" s="4">
        <v>42867</v>
      </c>
      <c r="C50" s="20">
        <v>2017</v>
      </c>
      <c r="D50" s="4" t="s">
        <v>28</v>
      </c>
      <c r="E50" s="84">
        <v>5</v>
      </c>
      <c r="F50" s="21" t="s">
        <v>74</v>
      </c>
      <c r="G50" s="2">
        <v>0.5444444444444444</v>
      </c>
      <c r="H50" s="14">
        <v>44.651438238418201</v>
      </c>
      <c r="I50" s="14">
        <v>68.831648944862494</v>
      </c>
      <c r="J50" s="2">
        <v>22.91</v>
      </c>
      <c r="K50" s="2">
        <v>2</v>
      </c>
      <c r="L50" s="2">
        <v>1</v>
      </c>
      <c r="M50" s="11">
        <v>10.974</v>
      </c>
      <c r="N50" s="27">
        <v>42801</v>
      </c>
      <c r="O50" s="27">
        <v>41050</v>
      </c>
      <c r="P50" s="27">
        <v>54300</v>
      </c>
      <c r="Q50" s="22"/>
      <c r="R50" s="22">
        <v>2</v>
      </c>
      <c r="S50" s="11">
        <f t="shared" si="1"/>
        <v>2</v>
      </c>
      <c r="T50" s="22" t="s">
        <v>74</v>
      </c>
      <c r="U50" s="15">
        <v>10.47</v>
      </c>
      <c r="V50" s="11">
        <v>0.12</v>
      </c>
      <c r="W50" s="11">
        <v>2.42</v>
      </c>
      <c r="X50" s="15">
        <v>11.31</v>
      </c>
      <c r="Y50" s="66">
        <v>101.48270781448301</v>
      </c>
      <c r="Z50" s="11">
        <v>3.2</v>
      </c>
      <c r="AA50" s="11">
        <v>10.91</v>
      </c>
      <c r="AB50" s="11">
        <v>0.04</v>
      </c>
      <c r="AC50" s="11">
        <v>1.95</v>
      </c>
      <c r="AD50" s="11">
        <v>11.07</v>
      </c>
      <c r="AE50" s="11">
        <v>2.86</v>
      </c>
      <c r="AF50" s="11">
        <v>10.26</v>
      </c>
      <c r="AG50" s="11">
        <v>0.28599999999999998</v>
      </c>
      <c r="AH50" s="11">
        <v>2.77</v>
      </c>
      <c r="AI50" s="11">
        <v>11.4</v>
      </c>
      <c r="AJ50" s="11">
        <v>3.21</v>
      </c>
      <c r="AK50" s="11">
        <v>10.95</v>
      </c>
      <c r="AL50" s="11">
        <v>0.76</v>
      </c>
      <c r="AM50" s="11">
        <v>3.37</v>
      </c>
      <c r="AN50" s="11">
        <v>11.41</v>
      </c>
      <c r="AO50" s="11">
        <v>3.42</v>
      </c>
      <c r="AP50" s="11">
        <v>0.65</v>
      </c>
      <c r="AQ50" s="11">
        <v>0.25</v>
      </c>
      <c r="AR50" s="11">
        <v>0</v>
      </c>
      <c r="AS50" s="11">
        <v>1137.7466967017995</v>
      </c>
      <c r="AT50" s="22"/>
      <c r="AU50" s="11">
        <f t="shared" si="10"/>
        <v>1137.7466967017995</v>
      </c>
      <c r="AV50" s="29">
        <v>1.6656989357526397</v>
      </c>
      <c r="AW50" s="34">
        <v>0.67032656373419452</v>
      </c>
      <c r="BN50" s="36"/>
      <c r="BO50" s="36"/>
      <c r="BP50" s="2" t="s">
        <v>64</v>
      </c>
      <c r="BQ50" s="2">
        <v>0</v>
      </c>
      <c r="BR50" s="2">
        <v>0</v>
      </c>
      <c r="BS50" s="2">
        <v>97.685185185185205</v>
      </c>
      <c r="BT50" s="2">
        <v>0.46296296296296302</v>
      </c>
      <c r="BU50" s="2">
        <v>0.46296296296296302</v>
      </c>
      <c r="BV50" s="2">
        <v>0</v>
      </c>
      <c r="BW50" s="2">
        <f t="shared" si="3"/>
        <v>0</v>
      </c>
      <c r="BX50" s="2">
        <f t="shared" si="4"/>
        <v>0</v>
      </c>
      <c r="BY50" s="2">
        <f t="shared" si="5"/>
        <v>1111.4099676114804</v>
      </c>
      <c r="BZ50" s="2">
        <f t="shared" si="6"/>
        <v>5.2673458180638875</v>
      </c>
      <c r="CA50" s="2">
        <f t="shared" si="7"/>
        <v>5.2673458180638875</v>
      </c>
      <c r="CB50" s="2">
        <f t="shared" si="8"/>
        <v>0</v>
      </c>
    </row>
    <row r="51" spans="1:80">
      <c r="A51" s="2">
        <v>49</v>
      </c>
      <c r="B51" s="4">
        <v>42867</v>
      </c>
      <c r="C51" s="20">
        <v>2017</v>
      </c>
      <c r="D51" s="4" t="s">
        <v>28</v>
      </c>
      <c r="E51" s="84">
        <v>5</v>
      </c>
      <c r="F51" s="21" t="s">
        <v>74</v>
      </c>
      <c r="G51" s="2">
        <v>0.44513888888888892</v>
      </c>
      <c r="H51" s="14">
        <v>44.589086287002097</v>
      </c>
      <c r="I51" s="14">
        <v>68.814918846188704</v>
      </c>
      <c r="J51" s="2">
        <v>14.5299999999999</v>
      </c>
      <c r="K51" s="2">
        <v>4</v>
      </c>
      <c r="L51" s="2">
        <v>2</v>
      </c>
      <c r="M51" s="11">
        <v>9.3000000000000007</v>
      </c>
      <c r="N51" s="27">
        <v>42801</v>
      </c>
      <c r="O51" s="27">
        <v>41050</v>
      </c>
      <c r="P51" s="27">
        <v>54300</v>
      </c>
      <c r="Q51" s="22"/>
      <c r="R51" s="22">
        <v>2</v>
      </c>
      <c r="S51" s="11">
        <f t="shared" si="1"/>
        <v>2</v>
      </c>
      <c r="T51" s="22" t="s">
        <v>74</v>
      </c>
      <c r="U51" s="15">
        <v>5.7350000000000003</v>
      </c>
      <c r="V51" s="11">
        <v>24.325399999999998</v>
      </c>
      <c r="W51" s="11">
        <v>21.5806</v>
      </c>
      <c r="X51" s="15">
        <v>10.5017</v>
      </c>
      <c r="Y51" s="66">
        <v>98.376077069118594</v>
      </c>
      <c r="Z51" s="11">
        <v>1.5789</v>
      </c>
      <c r="AA51" s="11">
        <v>9.5218000000000007</v>
      </c>
      <c r="AB51" s="11">
        <v>9.5218000000000007</v>
      </c>
      <c r="AC51" s="11">
        <v>2.99</v>
      </c>
      <c r="AD51" s="11">
        <v>11.2347</v>
      </c>
      <c r="AE51" s="11">
        <v>2.2955000000000001</v>
      </c>
      <c r="AF51" s="11">
        <v>4.6802000000000001</v>
      </c>
      <c r="AG51" s="11">
        <v>29.386700000000001</v>
      </c>
      <c r="AH51" s="11">
        <v>34.9069</v>
      </c>
      <c r="AI51" s="11">
        <v>10.396100000000001</v>
      </c>
      <c r="AJ51" s="11">
        <v>1.4612000000000001</v>
      </c>
      <c r="AK51" s="11">
        <v>9.5307999999999993</v>
      </c>
      <c r="AL51" s="11">
        <v>29.4</v>
      </c>
      <c r="AM51" s="2">
        <v>50.45</v>
      </c>
      <c r="AN51" s="2">
        <v>11.24</v>
      </c>
      <c r="AO51" s="2">
        <v>2.3031000000000001</v>
      </c>
      <c r="AP51" s="11">
        <v>4.8415999999999997</v>
      </c>
      <c r="AQ51" s="11">
        <v>23.6418</v>
      </c>
      <c r="AR51" s="11">
        <v>31.376749387665097</v>
      </c>
      <c r="AS51" s="11">
        <v>1852.0054673138222</v>
      </c>
      <c r="AT51" s="22"/>
      <c r="AU51" s="11">
        <f t="shared" si="10"/>
        <v>1883.3822167014873</v>
      </c>
      <c r="AV51" s="29">
        <v>1.0861253440566947</v>
      </c>
      <c r="AW51" s="34">
        <v>0.45294944961844569</v>
      </c>
      <c r="AX51" s="2">
        <v>2.3006134969325154</v>
      </c>
      <c r="BC51" s="2">
        <v>4.6012269938650308</v>
      </c>
      <c r="BD51" s="2">
        <v>1.5337423312883436</v>
      </c>
      <c r="BH51" s="2">
        <v>381.90184049079755</v>
      </c>
      <c r="BM51" s="37">
        <v>390.33742331288346</v>
      </c>
      <c r="BN51" s="36">
        <f t="shared" ref="BN51:BN61" si="11">AX51+BD51</f>
        <v>3.834355828220859</v>
      </c>
      <c r="BO51" s="36">
        <v>3.834355828220859</v>
      </c>
      <c r="BQ51" s="2">
        <v>2.6222405640102502</v>
      </c>
      <c r="BR51" s="2">
        <v>0</v>
      </c>
      <c r="BS51" s="2">
        <v>32.340966956126401</v>
      </c>
      <c r="BT51" s="2">
        <v>46.763290058182797</v>
      </c>
      <c r="BU51" s="2">
        <v>6.1185613160239196</v>
      </c>
      <c r="BV51" s="2">
        <v>0</v>
      </c>
      <c r="BW51" s="2">
        <f t="shared" si="3"/>
        <v>49.386812461701837</v>
      </c>
      <c r="BX51" s="2">
        <f t="shared" si="4"/>
        <v>0</v>
      </c>
      <c r="BY51" s="2">
        <f t="shared" si="5"/>
        <v>609.1040203609889</v>
      </c>
      <c r="BZ51" s="2">
        <f t="shared" si="6"/>
        <v>880.7314889003494</v>
      </c>
      <c r="CA51" s="2">
        <f t="shared" si="7"/>
        <v>115.235895743971</v>
      </c>
      <c r="CB51" s="2">
        <f t="shared" si="8"/>
        <v>0</v>
      </c>
    </row>
    <row r="52" spans="1:80">
      <c r="A52" s="2">
        <v>50</v>
      </c>
      <c r="B52" s="4">
        <v>42867</v>
      </c>
      <c r="C52" s="20">
        <v>2017</v>
      </c>
      <c r="D52" s="4" t="s">
        <v>28</v>
      </c>
      <c r="E52" s="84">
        <v>5</v>
      </c>
      <c r="F52" s="21" t="s">
        <v>74</v>
      </c>
      <c r="G52" s="2">
        <v>0.40763888888888888</v>
      </c>
      <c r="H52" s="14">
        <v>44.539499999960803</v>
      </c>
      <c r="I52" s="14">
        <v>68.802166666672093</v>
      </c>
      <c r="J52" s="2">
        <v>8.18</v>
      </c>
      <c r="K52" s="2">
        <v>5</v>
      </c>
      <c r="L52" s="2">
        <v>3</v>
      </c>
      <c r="M52" s="11">
        <v>12.42</v>
      </c>
      <c r="N52" s="27">
        <v>42801</v>
      </c>
      <c r="O52" s="27">
        <v>41050</v>
      </c>
      <c r="P52" s="27">
        <v>54300</v>
      </c>
      <c r="Q52" s="22"/>
      <c r="R52" s="22">
        <v>2</v>
      </c>
      <c r="S52" s="11">
        <f t="shared" si="1"/>
        <v>2</v>
      </c>
      <c r="T52" s="22" t="s">
        <v>74</v>
      </c>
      <c r="U52" s="15">
        <v>7.06</v>
      </c>
      <c r="V52" s="11">
        <v>18.07</v>
      </c>
      <c r="W52" s="11">
        <v>45.65</v>
      </c>
      <c r="X52" s="15">
        <v>10.53</v>
      </c>
      <c r="Y52" s="66">
        <v>97.776802671818601</v>
      </c>
      <c r="Z52" s="11">
        <v>2.81</v>
      </c>
      <c r="AA52" s="11">
        <v>9</v>
      </c>
      <c r="AB52" s="11">
        <v>7.1</v>
      </c>
      <c r="AC52" s="11">
        <v>3.6</v>
      </c>
      <c r="AD52" s="11">
        <v>10.9</v>
      </c>
      <c r="AE52" s="11">
        <v>2.35</v>
      </c>
      <c r="AF52" s="11">
        <v>5.2</v>
      </c>
      <c r="AG52" s="11">
        <v>27.3</v>
      </c>
      <c r="AH52" s="11">
        <v>118.7</v>
      </c>
      <c r="AI52" s="11">
        <v>10.3</v>
      </c>
      <c r="AJ52" s="11">
        <v>1.32</v>
      </c>
      <c r="AK52" s="11">
        <v>9</v>
      </c>
      <c r="AL52" s="11">
        <v>27.3</v>
      </c>
      <c r="AM52" s="2">
        <v>118.7</v>
      </c>
      <c r="AN52" s="2">
        <v>10.9</v>
      </c>
      <c r="AO52" s="2">
        <v>2.35</v>
      </c>
      <c r="AP52" s="11">
        <v>3.8</v>
      </c>
      <c r="AQ52" s="11">
        <v>20.2</v>
      </c>
      <c r="AR52" s="11">
        <v>1.4875948535416601</v>
      </c>
      <c r="AS52" s="11">
        <v>4582.1493154223708</v>
      </c>
      <c r="AT52" s="22"/>
      <c r="AU52" s="11">
        <f t="shared" si="10"/>
        <v>4583.6369102759127</v>
      </c>
      <c r="AV52" s="29">
        <v>1.4397753723174895</v>
      </c>
      <c r="AW52" s="34">
        <v>0.5455642649973772</v>
      </c>
      <c r="AX52" s="2">
        <v>12.311135982092894</v>
      </c>
      <c r="BD52" s="2">
        <v>37.493005036373809</v>
      </c>
      <c r="BH52" s="2">
        <v>0.55959709009513159</v>
      </c>
      <c r="BI52" s="2">
        <v>1.1191941801902632</v>
      </c>
      <c r="BM52" s="37">
        <v>51.482932288752096</v>
      </c>
      <c r="BN52" s="36">
        <f t="shared" si="11"/>
        <v>49.804141018466701</v>
      </c>
      <c r="BO52" s="36">
        <v>49.804141018466701</v>
      </c>
      <c r="BP52" s="2" t="s">
        <v>62</v>
      </c>
      <c r="BQ52" s="2">
        <v>4.5030425916501899</v>
      </c>
      <c r="BR52" s="2">
        <v>0</v>
      </c>
      <c r="BS52" s="2">
        <v>10.8073022199604</v>
      </c>
      <c r="BT52" s="2">
        <v>71.148072948072993</v>
      </c>
      <c r="BU52" s="2">
        <v>4.9533468508152101</v>
      </c>
      <c r="BV52" s="2">
        <v>0</v>
      </c>
      <c r="BW52" s="2">
        <f t="shared" si="3"/>
        <v>206.40312231632316</v>
      </c>
      <c r="BX52" s="2">
        <f t="shared" si="4"/>
        <v>0</v>
      </c>
      <c r="BY52" s="2">
        <f t="shared" si="5"/>
        <v>495.367493559173</v>
      </c>
      <c r="BZ52" s="2">
        <f t="shared" si="6"/>
        <v>3261.1693325979054</v>
      </c>
      <c r="CA52" s="2">
        <f t="shared" si="7"/>
        <v>227.04343454795551</v>
      </c>
      <c r="CB52" s="2">
        <f t="shared" si="8"/>
        <v>0</v>
      </c>
    </row>
    <row r="53" spans="1:80">
      <c r="A53" s="2">
        <v>51</v>
      </c>
      <c r="B53" s="4">
        <v>42867</v>
      </c>
      <c r="C53" s="20">
        <v>2017</v>
      </c>
      <c r="D53" s="4" t="s">
        <v>28</v>
      </c>
      <c r="E53" s="84">
        <v>5</v>
      </c>
      <c r="F53" s="21" t="s">
        <v>74</v>
      </c>
      <c r="G53" s="2">
        <v>0.36805555555555558</v>
      </c>
      <c r="H53" s="14">
        <v>44.4900476935819</v>
      </c>
      <c r="I53" s="14">
        <v>68.782091211402999</v>
      </c>
      <c r="J53" s="2">
        <v>2.74</v>
      </c>
      <c r="K53" s="2">
        <v>8</v>
      </c>
      <c r="L53" s="2">
        <v>4</v>
      </c>
      <c r="M53" s="11">
        <v>9.1</v>
      </c>
      <c r="N53" s="27">
        <v>42801</v>
      </c>
      <c r="O53" s="27">
        <v>41050</v>
      </c>
      <c r="P53" s="27">
        <v>54300</v>
      </c>
      <c r="Q53" s="22"/>
      <c r="R53" s="22">
        <v>2</v>
      </c>
      <c r="S53" s="11">
        <f t="shared" si="1"/>
        <v>2</v>
      </c>
      <c r="T53" s="22" t="s">
        <v>74</v>
      </c>
      <c r="U53" s="15">
        <v>6.8</v>
      </c>
      <c r="V53" s="11">
        <v>21.13</v>
      </c>
      <c r="W53" s="11">
        <v>3.67</v>
      </c>
      <c r="X53" s="15">
        <v>10.17</v>
      </c>
      <c r="Y53" s="66">
        <v>95.730893478122297</v>
      </c>
      <c r="Z53" s="11">
        <v>1.95</v>
      </c>
      <c r="AA53" s="11">
        <v>8.6</v>
      </c>
      <c r="AB53" s="11">
        <v>11.5</v>
      </c>
      <c r="AC53" s="11">
        <v>2.7</v>
      </c>
      <c r="AD53" s="11">
        <v>10.3</v>
      </c>
      <c r="AE53" s="11">
        <v>2.6</v>
      </c>
      <c r="AF53" s="11">
        <v>5.3</v>
      </c>
      <c r="AG53" s="11">
        <v>27.1</v>
      </c>
      <c r="AH53" s="11">
        <v>5.4</v>
      </c>
      <c r="AI53" s="11">
        <v>10.1</v>
      </c>
      <c r="AJ53" s="11">
        <v>1.2</v>
      </c>
      <c r="AK53" s="11">
        <v>8.6</v>
      </c>
      <c r="AL53" s="11">
        <v>27.1</v>
      </c>
      <c r="AM53" s="11">
        <v>5.4</v>
      </c>
      <c r="AN53" s="11">
        <v>10.3</v>
      </c>
      <c r="AO53" s="11">
        <v>2.6</v>
      </c>
      <c r="AP53" s="11">
        <f>AA53-AF53</f>
        <v>3.3</v>
      </c>
      <c r="AQ53" s="11">
        <f>AG53-AB53</f>
        <v>15.600000000000001</v>
      </c>
      <c r="AR53" s="11">
        <v>3.8349276690030769</v>
      </c>
      <c r="AS53" s="11">
        <v>2229.6020612656475</v>
      </c>
      <c r="AT53" s="22"/>
      <c r="AU53" s="11">
        <f t="shared" si="10"/>
        <v>2233.4369889346508</v>
      </c>
      <c r="AV53" s="29">
        <v>0.13204737514039491</v>
      </c>
      <c r="AW53" s="34">
        <v>9.5252046638726162E-2</v>
      </c>
      <c r="BI53" s="2">
        <v>8.4507042253521121</v>
      </c>
      <c r="BM53" s="37">
        <v>8.4507042253521121</v>
      </c>
      <c r="BN53" s="36">
        <f t="shared" si="11"/>
        <v>0</v>
      </c>
      <c r="BO53" s="36">
        <v>0</v>
      </c>
      <c r="BQ53" s="2">
        <v>15.6447327656185</v>
      </c>
      <c r="BR53" s="2">
        <v>0.37249363727663098</v>
      </c>
      <c r="BS53" s="2">
        <v>9.6848345691924198</v>
      </c>
      <c r="BT53" s="2">
        <v>44.699236473195803</v>
      </c>
      <c r="BU53" s="2">
        <v>8.5673536573625206</v>
      </c>
      <c r="BV53" s="2">
        <v>1.8624681863831569</v>
      </c>
      <c r="BW53" s="2">
        <f t="shared" si="3"/>
        <v>349.41524840730256</v>
      </c>
      <c r="BX53" s="2">
        <f t="shared" si="4"/>
        <v>8.3194106763643472</v>
      </c>
      <c r="BY53" s="2">
        <f t="shared" si="5"/>
        <v>216.30467758547334</v>
      </c>
      <c r="BZ53" s="2">
        <f t="shared" si="6"/>
        <v>998.32928116372352</v>
      </c>
      <c r="CA53" s="2">
        <f t="shared" si="7"/>
        <v>191.34644555638016</v>
      </c>
      <c r="CB53" s="2">
        <f t="shared" si="8"/>
        <v>41.59705338182178</v>
      </c>
    </row>
    <row r="54" spans="1:80">
      <c r="A54" s="2">
        <v>52</v>
      </c>
      <c r="B54" s="4">
        <v>42928</v>
      </c>
      <c r="C54" s="20">
        <v>2017</v>
      </c>
      <c r="D54" s="4" t="s">
        <v>31</v>
      </c>
      <c r="E54" s="84">
        <v>7</v>
      </c>
      <c r="F54" s="21" t="s">
        <v>75</v>
      </c>
      <c r="G54" s="2">
        <v>0.54166666666666663</v>
      </c>
      <c r="H54" s="14">
        <v>44.649666666681199</v>
      </c>
      <c r="I54" s="14">
        <v>68.833333333359903</v>
      </c>
      <c r="J54" s="2">
        <v>22.68</v>
      </c>
      <c r="K54" s="2">
        <v>2</v>
      </c>
      <c r="L54" s="2">
        <v>1</v>
      </c>
      <c r="M54" s="11">
        <v>10.61</v>
      </c>
      <c r="N54" s="27">
        <v>7644</v>
      </c>
      <c r="O54" s="27">
        <v>10740</v>
      </c>
      <c r="P54" s="27">
        <v>11400</v>
      </c>
      <c r="Q54" s="22"/>
      <c r="R54" s="22">
        <v>3</v>
      </c>
      <c r="S54" s="11">
        <f t="shared" si="1"/>
        <v>3</v>
      </c>
      <c r="T54" s="22" t="s">
        <v>74</v>
      </c>
      <c r="U54" s="15">
        <v>19.18</v>
      </c>
      <c r="V54" s="11">
        <v>27.84</v>
      </c>
      <c r="W54" s="11">
        <v>8.16</v>
      </c>
      <c r="X54" s="15">
        <v>8.0299999999999994</v>
      </c>
      <c r="Y54" s="66">
        <v>102.672911638004</v>
      </c>
      <c r="Z54" s="11">
        <v>5.4457319999999996</v>
      </c>
      <c r="AA54" s="11">
        <v>21.34</v>
      </c>
      <c r="AB54" s="11">
        <v>9.11</v>
      </c>
      <c r="AC54" s="11">
        <v>4.57</v>
      </c>
      <c r="AD54" s="11">
        <v>8.24</v>
      </c>
      <c r="AE54" s="11">
        <v>2.865796</v>
      </c>
      <c r="AF54" s="15">
        <v>17.89</v>
      </c>
      <c r="AG54" s="15">
        <v>14.65</v>
      </c>
      <c r="AH54" s="15">
        <v>11.75</v>
      </c>
      <c r="AI54" s="15">
        <v>7.9</v>
      </c>
      <c r="AJ54" s="15">
        <v>9.0803039999999999</v>
      </c>
      <c r="AK54" s="15">
        <v>21.34</v>
      </c>
      <c r="AL54" s="15">
        <v>14.65</v>
      </c>
      <c r="AM54" s="15">
        <v>11.75</v>
      </c>
      <c r="AN54" s="15">
        <v>8.24</v>
      </c>
      <c r="AO54" s="15">
        <v>9.0803039999999999</v>
      </c>
      <c r="AP54" s="15">
        <v>3.44</v>
      </c>
      <c r="AQ54" s="15">
        <v>5.54</v>
      </c>
      <c r="AR54" s="11">
        <v>8.773986642361713</v>
      </c>
      <c r="AS54" s="11">
        <v>8637.078927956738</v>
      </c>
      <c r="AT54" s="22"/>
      <c r="AU54" s="11">
        <f t="shared" si="10"/>
        <v>8645.8529145990997</v>
      </c>
      <c r="AV54" s="29">
        <v>1.821423123882584</v>
      </c>
      <c r="AW54" s="34">
        <v>0.67259577504923729</v>
      </c>
      <c r="AX54" s="2">
        <v>628.46975088967974</v>
      </c>
      <c r="AY54" s="2">
        <v>31.316725978647685</v>
      </c>
      <c r="BD54" s="2">
        <v>263.34519572953735</v>
      </c>
      <c r="BM54" s="37">
        <v>923.13167259786474</v>
      </c>
      <c r="BN54" s="36">
        <f t="shared" si="11"/>
        <v>891.81494661921715</v>
      </c>
      <c r="BO54" s="36">
        <v>891.81494661921715</v>
      </c>
      <c r="BQ54" s="2">
        <v>52.842661184786898</v>
      </c>
      <c r="BR54" s="2">
        <v>1.37055893562848</v>
      </c>
      <c r="BS54" s="2">
        <v>44.3147389186542</v>
      </c>
      <c r="BT54" s="2">
        <v>0.45685297854282703</v>
      </c>
      <c r="BU54" s="2">
        <v>0.30456865236188402</v>
      </c>
      <c r="BV54" s="2">
        <v>0</v>
      </c>
      <c r="BW54" s="2">
        <f t="shared" si="3"/>
        <v>4568.6987621966255</v>
      </c>
      <c r="BX54" s="2">
        <f t="shared" si="4"/>
        <v>118.49650968233333</v>
      </c>
      <c r="BY54" s="2">
        <f t="shared" si="5"/>
        <v>3831.3871463954456</v>
      </c>
      <c r="BZ54" s="2">
        <f t="shared" si="6"/>
        <v>39.498836560777811</v>
      </c>
      <c r="CA54" s="2">
        <f t="shared" si="7"/>
        <v>26.332557707185149</v>
      </c>
      <c r="CB54" s="2">
        <f t="shared" si="8"/>
        <v>0</v>
      </c>
    </row>
    <row r="55" spans="1:80">
      <c r="A55" s="2">
        <v>53</v>
      </c>
      <c r="B55" s="4">
        <v>42928</v>
      </c>
      <c r="C55" s="20">
        <v>2017</v>
      </c>
      <c r="D55" s="4" t="s">
        <v>29</v>
      </c>
      <c r="E55" s="84">
        <v>7</v>
      </c>
      <c r="F55" s="21" t="s">
        <v>75</v>
      </c>
      <c r="G55" s="2">
        <v>0.45833333333333331</v>
      </c>
      <c r="H55" s="14">
        <v>44.5826666666416</v>
      </c>
      <c r="I55" s="14">
        <v>68.812666666705297</v>
      </c>
      <c r="J55" s="2">
        <v>13.83</v>
      </c>
      <c r="K55" s="2">
        <v>4</v>
      </c>
      <c r="L55" s="2">
        <v>2</v>
      </c>
      <c r="M55" s="11">
        <v>6.97</v>
      </c>
      <c r="N55" s="27">
        <v>7644</v>
      </c>
      <c r="O55" s="27">
        <v>10740</v>
      </c>
      <c r="P55" s="27">
        <v>11400</v>
      </c>
      <c r="Q55" s="22"/>
      <c r="R55" s="22">
        <v>3</v>
      </c>
      <c r="S55" s="11">
        <f t="shared" si="1"/>
        <v>3</v>
      </c>
      <c r="T55" s="22" t="s">
        <v>74</v>
      </c>
      <c r="U55" s="15">
        <v>13.84</v>
      </c>
      <c r="V55" s="11">
        <v>22.99</v>
      </c>
      <c r="W55" s="11">
        <v>13.95</v>
      </c>
      <c r="X55" s="15">
        <v>8.4600000000000009</v>
      </c>
      <c r="Y55" s="66">
        <v>94.386613815451099</v>
      </c>
      <c r="Z55" s="11">
        <v>6.8051779999999997</v>
      </c>
      <c r="AA55" s="11">
        <v>17.440000000000001</v>
      </c>
      <c r="AB55" s="11">
        <v>16.13</v>
      </c>
      <c r="AC55" s="11">
        <v>4.38</v>
      </c>
      <c r="AD55" s="11">
        <v>8.2799999999999994</v>
      </c>
      <c r="AE55" s="11">
        <v>1.5125660000000001</v>
      </c>
      <c r="AF55" s="15">
        <v>11.63</v>
      </c>
      <c r="AG55" s="15">
        <v>27.04</v>
      </c>
      <c r="AH55" s="15">
        <v>26.2</v>
      </c>
      <c r="AI55" s="15">
        <v>8.76</v>
      </c>
      <c r="AJ55" s="15">
        <v>10.412485999999998</v>
      </c>
      <c r="AK55" s="15">
        <v>17</v>
      </c>
      <c r="AL55" s="15">
        <v>27.04</v>
      </c>
      <c r="AM55" s="15">
        <v>26.2</v>
      </c>
      <c r="AN55" s="15">
        <v>8.76</v>
      </c>
      <c r="AO55" s="15">
        <v>10.412485999999998</v>
      </c>
      <c r="AP55" s="15">
        <v>5.81</v>
      </c>
      <c r="AQ55" s="15">
        <v>10.91</v>
      </c>
      <c r="AR55" s="11">
        <v>10.136921901627785</v>
      </c>
      <c r="AS55" s="11">
        <v>2516.9491525423728</v>
      </c>
      <c r="AT55" s="22"/>
      <c r="AU55" s="11">
        <f t="shared" si="10"/>
        <v>2527.0860744440006</v>
      </c>
      <c r="AV55" s="29">
        <v>2.1143964399595472</v>
      </c>
      <c r="AW55" s="34">
        <v>0.76260731460072939</v>
      </c>
      <c r="AX55" s="2">
        <v>1.4245014245014245</v>
      </c>
      <c r="BD55" s="2">
        <v>0.71225071225071224</v>
      </c>
      <c r="BH55" s="2">
        <v>2.1367521367521372</v>
      </c>
      <c r="BM55" s="37">
        <v>4.2735042735042743</v>
      </c>
      <c r="BN55" s="36">
        <f t="shared" si="11"/>
        <v>2.1367521367521367</v>
      </c>
      <c r="BO55" s="36">
        <v>2.1367521367521367</v>
      </c>
      <c r="BQ55" s="2">
        <v>15.4931574230195</v>
      </c>
      <c r="BR55" s="2">
        <v>7.9679095318386102</v>
      </c>
      <c r="BS55" s="2">
        <v>52.234073597608699</v>
      </c>
      <c r="BT55" s="2">
        <v>2.6559698439461998</v>
      </c>
      <c r="BU55" s="2">
        <v>9.7385560944694092</v>
      </c>
      <c r="BV55" s="2">
        <v>0.44266164065770053</v>
      </c>
      <c r="BW55" s="2">
        <f t="shared" si="3"/>
        <v>391.52542372881277</v>
      </c>
      <c r="BX55" s="2">
        <f t="shared" si="4"/>
        <v>201.35593220338967</v>
      </c>
      <c r="BY55" s="2">
        <f t="shared" si="5"/>
        <v>1319.9999999999998</v>
      </c>
      <c r="BZ55" s="2">
        <f t="shared" si="6"/>
        <v>67.118644067796467</v>
      </c>
      <c r="CA55" s="2">
        <f t="shared" si="7"/>
        <v>246.10169491525397</v>
      </c>
      <c r="CB55" s="2">
        <f t="shared" si="8"/>
        <v>11.186440677966091</v>
      </c>
    </row>
    <row r="56" spans="1:80">
      <c r="A56" s="2">
        <v>54</v>
      </c>
      <c r="B56" s="4">
        <v>42928</v>
      </c>
      <c r="C56" s="20">
        <v>2017</v>
      </c>
      <c r="D56" s="4" t="s">
        <v>29</v>
      </c>
      <c r="E56" s="84">
        <v>7</v>
      </c>
      <c r="F56" s="21" t="s">
        <v>75</v>
      </c>
      <c r="G56" s="2">
        <v>0.42430555555555555</v>
      </c>
      <c r="H56" s="14">
        <v>44.539499999960803</v>
      </c>
      <c r="I56" s="14">
        <v>68.802166666672093</v>
      </c>
      <c r="J56" s="2">
        <v>8.18</v>
      </c>
      <c r="K56" s="2">
        <v>5</v>
      </c>
      <c r="L56" s="2">
        <v>3</v>
      </c>
      <c r="M56" s="11">
        <v>11.21</v>
      </c>
      <c r="N56" s="27">
        <v>7644</v>
      </c>
      <c r="O56" s="27">
        <v>10740</v>
      </c>
      <c r="P56" s="27">
        <v>11400</v>
      </c>
      <c r="Q56" s="22"/>
      <c r="R56" s="22">
        <v>3</v>
      </c>
      <c r="S56" s="11">
        <f t="shared" si="1"/>
        <v>3</v>
      </c>
      <c r="T56" s="22" t="s">
        <v>74</v>
      </c>
      <c r="U56" s="15">
        <v>15.34</v>
      </c>
      <c r="V56" s="11">
        <v>20.66</v>
      </c>
      <c r="W56" s="11">
        <v>6.53</v>
      </c>
      <c r="X56" s="15">
        <v>8.51</v>
      </c>
      <c r="Y56" s="66">
        <v>96.567348576083603</v>
      </c>
      <c r="Z56" s="11">
        <v>5.6439919999999999</v>
      </c>
      <c r="AA56" s="11">
        <v>18.059999999999999</v>
      </c>
      <c r="AB56" s="11">
        <v>15.66</v>
      </c>
      <c r="AC56" s="11">
        <v>3.48</v>
      </c>
      <c r="AD56" s="11">
        <v>8.3800000000000008</v>
      </c>
      <c r="AE56" s="11">
        <v>2.1071599999999999</v>
      </c>
      <c r="AF56" s="15">
        <v>13.63</v>
      </c>
      <c r="AG56" s="15">
        <v>23.86</v>
      </c>
      <c r="AH56" s="15">
        <v>11.86</v>
      </c>
      <c r="AI56" s="15">
        <v>8.58</v>
      </c>
      <c r="AJ56" s="15">
        <v>8.1134960000000014</v>
      </c>
      <c r="AK56" s="15">
        <v>18.062000000000001</v>
      </c>
      <c r="AL56" s="15">
        <v>23.86</v>
      </c>
      <c r="AM56" s="15">
        <v>11.86</v>
      </c>
      <c r="AN56" s="15">
        <v>8.58</v>
      </c>
      <c r="AO56" s="15">
        <v>8.1134960000000014</v>
      </c>
      <c r="AP56" s="15">
        <v>4.43</v>
      </c>
      <c r="AQ56" s="15">
        <v>8.1999999999999993</v>
      </c>
      <c r="AR56" s="11">
        <v>0.60710617781128096</v>
      </c>
      <c r="AS56" s="11">
        <v>1384.786641929499</v>
      </c>
      <c r="AT56" s="22"/>
      <c r="AU56" s="11">
        <f t="shared" si="10"/>
        <v>1385.3937481073103</v>
      </c>
      <c r="AV56" s="29">
        <v>1.6711972602225176</v>
      </c>
      <c r="AW56" s="34">
        <v>0.60275699991756215</v>
      </c>
      <c r="BI56" s="2">
        <v>1783.1010452961673</v>
      </c>
      <c r="BM56" s="37">
        <v>1783.1010452961673</v>
      </c>
      <c r="BN56" s="36">
        <f t="shared" si="11"/>
        <v>0</v>
      </c>
      <c r="BO56" s="36">
        <v>0</v>
      </c>
      <c r="BQ56" s="2">
        <v>32.453304570542002</v>
      </c>
      <c r="BR56" s="2">
        <v>22.587499981097199</v>
      </c>
      <c r="BS56" s="2">
        <v>11.163936772266499</v>
      </c>
      <c r="BT56" s="2">
        <v>2.5962643656433602</v>
      </c>
      <c r="BU56" s="2">
        <v>10.644683899137799</v>
      </c>
      <c r="BV56" s="2">
        <v>0.51925287312867219</v>
      </c>
      <c r="BW56" s="2">
        <f t="shared" si="3"/>
        <v>449.60605257451289</v>
      </c>
      <c r="BX56" s="2">
        <f t="shared" si="4"/>
        <v>312.92581259186051</v>
      </c>
      <c r="BY56" s="2">
        <f t="shared" si="5"/>
        <v>154.66448208563313</v>
      </c>
      <c r="BZ56" s="2">
        <f t="shared" si="6"/>
        <v>35.968484205961033</v>
      </c>
      <c r="CA56" s="2">
        <f t="shared" si="7"/>
        <v>147.47078524444055</v>
      </c>
      <c r="CB56" s="2">
        <f t="shared" si="8"/>
        <v>7.1936968411922093</v>
      </c>
    </row>
    <row r="57" spans="1:80">
      <c r="A57" s="2">
        <v>55</v>
      </c>
      <c r="B57" s="4">
        <v>42928</v>
      </c>
      <c r="C57" s="20">
        <v>2017</v>
      </c>
      <c r="D57" s="4" t="s">
        <v>29</v>
      </c>
      <c r="E57" s="84">
        <v>7</v>
      </c>
      <c r="F57" s="21" t="s">
        <v>75</v>
      </c>
      <c r="G57" s="2">
        <v>0.39027777777777778</v>
      </c>
      <c r="H57" s="14">
        <v>44.491000000028301</v>
      </c>
      <c r="I57" s="14">
        <v>68.786999999974995</v>
      </c>
      <c r="J57" s="2">
        <v>2.78</v>
      </c>
      <c r="K57" s="2">
        <v>8</v>
      </c>
      <c r="L57" s="2">
        <v>4</v>
      </c>
      <c r="M57" s="11">
        <v>14.39</v>
      </c>
      <c r="N57" s="27">
        <v>7644</v>
      </c>
      <c r="O57" s="27">
        <v>10740</v>
      </c>
      <c r="P57" s="27">
        <v>11400</v>
      </c>
      <c r="Q57" s="22"/>
      <c r="R57" s="22">
        <v>3</v>
      </c>
      <c r="S57" s="11">
        <f t="shared" si="1"/>
        <v>3</v>
      </c>
      <c r="T57" s="22" t="s">
        <v>74</v>
      </c>
      <c r="U57" s="15">
        <v>12.81</v>
      </c>
      <c r="V57" s="11">
        <v>26.33</v>
      </c>
      <c r="W57" s="11">
        <v>6.63</v>
      </c>
      <c r="X57" s="15">
        <v>9.0399999999999991</v>
      </c>
      <c r="Y57" s="66">
        <v>100.746580609758</v>
      </c>
      <c r="Z57" s="11">
        <v>17.792852</v>
      </c>
      <c r="AA57" s="11">
        <v>15.56</v>
      </c>
      <c r="AB57" s="11">
        <v>22.6</v>
      </c>
      <c r="AC57" s="11">
        <v>4.28</v>
      </c>
      <c r="AD57" s="11">
        <v>9.07</v>
      </c>
      <c r="AE57" s="11">
        <v>15.958892000000001</v>
      </c>
      <c r="AF57" s="15">
        <v>10.835000000000001</v>
      </c>
      <c r="AG57" s="15">
        <v>28.68</v>
      </c>
      <c r="AH57" s="15">
        <v>9.33</v>
      </c>
      <c r="AI57" s="15">
        <v>8.86</v>
      </c>
      <c r="AJ57" s="15">
        <v>22.172779999999999</v>
      </c>
      <c r="AK57" s="15">
        <v>15.56</v>
      </c>
      <c r="AL57" s="15">
        <v>28.68</v>
      </c>
      <c r="AM57" s="15">
        <v>9.33</v>
      </c>
      <c r="AN57" s="15">
        <v>9.18</v>
      </c>
      <c r="AO57" s="15">
        <v>22.172779999999999</v>
      </c>
      <c r="AP57" s="15">
        <v>4.7300000000000004</v>
      </c>
      <c r="AQ57" s="15">
        <v>6.08</v>
      </c>
      <c r="AR57" s="11">
        <v>1.7738589947659333</v>
      </c>
      <c r="AS57" s="11">
        <v>4676.8426378815902</v>
      </c>
      <c r="AT57" s="22"/>
      <c r="AU57" s="11">
        <f t="shared" si="10"/>
        <v>4678.616496876356</v>
      </c>
      <c r="AV57" s="29">
        <v>0.84839414222897003</v>
      </c>
      <c r="AW57" s="34">
        <v>0.36845289444908425</v>
      </c>
      <c r="AY57" s="2">
        <v>1.1481056257175661</v>
      </c>
      <c r="BI57" s="2">
        <v>86.107921928817461</v>
      </c>
      <c r="BM57" s="37">
        <v>87.256027554535024</v>
      </c>
      <c r="BN57" s="36">
        <f t="shared" si="11"/>
        <v>0</v>
      </c>
      <c r="BO57" s="36">
        <v>0</v>
      </c>
      <c r="BQ57" s="2">
        <v>24.1287793363025</v>
      </c>
      <c r="BR57" s="2">
        <v>32.589520142538397</v>
      </c>
      <c r="BS57" s="2">
        <v>18.174924694877198</v>
      </c>
      <c r="BT57" s="2">
        <v>4.0736900178172997</v>
      </c>
      <c r="BU57" s="2">
        <v>10.654266200445299</v>
      </c>
      <c r="BV57" s="2">
        <v>1.2534430824053242</v>
      </c>
      <c r="BW57" s="2">
        <f t="shared" si="3"/>
        <v>1128.8930505231422</v>
      </c>
      <c r="BX57" s="2">
        <f t="shared" si="4"/>
        <v>1524.7386656416443</v>
      </c>
      <c r="BY57" s="2">
        <f t="shared" si="5"/>
        <v>850.3350250693793</v>
      </c>
      <c r="BZ57" s="2">
        <f t="shared" si="6"/>
        <v>190.59233320520553</v>
      </c>
      <c r="CA57" s="2">
        <f t="shared" si="7"/>
        <v>498.47225607515549</v>
      </c>
      <c r="CB57" s="2">
        <f t="shared" si="8"/>
        <v>58.643794832370993</v>
      </c>
    </row>
    <row r="58" spans="1:80">
      <c r="A58" s="2">
        <v>56</v>
      </c>
      <c r="B58" s="4">
        <v>43019</v>
      </c>
      <c r="C58" s="20">
        <v>2017</v>
      </c>
      <c r="D58" s="4" t="s">
        <v>32</v>
      </c>
      <c r="E58" s="84">
        <v>9</v>
      </c>
      <c r="F58" s="21" t="s">
        <v>76</v>
      </c>
      <c r="G58" s="2">
        <v>0.59930555555555554</v>
      </c>
      <c r="H58" s="14">
        <v>44.648666666681798</v>
      </c>
      <c r="I58" s="14">
        <v>68.832499999987803</v>
      </c>
      <c r="J58" s="2">
        <v>22.559999999999899</v>
      </c>
      <c r="K58" s="2">
        <v>2</v>
      </c>
      <c r="L58" s="2">
        <v>1</v>
      </c>
      <c r="M58" s="11">
        <v>10.45</v>
      </c>
      <c r="N58" s="27">
        <v>4092</v>
      </c>
      <c r="O58" s="27">
        <v>5567</v>
      </c>
      <c r="P58" s="27">
        <v>7960</v>
      </c>
      <c r="Q58" s="22"/>
      <c r="R58" s="22">
        <v>7</v>
      </c>
      <c r="S58" s="11">
        <f t="shared" si="1"/>
        <v>7</v>
      </c>
      <c r="T58" s="22" t="s">
        <v>88</v>
      </c>
      <c r="U58" s="15">
        <v>15.59</v>
      </c>
      <c r="V58" s="11">
        <v>17.329999999999998</v>
      </c>
      <c r="W58" s="11">
        <v>15.83</v>
      </c>
      <c r="X58" s="15">
        <v>8.09</v>
      </c>
      <c r="Y58" s="66">
        <v>90.420234775217594</v>
      </c>
      <c r="Z58" s="22">
        <v>1.8024439999999999</v>
      </c>
      <c r="AA58" s="11">
        <v>15.83</v>
      </c>
      <c r="AB58" s="11">
        <v>16.41</v>
      </c>
      <c r="AC58" s="11">
        <v>10.83</v>
      </c>
      <c r="AD58" s="11">
        <v>8.5</v>
      </c>
      <c r="AE58" s="22">
        <v>1.0180039999999999</v>
      </c>
      <c r="AF58" s="11">
        <v>15.53</v>
      </c>
      <c r="AG58" s="11">
        <v>17.920000000000002</v>
      </c>
      <c r="AH58" s="11">
        <v>26.56</v>
      </c>
      <c r="AI58" s="11">
        <v>7.83</v>
      </c>
      <c r="AJ58" s="23">
        <v>2.4648600000000003</v>
      </c>
      <c r="AK58" s="11">
        <v>15.827999999999999</v>
      </c>
      <c r="AL58" s="11">
        <v>17.920000000000002</v>
      </c>
      <c r="AM58" s="15">
        <v>26.56</v>
      </c>
      <c r="AN58" s="15">
        <v>8.5</v>
      </c>
      <c r="AO58" s="23">
        <v>2.4648600000000003</v>
      </c>
      <c r="AP58" s="11">
        <v>0.29599999999999999</v>
      </c>
      <c r="AQ58" s="11">
        <v>1.52</v>
      </c>
      <c r="AR58" s="11">
        <v>22.285545562340928</v>
      </c>
      <c r="AS58" s="11">
        <v>2064.6699115481451</v>
      </c>
      <c r="AT58" s="22"/>
      <c r="AU58" s="11">
        <f t="shared" si="10"/>
        <v>2086.9554571104859</v>
      </c>
      <c r="AV58" s="29">
        <v>0.69958715074006528</v>
      </c>
      <c r="AW58" s="34">
        <v>0.35951667710849644</v>
      </c>
      <c r="AX58" s="45">
        <v>41.432584269662918</v>
      </c>
      <c r="AY58" s="45">
        <v>6.3202247191011232</v>
      </c>
      <c r="AZ58" s="45"/>
      <c r="BA58" s="45"/>
      <c r="BB58" s="45"/>
      <c r="BC58" s="45"/>
      <c r="BD58" s="45">
        <v>12.640449438202246</v>
      </c>
      <c r="BE58" s="45"/>
      <c r="BF58" s="45"/>
      <c r="BG58" s="45"/>
      <c r="BH58" s="45">
        <v>30.898876404494381</v>
      </c>
      <c r="BI58" s="45">
        <v>1.4044943820224718</v>
      </c>
      <c r="BJ58" s="45"/>
      <c r="BK58" s="45"/>
      <c r="BL58" s="45"/>
      <c r="BM58" s="37">
        <v>92.696629213483149</v>
      </c>
      <c r="BN58" s="36">
        <f t="shared" si="11"/>
        <v>54.073033707865164</v>
      </c>
      <c r="BO58" s="36">
        <v>54.073033707865164</v>
      </c>
      <c r="BQ58" s="2">
        <v>68.592957608626605</v>
      </c>
      <c r="BR58" s="2">
        <v>0</v>
      </c>
      <c r="BS58" s="2">
        <v>29.6796451191173</v>
      </c>
      <c r="BT58" s="2">
        <v>0</v>
      </c>
      <c r="BU58" s="2">
        <v>0</v>
      </c>
      <c r="BV58" s="2">
        <v>0</v>
      </c>
      <c r="BW58" s="2">
        <f t="shared" si="3"/>
        <v>1431.5044720067151</v>
      </c>
      <c r="BX58" s="2">
        <f t="shared" si="4"/>
        <v>0</v>
      </c>
      <c r="BY58" s="2">
        <f t="shared" si="5"/>
        <v>619.40097346444441</v>
      </c>
      <c r="BZ58" s="2">
        <f t="shared" si="6"/>
        <v>0</v>
      </c>
      <c r="CA58" s="2">
        <f t="shared" si="7"/>
        <v>0</v>
      </c>
      <c r="CB58" s="2">
        <f t="shared" si="8"/>
        <v>0</v>
      </c>
    </row>
    <row r="59" spans="1:80">
      <c r="A59" s="2">
        <v>57</v>
      </c>
      <c r="B59" s="4">
        <v>43019</v>
      </c>
      <c r="C59" s="20">
        <v>2017</v>
      </c>
      <c r="D59" s="4" t="s">
        <v>32</v>
      </c>
      <c r="E59" s="84">
        <v>9</v>
      </c>
      <c r="F59" s="21" t="s">
        <v>76</v>
      </c>
      <c r="G59" s="2">
        <v>0.53541666666666665</v>
      </c>
      <c r="H59" s="14">
        <v>44.5826666666416</v>
      </c>
      <c r="I59" s="14">
        <v>68.812666666705297</v>
      </c>
      <c r="J59" s="2">
        <v>13.83</v>
      </c>
      <c r="K59" s="2">
        <v>4</v>
      </c>
      <c r="L59" s="2">
        <v>2</v>
      </c>
      <c r="M59" s="11">
        <v>6.7</v>
      </c>
      <c r="N59" s="27">
        <v>4092</v>
      </c>
      <c r="O59" s="27">
        <v>5567</v>
      </c>
      <c r="P59" s="27">
        <v>7960</v>
      </c>
      <c r="Q59" s="22"/>
      <c r="R59" s="22">
        <v>7</v>
      </c>
      <c r="S59" s="11">
        <f t="shared" si="1"/>
        <v>7</v>
      </c>
      <c r="T59" s="22" t="s">
        <v>88</v>
      </c>
      <c r="U59" s="15">
        <v>14.71</v>
      </c>
      <c r="V59" s="11">
        <v>25.03</v>
      </c>
      <c r="W59" s="11">
        <v>36.32</v>
      </c>
      <c r="X59" s="15">
        <v>7.8460000000000001</v>
      </c>
      <c r="Y59" s="66">
        <v>90.265576159626605</v>
      </c>
      <c r="Z59" s="22">
        <v>3.0653179999999995</v>
      </c>
      <c r="AA59" s="11">
        <v>15.634</v>
      </c>
      <c r="AB59" s="11">
        <v>19.34</v>
      </c>
      <c r="AC59" s="11">
        <v>7.52</v>
      </c>
      <c r="AD59" s="11">
        <v>8.27</v>
      </c>
      <c r="AE59" s="22">
        <v>2.1895280000000001</v>
      </c>
      <c r="AF59" s="11">
        <v>14.037000000000001</v>
      </c>
      <c r="AG59" s="11">
        <v>29.36</v>
      </c>
      <c r="AH59" s="11">
        <v>87.92</v>
      </c>
      <c r="AI59" s="11">
        <v>7.62</v>
      </c>
      <c r="AJ59" s="23">
        <v>4.3387639999999994</v>
      </c>
      <c r="AK59" s="11">
        <v>15.634</v>
      </c>
      <c r="AL59" s="11">
        <v>29.36</v>
      </c>
      <c r="AM59" s="15">
        <v>87.92</v>
      </c>
      <c r="AN59" s="15">
        <v>8.27</v>
      </c>
      <c r="AO59" s="23">
        <v>4.3387639999999994</v>
      </c>
      <c r="AP59" s="11">
        <v>1.6</v>
      </c>
      <c r="AQ59" s="11">
        <v>10.02</v>
      </c>
      <c r="AR59" s="11">
        <v>25.215975616701474</v>
      </c>
      <c r="AS59" s="11">
        <v>1844.2093754795214</v>
      </c>
      <c r="AT59" s="22"/>
      <c r="AU59" s="11">
        <f t="shared" si="10"/>
        <v>1869.4253510962228</v>
      </c>
      <c r="AV59" s="29">
        <v>2.0329950943169113</v>
      </c>
      <c r="AW59" s="34">
        <v>0.70336803172913709</v>
      </c>
      <c r="AX59" s="2">
        <v>4.9751243781094523</v>
      </c>
      <c r="AY59" s="2">
        <v>1.4214641080312722</v>
      </c>
      <c r="BB59" s="2">
        <v>0.71073205401563611</v>
      </c>
      <c r="BD59" s="2">
        <v>18.47903340440654</v>
      </c>
      <c r="BH59" s="2">
        <v>35.536602700781806</v>
      </c>
      <c r="BI59" s="2">
        <v>8.5287846481876333</v>
      </c>
      <c r="BM59" s="37">
        <v>69.651741293532339</v>
      </c>
      <c r="BN59" s="36">
        <f t="shared" si="11"/>
        <v>23.454157782515992</v>
      </c>
      <c r="BO59" s="36">
        <v>23.454157782515992</v>
      </c>
      <c r="BQ59" s="2">
        <v>25.060571245708999</v>
      </c>
      <c r="BR59" s="2">
        <v>1.1933605355099499</v>
      </c>
      <c r="BS59" s="2">
        <v>41.767618742848299</v>
      </c>
      <c r="BT59" s="2">
        <v>1.1933605355099499</v>
      </c>
      <c r="BU59" s="2">
        <v>1.5911473806799299</v>
      </c>
      <c r="BV59" s="2">
        <v>0</v>
      </c>
      <c r="BW59" s="2">
        <f t="shared" si="3"/>
        <v>468.48867199681456</v>
      </c>
      <c r="BX59" s="2">
        <f t="shared" si="4"/>
        <v>22.308984380800645</v>
      </c>
      <c r="BY59" s="2">
        <f t="shared" si="5"/>
        <v>780.81445332802366</v>
      </c>
      <c r="BZ59" s="2">
        <f t="shared" si="6"/>
        <v>22.308984380800645</v>
      </c>
      <c r="CA59" s="2">
        <f t="shared" si="7"/>
        <v>29.745312507734134</v>
      </c>
      <c r="CB59" s="2">
        <f t="shared" si="8"/>
        <v>0</v>
      </c>
    </row>
    <row r="60" spans="1:80">
      <c r="A60" s="2">
        <v>58</v>
      </c>
      <c r="B60" s="4">
        <v>43019</v>
      </c>
      <c r="C60" s="20">
        <v>2017</v>
      </c>
      <c r="D60" s="4" t="s">
        <v>32</v>
      </c>
      <c r="E60" s="84">
        <v>9</v>
      </c>
      <c r="F60" s="21" t="s">
        <v>76</v>
      </c>
      <c r="G60" s="2">
        <v>0.49791666666666662</v>
      </c>
      <c r="H60" s="14">
        <v>44.534833333296802</v>
      </c>
      <c r="I60" s="14">
        <v>68.804999999964494</v>
      </c>
      <c r="J60" s="2">
        <v>7.66</v>
      </c>
      <c r="K60" s="2">
        <v>5</v>
      </c>
      <c r="L60" s="2">
        <v>3</v>
      </c>
      <c r="M60" s="11">
        <v>14.85</v>
      </c>
      <c r="N60" s="27">
        <v>4092</v>
      </c>
      <c r="O60" s="27">
        <v>5567</v>
      </c>
      <c r="P60" s="27">
        <v>7960</v>
      </c>
      <c r="Q60" s="22"/>
      <c r="R60" s="22">
        <v>7</v>
      </c>
      <c r="S60" s="11">
        <f t="shared" si="1"/>
        <v>7</v>
      </c>
      <c r="T60" s="22" t="s">
        <v>88</v>
      </c>
      <c r="U60" s="15">
        <v>14.67</v>
      </c>
      <c r="V60" s="11">
        <v>24.94</v>
      </c>
      <c r="W60" s="11">
        <v>6.97</v>
      </c>
      <c r="X60" s="15">
        <v>8.06</v>
      </c>
      <c r="Y60" s="66">
        <v>92.599801435511907</v>
      </c>
      <c r="Z60" s="22">
        <v>2.3478319999999999</v>
      </c>
      <c r="AA60" s="11">
        <v>15.21</v>
      </c>
      <c r="AB60" s="11">
        <v>20.46</v>
      </c>
      <c r="AC60" s="11">
        <v>4.2300000000000004</v>
      </c>
      <c r="AD60" s="11">
        <v>8.7100000000000009</v>
      </c>
      <c r="AE60" s="22">
        <v>0.84450399999999992</v>
      </c>
      <c r="AF60" s="11">
        <v>14.14</v>
      </c>
      <c r="AG60" s="11">
        <v>28.65</v>
      </c>
      <c r="AH60" s="11">
        <v>12.75</v>
      </c>
      <c r="AI60" s="11">
        <v>7.69</v>
      </c>
      <c r="AJ60" s="23">
        <v>3.8511600000000001</v>
      </c>
      <c r="AK60" s="11">
        <v>15.208</v>
      </c>
      <c r="AL60" s="11">
        <v>28.65</v>
      </c>
      <c r="AM60" s="15">
        <v>4.5</v>
      </c>
      <c r="AN60" s="15">
        <v>8.7100000000000009</v>
      </c>
      <c r="AO60" s="23">
        <v>3.8511600000000001</v>
      </c>
      <c r="AP60" s="11">
        <v>1.0649999999999999</v>
      </c>
      <c r="AQ60" s="11">
        <v>8.19</v>
      </c>
      <c r="AR60" s="11">
        <v>0.27612359292019106</v>
      </c>
      <c r="AS60" s="11">
        <v>1245.072951229487</v>
      </c>
      <c r="AT60" s="22"/>
      <c r="AU60" s="11">
        <f t="shared" si="10"/>
        <v>1245.3490748224071</v>
      </c>
      <c r="AV60" s="29">
        <v>1.6372715793296624</v>
      </c>
      <c r="AW60" s="34">
        <v>0.5905208970218363</v>
      </c>
      <c r="AY60" s="2">
        <v>0.70422535211267612</v>
      </c>
      <c r="BD60" s="2">
        <v>71.126760563380287</v>
      </c>
      <c r="BI60" s="2">
        <v>3.5211267605633805</v>
      </c>
      <c r="BM60" s="37">
        <v>75.352112676056336</v>
      </c>
      <c r="BN60" s="36">
        <f t="shared" si="11"/>
        <v>71.126760563380287</v>
      </c>
      <c r="BO60" s="36">
        <v>71.126760563380287</v>
      </c>
      <c r="BQ60" s="2">
        <v>41.167340782598799</v>
      </c>
      <c r="BR60" s="2">
        <v>1.9603495610761299</v>
      </c>
      <c r="BS60" s="2">
        <v>12.154167278672</v>
      </c>
      <c r="BT60" s="2">
        <v>10.1938177175959</v>
      </c>
      <c r="BU60" s="2">
        <v>7.8413982443045303</v>
      </c>
      <c r="BV60" s="2">
        <v>2.3524194732913601</v>
      </c>
      <c r="BW60" s="2">
        <f t="shared" si="3"/>
        <v>512.67709756508168</v>
      </c>
      <c r="BX60" s="2">
        <f t="shared" si="4"/>
        <v>24.4131951221467</v>
      </c>
      <c r="BY60" s="2">
        <f t="shared" si="5"/>
        <v>151.36180975730949</v>
      </c>
      <c r="BZ60" s="2">
        <f t="shared" si="6"/>
        <v>126.94861463516317</v>
      </c>
      <c r="CA60" s="2">
        <f t="shared" si="7"/>
        <v>97.652780488586941</v>
      </c>
      <c r="CB60" s="2">
        <f t="shared" si="8"/>
        <v>29.295834146576098</v>
      </c>
    </row>
    <row r="61" spans="1:80">
      <c r="A61" s="2">
        <v>59</v>
      </c>
      <c r="B61" s="4">
        <v>43019</v>
      </c>
      <c r="C61" s="20">
        <v>2017</v>
      </c>
      <c r="D61" s="4" t="s">
        <v>32</v>
      </c>
      <c r="E61" s="84">
        <v>9</v>
      </c>
      <c r="F61" s="21" t="s">
        <v>76</v>
      </c>
      <c r="G61" s="2">
        <v>0.4548611111111111</v>
      </c>
      <c r="H61" s="14">
        <v>44.495000000026003</v>
      </c>
      <c r="I61" s="14">
        <v>68.779999999979097</v>
      </c>
      <c r="J61" s="2">
        <v>4</v>
      </c>
      <c r="K61" s="2">
        <v>8</v>
      </c>
      <c r="L61" s="2">
        <v>4</v>
      </c>
      <c r="M61" s="11">
        <v>9.6999999999999993</v>
      </c>
      <c r="N61" s="27">
        <v>4092</v>
      </c>
      <c r="O61" s="27">
        <v>5567</v>
      </c>
      <c r="P61" s="27">
        <v>7960</v>
      </c>
      <c r="Q61" s="22"/>
      <c r="R61" s="22">
        <v>7</v>
      </c>
      <c r="S61" s="11">
        <f t="shared" si="1"/>
        <v>7</v>
      </c>
      <c r="T61" s="22" t="s">
        <v>88</v>
      </c>
      <c r="U61" s="15">
        <v>14.57</v>
      </c>
      <c r="V61" s="11">
        <v>26.96</v>
      </c>
      <c r="W61" s="11">
        <v>3.42</v>
      </c>
      <c r="X61" s="15">
        <v>7.98</v>
      </c>
      <c r="Y61" s="66">
        <v>92.633603613206404</v>
      </c>
      <c r="Z61" s="22">
        <v>3.0995959999999996</v>
      </c>
      <c r="AA61" s="11">
        <v>14.987</v>
      </c>
      <c r="AB61" s="11">
        <v>25.45</v>
      </c>
      <c r="AC61" s="11">
        <v>3.46</v>
      </c>
      <c r="AD61" s="11">
        <v>8.49</v>
      </c>
      <c r="AE61" s="22">
        <v>1.9704519999999999</v>
      </c>
      <c r="AF61" s="11">
        <v>14.27</v>
      </c>
      <c r="AG61" s="11">
        <v>28.32</v>
      </c>
      <c r="AH61" s="11">
        <v>3.23</v>
      </c>
      <c r="AI61" s="11">
        <v>7.76</v>
      </c>
      <c r="AJ61" s="23">
        <v>3.480772</v>
      </c>
      <c r="AK61" s="11">
        <v>14.98</v>
      </c>
      <c r="AL61" s="11">
        <v>28.32</v>
      </c>
      <c r="AM61" s="15">
        <v>3.56</v>
      </c>
      <c r="AN61" s="15">
        <v>8.49</v>
      </c>
      <c r="AO61" s="23">
        <v>3.8475639999999998</v>
      </c>
      <c r="AP61" s="11">
        <v>0.71399999999999997</v>
      </c>
      <c r="AQ61" s="11">
        <v>2.87</v>
      </c>
      <c r="AR61" s="11">
        <v>38.360507061356344</v>
      </c>
      <c r="AS61" s="11">
        <v>940.17857142857144</v>
      </c>
      <c r="AT61" s="22"/>
      <c r="AU61" s="11">
        <f t="shared" si="10"/>
        <v>978.53907848992776</v>
      </c>
      <c r="AV61" s="29">
        <v>0.64852552376047468</v>
      </c>
      <c r="AW61" s="34">
        <v>0.59031337119549909</v>
      </c>
      <c r="BD61" s="2">
        <v>295.85152838427945</v>
      </c>
      <c r="BI61" s="2">
        <v>50.21834061135371</v>
      </c>
      <c r="BM61" s="37">
        <v>346.06986899563316</v>
      </c>
      <c r="BN61" s="36">
        <f t="shared" si="11"/>
        <v>295.85152838427945</v>
      </c>
      <c r="BO61" s="36">
        <v>295.85152838427945</v>
      </c>
      <c r="BQ61" s="2">
        <v>53.711287474699503</v>
      </c>
      <c r="BR61" s="2">
        <v>0.33361048120931303</v>
      </c>
      <c r="BS61" s="2">
        <v>12.343587804744599</v>
      </c>
      <c r="BT61" s="2">
        <v>3.3361048120931298</v>
      </c>
      <c r="BU61" s="2">
        <v>2.66888384967451</v>
      </c>
      <c r="BV61" s="2">
        <v>0.66722096241862627</v>
      </c>
      <c r="BW61" s="2">
        <f t="shared" si="3"/>
        <v>525.58593750000045</v>
      </c>
      <c r="BX61" s="2">
        <f t="shared" si="4"/>
        <v>3.2645089285714253</v>
      </c>
      <c r="BY61" s="2">
        <f t="shared" si="5"/>
        <v>120.7868303571429</v>
      </c>
      <c r="BZ61" s="2">
        <f t="shared" si="6"/>
        <v>32.645089285714249</v>
      </c>
      <c r="CA61" s="2">
        <f t="shared" si="7"/>
        <v>26.116071428571459</v>
      </c>
      <c r="CB61" s="2">
        <f t="shared" si="8"/>
        <v>6.5290178571428523</v>
      </c>
    </row>
    <row r="62" spans="1:80">
      <c r="F62" s="21"/>
      <c r="AX62" s="17"/>
      <c r="AY62" s="17"/>
    </row>
    <row r="63" spans="1:80">
      <c r="T63" s="11">
        <f>COUNTIF(T2:T61, "Spring")</f>
        <v>32</v>
      </c>
      <c r="U63" s="15">
        <f>AVERAGE(U2:U61)</f>
        <v>12.820345336523108</v>
      </c>
    </row>
    <row r="64" spans="1:80">
      <c r="T64" s="11">
        <f>COUNTIF(T2:T61, "Neap")</f>
        <v>20</v>
      </c>
      <c r="U64" s="15">
        <f>MAX(U2:U61)</f>
        <v>19.928702249719699</v>
      </c>
    </row>
    <row r="65" spans="20:21">
      <c r="T65" s="11">
        <f>COUNTIF(T2:T61, "Mid")</f>
        <v>8</v>
      </c>
      <c r="U65" s="15">
        <f>MIN(U2:U61)</f>
        <v>2.6363636363636362</v>
      </c>
    </row>
  </sheetData>
  <sortState ref="A1:BH62">
    <sortCondition ref="B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60"/>
  <sheetViews>
    <sheetView workbookViewId="0">
      <selection sqref="A1:XFD1048576"/>
    </sheetView>
  </sheetViews>
  <sheetFormatPr baseColWidth="10" defaultColWidth="10.6640625" defaultRowHeight="15" x14ac:dyDescent="0"/>
  <cols>
    <col min="1" max="1" width="17" style="2" bestFit="1" customWidth="1"/>
    <col min="2" max="2" width="10.6640625" style="4"/>
    <col min="3" max="3" width="10.6640625" style="20"/>
    <col min="4" max="4" width="10.6640625" style="4"/>
    <col min="5" max="5" width="10.6640625" style="2" customWidth="1"/>
    <col min="6" max="7" width="10.6640625" style="14" customWidth="1"/>
    <col min="8" max="8" width="8.5" style="2" customWidth="1"/>
    <col min="9" max="9" width="10.6640625" style="2"/>
    <col min="10" max="10" width="10.6640625" style="11" customWidth="1"/>
    <col min="11" max="11" width="22.1640625" style="2" customWidth="1"/>
    <col min="12" max="13" width="10.6640625" style="2" customWidth="1"/>
    <col min="14" max="14" width="10.6640625" style="11" customWidth="1"/>
    <col min="15" max="15" width="14.6640625" style="15" customWidth="1"/>
    <col min="16" max="17" width="10.6640625" style="11" customWidth="1"/>
    <col min="18" max="19" width="10.6640625" style="15" customWidth="1"/>
    <col min="20" max="20" width="10.6640625" style="11" customWidth="1"/>
    <col min="21" max="21" width="17" style="11" customWidth="1"/>
    <col min="22" max="25" width="10.6640625" style="11" customWidth="1"/>
    <col min="26" max="27" width="15" style="11" customWidth="1"/>
    <col min="28" max="32" width="10.6640625" style="11" customWidth="1"/>
    <col min="33" max="35" width="10.6640625" style="2" customWidth="1"/>
    <col min="36" max="37" width="10.6640625" style="11" customWidth="1"/>
    <col min="38" max="38" width="19" style="11" customWidth="1"/>
    <col min="39" max="39" width="21.6640625" style="11" customWidth="1"/>
    <col min="40" max="41" width="20.5" style="11" customWidth="1"/>
    <col min="42" max="42" width="10.6640625" style="29"/>
    <col min="43" max="43" width="10.6640625" style="34"/>
    <col min="44" max="44" width="14.1640625" style="2" bestFit="1" customWidth="1"/>
    <col min="45" max="45" width="13.5" style="2" customWidth="1"/>
    <col min="46" max="46" width="16" style="2" customWidth="1"/>
    <col min="47" max="47" width="14.1640625" style="2" bestFit="1" customWidth="1"/>
    <col min="48" max="48" width="16.1640625" style="2" bestFit="1" customWidth="1"/>
    <col min="49" max="49" width="14.83203125" style="2" bestFit="1" customWidth="1"/>
    <col min="50" max="50" width="15.33203125" style="2" bestFit="1" customWidth="1"/>
    <col min="51" max="52" width="10.6640625" style="2" customWidth="1"/>
    <col min="53" max="53" width="13.6640625" style="2" bestFit="1" customWidth="1"/>
    <col min="54" max="55" width="10.6640625" style="2" customWidth="1"/>
    <col min="56" max="16384" width="10.6640625" style="2"/>
  </cols>
  <sheetData>
    <row r="1" spans="1:62" ht="30">
      <c r="A1" s="57" t="s">
        <v>22</v>
      </c>
      <c r="B1" s="58" t="s">
        <v>0</v>
      </c>
      <c r="C1" s="57" t="s">
        <v>25</v>
      </c>
      <c r="D1" s="58" t="s">
        <v>26</v>
      </c>
      <c r="E1" s="57" t="s">
        <v>21</v>
      </c>
      <c r="F1" s="59" t="s">
        <v>19</v>
      </c>
      <c r="G1" s="59" t="s">
        <v>20</v>
      </c>
      <c r="H1" s="57" t="s">
        <v>51</v>
      </c>
      <c r="I1" s="57" t="s">
        <v>16</v>
      </c>
      <c r="J1" s="60" t="s">
        <v>1</v>
      </c>
      <c r="K1" s="57" t="s">
        <v>52</v>
      </c>
      <c r="L1" s="57" t="s">
        <v>53</v>
      </c>
      <c r="M1" s="57" t="s">
        <v>54</v>
      </c>
      <c r="N1" s="60" t="s">
        <v>55</v>
      </c>
      <c r="O1" s="60" t="s">
        <v>56</v>
      </c>
      <c r="P1" s="60" t="s">
        <v>57</v>
      </c>
      <c r="Q1" s="60" t="s">
        <v>58</v>
      </c>
      <c r="R1" s="60" t="s">
        <v>59</v>
      </c>
      <c r="S1" s="69" t="s">
        <v>70</v>
      </c>
      <c r="T1" s="60" t="s">
        <v>60</v>
      </c>
      <c r="U1" s="60" t="s">
        <v>61</v>
      </c>
      <c r="V1" s="60" t="s">
        <v>2</v>
      </c>
      <c r="W1" s="60" t="s">
        <v>3</v>
      </c>
      <c r="X1" s="60" t="s">
        <v>4</v>
      </c>
      <c r="Y1" s="60" t="s">
        <v>5</v>
      </c>
      <c r="Z1" s="60" t="s">
        <v>6</v>
      </c>
      <c r="AA1" s="60" t="s">
        <v>15</v>
      </c>
      <c r="AB1" s="60" t="s">
        <v>7</v>
      </c>
      <c r="AC1" s="60" t="s">
        <v>8</v>
      </c>
      <c r="AD1" s="60" t="s">
        <v>9</v>
      </c>
      <c r="AE1" s="60" t="s">
        <v>10</v>
      </c>
      <c r="AF1" s="60" t="s">
        <v>11</v>
      </c>
      <c r="AG1" s="57" t="s">
        <v>12</v>
      </c>
      <c r="AH1" s="57" t="s">
        <v>13</v>
      </c>
      <c r="AI1" s="57" t="s">
        <v>14</v>
      </c>
      <c r="AJ1" s="60" t="s">
        <v>17</v>
      </c>
      <c r="AK1" s="60" t="s">
        <v>18</v>
      </c>
      <c r="AL1" s="60" t="s">
        <v>36</v>
      </c>
      <c r="AM1" s="60" t="s">
        <v>33</v>
      </c>
      <c r="AN1" s="60" t="s">
        <v>34</v>
      </c>
      <c r="AO1" s="60" t="s">
        <v>35</v>
      </c>
      <c r="AP1" s="72" t="s">
        <v>23</v>
      </c>
      <c r="AQ1" s="73" t="s">
        <v>24</v>
      </c>
      <c r="AR1" s="63" t="s">
        <v>65</v>
      </c>
      <c r="AS1" s="63" t="s">
        <v>37</v>
      </c>
      <c r="AT1" s="63" t="s">
        <v>38</v>
      </c>
      <c r="AU1" s="63" t="s">
        <v>39</v>
      </c>
      <c r="AV1" s="63" t="s">
        <v>40</v>
      </c>
      <c r="AW1" s="63" t="s">
        <v>41</v>
      </c>
      <c r="AX1" s="63" t="s">
        <v>42</v>
      </c>
      <c r="AY1" s="63" t="s">
        <v>43</v>
      </c>
      <c r="AZ1" s="63" t="s">
        <v>44</v>
      </c>
      <c r="BA1" s="63" t="s">
        <v>45</v>
      </c>
      <c r="BB1" s="63" t="s">
        <v>46</v>
      </c>
      <c r="BC1" s="63" t="s">
        <v>47</v>
      </c>
      <c r="BD1" s="71" t="s">
        <v>48</v>
      </c>
      <c r="BE1" s="71" t="s">
        <v>49</v>
      </c>
      <c r="BF1" s="57" t="s">
        <v>50</v>
      </c>
      <c r="BG1" s="71" t="s">
        <v>69</v>
      </c>
      <c r="BH1" s="2" t="s">
        <v>66</v>
      </c>
      <c r="BI1" s="2" t="s">
        <v>72</v>
      </c>
      <c r="BJ1" s="2" t="s">
        <v>63</v>
      </c>
    </row>
    <row r="2" spans="1:62">
      <c r="A2" s="2">
        <v>1</v>
      </c>
      <c r="B2" s="4">
        <v>41422</v>
      </c>
      <c r="C2" s="20">
        <v>2013</v>
      </c>
      <c r="D2" s="4" t="s">
        <v>28</v>
      </c>
      <c r="E2" s="8">
        <v>0.69444444444444453</v>
      </c>
      <c r="F2" s="12">
        <v>44.649000000014901</v>
      </c>
      <c r="G2" s="12">
        <v>68.832499999987803</v>
      </c>
      <c r="H2" s="2">
        <v>22.6099999999999</v>
      </c>
      <c r="I2" s="2">
        <v>2</v>
      </c>
      <c r="J2" s="11">
        <v>9.0399999999999991</v>
      </c>
      <c r="K2" s="1">
        <v>31101</v>
      </c>
      <c r="L2" s="1">
        <v>50758</v>
      </c>
      <c r="M2" s="1">
        <v>53900</v>
      </c>
      <c r="N2" s="11">
        <v>2.2532622218132001</v>
      </c>
      <c r="O2" s="15">
        <v>11.6510914634147</v>
      </c>
      <c r="P2" s="11">
        <v>1.9999999999999699E-2</v>
      </c>
      <c r="Q2" s="11">
        <v>17.713158536585599</v>
      </c>
      <c r="R2" s="28"/>
      <c r="S2" s="28"/>
      <c r="T2" s="11">
        <v>4.0622495853659402</v>
      </c>
      <c r="U2" s="11">
        <v>11.67</v>
      </c>
      <c r="V2" s="11">
        <v>0.02</v>
      </c>
      <c r="W2" s="11">
        <v>12.861994680851099</v>
      </c>
      <c r="Y2" s="11">
        <v>4.0400552021276601</v>
      </c>
      <c r="Z2" s="11">
        <v>11.607961711711701</v>
      </c>
      <c r="AA2" s="11">
        <v>0.02</v>
      </c>
      <c r="AB2" s="11">
        <v>19.52</v>
      </c>
      <c r="AD2" s="11">
        <v>4.0705159999999996</v>
      </c>
      <c r="AE2" s="11">
        <v>11.67</v>
      </c>
      <c r="AF2" s="11">
        <v>0.02</v>
      </c>
      <c r="AG2" s="2">
        <v>19.52</v>
      </c>
      <c r="AI2" s="2">
        <v>5.23</v>
      </c>
      <c r="AJ2" s="11">
        <v>6.20382882882939E-2</v>
      </c>
      <c r="AK2" s="11">
        <v>0</v>
      </c>
      <c r="AL2" s="11">
        <v>0.87725390286607696</v>
      </c>
      <c r="AM2" s="11">
        <v>1857.5901349759899</v>
      </c>
      <c r="AN2" s="11">
        <v>0</v>
      </c>
      <c r="AO2" s="11">
        <f t="shared" ref="AO2:AO33" si="0">SUM(AL2:AM2)</f>
        <v>1858.4673888788561</v>
      </c>
      <c r="AP2" s="16">
        <v>2.118424030815965</v>
      </c>
      <c r="AQ2" s="31">
        <v>0.85251654463426152</v>
      </c>
      <c r="AR2" s="25">
        <v>31.578947368421055</v>
      </c>
      <c r="AS2" s="25">
        <v>10.526315789473683</v>
      </c>
      <c r="AT2" s="25"/>
      <c r="AU2" s="25"/>
      <c r="AV2" s="25"/>
      <c r="AW2" s="25"/>
      <c r="AX2" s="25"/>
      <c r="AY2" s="25"/>
      <c r="AZ2" s="25"/>
      <c r="BA2" s="25"/>
      <c r="BB2" s="25">
        <v>10.526315789473683</v>
      </c>
      <c r="BC2" s="25"/>
      <c r="BD2" s="20"/>
      <c r="BE2" s="20"/>
      <c r="BG2" s="2">
        <v>52.631578947368425</v>
      </c>
      <c r="BH2" s="2">
        <v>31.578947368421055</v>
      </c>
      <c r="BI2" s="2">
        <v>31.578947368421055</v>
      </c>
    </row>
    <row r="3" spans="1:62">
      <c r="A3" s="2">
        <v>2</v>
      </c>
      <c r="B3" s="4">
        <v>41422</v>
      </c>
      <c r="C3" s="20">
        <v>2013</v>
      </c>
      <c r="D3" s="4" t="s">
        <v>28</v>
      </c>
      <c r="E3" s="8">
        <v>0.60416666666666663</v>
      </c>
      <c r="F3" s="12">
        <v>44.583428929359002</v>
      </c>
      <c r="G3" s="12">
        <v>68.812425171082594</v>
      </c>
      <c r="H3" s="2">
        <v>13.86</v>
      </c>
      <c r="I3" s="2">
        <v>4</v>
      </c>
      <c r="J3" s="11">
        <v>8.9499999999999993</v>
      </c>
      <c r="K3" s="1">
        <v>31101</v>
      </c>
      <c r="L3" s="1">
        <v>50758</v>
      </c>
      <c r="M3" s="1">
        <v>53900</v>
      </c>
      <c r="N3" s="11">
        <v>3.3990012649446699</v>
      </c>
      <c r="O3" s="15">
        <v>9.4028553459119095</v>
      </c>
      <c r="P3" s="11">
        <v>14.571761006289099</v>
      </c>
      <c r="Q3" s="11">
        <v>8.74</v>
      </c>
      <c r="R3" s="28"/>
      <c r="S3" s="28"/>
      <c r="T3" s="11">
        <v>2.1758231446540801</v>
      </c>
      <c r="U3" s="11">
        <v>9.9500000000000206</v>
      </c>
      <c r="V3" s="11">
        <v>11.5640697674419</v>
      </c>
      <c r="W3" s="11">
        <v>8.7092093023255792</v>
      </c>
      <c r="Y3" s="11">
        <v>2.2397040000000001</v>
      </c>
      <c r="Z3" s="11">
        <v>7.56</v>
      </c>
      <c r="AA3" s="11">
        <v>28.83</v>
      </c>
      <c r="AB3" s="11">
        <v>8.7110684931506892</v>
      </c>
      <c r="AD3" s="11">
        <v>1.99927090410959</v>
      </c>
      <c r="AE3" s="11">
        <v>9.9499999999999993</v>
      </c>
      <c r="AF3" s="11">
        <v>28.83</v>
      </c>
      <c r="AG3" s="2">
        <v>8.7799999999999994</v>
      </c>
      <c r="AI3" s="2">
        <v>3.54</v>
      </c>
      <c r="AJ3" s="11">
        <v>2.05932876712331</v>
      </c>
      <c r="AK3" s="11">
        <v>4.3359302325581597</v>
      </c>
      <c r="AL3" s="11">
        <v>10.185892538833899</v>
      </c>
      <c r="AM3" s="11">
        <v>6895.0344881135698</v>
      </c>
      <c r="AN3" s="11">
        <v>5.90318772136962</v>
      </c>
      <c r="AO3" s="11">
        <f t="shared" si="0"/>
        <v>6905.2203806524039</v>
      </c>
      <c r="AP3" s="16">
        <v>2.3573477770000002</v>
      </c>
      <c r="AQ3" s="31">
        <v>0.83204033396174526</v>
      </c>
      <c r="AR3" s="25">
        <v>341.86746987951807</v>
      </c>
      <c r="AS3" s="25">
        <v>22.590361445783131</v>
      </c>
      <c r="AT3" s="25"/>
      <c r="AU3" s="25"/>
      <c r="AV3" s="25"/>
      <c r="AW3" s="25">
        <v>1.5060240963855422</v>
      </c>
      <c r="AX3" s="25">
        <v>25.602409638554217</v>
      </c>
      <c r="AY3" s="25"/>
      <c r="AZ3" s="25"/>
      <c r="BA3" s="25"/>
      <c r="BB3" s="25">
        <v>12.048192771084338</v>
      </c>
      <c r="BC3" s="25"/>
      <c r="BD3" s="20">
        <v>1.5060240963855422</v>
      </c>
      <c r="BE3" s="20"/>
      <c r="BG3" s="2">
        <v>405.12048192771084</v>
      </c>
      <c r="BH3" s="2">
        <v>367.46987951807228</v>
      </c>
      <c r="BI3" s="2">
        <v>367.46987951807228</v>
      </c>
    </row>
    <row r="4" spans="1:62">
      <c r="A4" s="2">
        <v>3</v>
      </c>
      <c r="B4" s="4">
        <v>41422</v>
      </c>
      <c r="C4" s="20">
        <v>2013</v>
      </c>
      <c r="D4" s="4" t="s">
        <v>28</v>
      </c>
      <c r="E4" s="8">
        <v>0.53055555555555556</v>
      </c>
      <c r="F4" s="12">
        <v>44.5390000000003</v>
      </c>
      <c r="G4" s="12">
        <v>68.802999999965706</v>
      </c>
      <c r="H4" s="2">
        <v>8.1199999999999992</v>
      </c>
      <c r="I4" s="2">
        <v>5</v>
      </c>
      <c r="J4" s="11">
        <v>19.399999999999999</v>
      </c>
      <c r="K4" s="1">
        <v>31101</v>
      </c>
      <c r="L4" s="1">
        <v>50758</v>
      </c>
      <c r="M4" s="1">
        <v>53900</v>
      </c>
      <c r="N4" s="11">
        <v>2.7202763203531499</v>
      </c>
      <c r="O4" s="15">
        <v>6.9744432373709904</v>
      </c>
      <c r="P4" s="11">
        <v>24.737463335143801</v>
      </c>
      <c r="Q4" s="11">
        <v>10.5020749592613</v>
      </c>
      <c r="R4" s="28"/>
      <c r="S4" s="28"/>
      <c r="T4" s="11">
        <v>2.0045600000000001</v>
      </c>
      <c r="U4" s="11">
        <v>7</v>
      </c>
      <c r="V4" s="11">
        <v>5.8994999999999997</v>
      </c>
      <c r="W4" s="11">
        <v>8.9054000000000002</v>
      </c>
      <c r="Y4" s="11">
        <v>1.44453842</v>
      </c>
      <c r="Z4" s="11">
        <v>6.9053191489361696</v>
      </c>
      <c r="AA4" s="11">
        <v>31.7</v>
      </c>
      <c r="AB4" s="11">
        <v>11.06</v>
      </c>
      <c r="AD4" s="11">
        <v>1.4422610638297899</v>
      </c>
      <c r="AE4" s="11">
        <v>7</v>
      </c>
      <c r="AF4" s="11">
        <v>31.7</v>
      </c>
      <c r="AG4" s="2">
        <v>11.06</v>
      </c>
      <c r="AI4" s="2">
        <v>4.3600000000000003</v>
      </c>
      <c r="AJ4" s="11">
        <v>9.4680851063830396E-2</v>
      </c>
      <c r="AK4" s="11">
        <v>25.420500000000001</v>
      </c>
      <c r="AL4" s="11">
        <v>0</v>
      </c>
      <c r="AM4" s="11">
        <v>6166.1908760830802</v>
      </c>
      <c r="AN4" s="11">
        <v>0</v>
      </c>
      <c r="AO4" s="11">
        <f t="shared" si="0"/>
        <v>6166.1908760830802</v>
      </c>
      <c r="AP4" s="16">
        <v>2.1383427212995065</v>
      </c>
      <c r="AQ4" s="31">
        <v>0.86053241536535752</v>
      </c>
      <c r="AR4" s="25">
        <v>1774.3324720068906</v>
      </c>
      <c r="AS4" s="25">
        <v>25.839793281653744</v>
      </c>
      <c r="AT4" s="25"/>
      <c r="AU4" s="25"/>
      <c r="AV4" s="25"/>
      <c r="AW4" s="25"/>
      <c r="AX4" s="25">
        <v>474.59086993970715</v>
      </c>
      <c r="AY4" s="25"/>
      <c r="AZ4" s="25"/>
      <c r="BA4" s="25"/>
      <c r="BB4" s="25">
        <v>1.7226528854435832</v>
      </c>
      <c r="BC4" s="25"/>
      <c r="BD4" s="20"/>
      <c r="BE4" s="20"/>
      <c r="BG4" s="2">
        <v>2276.485788113695</v>
      </c>
      <c r="BH4" s="2">
        <v>2248.9233419465977</v>
      </c>
      <c r="BI4" s="2">
        <v>2248.9233419465977</v>
      </c>
    </row>
    <row r="5" spans="1:62">
      <c r="A5" s="2">
        <v>4</v>
      </c>
      <c r="B5" s="4">
        <v>41422</v>
      </c>
      <c r="C5" s="20">
        <v>2013</v>
      </c>
      <c r="D5" s="4" t="s">
        <v>28</v>
      </c>
      <c r="E5" s="7">
        <v>0.4145833333333333</v>
      </c>
      <c r="F5" s="12">
        <v>44.491000000028301</v>
      </c>
      <c r="G5" s="12">
        <v>68.786999999974995</v>
      </c>
      <c r="H5" s="2">
        <v>2.78</v>
      </c>
      <c r="I5" s="2">
        <v>8</v>
      </c>
      <c r="J5" s="11">
        <v>8.6999999999999993</v>
      </c>
      <c r="K5" s="1">
        <v>31101</v>
      </c>
      <c r="L5" s="1">
        <v>50758</v>
      </c>
      <c r="M5" s="1">
        <v>53900</v>
      </c>
      <c r="N5" s="11">
        <v>0.74446580559015296</v>
      </c>
      <c r="O5" s="15">
        <v>9.5100731707317099</v>
      </c>
      <c r="P5" s="11">
        <v>12.6523170731707</v>
      </c>
      <c r="Q5" s="11">
        <v>6.1999999999998998</v>
      </c>
      <c r="R5" s="28"/>
      <c r="S5" s="28"/>
      <c r="T5" s="11">
        <v>2.15979999999997</v>
      </c>
      <c r="U5" s="11">
        <v>10.5</v>
      </c>
      <c r="V5" s="11">
        <v>10.2481818181818</v>
      </c>
      <c r="W5" s="11">
        <v>6.2000000000000197</v>
      </c>
      <c r="Y5" s="11">
        <v>2.1598000000000002</v>
      </c>
      <c r="Z5" s="11">
        <v>7.18</v>
      </c>
      <c r="AA5" s="11">
        <v>26.38</v>
      </c>
      <c r="AB5" s="11">
        <v>6.2</v>
      </c>
      <c r="AD5" s="11">
        <v>2.1598000000000002</v>
      </c>
      <c r="AE5" s="11">
        <v>10.5</v>
      </c>
      <c r="AF5" s="11">
        <v>26.38</v>
      </c>
      <c r="AG5" s="2">
        <v>6.2</v>
      </c>
      <c r="AI5" s="2">
        <v>3.5</v>
      </c>
      <c r="AJ5" s="11">
        <v>2.9778367346938701</v>
      </c>
      <c r="AK5" s="11">
        <v>3.2518181818181802</v>
      </c>
      <c r="AL5" s="11">
        <v>2.0785055180675198</v>
      </c>
      <c r="AM5" s="11">
        <v>8173.4577407373899</v>
      </c>
      <c r="AN5" s="11">
        <v>1.5315303817339601</v>
      </c>
      <c r="AO5" s="11">
        <f t="shared" si="0"/>
        <v>8175.5362462554576</v>
      </c>
      <c r="AP5" s="16">
        <v>2.148720796281558</v>
      </c>
      <c r="AQ5" s="31">
        <v>0.77498720926259712</v>
      </c>
      <c r="AR5" s="55">
        <v>7.2062084257206198</v>
      </c>
      <c r="AS5" s="55">
        <v>2.2172949002217295</v>
      </c>
      <c r="AT5" s="55"/>
      <c r="AU5" s="55"/>
      <c r="AV5" s="55"/>
      <c r="AW5" s="55"/>
      <c r="AX5" s="55">
        <v>27.716186252771617</v>
      </c>
      <c r="AY5" s="55"/>
      <c r="AZ5" s="55"/>
      <c r="BA5" s="55"/>
      <c r="BB5" s="55"/>
      <c r="BC5" s="55">
        <v>0.55432372505543237</v>
      </c>
      <c r="BD5" s="20"/>
      <c r="BE5" s="20"/>
      <c r="BG5" s="2">
        <v>37.694013303769403</v>
      </c>
      <c r="BH5" s="2">
        <v>34.922394678492239</v>
      </c>
      <c r="BI5" s="2">
        <v>34.922394678492239</v>
      </c>
      <c r="BJ5" s="2" t="s">
        <v>67</v>
      </c>
    </row>
    <row r="6" spans="1:62">
      <c r="A6" s="2">
        <v>5</v>
      </c>
      <c r="B6" s="4">
        <v>41480</v>
      </c>
      <c r="C6" s="20">
        <v>2013</v>
      </c>
      <c r="D6" s="4" t="s">
        <v>29</v>
      </c>
      <c r="E6" s="8">
        <v>0.55175925925925928</v>
      </c>
      <c r="F6" s="12">
        <v>44.649000000014901</v>
      </c>
      <c r="G6" s="12">
        <v>68.832499999987803</v>
      </c>
      <c r="H6" s="2">
        <v>22.6099999999999</v>
      </c>
      <c r="I6" s="2">
        <v>2</v>
      </c>
      <c r="J6" s="11">
        <v>11.148</v>
      </c>
      <c r="K6" s="1">
        <v>12044</v>
      </c>
      <c r="L6" s="1">
        <v>12686</v>
      </c>
      <c r="M6" s="1">
        <v>15700</v>
      </c>
      <c r="N6" s="11">
        <v>4.0917574539780599</v>
      </c>
      <c r="O6" s="15">
        <v>18.527296350976599</v>
      </c>
      <c r="P6" s="11">
        <v>15.9905231438493</v>
      </c>
      <c r="Q6" s="11">
        <v>28.3003681519812</v>
      </c>
      <c r="R6" s="28"/>
      <c r="S6" s="28"/>
      <c r="T6" s="11">
        <v>3.0751913505362101</v>
      </c>
      <c r="U6" s="11">
        <v>21.083685461730798</v>
      </c>
      <c r="V6" s="11">
        <v>9.6744914716037993</v>
      </c>
      <c r="W6" s="11">
        <v>8.7419765578118191</v>
      </c>
      <c r="Y6" s="11">
        <v>2.7849894089937099</v>
      </c>
      <c r="Z6" s="11">
        <v>17.188136713764202</v>
      </c>
      <c r="AA6" s="11">
        <v>18.859835290570398</v>
      </c>
      <c r="AB6" s="11">
        <v>82.576891110670303</v>
      </c>
      <c r="AD6" s="11">
        <v>4.0585962298317302</v>
      </c>
      <c r="AE6" s="11">
        <v>21.43</v>
      </c>
      <c r="AF6" s="11">
        <v>18.87</v>
      </c>
      <c r="AG6" s="2">
        <v>125.86</v>
      </c>
      <c r="AI6" s="2">
        <v>6.2</v>
      </c>
      <c r="AJ6" s="11">
        <v>3.8955487479666102</v>
      </c>
      <c r="AK6" s="11">
        <v>9.1853438189665795</v>
      </c>
      <c r="AL6" s="11">
        <v>13.4311652779505</v>
      </c>
      <c r="AM6" s="11">
        <v>10631.9486439968</v>
      </c>
      <c r="AN6" s="11">
        <v>10.7662515323254</v>
      </c>
      <c r="AO6" s="11">
        <f t="shared" si="0"/>
        <v>10645.379809274751</v>
      </c>
      <c r="AP6" s="16">
        <v>0.58159546865096012</v>
      </c>
      <c r="AQ6" s="31">
        <v>0.26469550479726145</v>
      </c>
      <c r="AR6" s="1">
        <v>36.845983787767132</v>
      </c>
      <c r="BB6" s="2">
        <v>6.6322770817980841</v>
      </c>
      <c r="BC6" s="2">
        <v>4.421518054532056</v>
      </c>
      <c r="BE6" s="20"/>
      <c r="BG6" s="2">
        <v>47.899778924097276</v>
      </c>
      <c r="BH6" s="2">
        <v>36.845983787767132</v>
      </c>
      <c r="BI6" s="2">
        <v>36.845983787767132</v>
      </c>
    </row>
    <row r="7" spans="1:62">
      <c r="A7" s="2">
        <v>6</v>
      </c>
      <c r="B7" s="4">
        <v>41480</v>
      </c>
      <c r="C7" s="20">
        <v>2013</v>
      </c>
      <c r="D7" s="4" t="s">
        <v>29</v>
      </c>
      <c r="E7" s="8">
        <v>0.47655092592592596</v>
      </c>
      <c r="F7" s="12">
        <v>44.583809643102398</v>
      </c>
      <c r="G7" s="12">
        <v>68.812615527954307</v>
      </c>
      <c r="H7" s="2">
        <v>13.91</v>
      </c>
      <c r="I7" s="2">
        <v>4</v>
      </c>
      <c r="J7" s="11">
        <v>9.6519999999999992</v>
      </c>
      <c r="K7" s="1">
        <v>12044</v>
      </c>
      <c r="L7" s="1">
        <v>12686</v>
      </c>
      <c r="M7" s="1">
        <v>15700</v>
      </c>
      <c r="N7" s="11">
        <v>2.3377306237816802</v>
      </c>
      <c r="O7" s="15">
        <v>13.6330361350771</v>
      </c>
      <c r="P7" s="11">
        <v>26.980562534706198</v>
      </c>
      <c r="Q7" s="11">
        <v>89.0259152565324</v>
      </c>
      <c r="R7" s="28"/>
      <c r="S7" s="28"/>
      <c r="T7" s="11">
        <v>4.2975012388012299</v>
      </c>
      <c r="U7" s="11">
        <v>16.844428340967401</v>
      </c>
      <c r="V7" s="11">
        <v>19.7760924969364</v>
      </c>
      <c r="W7" s="11">
        <v>9.0366899942163101</v>
      </c>
      <c r="Y7" s="11">
        <v>2.4953067950020902</v>
      </c>
      <c r="Z7" s="11">
        <v>12.4582638557137</v>
      </c>
      <c r="AA7" s="11">
        <v>29.4277798451477</v>
      </c>
      <c r="AB7" s="11">
        <v>126.024043575303</v>
      </c>
      <c r="AD7" s="11">
        <v>5.6674976798382799</v>
      </c>
      <c r="AE7" s="11">
        <v>18.312999999999999</v>
      </c>
      <c r="AF7" s="11">
        <v>29.77</v>
      </c>
      <c r="AG7" s="2">
        <v>238.91</v>
      </c>
      <c r="AI7" s="2">
        <v>14.84</v>
      </c>
      <c r="AJ7" s="11">
        <v>4.3861644852536799</v>
      </c>
      <c r="AK7" s="11">
        <v>9.6516873482112793</v>
      </c>
      <c r="AL7" s="11">
        <v>17.557716461006599</v>
      </c>
      <c r="AM7" s="11">
        <v>6370.9575142676003</v>
      </c>
      <c r="AN7" s="11">
        <v>16.6254483303337</v>
      </c>
      <c r="AO7" s="11">
        <f t="shared" si="0"/>
        <v>6388.5152307286071</v>
      </c>
      <c r="AP7" s="16">
        <v>1.8299095215303021</v>
      </c>
      <c r="AQ7" s="31">
        <v>0.6757295417882232</v>
      </c>
      <c r="AR7" s="1">
        <v>174.51523545706374</v>
      </c>
      <c r="AS7" s="2">
        <v>0.69252077562326875</v>
      </c>
      <c r="AX7" s="2">
        <v>4.8476454293628812</v>
      </c>
      <c r="AY7" s="2">
        <v>9.0027700831024937</v>
      </c>
      <c r="BB7" s="2">
        <v>3.4626038781163433</v>
      </c>
      <c r="BE7" s="20"/>
      <c r="BG7" s="2">
        <v>192.52077562326872</v>
      </c>
      <c r="BH7" s="2">
        <v>179.36288088642661</v>
      </c>
      <c r="BI7" s="2">
        <v>179.36288088642661</v>
      </c>
    </row>
    <row r="8" spans="1:62">
      <c r="A8" s="2">
        <v>7</v>
      </c>
      <c r="B8" s="4">
        <v>41480</v>
      </c>
      <c r="C8" s="20">
        <v>2013</v>
      </c>
      <c r="D8" s="4" t="s">
        <v>29</v>
      </c>
      <c r="E8" s="8">
        <v>0.42395833333333338</v>
      </c>
      <c r="F8" s="12">
        <v>44.5390000000003</v>
      </c>
      <c r="G8" s="12">
        <v>68.802999999965706</v>
      </c>
      <c r="H8" s="2">
        <v>8.1199999999999992</v>
      </c>
      <c r="I8" s="2">
        <v>5</v>
      </c>
      <c r="J8" s="11">
        <v>20.666</v>
      </c>
      <c r="K8" s="1">
        <v>12044</v>
      </c>
      <c r="L8" s="1">
        <v>12686</v>
      </c>
      <c r="M8" s="1">
        <v>15700</v>
      </c>
      <c r="N8" s="11">
        <v>1.42602857388556</v>
      </c>
      <c r="O8" s="15">
        <v>14.3430008411153</v>
      </c>
      <c r="P8" s="11">
        <v>25.5724937582271</v>
      </c>
      <c r="Q8" s="11">
        <v>40.876313115023102</v>
      </c>
      <c r="R8" s="28"/>
      <c r="S8" s="28"/>
      <c r="T8" s="11">
        <v>3.7250806096223399</v>
      </c>
      <c r="U8" s="11">
        <v>17.384612584685801</v>
      </c>
      <c r="V8" s="11">
        <v>17.781868252916301</v>
      </c>
      <c r="W8" s="11">
        <v>7.3745216199607801</v>
      </c>
      <c r="Y8" s="11">
        <v>2.6534437852166</v>
      </c>
      <c r="Z8" s="11">
        <v>12.58203521708</v>
      </c>
      <c r="AA8" s="11">
        <v>29.392851803788101</v>
      </c>
      <c r="AB8" s="11">
        <v>259.17872032695101</v>
      </c>
      <c r="AD8" s="11">
        <v>12.215099769813399</v>
      </c>
      <c r="AE8" s="11">
        <v>18.785</v>
      </c>
      <c r="AF8" s="11">
        <v>30.03</v>
      </c>
      <c r="AG8" s="2">
        <v>310.47000000000003</v>
      </c>
      <c r="AI8" s="2">
        <v>20.71</v>
      </c>
      <c r="AJ8" s="11">
        <v>4.8025773676057302</v>
      </c>
      <c r="AK8" s="11">
        <v>11.610983550871801</v>
      </c>
      <c r="AL8" s="11">
        <v>2.3818051259975301</v>
      </c>
      <c r="AM8" s="11">
        <v>16889.559274172101</v>
      </c>
      <c r="AN8" s="11">
        <v>1.21736706439874</v>
      </c>
      <c r="AO8" s="11">
        <f t="shared" si="0"/>
        <v>16891.9410792981</v>
      </c>
      <c r="AP8" s="16">
        <v>1.337593854728047</v>
      </c>
      <c r="AQ8" s="31">
        <v>0.4824350052349265</v>
      </c>
      <c r="AR8" s="1">
        <v>12.417823228634038</v>
      </c>
      <c r="AX8" s="2">
        <v>7.3046018991964941</v>
      </c>
      <c r="AY8" s="2">
        <v>9.4959824689554431</v>
      </c>
      <c r="BC8" s="2">
        <v>1.4609203798392987</v>
      </c>
      <c r="BE8" s="20"/>
      <c r="BG8" s="2">
        <v>30.679327976625274</v>
      </c>
      <c r="BH8" s="2">
        <v>19.722425127830533</v>
      </c>
      <c r="BI8" s="2">
        <v>19.722425127830533</v>
      </c>
    </row>
    <row r="9" spans="1:62">
      <c r="A9" s="2">
        <v>8</v>
      </c>
      <c r="B9" s="4">
        <v>41480</v>
      </c>
      <c r="C9" s="20">
        <v>2013</v>
      </c>
      <c r="D9" s="4" t="s">
        <v>29</v>
      </c>
      <c r="E9" s="8">
        <v>0.39059027777777783</v>
      </c>
      <c r="F9" s="12">
        <v>44.491000000028301</v>
      </c>
      <c r="G9" s="12">
        <v>68.786999999974995</v>
      </c>
      <c r="H9" s="2">
        <v>2.78</v>
      </c>
      <c r="I9" s="2">
        <v>8</v>
      </c>
      <c r="J9" s="11">
        <v>12.406000000000001</v>
      </c>
      <c r="K9" s="1">
        <v>12044</v>
      </c>
      <c r="L9" s="1">
        <v>12686</v>
      </c>
      <c r="M9" s="1">
        <v>15700</v>
      </c>
      <c r="N9" s="11">
        <v>0.81526174210012003</v>
      </c>
      <c r="O9" s="15">
        <v>13.570257116029399</v>
      </c>
      <c r="P9" s="11">
        <v>27.192331494641198</v>
      </c>
      <c r="Q9" s="11">
        <v>11.3762744617667</v>
      </c>
      <c r="R9" s="28"/>
      <c r="S9" s="28"/>
      <c r="T9" s="11">
        <v>3.2658752728550202</v>
      </c>
      <c r="U9" s="11">
        <v>16.475767993713799</v>
      </c>
      <c r="V9" s="11">
        <v>20.974777316411998</v>
      </c>
      <c r="W9" s="11">
        <v>5.8135097065562</v>
      </c>
      <c r="Y9" s="11">
        <v>2.7858920971178698</v>
      </c>
      <c r="Z9" s="11">
        <v>11.8819629861561</v>
      </c>
      <c r="AA9" s="11">
        <v>30.682655294117701</v>
      </c>
      <c r="AB9" s="11">
        <v>30.822431795864901</v>
      </c>
      <c r="AD9" s="11">
        <v>4.5660015115740702</v>
      </c>
      <c r="AE9" s="11">
        <v>16.844000000000001</v>
      </c>
      <c r="AF9" s="11">
        <v>30.69</v>
      </c>
      <c r="AG9" s="2">
        <v>63.56</v>
      </c>
      <c r="AI9" s="2">
        <v>9.51</v>
      </c>
      <c r="AJ9" s="11">
        <v>4.5938050075577204</v>
      </c>
      <c r="AK9" s="11">
        <v>9.7078779777056994</v>
      </c>
      <c r="AL9" s="11">
        <v>1.5312867402479</v>
      </c>
      <c r="AM9" s="11">
        <v>8224.4768547875701</v>
      </c>
      <c r="AN9" s="11">
        <v>0</v>
      </c>
      <c r="AO9" s="11">
        <f t="shared" si="0"/>
        <v>8226.0081415278182</v>
      </c>
      <c r="AP9" s="16">
        <v>1.7834054770521544</v>
      </c>
      <c r="AQ9" s="31">
        <v>0.62946388445951362</v>
      </c>
      <c r="AR9" s="1">
        <v>223.11212814645307</v>
      </c>
      <c r="AX9" s="2">
        <v>2.2883295194508011</v>
      </c>
      <c r="AY9" s="2">
        <v>1.1441647597254005</v>
      </c>
      <c r="BC9" s="2">
        <v>92.677345537757432</v>
      </c>
      <c r="BE9" s="20"/>
      <c r="BG9" s="2">
        <v>319.2219679633867</v>
      </c>
      <c r="BH9" s="2">
        <v>225.40045766590387</v>
      </c>
      <c r="BI9" s="2">
        <v>225.40045766590387</v>
      </c>
    </row>
    <row r="10" spans="1:62">
      <c r="A10" s="2">
        <v>9</v>
      </c>
      <c r="B10" s="4">
        <v>41542</v>
      </c>
      <c r="C10" s="20">
        <v>2013</v>
      </c>
      <c r="D10" s="4" t="s">
        <v>27</v>
      </c>
      <c r="E10" s="8">
        <v>0.60265046296296299</v>
      </c>
      <c r="F10" s="12">
        <v>44.649000000014901</v>
      </c>
      <c r="G10" s="12">
        <v>68.832499999987803</v>
      </c>
      <c r="H10" s="2">
        <v>22.6099999999999</v>
      </c>
      <c r="I10" s="2">
        <v>2</v>
      </c>
      <c r="J10" s="11">
        <v>9.68</v>
      </c>
      <c r="K10" s="1">
        <v>13014</v>
      </c>
      <c r="L10" s="1">
        <v>14669</v>
      </c>
      <c r="M10" s="1">
        <v>15500</v>
      </c>
      <c r="N10" s="11">
        <v>3.0050682928413202</v>
      </c>
      <c r="O10" s="15">
        <v>15.398705991993699</v>
      </c>
      <c r="P10" s="11">
        <v>9.87298302058025</v>
      </c>
      <c r="Q10" s="11">
        <v>12.9086403469388</v>
      </c>
      <c r="R10" s="28"/>
      <c r="S10" s="28"/>
      <c r="T10" s="11">
        <v>2.9021908324972499</v>
      </c>
      <c r="U10" s="11">
        <v>15.988603593272</v>
      </c>
      <c r="V10" s="11">
        <v>4.9315324306773896</v>
      </c>
      <c r="W10" s="11">
        <v>3.1422934537804101</v>
      </c>
      <c r="Y10" s="11">
        <v>2.4882327873319099</v>
      </c>
      <c r="Z10" s="11">
        <v>14.811473569657799</v>
      </c>
      <c r="AA10" s="11">
        <v>15.155333914099399</v>
      </c>
      <c r="AB10" s="11">
        <v>42.653125120433899</v>
      </c>
      <c r="AD10" s="11">
        <v>4.1221527462047902</v>
      </c>
      <c r="AE10" s="11">
        <v>16.024999999999999</v>
      </c>
      <c r="AF10" s="11">
        <v>15.73</v>
      </c>
      <c r="AG10" s="2">
        <v>96.102608695651895</v>
      </c>
      <c r="AI10" s="2">
        <v>6.68</v>
      </c>
      <c r="AJ10" s="11">
        <v>1.1771300236142199</v>
      </c>
      <c r="AK10" s="11">
        <v>10.223801483421999</v>
      </c>
      <c r="AL10" s="11">
        <v>23.397719681254401</v>
      </c>
      <c r="AM10" s="11">
        <v>2574.13650304764</v>
      </c>
      <c r="AN10" s="11">
        <v>23.301827387478699</v>
      </c>
      <c r="AO10" s="11">
        <f t="shared" si="0"/>
        <v>2597.5342227288943</v>
      </c>
      <c r="AP10" s="16">
        <v>1.2220508569999999</v>
      </c>
      <c r="AQ10" s="31">
        <v>0.50963479131400635</v>
      </c>
      <c r="AR10" s="1">
        <v>51.419800460475827</v>
      </c>
      <c r="AS10" s="2">
        <v>29.163468917881811</v>
      </c>
      <c r="AX10" s="2">
        <v>8.4420567920184197</v>
      </c>
      <c r="BB10" s="2">
        <v>2.3023791250959325</v>
      </c>
      <c r="BE10" s="20"/>
      <c r="BG10" s="2">
        <v>91.327705295472001</v>
      </c>
      <c r="BH10" s="2">
        <v>59.861857252494246</v>
      </c>
      <c r="BI10" s="2">
        <v>59.861857252494246</v>
      </c>
    </row>
    <row r="11" spans="1:62">
      <c r="A11" s="2">
        <v>10</v>
      </c>
      <c r="B11" s="4">
        <v>41542</v>
      </c>
      <c r="C11" s="20">
        <v>2013</v>
      </c>
      <c r="D11" s="4" t="s">
        <v>27</v>
      </c>
      <c r="E11" s="8">
        <v>0.52859953703703699</v>
      </c>
      <c r="F11" s="12">
        <v>44.583999999974097</v>
      </c>
      <c r="G11" s="12">
        <v>68.812234814210896</v>
      </c>
      <c r="H11" s="2">
        <v>13.91</v>
      </c>
      <c r="I11" s="2">
        <v>4</v>
      </c>
      <c r="J11" s="11">
        <v>7.72</v>
      </c>
      <c r="K11" s="1">
        <v>13014</v>
      </c>
      <c r="L11" s="1">
        <v>14669</v>
      </c>
      <c r="M11" s="1">
        <v>15500</v>
      </c>
      <c r="N11" s="11">
        <v>1.8302838187664701</v>
      </c>
      <c r="O11" s="15">
        <v>13.776658376369401</v>
      </c>
      <c r="P11" s="11">
        <v>26.673180752086399</v>
      </c>
      <c r="Q11" s="11">
        <v>30.042861275606001</v>
      </c>
      <c r="R11" s="28"/>
      <c r="S11" s="28"/>
      <c r="T11" s="11">
        <v>3.7855654704464201</v>
      </c>
      <c r="U11" s="11">
        <v>15.0983034176096</v>
      </c>
      <c r="V11" s="11">
        <v>13.2940262745332</v>
      </c>
      <c r="W11" s="11">
        <v>3.0418500230961301</v>
      </c>
      <c r="Y11" s="11">
        <v>2.59913453350359</v>
      </c>
      <c r="Z11" s="11">
        <v>13.0493049169324</v>
      </c>
      <c r="AA11" s="11">
        <v>32.3980793797014</v>
      </c>
      <c r="AB11" s="11">
        <v>82.471898070982405</v>
      </c>
      <c r="AD11" s="11">
        <v>5.7232364976217998</v>
      </c>
      <c r="AE11" s="11">
        <v>15.303000000000001</v>
      </c>
      <c r="AF11" s="11">
        <v>32.409999999999997</v>
      </c>
      <c r="AG11" s="2">
        <v>110.33</v>
      </c>
      <c r="AI11" s="2">
        <v>13.44</v>
      </c>
      <c r="AJ11" s="11">
        <v>2.0489985006772198</v>
      </c>
      <c r="AK11" s="11">
        <v>19.104053105168202</v>
      </c>
      <c r="AL11" s="11">
        <v>70.166162972786296</v>
      </c>
      <c r="AM11" s="11">
        <v>6354.7875713379799</v>
      </c>
      <c r="AN11" s="11">
        <v>68.687565668762105</v>
      </c>
      <c r="AO11" s="11">
        <f t="shared" si="0"/>
        <v>6424.9537343107659</v>
      </c>
      <c r="AP11" s="16">
        <v>1.669523216</v>
      </c>
      <c r="AQ11" s="31">
        <v>0.60215321602130645</v>
      </c>
      <c r="AR11" s="1">
        <v>11.585807385952208</v>
      </c>
      <c r="AS11" s="2">
        <v>1.448225923244026</v>
      </c>
      <c r="AW11" s="2">
        <v>0.724112961622013</v>
      </c>
      <c r="AX11" s="2">
        <v>2.172338884866039</v>
      </c>
      <c r="BB11" s="2">
        <v>36.205648081100648</v>
      </c>
      <c r="BC11" s="2">
        <v>0.724112961622013</v>
      </c>
      <c r="BE11" s="20"/>
      <c r="BG11" s="2">
        <v>52.860246198406948</v>
      </c>
      <c r="BH11" s="2">
        <v>13.758146270818248</v>
      </c>
      <c r="BI11" s="2">
        <v>13.758146270818248</v>
      </c>
    </row>
    <row r="12" spans="1:62">
      <c r="A12" s="2">
        <v>11</v>
      </c>
      <c r="B12" s="4">
        <v>41542</v>
      </c>
      <c r="C12" s="20">
        <v>2013</v>
      </c>
      <c r="D12" s="4" t="s">
        <v>27</v>
      </c>
      <c r="E12" s="8">
        <v>0.47303240740740743</v>
      </c>
      <c r="F12" s="12">
        <v>44.5390000000003</v>
      </c>
      <c r="G12" s="12">
        <v>68.802999999965706</v>
      </c>
      <c r="H12" s="2">
        <v>8.1199999999999992</v>
      </c>
      <c r="I12" s="2">
        <v>5</v>
      </c>
      <c r="J12" s="11">
        <v>20.094999999999999</v>
      </c>
      <c r="K12" s="1">
        <v>13014</v>
      </c>
      <c r="L12" s="1">
        <v>14669</v>
      </c>
      <c r="M12" s="1">
        <v>15500</v>
      </c>
      <c r="N12" s="11">
        <v>1.1826641801744699</v>
      </c>
      <c r="O12" s="15">
        <v>13.4686331981795</v>
      </c>
      <c r="P12" s="11">
        <v>28.902986271815099</v>
      </c>
      <c r="Q12" s="11">
        <v>8.7678796277449997</v>
      </c>
      <c r="R12" s="28"/>
      <c r="S12" s="28"/>
      <c r="T12" s="11">
        <v>3.4852826475667702</v>
      </c>
      <c r="U12" s="11">
        <v>15.0054750299765</v>
      </c>
      <c r="V12" s="11">
        <v>15.1131413628428</v>
      </c>
      <c r="W12" s="11">
        <v>3.2759605331155401</v>
      </c>
      <c r="Y12" s="11">
        <v>2.73638845340979</v>
      </c>
      <c r="Z12" s="11">
        <v>12.939208274398901</v>
      </c>
      <c r="AA12" s="11">
        <v>32.945521050004103</v>
      </c>
      <c r="AB12" s="11">
        <v>53.575929755760399</v>
      </c>
      <c r="AD12" s="11">
        <v>6.4857624577405</v>
      </c>
      <c r="AE12" s="11">
        <v>15.173999999999999</v>
      </c>
      <c r="AF12" s="11">
        <v>32.979999999999997</v>
      </c>
      <c r="AG12" s="2">
        <v>196.06</v>
      </c>
      <c r="AI12" s="2">
        <v>15.65</v>
      </c>
      <c r="AJ12" s="11">
        <v>2.0662667555776602</v>
      </c>
      <c r="AK12" s="11">
        <v>17.8323796871613</v>
      </c>
      <c r="AL12" s="11">
        <v>2.33453065020475</v>
      </c>
      <c r="AM12" s="11">
        <v>7244.8591357912901</v>
      </c>
      <c r="AN12" s="11">
        <v>0.91103635129941296</v>
      </c>
      <c r="AO12" s="11">
        <f t="shared" si="0"/>
        <v>7247.1936664414952</v>
      </c>
      <c r="AP12" s="16">
        <v>1.612891809</v>
      </c>
      <c r="AQ12" s="31">
        <v>0.59559154707973871</v>
      </c>
      <c r="AR12" s="1">
        <v>6.4285714285714288</v>
      </c>
      <c r="AX12" s="2">
        <v>3.5714285714285712</v>
      </c>
      <c r="AY12" s="2">
        <v>3.5714285714285712</v>
      </c>
      <c r="BC12" s="2">
        <v>3.5714285714285712</v>
      </c>
      <c r="BE12" s="20"/>
      <c r="BG12" s="2">
        <v>17.142857142857142</v>
      </c>
      <c r="BH12" s="2">
        <v>10</v>
      </c>
      <c r="BI12" s="2">
        <v>10</v>
      </c>
    </row>
    <row r="13" spans="1:62">
      <c r="A13" s="2">
        <v>12</v>
      </c>
      <c r="B13" s="4">
        <v>41542</v>
      </c>
      <c r="C13" s="20">
        <v>2013</v>
      </c>
      <c r="D13" s="4" t="s">
        <v>27</v>
      </c>
      <c r="E13" s="8">
        <v>0.44695601851851857</v>
      </c>
      <c r="F13" s="12">
        <v>44.491000000028301</v>
      </c>
      <c r="G13" s="12">
        <v>68.786999999974995</v>
      </c>
      <c r="H13" s="2">
        <v>2.78</v>
      </c>
      <c r="I13" s="2">
        <v>8</v>
      </c>
      <c r="J13" s="11">
        <v>8.9979999999999993</v>
      </c>
      <c r="K13" s="1">
        <v>13014</v>
      </c>
      <c r="L13" s="1">
        <v>14669</v>
      </c>
      <c r="M13" s="1">
        <v>15500</v>
      </c>
      <c r="N13" s="11">
        <v>0.87467910256236803</v>
      </c>
      <c r="O13" s="15">
        <v>13.515272624647</v>
      </c>
      <c r="P13" s="11">
        <v>27.867036171991501</v>
      </c>
      <c r="Q13" s="11">
        <v>4.8284353725055702</v>
      </c>
      <c r="R13" s="28"/>
      <c r="S13" s="28"/>
      <c r="T13" s="11">
        <v>3.8919582777353501</v>
      </c>
      <c r="U13" s="11">
        <v>13.993253179656399</v>
      </c>
      <c r="V13" s="11">
        <v>21.276284986426301</v>
      </c>
      <c r="W13" s="11">
        <v>3.5970661711203999</v>
      </c>
      <c r="Y13" s="11">
        <v>3.2937614478720101</v>
      </c>
      <c r="Z13" s="11">
        <v>13.027176445436</v>
      </c>
      <c r="AA13" s="11">
        <v>32.5297575757576</v>
      </c>
      <c r="AB13" s="11">
        <v>5.7298484848484899</v>
      </c>
      <c r="AD13" s="11">
        <v>4.2349883090537297</v>
      </c>
      <c r="AE13" s="11">
        <v>14.079000000000001</v>
      </c>
      <c r="AF13" s="11">
        <v>32.619999999999997</v>
      </c>
      <c r="AG13" s="2">
        <v>5.94</v>
      </c>
      <c r="AI13" s="2">
        <v>8.7100000000000009</v>
      </c>
      <c r="AJ13" s="11">
        <v>0.96607673422046703</v>
      </c>
      <c r="AK13" s="11">
        <v>11.253472589331301</v>
      </c>
      <c r="AL13" s="11">
        <v>9.5294212941271106E-2</v>
      </c>
      <c r="AM13" s="9">
        <v>3138.8712745719699</v>
      </c>
      <c r="AN13" s="9">
        <v>0</v>
      </c>
      <c r="AO13" s="11">
        <f t="shared" si="0"/>
        <v>3138.966568784911</v>
      </c>
      <c r="AP13" s="16">
        <v>1.7843367964865728</v>
      </c>
      <c r="AQ13" s="31">
        <v>0.81208667283787328</v>
      </c>
      <c r="AR13" s="1">
        <v>7.0963926670609112</v>
      </c>
      <c r="AX13" s="2">
        <v>5.3222945002956834</v>
      </c>
      <c r="BC13" s="2">
        <v>23.654642223536371</v>
      </c>
      <c r="BE13" s="20"/>
      <c r="BG13" s="2">
        <v>36.073329390892965</v>
      </c>
      <c r="BH13" s="2">
        <v>12.418687167356595</v>
      </c>
      <c r="BI13" s="2">
        <v>12.418687167356595</v>
      </c>
    </row>
    <row r="14" spans="1:62">
      <c r="A14" s="2">
        <v>13</v>
      </c>
      <c r="B14" s="4">
        <v>41761</v>
      </c>
      <c r="C14" s="20">
        <v>2014</v>
      </c>
      <c r="D14" s="4" t="s">
        <v>30</v>
      </c>
      <c r="E14" s="8">
        <v>0.5805555555555556</v>
      </c>
      <c r="F14" s="12">
        <v>44.649000000014901</v>
      </c>
      <c r="G14" s="12">
        <v>68.832499999987803</v>
      </c>
      <c r="H14" s="2">
        <v>22.6099999999999</v>
      </c>
      <c r="I14" s="2">
        <v>2</v>
      </c>
      <c r="J14" s="11">
        <f>36.3/3.3</f>
        <v>11</v>
      </c>
      <c r="K14" s="70">
        <v>48125</v>
      </c>
      <c r="L14" s="70">
        <v>46693</v>
      </c>
      <c r="M14" s="70">
        <v>55900</v>
      </c>
      <c r="N14" s="22"/>
      <c r="O14" s="15">
        <f>(7.4+7.3+7.3)/3</f>
        <v>7.333333333333333</v>
      </c>
      <c r="P14" s="11">
        <v>0.03</v>
      </c>
      <c r="Q14" s="11">
        <f>(2.3+2.7+8.4)/3</f>
        <v>4.4666666666666668</v>
      </c>
      <c r="R14" s="15">
        <f>11.65</f>
        <v>11.65</v>
      </c>
      <c r="S14" s="15">
        <v>96.880856188704996</v>
      </c>
      <c r="T14" s="11">
        <v>1.3143479999999998</v>
      </c>
      <c r="U14" s="11">
        <v>7.4</v>
      </c>
      <c r="V14" s="11">
        <v>0.03</v>
      </c>
      <c r="W14" s="11">
        <v>7.4</v>
      </c>
      <c r="X14" s="11">
        <v>11.7</v>
      </c>
      <c r="Y14" s="11">
        <v>1.8983200000000005</v>
      </c>
      <c r="Z14" s="11">
        <v>7.3</v>
      </c>
      <c r="AA14" s="11">
        <v>0.03</v>
      </c>
      <c r="AB14" s="11">
        <v>8.4</v>
      </c>
      <c r="AC14" s="11">
        <v>11.6</v>
      </c>
      <c r="AD14" s="11">
        <v>0</v>
      </c>
      <c r="AE14" s="11">
        <v>7.3</v>
      </c>
      <c r="AF14" s="11">
        <v>0.03</v>
      </c>
      <c r="AG14" s="11">
        <v>8.4</v>
      </c>
      <c r="AH14" s="11">
        <v>11.7</v>
      </c>
      <c r="AI14" s="11">
        <v>3.4</v>
      </c>
      <c r="AJ14" s="11">
        <v>0.1</v>
      </c>
      <c r="AK14" s="11">
        <v>0</v>
      </c>
      <c r="AL14" s="11">
        <v>0.12732365673542145</v>
      </c>
      <c r="AM14" s="11">
        <v>20.133437990580845</v>
      </c>
      <c r="AN14" s="11">
        <v>0</v>
      </c>
      <c r="AO14" s="11">
        <f t="shared" si="0"/>
        <v>20.260761647316265</v>
      </c>
      <c r="AP14" s="16">
        <v>2.4458452932518657</v>
      </c>
      <c r="AQ14" s="31">
        <v>0.95356475017208719</v>
      </c>
      <c r="AR14" s="1"/>
      <c r="AU14" s="2">
        <v>0.60679611650485432</v>
      </c>
      <c r="BB14" s="2">
        <v>2.4271844660194173</v>
      </c>
      <c r="BE14" s="20"/>
      <c r="BG14" s="2">
        <v>3.0339805825242716</v>
      </c>
      <c r="BH14" s="2">
        <v>0</v>
      </c>
      <c r="BI14" s="2">
        <v>0</v>
      </c>
    </row>
    <row r="15" spans="1:62">
      <c r="A15" s="2">
        <v>14</v>
      </c>
      <c r="B15" s="4">
        <v>41761</v>
      </c>
      <c r="C15" s="20">
        <v>2014</v>
      </c>
      <c r="D15" s="4" t="s">
        <v>28</v>
      </c>
      <c r="E15" s="8">
        <v>0.51041666666666663</v>
      </c>
      <c r="F15" s="12">
        <v>44.583428929359002</v>
      </c>
      <c r="G15" s="12">
        <v>68.812425171082594</v>
      </c>
      <c r="H15" s="2">
        <v>13.86</v>
      </c>
      <c r="I15" s="2">
        <v>4</v>
      </c>
      <c r="J15" s="11">
        <f>31.7/3.3</f>
        <v>9.6060606060606055</v>
      </c>
      <c r="K15" s="70">
        <v>48125</v>
      </c>
      <c r="L15" s="70">
        <v>46693</v>
      </c>
      <c r="M15" s="70">
        <v>55900</v>
      </c>
      <c r="N15" s="22"/>
      <c r="O15" s="15">
        <f>(5.9+3.8+3.8)/3</f>
        <v>4.5</v>
      </c>
      <c r="P15" s="11">
        <f>(11.5+29.5+30)/3</f>
        <v>23.666666666666668</v>
      </c>
      <c r="Q15" s="11">
        <f>(11.5+178+73.2)/3</f>
        <v>87.566666666666663</v>
      </c>
      <c r="R15" s="15">
        <f>(10.9+9.9+10)/3</f>
        <v>10.266666666666667</v>
      </c>
      <c r="S15" s="15">
        <v>92.894717734113897</v>
      </c>
      <c r="T15" s="11">
        <v>2.3220800000000001</v>
      </c>
      <c r="U15" s="11">
        <v>5.9</v>
      </c>
      <c r="V15" s="11">
        <v>11.5</v>
      </c>
      <c r="W15" s="11">
        <v>11.5</v>
      </c>
      <c r="X15" s="11">
        <v>10.9</v>
      </c>
      <c r="Y15" s="11">
        <v>1.754</v>
      </c>
      <c r="Z15" s="11">
        <v>3.8</v>
      </c>
      <c r="AA15" s="11">
        <v>30</v>
      </c>
      <c r="AB15" s="11">
        <v>73</v>
      </c>
      <c r="AC15" s="11">
        <v>9.9</v>
      </c>
      <c r="AD15" s="11">
        <v>2.41676</v>
      </c>
      <c r="AE15" s="11">
        <v>5.9</v>
      </c>
      <c r="AF15" s="11">
        <v>30</v>
      </c>
      <c r="AG15" s="11">
        <v>178</v>
      </c>
      <c r="AH15" s="11">
        <v>10.9</v>
      </c>
      <c r="AI15" s="11">
        <v>4.7</v>
      </c>
      <c r="AJ15" s="11">
        <f>5.9-3.8</f>
        <v>2.1000000000000005</v>
      </c>
      <c r="AK15" s="11">
        <f>30-11.5</f>
        <v>18.5</v>
      </c>
      <c r="AL15" s="11">
        <v>82.505729564553093</v>
      </c>
      <c r="AM15" s="11">
        <v>3370.6563706563707</v>
      </c>
      <c r="AN15" s="11">
        <v>75.630252100840337</v>
      </c>
      <c r="AO15" s="11">
        <f t="shared" si="0"/>
        <v>3453.1621002209235</v>
      </c>
      <c r="AP15" s="16">
        <v>1.4289209596540986</v>
      </c>
      <c r="AQ15" s="31">
        <v>0.54145127641558943</v>
      </c>
      <c r="AR15" s="1">
        <v>0.57971014492753625</v>
      </c>
      <c r="AX15" s="2">
        <v>8.695652173913043</v>
      </c>
      <c r="BB15" s="2">
        <v>2.318840579710145</v>
      </c>
      <c r="BC15" s="2">
        <v>57.971014492753625</v>
      </c>
      <c r="BE15" s="20"/>
      <c r="BG15" s="2">
        <v>69.565217391304344</v>
      </c>
      <c r="BH15" s="2">
        <v>9.27536231884058</v>
      </c>
      <c r="BI15" s="2">
        <v>9.27536231884058</v>
      </c>
    </row>
    <row r="16" spans="1:62">
      <c r="A16" s="2">
        <v>15</v>
      </c>
      <c r="B16" s="4">
        <v>41761</v>
      </c>
      <c r="C16" s="20">
        <v>2014</v>
      </c>
      <c r="D16" s="4" t="s">
        <v>30</v>
      </c>
      <c r="E16" s="8">
        <v>0.4513888888888889</v>
      </c>
      <c r="F16" s="12">
        <v>44.5363333333352</v>
      </c>
      <c r="G16" s="12">
        <v>68.805333333297696</v>
      </c>
      <c r="H16" s="2">
        <v>7.82</v>
      </c>
      <c r="I16" s="2">
        <v>5</v>
      </c>
      <c r="J16" s="11">
        <f>48.8/3.3</f>
        <v>14.787878787878787</v>
      </c>
      <c r="K16" s="70">
        <v>48125</v>
      </c>
      <c r="L16" s="70">
        <v>46693</v>
      </c>
      <c r="M16" s="70">
        <v>55900</v>
      </c>
      <c r="N16" s="22"/>
      <c r="O16" s="15">
        <f>(4.9+3.8)/3.3</f>
        <v>2.6363636363636362</v>
      </c>
      <c r="P16" s="11">
        <f>(4.3+19+29.4)/3</f>
        <v>17.566666666666666</v>
      </c>
      <c r="Q16" s="11">
        <f>(4.7+10.7)/2</f>
        <v>7.6999999999999993</v>
      </c>
      <c r="R16" s="15">
        <f>(11.4+10.6+10)/3</f>
        <v>10.666666666666666</v>
      </c>
      <c r="S16" s="15">
        <v>88.377244913982494</v>
      </c>
      <c r="T16" s="11">
        <v>3.5860719999999997</v>
      </c>
      <c r="U16" s="11">
        <v>7</v>
      </c>
      <c r="V16" s="11">
        <v>4.3</v>
      </c>
      <c r="W16" s="11">
        <v>10.7</v>
      </c>
      <c r="X16" s="11">
        <v>11.4</v>
      </c>
      <c r="Y16" s="11">
        <v>1.5142</v>
      </c>
      <c r="Z16" s="11">
        <v>3.8</v>
      </c>
      <c r="AA16" s="11">
        <v>29.4</v>
      </c>
      <c r="AB16" s="11">
        <v>10.7</v>
      </c>
      <c r="AC16" s="11">
        <v>10</v>
      </c>
      <c r="AD16" s="11">
        <v>7.7925999999999993</v>
      </c>
      <c r="AE16" s="11">
        <v>7</v>
      </c>
      <c r="AF16" s="11">
        <v>29.4</v>
      </c>
      <c r="AG16" s="11">
        <v>10.7</v>
      </c>
      <c r="AH16" s="11">
        <v>11.4</v>
      </c>
      <c r="AI16" s="11">
        <v>11.5</v>
      </c>
      <c r="AJ16" s="11">
        <f>7-3.8</f>
        <v>3.2</v>
      </c>
      <c r="AK16" s="11">
        <f>29.4-4.3</f>
        <v>25.099999999999998</v>
      </c>
      <c r="AL16" s="11">
        <v>6.6462948815889993</v>
      </c>
      <c r="AM16" s="11">
        <v>3185.3337945347625</v>
      </c>
      <c r="AN16" s="11">
        <v>5.8059587471352181</v>
      </c>
      <c r="AO16" s="11">
        <f t="shared" si="0"/>
        <v>3191.9800894163513</v>
      </c>
      <c r="AP16" s="16">
        <v>1.1948728201780789</v>
      </c>
      <c r="AQ16" s="31">
        <v>0.4527650107367226</v>
      </c>
      <c r="AR16" s="1"/>
      <c r="AX16" s="2">
        <v>2.4875621890547261</v>
      </c>
      <c r="BE16" s="20"/>
      <c r="BG16" s="2">
        <v>2.4875621890547261</v>
      </c>
      <c r="BH16" s="2">
        <v>2.4875621890547261</v>
      </c>
      <c r="BI16" s="2">
        <v>2.4875621890547261</v>
      </c>
    </row>
    <row r="17" spans="1:62">
      <c r="A17" s="2">
        <v>16</v>
      </c>
      <c r="B17" s="4">
        <v>41761</v>
      </c>
      <c r="C17" s="20">
        <v>2014</v>
      </c>
      <c r="D17" s="4" t="s">
        <v>30</v>
      </c>
      <c r="E17" s="8">
        <v>0.39999999999999997</v>
      </c>
      <c r="F17" s="12">
        <v>44.491000000028301</v>
      </c>
      <c r="G17" s="12">
        <v>68.786999999974995</v>
      </c>
      <c r="H17" s="2">
        <v>2.78</v>
      </c>
      <c r="I17" s="2">
        <v>8</v>
      </c>
      <c r="J17" s="11">
        <f>29.6/3.3</f>
        <v>8.9696969696969706</v>
      </c>
      <c r="K17" s="70">
        <v>48125</v>
      </c>
      <c r="L17" s="70">
        <v>46693</v>
      </c>
      <c r="M17" s="70">
        <v>55900</v>
      </c>
      <c r="N17" s="22"/>
      <c r="O17" s="15">
        <f>(6.1+4.9+3.7)/3</f>
        <v>4.8999999999999995</v>
      </c>
      <c r="P17" s="11">
        <f>(12.4+19.5+30.3)/3</f>
        <v>20.733333333333334</v>
      </c>
      <c r="Q17" s="11">
        <f>(4.4+6.6)/2</f>
        <v>5.5</v>
      </c>
      <c r="R17" s="15">
        <f>(11+10.6+10.1)/3</f>
        <v>10.566666666666668</v>
      </c>
      <c r="S17" s="15">
        <v>94.712785156151696</v>
      </c>
      <c r="T17" s="11">
        <v>2.5889639999999998</v>
      </c>
      <c r="U17" s="11">
        <v>6.1</v>
      </c>
      <c r="V17" s="11">
        <v>12.4</v>
      </c>
      <c r="W17" s="11">
        <v>4.4000000000000004</v>
      </c>
      <c r="X17" s="11">
        <v>11</v>
      </c>
      <c r="Y17" s="11">
        <v>1.6755799999999998</v>
      </c>
      <c r="Z17" s="11">
        <v>3.7</v>
      </c>
      <c r="AA17" s="11">
        <v>30.3</v>
      </c>
      <c r="AB17" s="11">
        <v>6.6</v>
      </c>
      <c r="AC17" s="11">
        <v>10.1</v>
      </c>
      <c r="AD17" s="11">
        <v>4.19278</v>
      </c>
      <c r="AE17" s="11">
        <v>6.1</v>
      </c>
      <c r="AF17" s="11">
        <v>30.3</v>
      </c>
      <c r="AG17" s="11">
        <v>6.6</v>
      </c>
      <c r="AH17" s="11">
        <v>11</v>
      </c>
      <c r="AI17" s="11">
        <v>5.4</v>
      </c>
      <c r="AJ17" s="11">
        <f>6.1-3.7</f>
        <v>2.3999999999999995</v>
      </c>
      <c r="AK17" s="11">
        <f>30.3-12.4</f>
        <v>17.899999999999999</v>
      </c>
      <c r="AL17" s="11">
        <v>6.9518716577540109</v>
      </c>
      <c r="AM17" s="11">
        <v>2653.4954407294836</v>
      </c>
      <c r="AN17" s="11">
        <v>5.2711993888464477</v>
      </c>
      <c r="AO17" s="11">
        <f t="shared" si="0"/>
        <v>2660.4473123872376</v>
      </c>
      <c r="AP17" s="16">
        <v>1.4180853813006624</v>
      </c>
      <c r="AQ17" s="31">
        <v>0.61586665596654644</v>
      </c>
      <c r="AR17" s="1"/>
      <c r="BC17" s="2">
        <v>102.61672652642382</v>
      </c>
      <c r="BE17" s="20"/>
      <c r="BG17" s="2">
        <v>102.61672652642382</v>
      </c>
      <c r="BH17" s="2">
        <v>0</v>
      </c>
      <c r="BI17" s="2">
        <v>0</v>
      </c>
    </row>
    <row r="18" spans="1:62">
      <c r="A18" s="2">
        <v>17</v>
      </c>
      <c r="B18" s="4">
        <v>41851</v>
      </c>
      <c r="C18" s="20">
        <v>2014</v>
      </c>
      <c r="D18" s="4" t="s">
        <v>29</v>
      </c>
      <c r="E18" s="8">
        <v>0.60611111111111116</v>
      </c>
      <c r="F18" s="12">
        <v>44.644833333311396</v>
      </c>
      <c r="G18" s="12">
        <v>68.834000000026194</v>
      </c>
      <c r="H18" s="2">
        <v>22.12</v>
      </c>
      <c r="I18" s="2">
        <v>2</v>
      </c>
      <c r="J18" s="11">
        <v>16.263999999999999</v>
      </c>
      <c r="K18" s="1">
        <v>6861</v>
      </c>
      <c r="L18" s="1">
        <v>8310</v>
      </c>
      <c r="M18" s="1">
        <v>9540</v>
      </c>
      <c r="N18" s="11">
        <v>3.4300053641200101</v>
      </c>
      <c r="O18" s="15">
        <v>19.928702249719699</v>
      </c>
      <c r="P18" s="11">
        <v>11.920631934076001</v>
      </c>
      <c r="Q18" s="11">
        <v>7.1344822876498801</v>
      </c>
      <c r="R18" s="15">
        <v>7.2106784309681702</v>
      </c>
      <c r="S18" s="15">
        <v>85.118447398388497</v>
      </c>
      <c r="T18" s="11">
        <v>4.6754808034706299</v>
      </c>
      <c r="U18" s="11">
        <v>22.315970141076601</v>
      </c>
      <c r="V18" s="11">
        <v>7.0531930785737096</v>
      </c>
      <c r="W18" s="11">
        <v>3.5859404647765101</v>
      </c>
      <c r="X18" s="11">
        <v>7.6042841163310904</v>
      </c>
      <c r="Y18" s="11">
        <v>3.1331267720190499</v>
      </c>
      <c r="Z18" s="11">
        <v>18.513287531819302</v>
      </c>
      <c r="AA18" s="11">
        <v>14.6238197679723</v>
      </c>
      <c r="AB18" s="11">
        <v>10.291554283200201</v>
      </c>
      <c r="AC18" s="11">
        <v>6.9386163338493496</v>
      </c>
      <c r="AD18" s="11">
        <v>5.7734603192384899</v>
      </c>
      <c r="AE18" s="11">
        <v>22.32</v>
      </c>
      <c r="AF18" s="11">
        <v>14.76</v>
      </c>
      <c r="AG18" s="2">
        <v>12.02</v>
      </c>
      <c r="AH18" s="2">
        <v>7.62</v>
      </c>
      <c r="AI18" s="2">
        <v>9.9600000000000009</v>
      </c>
      <c r="AJ18" s="11">
        <v>3.8026826092572699</v>
      </c>
      <c r="AK18" s="11">
        <v>7.5706266893986101</v>
      </c>
      <c r="AL18" s="11">
        <v>35.207758992924802</v>
      </c>
      <c r="AM18" s="11">
        <v>2859.5663265306098</v>
      </c>
      <c r="AN18" s="11">
        <v>23.914704221609298</v>
      </c>
      <c r="AO18" s="11">
        <f t="shared" si="0"/>
        <v>2894.7740855235347</v>
      </c>
      <c r="AP18" s="16">
        <v>0.32593735699999998</v>
      </c>
      <c r="AQ18" s="40">
        <v>0.14834048388223769</v>
      </c>
      <c r="AR18" s="1">
        <v>36.845983787767132</v>
      </c>
      <c r="BB18" s="2">
        <v>6.6322770817980841</v>
      </c>
      <c r="BC18" s="2">
        <v>4.421518054532056</v>
      </c>
      <c r="BE18" s="20"/>
      <c r="BG18" s="2">
        <v>47.899778924097276</v>
      </c>
      <c r="BH18" s="2">
        <v>36.845983787767132</v>
      </c>
      <c r="BI18" s="2">
        <v>36.845983787767132</v>
      </c>
    </row>
    <row r="19" spans="1:62">
      <c r="A19" s="2">
        <v>18</v>
      </c>
      <c r="B19" s="4">
        <v>41851</v>
      </c>
      <c r="C19" s="20">
        <v>2014</v>
      </c>
      <c r="D19" s="4" t="s">
        <v>29</v>
      </c>
      <c r="E19" s="7">
        <v>0.51785879629629628</v>
      </c>
      <c r="F19" s="13">
        <v>44.583999999974097</v>
      </c>
      <c r="G19" s="13">
        <v>68.814333333370996</v>
      </c>
      <c r="H19" s="2">
        <v>13.97</v>
      </c>
      <c r="I19" s="2">
        <v>4</v>
      </c>
      <c r="J19" s="11">
        <v>7.774</v>
      </c>
      <c r="K19" s="1">
        <v>6861</v>
      </c>
      <c r="L19" s="1">
        <v>8310</v>
      </c>
      <c r="M19" s="1">
        <v>9540</v>
      </c>
      <c r="N19" s="11">
        <v>2.2401164099574098</v>
      </c>
      <c r="O19" s="15">
        <v>12.7844116332195</v>
      </c>
      <c r="P19" s="11">
        <v>28.539741241468601</v>
      </c>
      <c r="Q19" s="11">
        <v>26.246014261188002</v>
      </c>
      <c r="R19" s="15">
        <v>7.1654740103353696</v>
      </c>
      <c r="S19" s="15">
        <v>80.917567869350293</v>
      </c>
      <c r="T19" s="11">
        <v>7.1384208601846302</v>
      </c>
      <c r="U19" s="11">
        <v>14.3890229003204</v>
      </c>
      <c r="V19" s="11">
        <v>25.251034647264301</v>
      </c>
      <c r="W19" s="11">
        <v>4.8514281559991597</v>
      </c>
      <c r="X19" s="11">
        <v>7.0642078167558902</v>
      </c>
      <c r="Y19" s="11">
        <v>4.6115552904285098</v>
      </c>
      <c r="Z19" s="11">
        <v>11.789957105011201</v>
      </c>
      <c r="AA19" s="11">
        <v>30.5395198370888</v>
      </c>
      <c r="AB19" s="11">
        <v>62.435694676144102</v>
      </c>
      <c r="AC19" s="11">
        <v>7.2205445544554596</v>
      </c>
      <c r="AD19" s="11">
        <v>11.0906453697531</v>
      </c>
      <c r="AE19" s="11">
        <v>16.164999999999999</v>
      </c>
      <c r="AF19" s="11">
        <v>30.7</v>
      </c>
      <c r="AG19" s="2">
        <v>112.19</v>
      </c>
      <c r="AH19" s="2">
        <v>7.23</v>
      </c>
      <c r="AI19" s="2">
        <v>32.409999999999997</v>
      </c>
      <c r="AJ19" s="11">
        <v>2.59906579530923</v>
      </c>
      <c r="AK19" s="11">
        <v>5.28848518982453</v>
      </c>
      <c r="AL19" s="11">
        <v>63.422771706085001</v>
      </c>
      <c r="AM19" s="11">
        <v>2354.3116668632802</v>
      </c>
      <c r="AN19" s="11">
        <v>24.040785145226899</v>
      </c>
      <c r="AO19" s="11">
        <f t="shared" si="0"/>
        <v>2417.734438569365</v>
      </c>
      <c r="AP19" s="16">
        <v>1.5594381369999999</v>
      </c>
      <c r="AQ19" s="31">
        <v>0.57585274315454027</v>
      </c>
      <c r="AR19" s="1">
        <v>174.51523545706374</v>
      </c>
      <c r="AS19" s="2">
        <v>0.69252077562326875</v>
      </c>
      <c r="AX19" s="2">
        <v>4.8476454293628812</v>
      </c>
      <c r="AY19" s="2">
        <v>9.0027700831024937</v>
      </c>
      <c r="BB19" s="2">
        <v>3.4626038781163433</v>
      </c>
      <c r="BE19" s="20"/>
      <c r="BG19" s="2">
        <v>192.52077562326872</v>
      </c>
      <c r="BH19" s="2">
        <v>179.36288088642661</v>
      </c>
      <c r="BI19" s="2">
        <v>179.36288088642661</v>
      </c>
    </row>
    <row r="20" spans="1:62">
      <c r="A20" s="2">
        <v>19</v>
      </c>
      <c r="B20" s="4">
        <v>41851</v>
      </c>
      <c r="C20" s="20">
        <v>2014</v>
      </c>
      <c r="D20" s="4" t="s">
        <v>29</v>
      </c>
      <c r="E20" s="8">
        <v>0.47621527777777778</v>
      </c>
      <c r="F20" s="12">
        <v>44.534666666669501</v>
      </c>
      <c r="G20" s="12">
        <v>68.801666666633096</v>
      </c>
      <c r="H20" s="2">
        <v>7.64</v>
      </c>
      <c r="I20" s="2">
        <v>5</v>
      </c>
      <c r="J20" s="11">
        <v>9.6080000000000005</v>
      </c>
      <c r="K20" s="1">
        <v>6861</v>
      </c>
      <c r="L20" s="1">
        <v>8310</v>
      </c>
      <c r="M20" s="1">
        <v>9540</v>
      </c>
      <c r="N20" s="11">
        <v>1.63854915089905</v>
      </c>
      <c r="O20" s="15">
        <v>15.501811805278299</v>
      </c>
      <c r="P20" s="11">
        <v>22.802617615475398</v>
      </c>
      <c r="Q20" s="11">
        <v>4.4138984732899598</v>
      </c>
      <c r="R20" s="15">
        <v>7.2327284370019997</v>
      </c>
      <c r="S20" s="15">
        <v>83.431110114963204</v>
      </c>
      <c r="T20" s="11">
        <v>3.7370761591258201</v>
      </c>
      <c r="U20" s="11">
        <v>18.9605398287915</v>
      </c>
      <c r="V20" s="11">
        <v>15.704656151900901</v>
      </c>
      <c r="W20" s="11">
        <v>2.2430731445147201</v>
      </c>
      <c r="X20" s="11">
        <v>7.3964078464869401</v>
      </c>
      <c r="Y20" s="11">
        <v>2.3853731887448899</v>
      </c>
      <c r="Z20" s="11">
        <v>14.062468048459699</v>
      </c>
      <c r="AA20" s="11">
        <v>25.906047512011</v>
      </c>
      <c r="AB20" s="11">
        <v>10.7604574622237</v>
      </c>
      <c r="AC20" s="11">
        <v>7.1854828466138301</v>
      </c>
      <c r="AD20" s="11">
        <v>5.6801702134893102</v>
      </c>
      <c r="AE20" s="11">
        <v>19.32</v>
      </c>
      <c r="AF20" s="11">
        <v>25.95</v>
      </c>
      <c r="AG20" s="2">
        <v>12.249999999999901</v>
      </c>
      <c r="AH20" s="2">
        <v>7.46</v>
      </c>
      <c r="AI20" s="2">
        <v>12.1</v>
      </c>
      <c r="AJ20" s="11">
        <v>4.8980717803318097</v>
      </c>
      <c r="AK20" s="11">
        <v>10.20139136011</v>
      </c>
      <c r="AL20" s="11">
        <v>12.402822091403401</v>
      </c>
      <c r="AM20" s="11">
        <v>1799.7517926089399</v>
      </c>
      <c r="AN20" s="11">
        <v>0.53925313440884404</v>
      </c>
      <c r="AO20" s="11">
        <f t="shared" si="0"/>
        <v>1812.1546147003432</v>
      </c>
      <c r="AP20" s="16">
        <v>1.2805719127790323</v>
      </c>
      <c r="AQ20" s="31">
        <v>0.4992581662689749</v>
      </c>
      <c r="AR20" s="3">
        <v>12.417823228634038</v>
      </c>
      <c r="AX20" s="2">
        <v>7.3046018991964941</v>
      </c>
      <c r="AY20" s="2">
        <v>9.4959824689554431</v>
      </c>
      <c r="BC20" s="2">
        <v>1.4609203798392987</v>
      </c>
      <c r="BE20" s="20"/>
      <c r="BG20" s="2">
        <v>30.679327976625274</v>
      </c>
      <c r="BH20" s="2">
        <v>19.722425127830533</v>
      </c>
      <c r="BI20" s="2">
        <v>19.722425127830533</v>
      </c>
    </row>
    <row r="21" spans="1:62">
      <c r="A21" s="2">
        <v>20</v>
      </c>
      <c r="B21" s="4">
        <v>41851</v>
      </c>
      <c r="C21" s="20">
        <v>2014</v>
      </c>
      <c r="D21" s="4" t="s">
        <v>29</v>
      </c>
      <c r="E21" s="8">
        <v>0.4347569444444444</v>
      </c>
      <c r="F21" s="12">
        <v>44.498333333357401</v>
      </c>
      <c r="G21" s="12">
        <v>68.780999999978505</v>
      </c>
      <c r="H21" s="2">
        <v>4</v>
      </c>
      <c r="I21" s="2">
        <v>8</v>
      </c>
      <c r="J21" s="11">
        <v>8.2520000000000007</v>
      </c>
      <c r="K21" s="1">
        <v>6861</v>
      </c>
      <c r="L21" s="1">
        <v>8310</v>
      </c>
      <c r="M21" s="1">
        <v>9540</v>
      </c>
      <c r="N21" s="11">
        <v>1.14768826775253</v>
      </c>
      <c r="O21" s="15">
        <v>14.405965838720199</v>
      </c>
      <c r="P21" s="11">
        <v>25.659515657850601</v>
      </c>
      <c r="Q21" s="11">
        <v>9.0805001949207398</v>
      </c>
      <c r="R21" s="15">
        <v>7.2811168472939602</v>
      </c>
      <c r="S21" s="15">
        <v>83.563990356890599</v>
      </c>
      <c r="T21" s="11">
        <v>6.3324089792080001</v>
      </c>
      <c r="U21" s="11">
        <v>16.336392572037902</v>
      </c>
      <c r="V21" s="11">
        <v>21.354813996303001</v>
      </c>
      <c r="W21" s="11">
        <v>2.45542390161983</v>
      </c>
      <c r="X21" s="11">
        <v>7.3688547667565496</v>
      </c>
      <c r="Y21" s="11">
        <v>3.05374173903733</v>
      </c>
      <c r="Z21" s="11">
        <v>11.3917553496343</v>
      </c>
      <c r="AA21" s="11">
        <v>31.510161028475501</v>
      </c>
      <c r="AB21" s="11">
        <v>40.820822620503002</v>
      </c>
      <c r="AC21" s="11">
        <v>7.2718472923766297</v>
      </c>
      <c r="AD21" s="11">
        <v>16.1169295369731</v>
      </c>
      <c r="AE21" s="11">
        <v>16.9143333333333</v>
      </c>
      <c r="AF21" s="11">
        <v>31.53</v>
      </c>
      <c r="AG21" s="2">
        <v>41.91</v>
      </c>
      <c r="AH21" s="2">
        <v>7.46</v>
      </c>
      <c r="AI21" s="2">
        <v>22.43</v>
      </c>
      <c r="AJ21" s="11">
        <v>4.9446372224035704</v>
      </c>
      <c r="AK21" s="11">
        <v>10.1553470321725</v>
      </c>
      <c r="AL21" s="11">
        <v>0.58764764647117596</v>
      </c>
      <c r="AM21" s="11">
        <v>1639.65802537231</v>
      </c>
      <c r="AN21" s="11">
        <v>0</v>
      </c>
      <c r="AO21" s="11">
        <f t="shared" si="0"/>
        <v>1640.2456730187812</v>
      </c>
      <c r="AP21" s="16">
        <v>1.2729018166459476</v>
      </c>
      <c r="AQ21" s="33">
        <v>0.61213637947122046</v>
      </c>
      <c r="AR21" s="1">
        <v>223.11212814645307</v>
      </c>
      <c r="AX21" s="2">
        <v>2.2883295194508011</v>
      </c>
      <c r="AY21" s="2">
        <v>1.1441647597254005</v>
      </c>
      <c r="BC21" s="2">
        <v>92.677345537757432</v>
      </c>
      <c r="BE21" s="20"/>
      <c r="BG21" s="2">
        <v>319.2219679633867</v>
      </c>
      <c r="BH21" s="2">
        <v>225.40045766590387</v>
      </c>
      <c r="BI21" s="2">
        <v>225.40045766590387</v>
      </c>
    </row>
    <row r="22" spans="1:62">
      <c r="A22" s="2">
        <v>21</v>
      </c>
      <c r="B22" s="4">
        <v>41912</v>
      </c>
      <c r="C22" s="20">
        <v>2014</v>
      </c>
      <c r="D22" s="4" t="s">
        <v>27</v>
      </c>
      <c r="E22" s="5">
        <v>0.61548611111111107</v>
      </c>
      <c r="F22" s="12">
        <v>44.648666666681798</v>
      </c>
      <c r="G22" s="12">
        <v>68.832499999987803</v>
      </c>
      <c r="H22" s="2">
        <v>22.559999999999899</v>
      </c>
      <c r="I22" s="2">
        <v>2</v>
      </c>
      <c r="J22" s="11">
        <v>10.01</v>
      </c>
      <c r="K22" s="1">
        <v>4311</v>
      </c>
      <c r="L22" s="1">
        <v>4053</v>
      </c>
      <c r="M22" s="1">
        <v>6080</v>
      </c>
      <c r="N22" s="11">
        <v>3.4319209996610902</v>
      </c>
      <c r="O22" s="15">
        <v>14.8990066726357</v>
      </c>
      <c r="P22" s="11">
        <v>19.753214752673799</v>
      </c>
      <c r="Q22" s="11">
        <v>35.032658007204901</v>
      </c>
      <c r="R22" s="15">
        <v>7.4887392452953296</v>
      </c>
      <c r="S22" s="15">
        <v>83.739595863133005</v>
      </c>
      <c r="T22" s="11">
        <v>3.4366366498083099</v>
      </c>
      <c r="U22" s="11">
        <v>15.355596550959399</v>
      </c>
      <c r="V22" s="11">
        <v>16.388066899254799</v>
      </c>
      <c r="W22" s="11">
        <v>8.3381231854378708</v>
      </c>
      <c r="X22" s="11">
        <v>7.9048320144890596</v>
      </c>
      <c r="Y22" s="11">
        <v>2.3828873948357598</v>
      </c>
      <c r="Z22" s="11">
        <v>14.704000000000001</v>
      </c>
      <c r="AA22" s="11">
        <v>21.079515380068401</v>
      </c>
      <c r="AB22" s="11">
        <v>77.067875987662404</v>
      </c>
      <c r="AC22" s="11">
        <v>7.2504550647372401</v>
      </c>
      <c r="AD22" s="11">
        <v>5.6620913253870802</v>
      </c>
      <c r="AE22" s="11">
        <v>15.423</v>
      </c>
      <c r="AF22" s="11">
        <v>21.08</v>
      </c>
      <c r="AG22" s="2">
        <v>118.3</v>
      </c>
      <c r="AH22" s="2">
        <v>8.02</v>
      </c>
      <c r="AI22" s="2">
        <v>7.54</v>
      </c>
      <c r="AJ22" s="11">
        <v>0.65159655095942404</v>
      </c>
      <c r="AK22" s="11">
        <v>4.6914484808135999</v>
      </c>
      <c r="AL22" s="11">
        <v>10.1048683936384</v>
      </c>
      <c r="AM22" s="11">
        <v>8354.6798029556594</v>
      </c>
      <c r="AN22" s="11">
        <v>5.7295645530939696</v>
      </c>
      <c r="AO22" s="11">
        <f t="shared" si="0"/>
        <v>8364.7846713492982</v>
      </c>
      <c r="AP22" s="16">
        <v>0.62994184499999994</v>
      </c>
      <c r="AQ22" s="18">
        <v>0.30293799195290233</v>
      </c>
      <c r="AR22" s="1">
        <v>75.613079019073581</v>
      </c>
      <c r="AS22" s="2">
        <v>12.261580381471388</v>
      </c>
      <c r="AV22" s="45"/>
      <c r="AW22" s="45"/>
      <c r="AX22" s="45">
        <v>12.26158038147139</v>
      </c>
      <c r="AY22" s="45">
        <v>2.7247956403269753</v>
      </c>
      <c r="AZ22" s="45"/>
      <c r="BA22" s="45"/>
      <c r="BB22" s="45">
        <v>36.103542234332423</v>
      </c>
      <c r="BC22" s="45">
        <v>1.3623978201634876</v>
      </c>
      <c r="BD22" s="45"/>
      <c r="BE22" s="20"/>
      <c r="BG22" s="2">
        <v>140.32697547683927</v>
      </c>
      <c r="BH22" s="2">
        <v>87.874659400544971</v>
      </c>
      <c r="BI22" s="2">
        <v>87.874659400544971</v>
      </c>
    </row>
    <row r="23" spans="1:62">
      <c r="A23" s="2">
        <v>22</v>
      </c>
      <c r="B23" s="4">
        <v>41912</v>
      </c>
      <c r="C23" s="20">
        <v>2014</v>
      </c>
      <c r="D23" s="4" t="s">
        <v>27</v>
      </c>
      <c r="E23" s="8">
        <v>0.54194444444444445</v>
      </c>
      <c r="F23" s="12">
        <v>44.5835000000138</v>
      </c>
      <c r="G23" s="12">
        <v>68.814000000037794</v>
      </c>
      <c r="H23" s="2">
        <v>13.93</v>
      </c>
      <c r="I23" s="2">
        <v>4</v>
      </c>
      <c r="J23" s="11">
        <v>7.0620000000000003</v>
      </c>
      <c r="K23" s="1">
        <v>4311</v>
      </c>
      <c r="L23" s="1">
        <v>4053</v>
      </c>
      <c r="M23" s="1">
        <v>6080</v>
      </c>
      <c r="N23" s="11">
        <v>2.1586480904370502</v>
      </c>
      <c r="O23" s="15">
        <v>13.6393926524919</v>
      </c>
      <c r="P23" s="11">
        <v>30.676358217312099</v>
      </c>
      <c r="Q23" s="11">
        <v>23.519427211321698</v>
      </c>
      <c r="R23" s="15">
        <v>6.9448178629625197</v>
      </c>
      <c r="S23" s="15">
        <v>80.911302690483794</v>
      </c>
      <c r="T23" s="11">
        <v>7.4637606526827298</v>
      </c>
      <c r="U23" s="11">
        <v>14.3146367231013</v>
      </c>
      <c r="V23" s="11">
        <v>26.660639554438401</v>
      </c>
      <c r="W23" s="11">
        <v>3.3957895478638802</v>
      </c>
      <c r="X23" s="11">
        <v>7.2359347946913699</v>
      </c>
      <c r="Y23" s="11">
        <v>4.1836251736001504</v>
      </c>
      <c r="Z23" s="11">
        <v>13.365</v>
      </c>
      <c r="AA23" s="11">
        <v>32.159999999999997</v>
      </c>
      <c r="AB23" s="11">
        <v>48.298513208082099</v>
      </c>
      <c r="AC23" s="11">
        <v>6.8096534653465204</v>
      </c>
      <c r="AD23" s="11">
        <v>8.1645190967089007</v>
      </c>
      <c r="AE23" s="11">
        <v>14.499000000000001</v>
      </c>
      <c r="AF23" s="11">
        <v>32.159999999999997</v>
      </c>
      <c r="AG23" s="2">
        <v>56.633333333333503</v>
      </c>
      <c r="AH23" s="2">
        <v>7.47</v>
      </c>
      <c r="AI23" s="2">
        <v>28.08</v>
      </c>
      <c r="AJ23" s="11">
        <v>0.94963672310133496</v>
      </c>
      <c r="AK23" s="11">
        <v>5.4993604455615497</v>
      </c>
      <c r="AL23" s="11">
        <v>9.5198918728330497</v>
      </c>
      <c r="AM23" s="11">
        <v>4743.96628216504</v>
      </c>
      <c r="AN23" s="11">
        <v>8.1976846682729008</v>
      </c>
      <c r="AO23" s="11">
        <f t="shared" si="0"/>
        <v>4753.4861740378728</v>
      </c>
      <c r="AP23" s="16">
        <v>1.429433688</v>
      </c>
      <c r="AQ23" s="40">
        <v>0.54164556107176098</v>
      </c>
      <c r="AR23" s="1">
        <v>315.49687282835305</v>
      </c>
      <c r="AS23" s="2">
        <v>0.69492703266157052</v>
      </c>
      <c r="AX23" s="2">
        <v>31.966643502432245</v>
      </c>
      <c r="AY23" s="2">
        <v>11.118832522585128</v>
      </c>
      <c r="BB23" s="2">
        <v>16.678248783877692</v>
      </c>
      <c r="BC23" s="2">
        <v>3.4746351633078527</v>
      </c>
      <c r="BE23" s="20"/>
      <c r="BG23" s="2">
        <v>379.43015983321754</v>
      </c>
      <c r="BH23" s="2">
        <v>347.4635163307853</v>
      </c>
      <c r="BI23" s="2">
        <v>347.4635163307853</v>
      </c>
    </row>
    <row r="24" spans="1:62">
      <c r="A24" s="2">
        <v>23</v>
      </c>
      <c r="B24" s="4">
        <v>41912</v>
      </c>
      <c r="C24" s="20">
        <v>2014</v>
      </c>
      <c r="D24" s="4" t="s">
        <v>27</v>
      </c>
      <c r="E24" s="8">
        <v>0.49247685185185186</v>
      </c>
      <c r="F24" s="12">
        <v>44.5363333333352</v>
      </c>
      <c r="G24" s="12">
        <v>68.805333333297696</v>
      </c>
      <c r="H24" s="2">
        <v>7.82</v>
      </c>
      <c r="I24" s="2">
        <v>5</v>
      </c>
      <c r="J24" s="11">
        <v>15.664</v>
      </c>
      <c r="K24" s="1">
        <v>4311</v>
      </c>
      <c r="L24" s="1">
        <v>4053</v>
      </c>
      <c r="M24" s="1">
        <v>6080</v>
      </c>
      <c r="N24" s="11">
        <v>1.4927669018506999</v>
      </c>
      <c r="O24" s="15">
        <v>13.771400196837501</v>
      </c>
      <c r="P24" s="11">
        <v>28.985524764634601</v>
      </c>
      <c r="Q24" s="11">
        <v>4.31200956722396</v>
      </c>
      <c r="R24" s="15">
        <v>7.0384326173679899</v>
      </c>
      <c r="S24" s="15">
        <v>81.372403799371</v>
      </c>
      <c r="T24" s="11">
        <v>6.3675910811048304</v>
      </c>
      <c r="U24" s="11">
        <v>14.546477769869799</v>
      </c>
      <c r="V24" s="11">
        <v>21.643205845705701</v>
      </c>
      <c r="W24" s="11">
        <v>3.4426093090235201</v>
      </c>
      <c r="X24" s="11">
        <v>7.4835390043423402</v>
      </c>
      <c r="Y24" s="11">
        <v>2.6631400833011298</v>
      </c>
      <c r="Z24" s="11">
        <v>13.4390418733565</v>
      </c>
      <c r="AA24" s="11">
        <v>31.612303324074801</v>
      </c>
      <c r="AB24" s="11">
        <v>7.4575949453618202</v>
      </c>
      <c r="AC24" s="11">
        <v>6.86742598052163</v>
      </c>
      <c r="AD24" s="11">
        <v>9.0570168702471605</v>
      </c>
      <c r="AE24" s="11">
        <v>14.587</v>
      </c>
      <c r="AF24" s="11">
        <v>31.78</v>
      </c>
      <c r="AG24" s="2">
        <v>8.5399999999999991</v>
      </c>
      <c r="AH24" s="2">
        <v>7.51</v>
      </c>
      <c r="AI24" s="2">
        <v>18.02</v>
      </c>
      <c r="AJ24" s="11">
        <v>1.10743589651329</v>
      </c>
      <c r="AK24" s="11">
        <v>9.9690974783690294</v>
      </c>
      <c r="AL24" s="11">
        <v>11.2044817927171</v>
      </c>
      <c r="AM24" s="11">
        <v>5697.7155041120895</v>
      </c>
      <c r="AN24" s="11">
        <v>3.3740769034886702</v>
      </c>
      <c r="AO24" s="11">
        <f t="shared" si="0"/>
        <v>5708.9199859048067</v>
      </c>
      <c r="AP24" s="16">
        <v>1.9100429743472538</v>
      </c>
      <c r="AQ24" s="33">
        <v>0.64869504440807935</v>
      </c>
      <c r="AR24" s="1"/>
      <c r="AS24" s="2">
        <v>2.8785261945883707</v>
      </c>
      <c r="AX24" s="2">
        <v>0.57570523891767422</v>
      </c>
      <c r="BC24" s="2">
        <v>287.85261945883707</v>
      </c>
      <c r="BE24" s="20"/>
      <c r="BG24" s="2">
        <v>291.30685089234311</v>
      </c>
      <c r="BH24" s="2">
        <v>0.57570523891767422</v>
      </c>
      <c r="BI24" s="2">
        <v>0.57570523891767422</v>
      </c>
    </row>
    <row r="25" spans="1:62">
      <c r="A25" s="2">
        <v>24</v>
      </c>
      <c r="B25" s="4">
        <v>41912</v>
      </c>
      <c r="C25" s="20">
        <v>2014</v>
      </c>
      <c r="D25" s="4" t="s">
        <v>27</v>
      </c>
      <c r="E25" s="8">
        <v>0.45672453703703703</v>
      </c>
      <c r="F25" s="12">
        <v>44.497499999985202</v>
      </c>
      <c r="G25" s="12">
        <v>68.7839999999767</v>
      </c>
      <c r="H25" s="2">
        <v>3.54</v>
      </c>
      <c r="I25" s="2">
        <v>8</v>
      </c>
      <c r="J25" s="11">
        <v>8.9260000000000002</v>
      </c>
      <c r="K25" s="1">
        <v>4311</v>
      </c>
      <c r="L25" s="1">
        <v>4053</v>
      </c>
      <c r="M25" s="1">
        <v>6080</v>
      </c>
      <c r="N25" s="11">
        <v>1.06556902453303</v>
      </c>
      <c r="O25" s="15">
        <v>13.7417114898967</v>
      </c>
      <c r="P25" s="11">
        <v>29.3895411403855</v>
      </c>
      <c r="Q25" s="11">
        <v>2.79648483021818</v>
      </c>
      <c r="R25" s="15">
        <v>7.1101526450221897</v>
      </c>
      <c r="S25" s="15">
        <v>82.356162664917207</v>
      </c>
      <c r="T25" s="11">
        <v>7.8984461191848103</v>
      </c>
      <c r="U25" s="11">
        <v>13.9688685937338</v>
      </c>
      <c r="V25" s="11">
        <v>27.240563808014802</v>
      </c>
      <c r="W25" s="11">
        <v>2.8635091928418399</v>
      </c>
      <c r="X25" s="11">
        <v>7.2595126705653001</v>
      </c>
      <c r="Y25" s="11">
        <v>6.2165272529129103</v>
      </c>
      <c r="Z25" s="11">
        <v>13.283765309679699</v>
      </c>
      <c r="AA25" s="11">
        <v>32.7675269472726</v>
      </c>
      <c r="AB25" s="11">
        <v>2.7660202810664498</v>
      </c>
      <c r="AC25" s="11">
        <v>6.9298040586718201</v>
      </c>
      <c r="AD25" s="11">
        <v>11.0936680257383</v>
      </c>
      <c r="AE25" s="11">
        <v>13.971</v>
      </c>
      <c r="AF25" s="11">
        <v>32.99</v>
      </c>
      <c r="AG25" s="2">
        <v>3.52</v>
      </c>
      <c r="AH25" s="2">
        <v>7.26</v>
      </c>
      <c r="AI25" s="2">
        <v>23.54</v>
      </c>
      <c r="AJ25" s="11">
        <v>0.685103284054142</v>
      </c>
      <c r="AK25" s="11">
        <v>5.5269631392578296</v>
      </c>
      <c r="AL25" s="11">
        <v>1.14591291061879</v>
      </c>
      <c r="AM25" s="11">
        <v>3413.7931034482799</v>
      </c>
      <c r="AN25" s="11">
        <v>0</v>
      </c>
      <c r="AO25" s="11">
        <f t="shared" si="0"/>
        <v>3414.9390163588987</v>
      </c>
      <c r="AP25" s="16">
        <v>1.2450019794330134</v>
      </c>
      <c r="AQ25" s="18">
        <v>0.48539047206185748</v>
      </c>
      <c r="AR25" s="1">
        <v>0</v>
      </c>
      <c r="AS25" s="2">
        <v>0</v>
      </c>
      <c r="AT25" s="2">
        <v>0</v>
      </c>
      <c r="AU25" s="2">
        <v>0</v>
      </c>
      <c r="AV25" s="2">
        <v>0</v>
      </c>
      <c r="AW25" s="2">
        <v>0</v>
      </c>
      <c r="AX25" s="2">
        <v>0</v>
      </c>
      <c r="AY25" s="2">
        <v>0</v>
      </c>
      <c r="AZ25" s="2">
        <v>0</v>
      </c>
      <c r="BA25" s="2">
        <v>0</v>
      </c>
      <c r="BB25" s="2">
        <v>0</v>
      </c>
      <c r="BC25" s="2">
        <v>0</v>
      </c>
      <c r="BD25" s="2">
        <v>0</v>
      </c>
      <c r="BE25" s="20">
        <v>0</v>
      </c>
      <c r="BF25" s="2">
        <v>0</v>
      </c>
      <c r="BG25" s="2">
        <v>0</v>
      </c>
      <c r="BH25" s="2">
        <v>0</v>
      </c>
      <c r="BI25" s="2">
        <v>0</v>
      </c>
      <c r="BJ25" s="2" t="s">
        <v>68</v>
      </c>
    </row>
    <row r="26" spans="1:62">
      <c r="A26" s="2">
        <v>25</v>
      </c>
      <c r="B26" s="4">
        <v>42144</v>
      </c>
      <c r="C26" s="20">
        <v>2015</v>
      </c>
      <c r="D26" s="21" t="s">
        <v>28</v>
      </c>
      <c r="E26" s="5">
        <v>0.57820601851851849</v>
      </c>
      <c r="F26" s="14">
        <v>44.653333333345699</v>
      </c>
      <c r="G26" s="14">
        <v>68.830000000028505</v>
      </c>
      <c r="H26" s="2">
        <v>23.219999999999899</v>
      </c>
      <c r="I26" s="2">
        <v>2</v>
      </c>
      <c r="J26" s="11">
        <v>9.6660000000000004</v>
      </c>
      <c r="K26" s="2">
        <v>11003</v>
      </c>
      <c r="L26" s="2">
        <v>9190</v>
      </c>
      <c r="M26" s="2">
        <v>14400</v>
      </c>
      <c r="N26" s="11">
        <v>3.4264338668435799</v>
      </c>
      <c r="O26" s="15">
        <v>12.807794374059499</v>
      </c>
      <c r="P26" s="11">
        <v>10.529690137935001</v>
      </c>
      <c r="Q26" s="11">
        <v>7.5509032807966801</v>
      </c>
      <c r="R26" s="15">
        <v>9.2008138208533801</v>
      </c>
      <c r="S26" s="15">
        <v>92.932807996775693</v>
      </c>
      <c r="T26" s="11">
        <v>1.36779118284804</v>
      </c>
      <c r="U26" s="11">
        <v>14.191968521118801</v>
      </c>
      <c r="V26" s="11">
        <v>6.3869941240597798</v>
      </c>
      <c r="W26" s="11">
        <v>7.2013413231537804</v>
      </c>
      <c r="X26" s="11">
        <v>9.28394806381508</v>
      </c>
      <c r="Y26" s="11">
        <v>1.50114082312203</v>
      </c>
      <c r="Z26" s="11">
        <v>11.487690335360799</v>
      </c>
      <c r="AA26" s="11">
        <v>14.3350699767441</v>
      </c>
      <c r="AB26" s="11">
        <v>9.0624904829414099</v>
      </c>
      <c r="AC26" s="11">
        <v>9.1690355329258004</v>
      </c>
      <c r="AD26" s="11">
        <v>1.1724409022009901</v>
      </c>
      <c r="AE26" s="11">
        <v>14.237</v>
      </c>
      <c r="AF26" s="11">
        <v>14.64</v>
      </c>
      <c r="AG26" s="2">
        <v>9.7200000000000006</v>
      </c>
      <c r="AH26" s="2">
        <v>9.31</v>
      </c>
      <c r="AI26" s="2">
        <v>2.84</v>
      </c>
      <c r="AJ26" s="11">
        <v>2.7042781857580498</v>
      </c>
      <c r="AK26" s="11">
        <v>7.9480758526843598</v>
      </c>
      <c r="AL26" s="11">
        <v>0.84435688150858401</v>
      </c>
      <c r="AM26" s="11">
        <v>3250.4224015187501</v>
      </c>
      <c r="AN26" s="11">
        <v>0.24124482328816699</v>
      </c>
      <c r="AO26" s="11">
        <f t="shared" si="0"/>
        <v>3251.2667584002588</v>
      </c>
      <c r="AP26" s="16">
        <v>0.51094218899999999</v>
      </c>
      <c r="AQ26" s="31">
        <v>0.221899373351573</v>
      </c>
      <c r="AR26" s="2">
        <v>650.64695009242143</v>
      </c>
      <c r="AS26" s="2">
        <v>4.6210720887245849</v>
      </c>
      <c r="AX26" s="2">
        <v>2370.6099815157118</v>
      </c>
      <c r="BA26" s="2">
        <v>0.92421441774491686</v>
      </c>
      <c r="BB26" s="2">
        <v>11.090573012939002</v>
      </c>
      <c r="BC26" s="2">
        <v>3.6968576709796674</v>
      </c>
      <c r="BE26" s="20"/>
      <c r="BG26" s="2">
        <v>3041.5896487985215</v>
      </c>
      <c r="BH26" s="2">
        <v>3021.2569316081331</v>
      </c>
      <c r="BI26" s="2">
        <v>3021.2569316081331</v>
      </c>
    </row>
    <row r="27" spans="1:62">
      <c r="A27" s="2">
        <v>26</v>
      </c>
      <c r="B27" s="4">
        <v>42144</v>
      </c>
      <c r="C27" s="20">
        <v>2015</v>
      </c>
      <c r="D27" s="21" t="s">
        <v>28</v>
      </c>
      <c r="E27" s="5">
        <v>0.44619212962962962</v>
      </c>
      <c r="F27" s="14">
        <v>44.583999999974097</v>
      </c>
      <c r="G27" s="14">
        <v>68.811166666666907</v>
      </c>
      <c r="H27" s="2">
        <v>13.87</v>
      </c>
      <c r="I27" s="2">
        <v>4</v>
      </c>
      <c r="J27" s="11">
        <v>6.0620000000000003</v>
      </c>
      <c r="K27" s="2">
        <v>11003</v>
      </c>
      <c r="L27" s="2">
        <v>9190</v>
      </c>
      <c r="M27" s="2">
        <v>14400</v>
      </c>
      <c r="N27" s="11">
        <v>1.9094962459057601</v>
      </c>
      <c r="O27" s="15">
        <v>8.2143297354472899</v>
      </c>
      <c r="P27" s="11">
        <v>24.536601089063801</v>
      </c>
      <c r="Q27" s="11">
        <v>16.351224236026201</v>
      </c>
      <c r="R27" s="15">
        <v>9.5133477784965699</v>
      </c>
      <c r="S27" s="15">
        <v>94.648934437074601</v>
      </c>
      <c r="T27" s="11">
        <v>1.83461142387193</v>
      </c>
      <c r="U27" s="11">
        <v>8.5035633266526798</v>
      </c>
      <c r="V27" s="11">
        <v>23.036924430211801</v>
      </c>
      <c r="W27" s="11">
        <v>13.643055374760999</v>
      </c>
      <c r="X27" s="11">
        <v>9.3748804641840504</v>
      </c>
      <c r="Y27" s="11">
        <v>1.8529973890764599</v>
      </c>
      <c r="Z27" s="11">
        <v>7.34745531707852</v>
      </c>
      <c r="AA27" s="11">
        <v>28.562292240329601</v>
      </c>
      <c r="AB27" s="11">
        <v>19.343592013727001</v>
      </c>
      <c r="AC27" s="11">
        <v>9.4385845270157702</v>
      </c>
      <c r="AD27" s="11">
        <v>1.81937960784946</v>
      </c>
      <c r="AE27" s="11">
        <v>10.76</v>
      </c>
      <c r="AF27" s="11">
        <v>29.01</v>
      </c>
      <c r="AG27" s="2">
        <v>27.46</v>
      </c>
      <c r="AH27" s="2">
        <v>9.92</v>
      </c>
      <c r="AI27" s="2">
        <v>2.8128571428571401</v>
      </c>
      <c r="AJ27" s="11">
        <v>1.1561080095741501</v>
      </c>
      <c r="AK27" s="11">
        <v>5.5253678101178298</v>
      </c>
      <c r="AL27" s="11">
        <v>2.6737967914438499</v>
      </c>
      <c r="AM27" s="11">
        <v>2994.66472303207</v>
      </c>
      <c r="AN27" s="11">
        <v>1.0185892538833701</v>
      </c>
      <c r="AO27" s="11">
        <f t="shared" si="0"/>
        <v>2997.3385198235137</v>
      </c>
      <c r="AP27" s="16">
        <v>1.0970694506364438</v>
      </c>
      <c r="AQ27" s="31">
        <v>0.39568416398599399</v>
      </c>
      <c r="AR27" s="2">
        <v>9.1228070175438596</v>
      </c>
      <c r="AS27" s="2">
        <v>1.4035087719298245</v>
      </c>
      <c r="AX27" s="2">
        <v>58.245614035087719</v>
      </c>
      <c r="BB27" s="2">
        <v>2.1052631578947367</v>
      </c>
      <c r="BC27" s="2">
        <v>16.140350877192983</v>
      </c>
      <c r="BE27" s="20"/>
      <c r="BG27" s="2">
        <v>87.017543859649123</v>
      </c>
      <c r="BH27" s="2">
        <v>67.368421052631575</v>
      </c>
      <c r="BI27" s="2">
        <v>67.368421052631575</v>
      </c>
    </row>
    <row r="28" spans="1:62">
      <c r="A28" s="2">
        <v>27</v>
      </c>
      <c r="B28" s="4">
        <v>42144</v>
      </c>
      <c r="C28" s="20">
        <v>2015</v>
      </c>
      <c r="D28" s="75" t="s">
        <v>28</v>
      </c>
      <c r="E28" s="5">
        <v>0.40320601851851851</v>
      </c>
      <c r="F28" s="14">
        <v>44.5354999999631</v>
      </c>
      <c r="G28" s="14">
        <v>68.805166666670402</v>
      </c>
      <c r="H28" s="2">
        <v>7.73</v>
      </c>
      <c r="I28" s="2">
        <v>5</v>
      </c>
      <c r="J28" s="11">
        <v>8.4120000000000008</v>
      </c>
      <c r="K28" s="2">
        <v>11003</v>
      </c>
      <c r="L28" s="2">
        <v>9190</v>
      </c>
      <c r="M28" s="2">
        <v>14400</v>
      </c>
      <c r="N28" s="11">
        <v>1.1863931175321301</v>
      </c>
      <c r="O28" s="15">
        <v>9.4224929437687397</v>
      </c>
      <c r="P28" s="11">
        <v>20.805383109644701</v>
      </c>
      <c r="Q28" s="11">
        <v>8.8831594046845392</v>
      </c>
      <c r="R28" s="15">
        <v>9.4758672202765997</v>
      </c>
      <c r="S28" s="51">
        <v>95.439183410227798</v>
      </c>
      <c r="T28" s="11">
        <v>1.46323565734783</v>
      </c>
      <c r="U28" s="11">
        <v>11.175842245114101</v>
      </c>
      <c r="V28" s="11">
        <v>15.5100847754619</v>
      </c>
      <c r="W28" s="11">
        <v>5.4963932675001201</v>
      </c>
      <c r="X28" s="11">
        <v>9.3338072676313502</v>
      </c>
      <c r="Y28" s="11">
        <v>1.7519660311344101</v>
      </c>
      <c r="Z28" s="11">
        <v>8.0927934715551793</v>
      </c>
      <c r="AA28" s="11">
        <v>24.808889535727499</v>
      </c>
      <c r="AB28" s="11">
        <v>21.654422576264299</v>
      </c>
      <c r="AC28" s="11">
        <v>9.6455164184805398</v>
      </c>
      <c r="AD28" s="11">
        <v>1.50694392140805</v>
      </c>
      <c r="AE28" s="11">
        <v>11.439</v>
      </c>
      <c r="AF28" s="11">
        <v>24.86</v>
      </c>
      <c r="AG28" s="2">
        <v>39.18</v>
      </c>
      <c r="AH28" s="2">
        <v>9.68</v>
      </c>
      <c r="AI28" s="2">
        <v>3.415</v>
      </c>
      <c r="AJ28" s="11">
        <v>3.0830487735589598</v>
      </c>
      <c r="AK28" s="11">
        <v>9.2988047602656199</v>
      </c>
      <c r="AL28" s="11">
        <v>0.74835128856737498</v>
      </c>
      <c r="AM28" s="11">
        <v>2033.40659340659</v>
      </c>
      <c r="AN28" s="11">
        <v>9.3543911070921901E-2</v>
      </c>
      <c r="AO28" s="11">
        <f t="shared" si="0"/>
        <v>2034.1549446951574</v>
      </c>
      <c r="AP28" s="39">
        <v>1.5990590274137773</v>
      </c>
      <c r="AQ28" s="42">
        <v>0.6699313566780366</v>
      </c>
      <c r="AR28" s="2">
        <v>34.274193548387096</v>
      </c>
      <c r="AS28" s="2">
        <v>7.39247311827957</v>
      </c>
      <c r="AX28" s="2">
        <v>177.41935483870969</v>
      </c>
      <c r="BB28" s="2">
        <v>2.0161290322580649</v>
      </c>
      <c r="BC28" s="2">
        <v>297.04301075268819</v>
      </c>
      <c r="BE28" s="20"/>
      <c r="BG28" s="2">
        <v>518.14516129032268</v>
      </c>
      <c r="BH28" s="2">
        <v>211.6935483870968</v>
      </c>
      <c r="BI28" s="2">
        <v>211.6935483870968</v>
      </c>
    </row>
    <row r="29" spans="1:62">
      <c r="A29" s="2">
        <v>28</v>
      </c>
      <c r="B29" s="4">
        <v>42206</v>
      </c>
      <c r="C29" s="20">
        <v>2015</v>
      </c>
      <c r="D29" s="4" t="s">
        <v>29</v>
      </c>
      <c r="E29" s="5">
        <v>0.6399421296296296</v>
      </c>
      <c r="F29" s="14">
        <v>44.649666666681199</v>
      </c>
      <c r="G29" s="14">
        <v>68.833333333359903</v>
      </c>
      <c r="H29" s="2">
        <v>22.68</v>
      </c>
      <c r="I29" s="2">
        <v>2</v>
      </c>
      <c r="J29" s="11">
        <v>10.417</v>
      </c>
      <c r="K29" s="2">
        <v>4843</v>
      </c>
      <c r="L29" s="2">
        <v>6308</v>
      </c>
      <c r="M29" s="2">
        <v>7510</v>
      </c>
      <c r="N29" s="11">
        <v>3.42129600606859</v>
      </c>
      <c r="O29" s="15">
        <v>17.954728007777401</v>
      </c>
      <c r="P29" s="11">
        <v>16.828816722432499</v>
      </c>
      <c r="Q29" s="11">
        <v>6.9757917599813997</v>
      </c>
      <c r="R29" s="15">
        <v>7.4104314103452804</v>
      </c>
      <c r="S29" s="15">
        <v>86.633696354174106</v>
      </c>
      <c r="T29" s="11">
        <v>2.92255483082275</v>
      </c>
      <c r="U29" s="11">
        <v>19.526586439881001</v>
      </c>
      <c r="V29" s="11">
        <v>13.2248206329977</v>
      </c>
      <c r="W29" s="11">
        <v>4.6302603689497301</v>
      </c>
      <c r="X29" s="11">
        <v>7.5363149224217496</v>
      </c>
      <c r="Y29" s="11">
        <v>2.3797998433775498</v>
      </c>
      <c r="Z29" s="11">
        <v>16.663290617368201</v>
      </c>
      <c r="AA29" s="11">
        <v>19.3815444908888</v>
      </c>
      <c r="AB29" s="11">
        <v>11.8267680770068</v>
      </c>
      <c r="AC29" s="11">
        <v>7.3244198468037398</v>
      </c>
      <c r="AD29" s="11">
        <v>3.6258555646147701</v>
      </c>
      <c r="AE29" s="11">
        <v>19.548999999999999</v>
      </c>
      <c r="AF29" s="11">
        <v>19.52</v>
      </c>
      <c r="AG29" s="2">
        <v>18.9428571428572</v>
      </c>
      <c r="AH29" s="2">
        <v>7.54</v>
      </c>
      <c r="AI29" s="2">
        <v>6.45</v>
      </c>
      <c r="AJ29" s="11">
        <v>2.8632958225127898</v>
      </c>
      <c r="AK29" s="11">
        <v>6.1567238578910697</v>
      </c>
      <c r="AL29" s="11">
        <v>0.31978964947501198</v>
      </c>
      <c r="AM29" s="11">
        <v>970.068027210884</v>
      </c>
      <c r="AN29" s="11">
        <v>0</v>
      </c>
      <c r="AO29" s="11">
        <f t="shared" si="0"/>
        <v>970.38781686035895</v>
      </c>
      <c r="AP29" s="39">
        <v>0.94650093000000002</v>
      </c>
      <c r="AQ29" s="76">
        <v>0.41106013101529598</v>
      </c>
      <c r="AR29" s="2">
        <v>54.414784394250518</v>
      </c>
      <c r="AX29" s="2">
        <v>5.1334702258726894</v>
      </c>
      <c r="AY29" s="2">
        <v>2.0533880903490762</v>
      </c>
      <c r="BB29" s="2">
        <v>28.747433264887068</v>
      </c>
      <c r="BC29" s="2">
        <v>5.1334702258726894</v>
      </c>
      <c r="BE29" s="20"/>
      <c r="BG29" s="2">
        <v>95.48254620123204</v>
      </c>
      <c r="BH29" s="2">
        <v>59.54825462012321</v>
      </c>
      <c r="BI29" s="2">
        <v>59.54825462012321</v>
      </c>
    </row>
    <row r="30" spans="1:62">
      <c r="A30" s="2">
        <v>29</v>
      </c>
      <c r="B30" s="4">
        <v>42206</v>
      </c>
      <c r="C30" s="20">
        <v>2015</v>
      </c>
      <c r="D30" s="4" t="s">
        <v>29</v>
      </c>
      <c r="E30" s="5">
        <v>0.51888888888888884</v>
      </c>
      <c r="F30" s="14">
        <v>44.5826666666416</v>
      </c>
      <c r="G30" s="14">
        <v>68.812666666705297</v>
      </c>
      <c r="H30" s="2">
        <v>13.83</v>
      </c>
      <c r="I30" s="2">
        <v>4</v>
      </c>
      <c r="J30" s="11">
        <v>7.0369999999999999</v>
      </c>
      <c r="K30" s="2">
        <v>4843</v>
      </c>
      <c r="L30" s="2">
        <v>6308</v>
      </c>
      <c r="M30" s="2">
        <v>7510</v>
      </c>
      <c r="N30" s="11">
        <v>1.8319775257259601</v>
      </c>
      <c r="O30" s="15">
        <v>12.2173021815523</v>
      </c>
      <c r="P30" s="11">
        <v>28.772361526685302</v>
      </c>
      <c r="Q30" s="11">
        <v>21.0375621441421</v>
      </c>
      <c r="R30" s="15">
        <v>7.8499694807601497</v>
      </c>
      <c r="S30" s="15">
        <v>87.710349538312499</v>
      </c>
      <c r="T30" s="11">
        <v>8.8775299149588704</v>
      </c>
      <c r="U30" s="11">
        <v>13.563711445283801</v>
      </c>
      <c r="V30" s="11">
        <v>26.249075748502499</v>
      </c>
      <c r="W30" s="11">
        <v>8.9808880297082894</v>
      </c>
      <c r="X30" s="11">
        <v>7.6964303142744903</v>
      </c>
      <c r="Y30" s="11">
        <v>5.7998980767206199</v>
      </c>
      <c r="Z30" s="11">
        <v>11.610953887549201</v>
      </c>
      <c r="AA30" s="11">
        <v>30.2345834505963</v>
      </c>
      <c r="AB30" s="11">
        <v>41.8413675595706</v>
      </c>
      <c r="AC30" s="11">
        <v>7.9884196662693698</v>
      </c>
      <c r="AD30" s="11">
        <v>9.6856274851178306</v>
      </c>
      <c r="AE30" s="11">
        <v>14.324999999999999</v>
      </c>
      <c r="AF30" s="11">
        <v>30.36</v>
      </c>
      <c r="AG30" s="2">
        <v>46.31</v>
      </c>
      <c r="AH30" s="2">
        <v>8.01</v>
      </c>
      <c r="AI30" s="2">
        <v>36.83</v>
      </c>
      <c r="AJ30" s="11">
        <v>1.9527575577345699</v>
      </c>
      <c r="AK30" s="11">
        <v>3.98550770209373</v>
      </c>
      <c r="AL30" s="11">
        <v>28.533231474407899</v>
      </c>
      <c r="AM30" s="11">
        <v>2100.3401360544199</v>
      </c>
      <c r="AN30" s="11">
        <v>27.8456837280367</v>
      </c>
      <c r="AO30" s="11">
        <f t="shared" si="0"/>
        <v>2128.8733675288277</v>
      </c>
      <c r="AP30" s="16">
        <v>1.8425928570154837</v>
      </c>
      <c r="AQ30" s="31">
        <v>0.68041310913125819</v>
      </c>
      <c r="AR30" s="2">
        <v>59.850374064837908</v>
      </c>
      <c r="BB30" s="2">
        <v>9.1438071487946804</v>
      </c>
      <c r="BC30" s="2">
        <v>16.625103906899419</v>
      </c>
      <c r="BE30" s="20"/>
      <c r="BG30" s="2">
        <v>85.619285120531998</v>
      </c>
      <c r="BH30" s="2">
        <v>59.850374064837908</v>
      </c>
      <c r="BI30" s="2">
        <v>59.850374064837908</v>
      </c>
    </row>
    <row r="31" spans="1:62">
      <c r="A31" s="2">
        <v>30</v>
      </c>
      <c r="B31" s="4">
        <v>42206</v>
      </c>
      <c r="C31" s="20">
        <v>2015</v>
      </c>
      <c r="D31" s="4" t="s">
        <v>29</v>
      </c>
      <c r="E31" s="5">
        <v>0.46863425925925922</v>
      </c>
      <c r="F31" s="14">
        <v>44.534833333296802</v>
      </c>
      <c r="G31" s="14">
        <v>68.804999999964494</v>
      </c>
      <c r="H31" s="2">
        <v>7.66</v>
      </c>
      <c r="I31" s="2">
        <v>5</v>
      </c>
      <c r="J31" s="11">
        <v>14.513999999999999</v>
      </c>
      <c r="K31" s="2">
        <v>4843</v>
      </c>
      <c r="L31" s="2">
        <v>6308</v>
      </c>
      <c r="M31" s="2">
        <v>7510</v>
      </c>
      <c r="N31" s="11">
        <v>1.1873080395162099</v>
      </c>
      <c r="O31" s="15">
        <v>13.4868149057331</v>
      </c>
      <c r="P31" s="11">
        <v>26.641234498295699</v>
      </c>
      <c r="Q31" s="11">
        <v>5.8364466581791703</v>
      </c>
      <c r="R31" s="15">
        <v>7.7275795269189604</v>
      </c>
      <c r="S31" s="15">
        <v>87.531043240741397</v>
      </c>
      <c r="T31" s="11">
        <v>5.7894655030132096</v>
      </c>
      <c r="U31" s="11">
        <v>16.722485161817001</v>
      </c>
      <c r="V31" s="11">
        <v>19.3115342885086</v>
      </c>
      <c r="W31" s="11">
        <v>3.80382552083333</v>
      </c>
      <c r="X31" s="11">
        <v>7.5550507924213504</v>
      </c>
      <c r="Y31" s="11">
        <v>2.5086047154961002</v>
      </c>
      <c r="Z31" s="11">
        <v>11.790247573462</v>
      </c>
      <c r="AA31" s="11">
        <v>29.998535115277601</v>
      </c>
      <c r="AB31" s="11">
        <v>10.608656564894501</v>
      </c>
      <c r="AC31" s="11">
        <v>7.8913610926309898</v>
      </c>
      <c r="AD31" s="11">
        <v>9.7318303246690405</v>
      </c>
      <c r="AE31" s="11">
        <v>16.744</v>
      </c>
      <c r="AF31" s="11">
        <v>30.16</v>
      </c>
      <c r="AG31" s="2">
        <v>11.7</v>
      </c>
      <c r="AH31" s="2">
        <v>7.93</v>
      </c>
      <c r="AI31" s="2">
        <v>14.97</v>
      </c>
      <c r="AJ31" s="11">
        <v>4.9322375883550302</v>
      </c>
      <c r="AK31" s="11">
        <v>10.687000826768999</v>
      </c>
      <c r="AL31" s="11">
        <v>1.1000763941940399</v>
      </c>
      <c r="AM31" s="11">
        <v>4828.6641929499101</v>
      </c>
      <c r="AN31" s="11">
        <v>0.27501909854850998</v>
      </c>
      <c r="AO31" s="11">
        <f t="shared" si="0"/>
        <v>4829.7642693441039</v>
      </c>
      <c r="AP31" s="16">
        <v>1.6854016666989202</v>
      </c>
      <c r="AQ31" s="31">
        <v>0.60788015661313144</v>
      </c>
      <c r="AR31" s="2">
        <v>17.56668835393624</v>
      </c>
      <c r="AS31" s="2">
        <v>1.3012361743656475</v>
      </c>
      <c r="AX31" s="2">
        <v>5.8555627846454135</v>
      </c>
      <c r="AY31" s="2">
        <v>1.9518542615484711</v>
      </c>
      <c r="BB31" s="2">
        <v>1.3012361743656475</v>
      </c>
      <c r="BC31" s="2">
        <v>82.628497072218607</v>
      </c>
      <c r="BE31" s="20"/>
      <c r="BG31" s="2">
        <v>110.60507482108002</v>
      </c>
      <c r="BH31" s="2">
        <v>23.422251138581654</v>
      </c>
      <c r="BI31" s="2">
        <v>23.422251138581654</v>
      </c>
    </row>
    <row r="32" spans="1:62">
      <c r="A32" s="2">
        <v>31</v>
      </c>
      <c r="B32" s="4">
        <v>42206</v>
      </c>
      <c r="C32" s="20">
        <v>2015</v>
      </c>
      <c r="D32" s="4" t="s">
        <v>29</v>
      </c>
      <c r="E32" s="5">
        <v>0.43486111111111114</v>
      </c>
      <c r="F32" s="14">
        <v>44.495000000026003</v>
      </c>
      <c r="G32" s="14">
        <v>68.779999999979097</v>
      </c>
      <c r="H32" s="2">
        <v>4</v>
      </c>
      <c r="I32" s="2">
        <v>8</v>
      </c>
      <c r="J32" s="11">
        <v>10.355</v>
      </c>
      <c r="K32" s="2">
        <v>4843</v>
      </c>
      <c r="L32" s="2">
        <v>6308</v>
      </c>
      <c r="M32" s="2">
        <v>7510</v>
      </c>
      <c r="N32" s="11">
        <v>0.79718699119985104</v>
      </c>
      <c r="O32" s="15">
        <v>13.863017397469299</v>
      </c>
      <c r="P32" s="11">
        <v>27.4379407781074</v>
      </c>
      <c r="Q32" s="11">
        <v>3.2028819651536899</v>
      </c>
      <c r="R32" s="15">
        <v>7.9062641230009696</v>
      </c>
      <c r="S32" s="15">
        <v>90.708879519737394</v>
      </c>
      <c r="T32" s="11">
        <v>6.0182410185492001</v>
      </c>
      <c r="U32" s="11">
        <v>14.7347615678484</v>
      </c>
      <c r="V32" s="11">
        <v>26.29027423502</v>
      </c>
      <c r="W32" s="11">
        <v>2.6450633554664398</v>
      </c>
      <c r="X32" s="11">
        <v>7.8598306233062196</v>
      </c>
      <c r="Y32" s="11">
        <v>3.8654964482001399</v>
      </c>
      <c r="Z32" s="11">
        <v>11.6485418452841</v>
      </c>
      <c r="AA32" s="11">
        <v>30.494139425521201</v>
      </c>
      <c r="AB32" s="11">
        <v>5.0061376344763699</v>
      </c>
      <c r="AC32" s="11">
        <v>7.9903645332836799</v>
      </c>
      <c r="AD32" s="11">
        <v>12.531405329874</v>
      </c>
      <c r="AE32" s="11">
        <v>14.738</v>
      </c>
      <c r="AF32" s="11">
        <v>31.52</v>
      </c>
      <c r="AG32" s="2">
        <v>5.51</v>
      </c>
      <c r="AH32" s="2">
        <v>8.1300000000000008</v>
      </c>
      <c r="AI32" s="2">
        <v>27.153000000000201</v>
      </c>
      <c r="AJ32" s="11">
        <v>3.0862197225642301</v>
      </c>
      <c r="AK32" s="11">
        <v>4.2038651905012001</v>
      </c>
      <c r="AL32" s="11">
        <v>0.76394194041252905</v>
      </c>
      <c r="AM32" s="11">
        <v>879.08163265306098</v>
      </c>
      <c r="AN32" s="11">
        <v>0.32740368874822701</v>
      </c>
      <c r="AO32" s="11">
        <f t="shared" si="0"/>
        <v>879.84557459347354</v>
      </c>
      <c r="AP32" s="16">
        <v>2.1406199999129161</v>
      </c>
      <c r="AQ32" s="33">
        <v>0.81113054115614525</v>
      </c>
      <c r="AR32" s="2">
        <v>41.958041958041953</v>
      </c>
      <c r="AX32" s="2">
        <v>39.335664335664333</v>
      </c>
      <c r="BC32" s="2">
        <v>21.853146853146853</v>
      </c>
      <c r="BE32" s="20"/>
      <c r="BG32" s="2">
        <v>103.14685314685315</v>
      </c>
      <c r="BH32" s="2">
        <v>81.293706293706293</v>
      </c>
      <c r="BI32" s="2">
        <v>81.293706293706293</v>
      </c>
    </row>
    <row r="33" spans="1:62">
      <c r="A33" s="2">
        <v>32</v>
      </c>
      <c r="B33" s="4">
        <v>42263</v>
      </c>
      <c r="C33" s="20">
        <v>2015</v>
      </c>
      <c r="D33" s="4" t="s">
        <v>27</v>
      </c>
      <c r="E33" s="5">
        <v>0.44179398148148147</v>
      </c>
      <c r="F33" s="14">
        <v>44.559500000027697</v>
      </c>
      <c r="G33" s="14">
        <v>68.8039999999651</v>
      </c>
      <c r="H33" s="2">
        <v>10.39</v>
      </c>
      <c r="I33" s="2">
        <v>2</v>
      </c>
      <c r="J33" s="11">
        <v>16.530999999999999</v>
      </c>
      <c r="K33" s="2">
        <v>8296</v>
      </c>
      <c r="L33" s="2">
        <v>9964</v>
      </c>
      <c r="M33" s="2">
        <v>10800</v>
      </c>
      <c r="N33" s="11">
        <v>1.91440333239734</v>
      </c>
      <c r="O33" s="15">
        <v>14.552367845514899</v>
      </c>
      <c r="P33" s="11">
        <v>27.7576588596866</v>
      </c>
      <c r="Q33" s="11">
        <v>3.7071683028087201</v>
      </c>
      <c r="R33" s="15">
        <v>6.9613293029327403</v>
      </c>
      <c r="S33" s="15">
        <v>81.176122575596295</v>
      </c>
      <c r="T33" s="11">
        <v>2.51013098815167</v>
      </c>
      <c r="U33" s="11">
        <v>16.985784563382701</v>
      </c>
      <c r="V33" s="11">
        <v>19.149675658636099</v>
      </c>
      <c r="W33" s="11">
        <v>2.4921225887415099</v>
      </c>
      <c r="X33" s="11">
        <v>7.2751258777289403</v>
      </c>
      <c r="Y33" s="11">
        <v>1.98632852911128</v>
      </c>
      <c r="Z33" s="11">
        <v>13.338311490594601</v>
      </c>
      <c r="AA33" s="11">
        <v>31.363349418391401</v>
      </c>
      <c r="AB33" s="11">
        <v>7.6926984589869098</v>
      </c>
      <c r="AC33" s="11">
        <v>6.8077624793729301</v>
      </c>
      <c r="AD33" s="11">
        <v>3.14371782641535</v>
      </c>
      <c r="AE33" s="11">
        <v>17.452000000000002</v>
      </c>
      <c r="AF33" s="11">
        <v>31.95</v>
      </c>
      <c r="AG33" s="2">
        <v>11.7</v>
      </c>
      <c r="AH33" s="2">
        <v>7.45</v>
      </c>
      <c r="AI33" s="2">
        <v>8.27</v>
      </c>
      <c r="AJ33" s="11">
        <v>3.64747307278801</v>
      </c>
      <c r="AK33" s="11">
        <v>12.2136737597553</v>
      </c>
      <c r="AL33" s="11">
        <v>3.36758079855319</v>
      </c>
      <c r="AM33" s="11">
        <v>1930.5048335123499</v>
      </c>
      <c r="AN33" s="11">
        <v>2.5256855989148899</v>
      </c>
      <c r="AO33" s="11">
        <f t="shared" si="0"/>
        <v>1933.8724143109032</v>
      </c>
      <c r="AP33" s="16">
        <v>1.342368043</v>
      </c>
      <c r="AQ33" s="74">
        <v>0.52335070054653499</v>
      </c>
      <c r="AR33" s="2">
        <v>8.2304526748971192</v>
      </c>
      <c r="AX33" s="2">
        <v>43.209876543209873</v>
      </c>
      <c r="BC33" s="2">
        <v>2.0576131687242798</v>
      </c>
      <c r="BE33" s="20"/>
      <c r="BG33" s="2">
        <v>53.497942386831276</v>
      </c>
      <c r="BH33" s="2">
        <v>51.440329218106996</v>
      </c>
      <c r="BI33" s="2">
        <v>51.440329218106996</v>
      </c>
    </row>
    <row r="34" spans="1:62">
      <c r="A34" s="2">
        <v>33</v>
      </c>
      <c r="B34" s="4">
        <v>42263</v>
      </c>
      <c r="C34" s="20">
        <v>2015</v>
      </c>
      <c r="D34" s="4" t="s">
        <v>27</v>
      </c>
      <c r="E34" s="5">
        <v>0.52478009259259262</v>
      </c>
      <c r="F34" s="14">
        <v>44.5835000000138</v>
      </c>
      <c r="G34" s="14">
        <v>68.813333333371602</v>
      </c>
      <c r="H34" s="2">
        <v>13.9</v>
      </c>
      <c r="I34" s="2">
        <v>4</v>
      </c>
      <c r="J34" s="11">
        <v>9.6660000000000004</v>
      </c>
      <c r="K34" s="2">
        <v>8296</v>
      </c>
      <c r="L34" s="2">
        <v>9964</v>
      </c>
      <c r="M34" s="2">
        <v>10800</v>
      </c>
      <c r="N34" s="11">
        <v>2.9967319034040001</v>
      </c>
      <c r="O34" s="15">
        <v>13.760050514787199</v>
      </c>
      <c r="P34" s="11">
        <v>29.9601599527447</v>
      </c>
      <c r="Q34" s="11">
        <v>7.9267098263181897</v>
      </c>
      <c r="R34" s="15">
        <v>6.8854498248855496</v>
      </c>
      <c r="S34" s="15">
        <v>80.065706480325602</v>
      </c>
      <c r="T34" s="11">
        <v>2.8528422017066801</v>
      </c>
      <c r="U34" s="11">
        <v>14.7371212842886</v>
      </c>
      <c r="V34" s="11">
        <v>26.969398038824998</v>
      </c>
      <c r="W34" s="11">
        <v>4.5251605163140898</v>
      </c>
      <c r="X34" s="11">
        <v>7.0339490362816104</v>
      </c>
      <c r="Y34" s="11">
        <v>2.4752773304424101</v>
      </c>
      <c r="Z34" s="11">
        <v>13.268582282235201</v>
      </c>
      <c r="AA34" s="11">
        <v>31.425930508855199</v>
      </c>
      <c r="AB34" s="11">
        <v>10.8857531132871</v>
      </c>
      <c r="AC34" s="11">
        <v>6.8084437499999897</v>
      </c>
      <c r="AD34" s="11">
        <v>3.0582394190612101</v>
      </c>
      <c r="AE34" s="11">
        <v>14.840999999999999</v>
      </c>
      <c r="AF34" s="11">
        <v>31.56</v>
      </c>
      <c r="AG34" s="2">
        <v>11.13</v>
      </c>
      <c r="AH34" s="2">
        <v>7.05</v>
      </c>
      <c r="AI34" s="2">
        <v>11.3444444444445</v>
      </c>
      <c r="AJ34" s="11">
        <v>1.4685390020533899</v>
      </c>
      <c r="AK34" s="11">
        <v>4.4565324700301296</v>
      </c>
      <c r="AL34" s="11">
        <v>3.36758079855319</v>
      </c>
      <c r="AM34" s="11">
        <v>1930.5048335123499</v>
      </c>
      <c r="AN34" s="11">
        <v>2.5256855989148899</v>
      </c>
      <c r="AO34" s="11">
        <f t="shared" ref="AO34:AO60" si="1">SUM(AL34:AM34)</f>
        <v>1933.8724143109032</v>
      </c>
      <c r="AP34" s="16">
        <v>0.71729891199999996</v>
      </c>
      <c r="AQ34" s="32">
        <v>0.44568287263704298</v>
      </c>
      <c r="AR34" s="2">
        <v>0</v>
      </c>
      <c r="AS34" s="2">
        <v>0</v>
      </c>
      <c r="AT34" s="2">
        <v>0</v>
      </c>
      <c r="AU34" s="2">
        <v>0</v>
      </c>
      <c r="AV34" s="2">
        <v>0</v>
      </c>
      <c r="AW34" s="2">
        <v>0</v>
      </c>
      <c r="AX34" s="2">
        <v>0</v>
      </c>
      <c r="AY34" s="2">
        <v>0</v>
      </c>
      <c r="AZ34" s="2">
        <v>0</v>
      </c>
      <c r="BA34" s="2">
        <v>0</v>
      </c>
      <c r="BB34" s="2">
        <v>0</v>
      </c>
      <c r="BC34" s="2">
        <v>0</v>
      </c>
      <c r="BD34" s="2">
        <v>0</v>
      </c>
      <c r="BE34" s="20">
        <v>0</v>
      </c>
      <c r="BF34" s="2">
        <v>0</v>
      </c>
      <c r="BG34" s="2">
        <v>0</v>
      </c>
      <c r="BH34" s="2">
        <v>0</v>
      </c>
      <c r="BI34" s="2">
        <v>0</v>
      </c>
      <c r="BJ34" s="2" t="s">
        <v>68</v>
      </c>
    </row>
    <row r="35" spans="1:62">
      <c r="A35" s="2">
        <v>34</v>
      </c>
      <c r="B35" s="4">
        <v>42263</v>
      </c>
      <c r="C35" s="20">
        <v>2015</v>
      </c>
      <c r="D35" s="4" t="s">
        <v>27</v>
      </c>
      <c r="E35" s="5">
        <v>0.42450231481481482</v>
      </c>
      <c r="F35" s="14">
        <v>44.529166666633401</v>
      </c>
      <c r="G35" s="14">
        <v>68.8048333333372</v>
      </c>
      <c r="H35" s="2">
        <v>7.05</v>
      </c>
      <c r="I35" s="2">
        <v>5</v>
      </c>
      <c r="J35" s="11">
        <v>20.9</v>
      </c>
      <c r="K35" s="2">
        <v>8296</v>
      </c>
      <c r="L35" s="2">
        <v>9964</v>
      </c>
      <c r="M35" s="2">
        <v>10800</v>
      </c>
      <c r="N35" s="11">
        <v>1.6208888888359101</v>
      </c>
      <c r="O35" s="15">
        <v>14.0591180307028</v>
      </c>
      <c r="P35" s="11">
        <v>29.205176753876501</v>
      </c>
      <c r="Q35" s="11">
        <v>5.2475824743693504</v>
      </c>
      <c r="R35" s="15">
        <v>6.8784718655913197</v>
      </c>
      <c r="S35" s="15">
        <v>80.107913592339898</v>
      </c>
      <c r="T35" s="11">
        <v>3.0447958883833901</v>
      </c>
      <c r="U35" s="11">
        <v>16.864555281733001</v>
      </c>
      <c r="V35" s="11">
        <v>21.463407721796301</v>
      </c>
      <c r="W35" s="11">
        <v>2.5125074540586598</v>
      </c>
      <c r="X35" s="11">
        <v>7.1756720822684699</v>
      </c>
      <c r="Y35" s="11">
        <v>1.9148153924790099</v>
      </c>
      <c r="Z35" s="11">
        <v>13.0720097308684</v>
      </c>
      <c r="AA35" s="11">
        <v>32.100648660175203</v>
      </c>
      <c r="AB35" s="11">
        <v>10.584647491304199</v>
      </c>
      <c r="AC35" s="11">
        <v>6.7776567656765501</v>
      </c>
      <c r="AD35" s="11">
        <v>3.74651749485934</v>
      </c>
      <c r="AE35" s="11">
        <v>16.920000000000002</v>
      </c>
      <c r="AF35" s="11">
        <v>32.15</v>
      </c>
      <c r="AG35" s="2">
        <v>13.14</v>
      </c>
      <c r="AH35" s="2">
        <v>7.23</v>
      </c>
      <c r="AI35" s="2">
        <v>10.87</v>
      </c>
      <c r="AJ35" s="11">
        <v>3.79254555086461</v>
      </c>
      <c r="AK35" s="11">
        <v>10.6372409383789</v>
      </c>
      <c r="AL35" s="11">
        <v>0.20221992540331599</v>
      </c>
      <c r="AM35" s="11">
        <v>715.21335807050104</v>
      </c>
      <c r="AN35" s="11">
        <v>0</v>
      </c>
      <c r="AO35" s="11">
        <f t="shared" si="1"/>
        <v>715.41557799590441</v>
      </c>
      <c r="AP35" s="16">
        <v>1.7464355718229725</v>
      </c>
      <c r="AQ35" s="32">
        <v>0.62989348467527084</v>
      </c>
      <c r="AR35" s="26"/>
      <c r="AS35" s="26"/>
      <c r="AT35" s="26">
        <v>0.70126227208976155</v>
      </c>
      <c r="AU35" s="26"/>
      <c r="AV35" s="26"/>
      <c r="AW35" s="26"/>
      <c r="AX35" s="26"/>
      <c r="AY35" s="26"/>
      <c r="AZ35" s="26"/>
      <c r="BA35" s="26"/>
      <c r="BB35" s="26"/>
      <c r="BC35" s="26"/>
      <c r="BD35" s="26"/>
      <c r="BE35" s="20"/>
      <c r="BG35" s="2">
        <v>0.70126227208976155</v>
      </c>
      <c r="BH35" s="2">
        <v>0</v>
      </c>
      <c r="BI35" s="2">
        <v>0</v>
      </c>
    </row>
    <row r="36" spans="1:62">
      <c r="A36" s="2">
        <v>35</v>
      </c>
      <c r="B36" s="4">
        <v>42263</v>
      </c>
      <c r="C36" s="20">
        <v>2015</v>
      </c>
      <c r="D36" s="4" t="s">
        <v>27</v>
      </c>
      <c r="E36" s="5">
        <v>0.39403935185185185</v>
      </c>
      <c r="F36" s="14">
        <v>44.498499999984602</v>
      </c>
      <c r="G36" s="14">
        <v>68.7811666666843</v>
      </c>
      <c r="H36" s="2">
        <v>4</v>
      </c>
      <c r="I36" s="2">
        <v>8</v>
      </c>
      <c r="J36" s="11">
        <v>10.823</v>
      </c>
      <c r="K36" s="2">
        <v>8296</v>
      </c>
      <c r="L36" s="2">
        <v>9964</v>
      </c>
      <c r="M36" s="2">
        <v>10800</v>
      </c>
      <c r="N36" s="11">
        <v>1.2486868686974</v>
      </c>
      <c r="O36" s="15">
        <v>14.180358992969399</v>
      </c>
      <c r="P36" s="11">
        <v>28.9467956270469</v>
      </c>
      <c r="Q36" s="11">
        <v>9.4099488788726102</v>
      </c>
      <c r="R36" s="15">
        <v>6.9292452022852302</v>
      </c>
      <c r="S36" s="15">
        <v>80.773109335507897</v>
      </c>
      <c r="T36" s="11">
        <v>4.26351271674028</v>
      </c>
      <c r="U36" s="11">
        <v>14.9898606239801</v>
      </c>
      <c r="V36" s="11">
        <v>25.830861777583898</v>
      </c>
      <c r="W36" s="11">
        <v>2.9434846751652102</v>
      </c>
      <c r="X36" s="11">
        <v>6.97974358974359</v>
      </c>
      <c r="Y36" s="11">
        <v>3.0499476693907202</v>
      </c>
      <c r="Z36" s="11">
        <v>13.0043712852365</v>
      </c>
      <c r="AA36" s="11">
        <v>32.544261172063102</v>
      </c>
      <c r="AB36" s="11">
        <v>58.1796021997501</v>
      </c>
      <c r="AC36" s="11">
        <v>6.8899999999999899</v>
      </c>
      <c r="AD36" s="11">
        <v>8.1189091424365891</v>
      </c>
      <c r="AE36" s="11">
        <v>14.9948</v>
      </c>
      <c r="AF36" s="11">
        <v>32.549999999999997</v>
      </c>
      <c r="AG36" s="2">
        <v>227.04</v>
      </c>
      <c r="AH36" s="2">
        <v>6.99</v>
      </c>
      <c r="AI36" s="2">
        <v>17.46</v>
      </c>
      <c r="AJ36" s="11">
        <v>1.9854893387435999</v>
      </c>
      <c r="AK36" s="11">
        <v>6.71339939447925</v>
      </c>
      <c r="AL36" s="11">
        <v>0</v>
      </c>
      <c r="AM36" s="11">
        <v>988.77551020408202</v>
      </c>
      <c r="AN36" s="11">
        <v>0</v>
      </c>
      <c r="AO36" s="11">
        <f t="shared" si="1"/>
        <v>988.77551020408202</v>
      </c>
      <c r="AP36" s="16">
        <v>1.657305773</v>
      </c>
      <c r="AQ36" s="40">
        <v>0.66694890658262551</v>
      </c>
      <c r="AR36" s="2">
        <v>2.2865853658536586</v>
      </c>
      <c r="AX36" s="2">
        <v>0.76219512195121952</v>
      </c>
      <c r="BB36" s="2">
        <v>8.3841463414634152</v>
      </c>
      <c r="BC36" s="2">
        <v>1.524390243902439</v>
      </c>
      <c r="BE36" s="20"/>
      <c r="BG36" s="2">
        <v>12.957317073170731</v>
      </c>
      <c r="BH36" s="2">
        <v>3.0487804878048781</v>
      </c>
      <c r="BI36" s="2">
        <v>3.0487804878048781</v>
      </c>
    </row>
    <row r="37" spans="1:62">
      <c r="A37" s="2">
        <v>36</v>
      </c>
      <c r="B37" s="4">
        <v>42515</v>
      </c>
      <c r="C37" s="20">
        <v>2016</v>
      </c>
      <c r="D37" s="21" t="s">
        <v>28</v>
      </c>
      <c r="E37" s="5">
        <v>0.57567129629629632</v>
      </c>
      <c r="F37" s="14">
        <v>44.641000000019602</v>
      </c>
      <c r="G37" s="14">
        <v>68.833499999987197</v>
      </c>
      <c r="H37" s="2">
        <v>21.8</v>
      </c>
      <c r="I37" s="2">
        <v>2</v>
      </c>
      <c r="J37" s="11">
        <v>10.986000000000001</v>
      </c>
      <c r="K37" s="2">
        <v>10982</v>
      </c>
      <c r="L37" s="2">
        <v>9682</v>
      </c>
      <c r="M37" s="2">
        <v>13500</v>
      </c>
      <c r="N37" s="11">
        <v>3.4806862715631701</v>
      </c>
      <c r="O37" s="15">
        <v>13.9430027474833</v>
      </c>
      <c r="P37" s="11">
        <v>13.3093131776489</v>
      </c>
      <c r="Q37" s="11">
        <v>10.202792842187399</v>
      </c>
      <c r="R37" s="15">
        <v>9.1744528597342807</v>
      </c>
      <c r="S37" s="15">
        <v>96.630870739133002</v>
      </c>
      <c r="T37" s="11">
        <v>1.64544702608838</v>
      </c>
      <c r="U37" s="11">
        <v>16.704363142064999</v>
      </c>
      <c r="V37" s="11">
        <v>8.5127391334280595</v>
      </c>
      <c r="W37" s="11">
        <v>3.92967525690741</v>
      </c>
      <c r="X37" s="11">
        <v>9.2313898609871892</v>
      </c>
      <c r="Y37" s="11">
        <v>1.38045363818676</v>
      </c>
      <c r="Z37" s="11">
        <v>12.4869668647203</v>
      </c>
      <c r="AA37" s="11">
        <v>15.7100184415585</v>
      </c>
      <c r="AB37" s="11">
        <v>20.947040448638901</v>
      </c>
      <c r="AC37" s="11">
        <v>9.1250304545454508</v>
      </c>
      <c r="AD37" s="11">
        <v>1.7146802771874901</v>
      </c>
      <c r="AE37" s="11">
        <v>16.920999999999999</v>
      </c>
      <c r="AF37" s="11">
        <v>15.72</v>
      </c>
      <c r="AG37" s="2">
        <v>41.952909090909102</v>
      </c>
      <c r="AH37" s="2">
        <v>9.27</v>
      </c>
      <c r="AI37" s="2">
        <v>3.29</v>
      </c>
      <c r="AJ37" s="11">
        <v>4.2173962773447</v>
      </c>
      <c r="AK37" s="11">
        <v>7.1972793081304003</v>
      </c>
      <c r="AL37" s="11">
        <v>1.8056809500659801</v>
      </c>
      <c r="AM37" s="11">
        <v>3603.6734693877502</v>
      </c>
      <c r="AN37" s="11">
        <v>0</v>
      </c>
      <c r="AO37" s="11">
        <f t="shared" si="1"/>
        <v>3605.479150337816</v>
      </c>
      <c r="AP37" s="16">
        <v>0.50621114599999995</v>
      </c>
      <c r="AQ37" s="31">
        <v>0.24343610319845402</v>
      </c>
      <c r="AR37" s="2">
        <v>636.15023474178395</v>
      </c>
      <c r="AS37" s="2">
        <v>20.34428794992175</v>
      </c>
      <c r="AX37" s="2">
        <v>474.17840375586854</v>
      </c>
      <c r="BC37" s="2">
        <v>3.9123630672926448</v>
      </c>
      <c r="BE37" s="20"/>
      <c r="BG37" s="2">
        <v>1134.5852895148671</v>
      </c>
      <c r="BH37" s="2">
        <v>1110.3286384976525</v>
      </c>
      <c r="BI37" s="2">
        <v>1110.3286384976525</v>
      </c>
    </row>
    <row r="38" spans="1:62">
      <c r="A38" s="2">
        <v>37</v>
      </c>
      <c r="B38" s="4">
        <v>42515</v>
      </c>
      <c r="C38" s="20">
        <v>2016</v>
      </c>
      <c r="D38" s="21" t="s">
        <v>28</v>
      </c>
      <c r="E38" s="5">
        <v>0.47041666666666665</v>
      </c>
      <c r="F38" s="14">
        <v>44.587528762302703</v>
      </c>
      <c r="G38" s="14">
        <v>68.813930660822294</v>
      </c>
      <c r="H38" s="2">
        <v>14.39</v>
      </c>
      <c r="I38" s="2">
        <v>4</v>
      </c>
      <c r="J38" s="11">
        <v>7.3559999999999999</v>
      </c>
      <c r="K38" s="2">
        <v>10982</v>
      </c>
      <c r="L38" s="2">
        <v>9682</v>
      </c>
      <c r="M38" s="2">
        <v>13500</v>
      </c>
      <c r="N38" s="11">
        <v>1.7883267607539901</v>
      </c>
      <c r="O38" s="15">
        <v>8.2680468388323707</v>
      </c>
      <c r="P38" s="11">
        <v>28.446458316153802</v>
      </c>
      <c r="Q38" s="11">
        <v>17.450820003733799</v>
      </c>
      <c r="R38" s="15">
        <v>9.2645062778769791</v>
      </c>
      <c r="S38" s="15">
        <v>94.638339633011896</v>
      </c>
      <c r="T38" s="11">
        <v>2.0339238621601599</v>
      </c>
      <c r="U38" s="11">
        <v>9.8272213872413605</v>
      </c>
      <c r="V38" s="11">
        <v>24.2979567541548</v>
      </c>
      <c r="W38" s="11">
        <v>5.7751522010044498</v>
      </c>
      <c r="X38" s="11">
        <v>9.2044914938997007</v>
      </c>
      <c r="Y38" s="11">
        <v>1.71419374084511</v>
      </c>
      <c r="Z38" s="11">
        <v>7.2805568231255497</v>
      </c>
      <c r="AA38" s="11">
        <v>30.847597868510299</v>
      </c>
      <c r="AB38" s="11">
        <v>29.926928971254299</v>
      </c>
      <c r="AC38" s="11">
        <v>9.4318846153846092</v>
      </c>
      <c r="AD38" s="11">
        <v>2.3245229763220299</v>
      </c>
      <c r="AE38" s="11">
        <v>11.6632</v>
      </c>
      <c r="AF38" s="11">
        <v>31.05</v>
      </c>
      <c r="AG38" s="2">
        <v>33.54</v>
      </c>
      <c r="AH38" s="2">
        <v>9.51</v>
      </c>
      <c r="AI38" s="2">
        <v>3.9495121951219501</v>
      </c>
      <c r="AJ38" s="11">
        <v>2.5466645641158201</v>
      </c>
      <c r="AK38" s="11">
        <v>6.5496411143555404</v>
      </c>
      <c r="AL38" s="11">
        <v>2.5974025974026</v>
      </c>
      <c r="AM38" s="11">
        <v>3277.1938775510198</v>
      </c>
      <c r="AN38" s="11">
        <v>1.83346065699007</v>
      </c>
      <c r="AO38" s="11">
        <f t="shared" si="1"/>
        <v>3279.7912801484222</v>
      </c>
      <c r="AP38" s="16">
        <v>1.1426031679999999</v>
      </c>
      <c r="AQ38" s="31">
        <v>0.42192835533212858</v>
      </c>
      <c r="AR38" s="2">
        <v>78.064516129032256</v>
      </c>
      <c r="AS38" s="2">
        <v>0.64516129032258063</v>
      </c>
      <c r="AX38" s="2">
        <v>227.09677419354838</v>
      </c>
      <c r="BB38" s="2">
        <v>0.64516129032258063</v>
      </c>
      <c r="BC38" s="2">
        <v>20.64516129032258</v>
      </c>
      <c r="BE38" s="20"/>
      <c r="BG38" s="2">
        <v>327.09677419354836</v>
      </c>
      <c r="BH38" s="2">
        <v>305.16129032258061</v>
      </c>
      <c r="BI38" s="2">
        <v>305.16129032258061</v>
      </c>
    </row>
    <row r="39" spans="1:62">
      <c r="A39" s="2">
        <v>38</v>
      </c>
      <c r="B39" s="4">
        <v>42515</v>
      </c>
      <c r="C39" s="20">
        <v>2016</v>
      </c>
      <c r="D39" s="21" t="s">
        <v>28</v>
      </c>
      <c r="E39" s="5">
        <v>0.42570601851851847</v>
      </c>
      <c r="F39" s="14">
        <v>44.539499999960803</v>
      </c>
      <c r="G39" s="14">
        <v>68.802500000005196</v>
      </c>
      <c r="H39" s="2">
        <v>8.18</v>
      </c>
      <c r="I39" s="2">
        <v>5</v>
      </c>
      <c r="J39" s="11">
        <v>10.176</v>
      </c>
      <c r="K39" s="2">
        <v>10982</v>
      </c>
      <c r="L39" s="2">
        <v>9682</v>
      </c>
      <c r="M39" s="2">
        <v>13500</v>
      </c>
      <c r="N39" s="11">
        <v>1.2188516426831499</v>
      </c>
      <c r="O39" s="15">
        <v>10.2383404839854</v>
      </c>
      <c r="P39" s="11">
        <v>22.585552360064199</v>
      </c>
      <c r="Q39" s="11">
        <v>4.9041937921033902</v>
      </c>
      <c r="R39" s="15">
        <v>9.3076941975858194</v>
      </c>
      <c r="S39" s="15">
        <v>95.779345543922602</v>
      </c>
      <c r="T39" s="11">
        <v>1.66853685731212</v>
      </c>
      <c r="U39" s="11">
        <v>12.6775130232412</v>
      </c>
      <c r="V39" s="11">
        <v>15.9640794971089</v>
      </c>
      <c r="W39" s="11">
        <v>3.49290631438289</v>
      </c>
      <c r="X39" s="11">
        <v>9.4282414820399207</v>
      </c>
      <c r="Y39" s="11">
        <v>1.8477729836042101</v>
      </c>
      <c r="Z39" s="11">
        <v>8.27839723805406</v>
      </c>
      <c r="AA39" s="11">
        <v>28.085714220447102</v>
      </c>
      <c r="AB39" s="11">
        <v>10.9709131553102</v>
      </c>
      <c r="AC39" s="11">
        <v>9.3505382198012903</v>
      </c>
      <c r="AD39" s="11">
        <v>1.67115144939681</v>
      </c>
      <c r="AE39" s="11">
        <v>12.772</v>
      </c>
      <c r="AF39" s="11">
        <v>28.34</v>
      </c>
      <c r="AG39" s="2">
        <v>18.38</v>
      </c>
      <c r="AH39" s="2">
        <v>9.44</v>
      </c>
      <c r="AI39" s="2">
        <v>3.2533333333333299</v>
      </c>
      <c r="AJ39" s="11">
        <v>4.3991157851871199</v>
      </c>
      <c r="AK39" s="11">
        <v>12.1216347233382</v>
      </c>
      <c r="AL39" s="11">
        <v>1.9005384859043399</v>
      </c>
      <c r="AM39" s="11">
        <v>3939.4792399718499</v>
      </c>
      <c r="AN39" s="11">
        <v>0</v>
      </c>
      <c r="AO39" s="11">
        <f t="shared" si="1"/>
        <v>3941.3797784577541</v>
      </c>
      <c r="AP39" s="16">
        <v>1.028863565</v>
      </c>
      <c r="AQ39" s="31">
        <v>0.41404515757268262</v>
      </c>
      <c r="AR39" s="2">
        <v>4.0064102564102564</v>
      </c>
      <c r="AW39" s="2">
        <v>0.80128205128205121</v>
      </c>
      <c r="AX39" s="2">
        <v>2.4038461538461542</v>
      </c>
      <c r="BB39" s="2">
        <v>2.4038461538461542</v>
      </c>
      <c r="BC39" s="2">
        <v>61.698717948717949</v>
      </c>
      <c r="BE39" s="20"/>
      <c r="BG39" s="2">
        <v>71.314102564102569</v>
      </c>
      <c r="BH39" s="2">
        <v>6.4102564102564106</v>
      </c>
      <c r="BI39" s="2">
        <v>6.4102564102564106</v>
      </c>
    </row>
    <row r="40" spans="1:62">
      <c r="A40" s="2">
        <v>39</v>
      </c>
      <c r="B40" s="4">
        <v>42515</v>
      </c>
      <c r="C40" s="20">
        <v>2016</v>
      </c>
      <c r="D40" s="21" t="s">
        <v>28</v>
      </c>
      <c r="E40" s="5">
        <v>0.39347222222222222</v>
      </c>
      <c r="F40" s="14">
        <v>44.488737946139103</v>
      </c>
      <c r="G40" s="14">
        <v>68.782162490845806</v>
      </c>
      <c r="H40" s="2">
        <v>2.6</v>
      </c>
      <c r="I40" s="2">
        <v>8</v>
      </c>
      <c r="J40" s="11">
        <v>9.2070000000000007</v>
      </c>
      <c r="K40" s="2">
        <v>10982</v>
      </c>
      <c r="L40" s="2">
        <v>9682</v>
      </c>
      <c r="M40" s="2">
        <v>13500</v>
      </c>
      <c r="N40" s="11">
        <v>0.85099178366363104</v>
      </c>
      <c r="O40" s="15">
        <v>9.3612394171601103</v>
      </c>
      <c r="P40" s="11">
        <v>25.9427799304285</v>
      </c>
      <c r="Q40" s="11">
        <v>3.24704983271966</v>
      </c>
      <c r="R40" s="15">
        <v>9.2349444644617193</v>
      </c>
      <c r="S40" s="15">
        <v>95.180353372618299</v>
      </c>
      <c r="T40" s="11">
        <v>2.42800288548781</v>
      </c>
      <c r="U40" s="11">
        <v>10.7128996456933</v>
      </c>
      <c r="V40" s="11">
        <v>22.47669170632</v>
      </c>
      <c r="W40" s="11">
        <v>3.2002917773016399</v>
      </c>
      <c r="X40" s="11">
        <v>9.2373139538687496</v>
      </c>
      <c r="Y40" s="11">
        <v>2.6600098112466402</v>
      </c>
      <c r="Z40" s="11">
        <v>7.3257860326153699</v>
      </c>
      <c r="AA40" s="11">
        <v>31.080956356125299</v>
      </c>
      <c r="AB40" s="11">
        <v>3.2681992307624599</v>
      </c>
      <c r="AC40" s="11">
        <v>9.2646643733980696</v>
      </c>
      <c r="AD40" s="11">
        <v>2.2074568591733099</v>
      </c>
      <c r="AE40" s="11">
        <v>10.781000000000001</v>
      </c>
      <c r="AF40" s="11">
        <v>31.61</v>
      </c>
      <c r="AG40" s="2">
        <v>3.44</v>
      </c>
      <c r="AH40" s="2">
        <v>9.3800000000000008</v>
      </c>
      <c r="AI40" s="2">
        <v>3.42</v>
      </c>
      <c r="AJ40" s="11">
        <v>3.3871136130779198</v>
      </c>
      <c r="AK40" s="11">
        <v>8.6042646498053301</v>
      </c>
      <c r="AL40" s="11">
        <v>0.28352484386444399</v>
      </c>
      <c r="AM40" s="11">
        <v>2329.26960257787</v>
      </c>
      <c r="AN40" s="11">
        <v>9.4508281288147894E-2</v>
      </c>
      <c r="AO40" s="11">
        <f t="shared" si="1"/>
        <v>2329.5531274217346</v>
      </c>
      <c r="AP40" s="16">
        <v>1.82673628</v>
      </c>
      <c r="AQ40" s="31">
        <v>0.71219194812824993</v>
      </c>
      <c r="AR40" s="2">
        <v>0.99108027750247762</v>
      </c>
      <c r="AX40" s="2">
        <v>0.99108027750247762</v>
      </c>
      <c r="BC40" s="2">
        <v>219.02874132804757</v>
      </c>
      <c r="BE40" s="20"/>
      <c r="BG40" s="2">
        <v>221.01090188305253</v>
      </c>
      <c r="BH40" s="2">
        <v>1.9821605550049552</v>
      </c>
      <c r="BI40" s="2">
        <v>1.9821605550049552</v>
      </c>
    </row>
    <row r="41" spans="1:62">
      <c r="A41" s="2">
        <v>40</v>
      </c>
      <c r="B41" s="4">
        <v>42571</v>
      </c>
      <c r="C41" s="20">
        <v>2016</v>
      </c>
      <c r="D41" s="4" t="s">
        <v>29</v>
      </c>
      <c r="E41" s="5">
        <v>0.47174768518518517</v>
      </c>
      <c r="F41" s="14">
        <v>44.636666666688797</v>
      </c>
      <c r="G41" s="14">
        <v>68.8338333333203</v>
      </c>
      <c r="H41" s="2">
        <v>21.399999999999899</v>
      </c>
      <c r="I41" s="2">
        <v>2</v>
      </c>
      <c r="J41" s="11">
        <v>9.4939999999999998</v>
      </c>
      <c r="K41" s="2">
        <v>5091</v>
      </c>
      <c r="L41" s="2">
        <v>5169</v>
      </c>
      <c r="M41" s="2">
        <v>6080</v>
      </c>
      <c r="N41" s="11">
        <v>3.3942211233079398</v>
      </c>
      <c r="O41" s="15">
        <v>19.010196924855901</v>
      </c>
      <c r="P41" s="11">
        <v>17.967323332264002</v>
      </c>
      <c r="Q41" s="11">
        <v>10.1261379964167</v>
      </c>
      <c r="R41" s="15">
        <v>7.6270342414080998</v>
      </c>
      <c r="S41" s="15">
        <v>91.661793140673197</v>
      </c>
      <c r="T41" s="11">
        <v>1.8583878380716401</v>
      </c>
      <c r="U41" s="11">
        <v>19.896563832912399</v>
      </c>
      <c r="V41" s="11">
        <v>15.9936396922122</v>
      </c>
      <c r="W41" s="11">
        <v>5.9392547546268402</v>
      </c>
      <c r="X41" s="11">
        <v>7.87895416583134</v>
      </c>
      <c r="Y41" s="11">
        <v>2.1980102929809799</v>
      </c>
      <c r="Z41" s="11">
        <v>18.345666774452301</v>
      </c>
      <c r="AA41" s="11">
        <v>19.077005568023399</v>
      </c>
      <c r="AB41" s="11">
        <v>19.071345600016201</v>
      </c>
      <c r="AC41" s="11">
        <v>7.4738182926528101</v>
      </c>
      <c r="AD41" s="11">
        <v>1.8041322364707</v>
      </c>
      <c r="AE41" s="11">
        <v>19.957999999999998</v>
      </c>
      <c r="AF41" s="11">
        <v>19.11</v>
      </c>
      <c r="AG41" s="2">
        <v>20.57</v>
      </c>
      <c r="AH41" s="2">
        <v>8</v>
      </c>
      <c r="AI41" s="2">
        <v>3.66</v>
      </c>
      <c r="AJ41" s="11">
        <v>1.55089705846012</v>
      </c>
      <c r="AK41" s="11">
        <v>3.0833658758112001</v>
      </c>
      <c r="AL41" s="11">
        <v>0.73929865201212497</v>
      </c>
      <c r="AM41" s="11">
        <v>7505.9613319011796</v>
      </c>
      <c r="AN41" s="11">
        <v>0</v>
      </c>
      <c r="AO41" s="11">
        <f t="shared" si="1"/>
        <v>7506.7006305531913</v>
      </c>
      <c r="AP41" s="16">
        <v>0.67643162899999998</v>
      </c>
      <c r="AQ41" s="33">
        <v>0.32529485219728654</v>
      </c>
      <c r="AR41" s="2">
        <v>237.72241992882562</v>
      </c>
      <c r="AT41" s="2">
        <v>0.71174377224199292</v>
      </c>
      <c r="AX41" s="2">
        <v>7.8291814946619223</v>
      </c>
      <c r="BB41" s="2">
        <v>1.4234875444839858</v>
      </c>
      <c r="BE41" s="20"/>
      <c r="BG41" s="2">
        <v>247.6868327402135</v>
      </c>
      <c r="BH41" s="2">
        <v>245.55160142348754</v>
      </c>
      <c r="BI41" s="2">
        <v>245.55160142348754</v>
      </c>
    </row>
    <row r="42" spans="1:62">
      <c r="A42" s="2">
        <v>41</v>
      </c>
      <c r="B42" s="4">
        <v>42571</v>
      </c>
      <c r="C42" s="20">
        <v>2016</v>
      </c>
      <c r="D42" s="4" t="s">
        <v>29</v>
      </c>
      <c r="E42" s="5">
        <v>0.39601851851851855</v>
      </c>
      <c r="F42" s="14">
        <v>44.583833333346902</v>
      </c>
      <c r="G42" s="14">
        <v>68.811499999999995</v>
      </c>
      <c r="H42" s="2">
        <v>13.86</v>
      </c>
      <c r="I42" s="2">
        <v>4</v>
      </c>
      <c r="J42" s="11">
        <v>7.5949999999999998</v>
      </c>
      <c r="K42" s="2">
        <v>5091</v>
      </c>
      <c r="L42" s="2">
        <v>5169</v>
      </c>
      <c r="M42" s="2">
        <v>6080</v>
      </c>
      <c r="N42" s="11">
        <v>1.9923890456557301</v>
      </c>
      <c r="O42" s="15">
        <v>13.967963030173999</v>
      </c>
      <c r="P42" s="11">
        <v>28.927911559184398</v>
      </c>
      <c r="Q42" s="11">
        <v>12.799498092054201</v>
      </c>
      <c r="R42" s="15">
        <v>7.7286569864571302</v>
      </c>
      <c r="S42" s="15">
        <v>89.685959341605894</v>
      </c>
      <c r="T42" s="11">
        <v>2.5220875090794501</v>
      </c>
      <c r="U42" s="11">
        <v>16.752085027133599</v>
      </c>
      <c r="V42" s="11">
        <v>23.0939046586731</v>
      </c>
      <c r="W42" s="11">
        <v>5.1744875089848898</v>
      </c>
      <c r="X42" s="11">
        <v>7.9002002039662296</v>
      </c>
      <c r="Y42" s="11">
        <v>2.0221256839685</v>
      </c>
      <c r="Z42" s="11">
        <v>12.776510740549799</v>
      </c>
      <c r="AA42" s="11">
        <v>31.3749114120324</v>
      </c>
      <c r="AB42" s="11">
        <v>18.420105311697501</v>
      </c>
      <c r="AC42" s="11">
        <v>7.7200000000000202</v>
      </c>
      <c r="AD42" s="11">
        <v>2.7185214011840402</v>
      </c>
      <c r="AE42" s="11">
        <v>16.811</v>
      </c>
      <c r="AF42" s="11">
        <v>31.42</v>
      </c>
      <c r="AG42" s="2">
        <v>24.21</v>
      </c>
      <c r="AH42" s="2">
        <v>8.26</v>
      </c>
      <c r="AI42" s="2">
        <v>4.88766990291262</v>
      </c>
      <c r="AJ42" s="11">
        <v>3.9755742865838002</v>
      </c>
      <c r="AK42" s="11">
        <v>8.2810067533592804</v>
      </c>
      <c r="AL42" s="11">
        <v>1.9221764952315199</v>
      </c>
      <c r="AM42" s="11">
        <v>4906.2857142857101</v>
      </c>
      <c r="AN42" s="11">
        <v>1.3307375736218201</v>
      </c>
      <c r="AO42" s="11">
        <f t="shared" si="1"/>
        <v>4908.2078907809419</v>
      </c>
      <c r="AP42" s="16">
        <v>1.006231173</v>
      </c>
      <c r="AQ42" s="31">
        <v>0.41963099237900187</v>
      </c>
      <c r="AR42" s="2">
        <v>69.480519480519476</v>
      </c>
      <c r="AS42" s="2">
        <v>4.545454545454545</v>
      </c>
      <c r="AT42" s="2">
        <v>0.64935064935064934</v>
      </c>
      <c r="AX42" s="2">
        <v>13.636363636363635</v>
      </c>
      <c r="BC42" s="2">
        <v>3.8961038961038961</v>
      </c>
      <c r="BE42" s="20"/>
      <c r="BG42" s="2">
        <v>92.20779220779221</v>
      </c>
      <c r="BH42" s="2">
        <v>83.116883116883116</v>
      </c>
      <c r="BI42" s="2">
        <v>83.116883116883116</v>
      </c>
    </row>
    <row r="43" spans="1:62">
      <c r="A43" s="2">
        <v>42</v>
      </c>
      <c r="B43" s="4">
        <v>42571</v>
      </c>
      <c r="C43" s="20">
        <v>2016</v>
      </c>
      <c r="D43" s="4" t="s">
        <v>29</v>
      </c>
      <c r="E43" s="5">
        <v>0.34825231481481483</v>
      </c>
      <c r="F43" s="14">
        <v>44.539499999960803</v>
      </c>
      <c r="G43" s="14">
        <v>68.802166666672093</v>
      </c>
      <c r="H43" s="2">
        <v>8.18</v>
      </c>
      <c r="I43" s="2">
        <v>5</v>
      </c>
      <c r="J43" s="11">
        <v>11.246</v>
      </c>
      <c r="K43" s="2">
        <v>5091</v>
      </c>
      <c r="L43" s="2">
        <v>5169</v>
      </c>
      <c r="M43" s="2">
        <v>6080</v>
      </c>
      <c r="N43" s="11">
        <v>1.3396293651312601</v>
      </c>
      <c r="O43" s="15">
        <v>15.962246816615</v>
      </c>
      <c r="P43" s="11">
        <v>24.671170292006099</v>
      </c>
      <c r="Q43" s="11">
        <v>3.35932583530218</v>
      </c>
      <c r="R43" s="15">
        <v>7.6339988224113098</v>
      </c>
      <c r="S43" s="15">
        <v>89.906474515446604</v>
      </c>
      <c r="T43" s="11">
        <v>1.91557741697246</v>
      </c>
      <c r="U43" s="11">
        <v>17.614550843859099</v>
      </c>
      <c r="V43" s="11">
        <v>20.935913121986101</v>
      </c>
      <c r="W43" s="11">
        <v>3.0163649017272798</v>
      </c>
      <c r="X43" s="11">
        <v>7.7689146042693897</v>
      </c>
      <c r="Y43" s="11">
        <v>1.47767819796413</v>
      </c>
      <c r="Z43" s="11">
        <v>14.5555139575099</v>
      </c>
      <c r="AA43" s="11">
        <v>27.741832627118701</v>
      </c>
      <c r="AB43" s="11">
        <v>4.9621398305084803</v>
      </c>
      <c r="AC43" s="11">
        <v>7.5974802371541497</v>
      </c>
      <c r="AD43" s="11">
        <v>2.2997722372881402</v>
      </c>
      <c r="AE43" s="11">
        <v>17.628</v>
      </c>
      <c r="AF43" s="11">
        <v>27.76</v>
      </c>
      <c r="AG43" s="2">
        <v>5.04</v>
      </c>
      <c r="AH43" s="2">
        <v>8.18</v>
      </c>
      <c r="AI43" s="2">
        <v>3.63</v>
      </c>
      <c r="AJ43" s="11">
        <v>3.0590368863492001</v>
      </c>
      <c r="AK43" s="11">
        <v>6.8059195051325796</v>
      </c>
      <c r="AL43" s="11">
        <v>0.27779706924092001</v>
      </c>
      <c r="AM43" s="11">
        <v>2916.9206923275601</v>
      </c>
      <c r="AN43" s="11">
        <v>0.13889853462046001</v>
      </c>
      <c r="AO43" s="11">
        <f t="shared" si="1"/>
        <v>2917.1984893968011</v>
      </c>
      <c r="AP43" s="16">
        <v>1.3384691929999999</v>
      </c>
      <c r="AQ43" s="31">
        <v>0.6091635816262897</v>
      </c>
      <c r="AS43" s="2">
        <v>1.4430014430014431</v>
      </c>
      <c r="AT43" s="2">
        <v>0.72150072150072153</v>
      </c>
      <c r="AX43" s="2">
        <v>0.72150072150072153</v>
      </c>
      <c r="BE43" s="20"/>
      <c r="BG43" s="2">
        <v>2.8860028860028861</v>
      </c>
      <c r="BH43" s="2">
        <v>0.72150072150072153</v>
      </c>
      <c r="BI43" s="2">
        <v>0.72150072150072153</v>
      </c>
    </row>
    <row r="44" spans="1:62">
      <c r="A44" s="2">
        <v>43</v>
      </c>
      <c r="B44" s="4">
        <v>42571</v>
      </c>
      <c r="C44" s="20">
        <v>2016</v>
      </c>
      <c r="D44" s="4" t="s">
        <v>29</v>
      </c>
      <c r="E44" s="5">
        <v>0.31427083333333333</v>
      </c>
      <c r="F44" s="14">
        <v>44.487643080885697</v>
      </c>
      <c r="G44" s="14">
        <v>68.782591211363496</v>
      </c>
      <c r="H44" s="2">
        <v>2.4700000000000002</v>
      </c>
      <c r="I44" s="2">
        <v>8</v>
      </c>
      <c r="J44" s="11">
        <v>8.4920000000000009</v>
      </c>
      <c r="K44" s="2">
        <v>5091</v>
      </c>
      <c r="L44" s="2">
        <v>5169</v>
      </c>
      <c r="M44" s="2">
        <v>6080</v>
      </c>
      <c r="N44" s="11">
        <v>0.85207220725715205</v>
      </c>
      <c r="O44" s="15">
        <v>15.2481235243363</v>
      </c>
      <c r="P44" s="11">
        <v>26.8286219243336</v>
      </c>
      <c r="Q44" s="11">
        <v>2.9240208280566402</v>
      </c>
      <c r="R44" s="15">
        <v>7.7687540821855796</v>
      </c>
      <c r="S44" s="15">
        <v>91.370217239116997</v>
      </c>
      <c r="T44" s="11">
        <v>2.63951662869838</v>
      </c>
      <c r="U44" s="11">
        <v>15.784626474465799</v>
      </c>
      <c r="V44" s="11">
        <v>25.2821677665032</v>
      </c>
      <c r="W44" s="11">
        <v>2.6009746583481799</v>
      </c>
      <c r="X44" s="11">
        <v>7.7996325287459003</v>
      </c>
      <c r="Y44" s="11">
        <v>1.9900300206633901</v>
      </c>
      <c r="Z44" s="11">
        <v>14.2893114963607</v>
      </c>
      <c r="AA44" s="11">
        <v>28.656475423800501</v>
      </c>
      <c r="AB44" s="11">
        <v>3.0871436919472499</v>
      </c>
      <c r="AC44" s="11">
        <v>7.7701734245900402</v>
      </c>
      <c r="AD44" s="11">
        <v>2.9206854258311599</v>
      </c>
      <c r="AE44" s="11">
        <v>16.059000000000001</v>
      </c>
      <c r="AF44" s="11">
        <v>29.98</v>
      </c>
      <c r="AG44" s="2">
        <v>3.98</v>
      </c>
      <c r="AH44" s="2">
        <v>7.92</v>
      </c>
      <c r="AI44" s="2">
        <v>3.85</v>
      </c>
      <c r="AJ44" s="11">
        <v>1.49531497810513</v>
      </c>
      <c r="AK44" s="11">
        <v>3.3743076572972601</v>
      </c>
      <c r="AL44" s="11">
        <v>0.37164743047095999</v>
      </c>
      <c r="AM44" s="11">
        <v>2672.74522712311</v>
      </c>
      <c r="AN44" s="11">
        <v>0</v>
      </c>
      <c r="AO44" s="11">
        <f t="shared" si="1"/>
        <v>2673.1168745535811</v>
      </c>
      <c r="AP44" s="16">
        <v>1.4503629300000001</v>
      </c>
      <c r="AQ44" s="32">
        <v>0.54957613599797461</v>
      </c>
      <c r="AR44" s="2">
        <v>2.9268292682926829</v>
      </c>
      <c r="AX44" s="2">
        <v>0.97560975609756095</v>
      </c>
      <c r="BC44" s="2">
        <v>0.97560975609756095</v>
      </c>
      <c r="BE44" s="20"/>
      <c r="BG44" s="2">
        <v>4.8780487804878048</v>
      </c>
      <c r="BH44" s="2">
        <v>3.9024390243902438</v>
      </c>
      <c r="BI44" s="2">
        <v>3.9024390243902438</v>
      </c>
    </row>
    <row r="45" spans="1:62">
      <c r="A45" s="2">
        <v>44</v>
      </c>
      <c r="B45" s="4">
        <v>42634</v>
      </c>
      <c r="C45" s="20">
        <v>2016</v>
      </c>
      <c r="D45" s="4" t="s">
        <v>27</v>
      </c>
      <c r="E45" s="5">
        <v>0.5741087962962963</v>
      </c>
      <c r="F45" s="14">
        <v>44.651438238418201</v>
      </c>
      <c r="G45" s="14">
        <v>68.831648944862494</v>
      </c>
      <c r="H45" s="2">
        <v>22.91</v>
      </c>
      <c r="I45" s="2">
        <v>2</v>
      </c>
      <c r="J45" s="11">
        <v>10.32</v>
      </c>
      <c r="K45" s="2">
        <v>4187</v>
      </c>
      <c r="L45" s="2">
        <v>3808</v>
      </c>
      <c r="M45" s="2">
        <v>5070</v>
      </c>
      <c r="N45" s="11">
        <v>3.5504124723374799</v>
      </c>
      <c r="O45" s="15">
        <v>18.059277916128799</v>
      </c>
      <c r="P45" s="11">
        <v>17.9239160803963</v>
      </c>
      <c r="Q45" s="11">
        <v>18.868739788588499</v>
      </c>
      <c r="R45" s="15">
        <v>6.62913868411278</v>
      </c>
      <c r="S45" s="15">
        <v>78.172149291361393</v>
      </c>
      <c r="T45" s="11">
        <v>2.5245722770558601</v>
      </c>
      <c r="U45" s="11">
        <v>18.8230577662173</v>
      </c>
      <c r="V45" s="11">
        <v>15.8662885965577</v>
      </c>
      <c r="W45" s="11">
        <v>11.8488768384602</v>
      </c>
      <c r="X45" s="11">
        <v>6.9432016863392496</v>
      </c>
      <c r="Y45" s="11">
        <v>1.9679911702464301</v>
      </c>
      <c r="Z45" s="11">
        <v>17.844262485339801</v>
      </c>
      <c r="AA45" s="11">
        <v>18.3589820840056</v>
      </c>
      <c r="AB45" s="11">
        <v>31.622035356859602</v>
      </c>
      <c r="AC45" s="11">
        <v>6.5020224479344497</v>
      </c>
      <c r="AD45" s="11">
        <v>3.2844011882993698</v>
      </c>
      <c r="AE45" s="11">
        <v>18.846</v>
      </c>
      <c r="AF45" s="11">
        <v>18.39</v>
      </c>
      <c r="AG45" s="2">
        <v>67.790000000000006</v>
      </c>
      <c r="AH45" s="2">
        <v>6.96</v>
      </c>
      <c r="AI45" s="2">
        <v>5.54</v>
      </c>
      <c r="AJ45" s="11">
        <v>0.97879528087743095</v>
      </c>
      <c r="AK45" s="11">
        <v>2.4926934874479598</v>
      </c>
      <c r="AL45" s="11">
        <v>1.8688708413526001</v>
      </c>
      <c r="AM45" s="11">
        <v>13803.139052230799</v>
      </c>
      <c r="AN45" s="11">
        <v>0.49180811614542003</v>
      </c>
      <c r="AO45" s="11">
        <f t="shared" si="1"/>
        <v>13805.007923072151</v>
      </c>
      <c r="AP45" s="16">
        <v>0.71906493199999999</v>
      </c>
      <c r="AQ45" s="41">
        <v>0.4013177796002933</v>
      </c>
      <c r="AR45" s="26">
        <v>47.981275599765944</v>
      </c>
      <c r="AS45" s="26">
        <v>4.681100058513751</v>
      </c>
      <c r="AT45" s="26"/>
      <c r="AU45" s="26"/>
      <c r="AV45" s="26">
        <v>0.58513750731421887</v>
      </c>
      <c r="AW45" s="26"/>
      <c r="AX45" s="26">
        <v>31.012287887653599</v>
      </c>
      <c r="AY45" s="26"/>
      <c r="AZ45" s="26"/>
      <c r="BA45" s="26"/>
      <c r="BB45" s="26">
        <v>7.6067875950848451</v>
      </c>
      <c r="BC45" s="26">
        <v>1.1702750146284377</v>
      </c>
      <c r="BD45" s="26"/>
      <c r="BE45" s="20"/>
      <c r="BG45" s="2">
        <v>93.036863662960798</v>
      </c>
      <c r="BH45" s="2">
        <v>78.99356348741955</v>
      </c>
      <c r="BI45" s="2">
        <v>78.99356348741955</v>
      </c>
    </row>
    <row r="46" spans="1:62">
      <c r="A46" s="2">
        <v>45</v>
      </c>
      <c r="B46" s="4">
        <v>42634</v>
      </c>
      <c r="C46" s="20">
        <v>2016</v>
      </c>
      <c r="D46" s="4" t="s">
        <v>27</v>
      </c>
      <c r="E46" s="5">
        <v>0.51637731481481486</v>
      </c>
      <c r="F46" s="14">
        <v>44.589086287002097</v>
      </c>
      <c r="G46" s="14">
        <v>68.814918846188704</v>
      </c>
      <c r="H46" s="2">
        <v>14.5299999999999</v>
      </c>
      <c r="I46" s="2">
        <v>4</v>
      </c>
      <c r="J46" s="11">
        <v>6.2359999999999998</v>
      </c>
      <c r="K46" s="2">
        <v>4187</v>
      </c>
      <c r="L46" s="2">
        <v>3808</v>
      </c>
      <c r="M46" s="2">
        <v>5070</v>
      </c>
      <c r="N46" s="11">
        <v>2.2166432552039601</v>
      </c>
      <c r="O46" s="15">
        <v>16.743817902255799</v>
      </c>
      <c r="P46" s="11">
        <v>24.269344130125301</v>
      </c>
      <c r="Q46" s="11">
        <v>14.2947106048299</v>
      </c>
      <c r="R46" s="15">
        <v>6.6054565347004699</v>
      </c>
      <c r="S46" s="15">
        <v>78.833165752045204</v>
      </c>
      <c r="T46" s="11">
        <v>3.6087494085150902</v>
      </c>
      <c r="U46" s="11">
        <v>17.327237572846201</v>
      </c>
      <c r="V46" s="11">
        <v>21.853363057145799</v>
      </c>
      <c r="W46" s="11">
        <v>9.4533500894024591</v>
      </c>
      <c r="X46" s="11">
        <v>6.7457542441782099</v>
      </c>
      <c r="Y46" s="11">
        <v>2.52904044846521</v>
      </c>
      <c r="Z46" s="11">
        <v>15.921752723947399</v>
      </c>
      <c r="AA46" s="11">
        <v>27.165116192183</v>
      </c>
      <c r="AB46" s="11">
        <v>19.665394792699399</v>
      </c>
      <c r="AC46" s="11">
        <v>6.4800000000000102</v>
      </c>
      <c r="AD46" s="11">
        <v>4.7406420884955001</v>
      </c>
      <c r="AE46" s="11">
        <v>17.391999999999999</v>
      </c>
      <c r="AF46" s="11">
        <v>27.51</v>
      </c>
      <c r="AG46" s="2">
        <v>29.3245794392524</v>
      </c>
      <c r="AH46" s="2">
        <v>6.98</v>
      </c>
      <c r="AI46" s="2">
        <v>10.4061290322581</v>
      </c>
      <c r="AJ46" s="11">
        <v>1.40548484889888</v>
      </c>
      <c r="AK46" s="11">
        <v>5.31175313503726</v>
      </c>
      <c r="AL46" s="11">
        <v>12.765871898998199</v>
      </c>
      <c r="AM46" s="11">
        <v>4944.7779111641103</v>
      </c>
      <c r="AN46" s="11">
        <v>11.760685135297599</v>
      </c>
      <c r="AO46" s="11">
        <f t="shared" si="1"/>
        <v>4957.5437830631081</v>
      </c>
      <c r="AP46" s="16">
        <v>0.85232475299999999</v>
      </c>
      <c r="AQ46" s="31">
        <v>0.30669376159269646</v>
      </c>
      <c r="AR46" s="26">
        <v>10.340632603406325</v>
      </c>
      <c r="AS46" s="26">
        <v>0.6082725060827251</v>
      </c>
      <c r="AT46" s="26"/>
      <c r="AU46" s="26"/>
      <c r="AV46" s="26">
        <v>0.6082725060827251</v>
      </c>
      <c r="AW46" s="26"/>
      <c r="AX46" s="26">
        <v>1.8248175182481752</v>
      </c>
      <c r="AY46" s="26"/>
      <c r="AZ46" s="26"/>
      <c r="BA46" s="26"/>
      <c r="BB46" s="26">
        <v>12.165450121654501</v>
      </c>
      <c r="BC46" s="26"/>
      <c r="BD46" s="26"/>
      <c r="BE46" s="20"/>
      <c r="BG46" s="2">
        <v>25.54744525547445</v>
      </c>
      <c r="BH46" s="2">
        <v>12.1654501216545</v>
      </c>
      <c r="BI46" s="2">
        <v>12.1654501216545</v>
      </c>
    </row>
    <row r="47" spans="1:62">
      <c r="A47" s="2">
        <v>46</v>
      </c>
      <c r="B47" s="4">
        <v>42634</v>
      </c>
      <c r="C47" s="20">
        <v>2016</v>
      </c>
      <c r="D47" s="4" t="s">
        <v>27</v>
      </c>
      <c r="E47" s="5">
        <v>0.47932870370370373</v>
      </c>
      <c r="F47" s="14">
        <v>44.536666666668403</v>
      </c>
      <c r="G47" s="14">
        <v>68.803166666671501</v>
      </c>
      <c r="H47" s="2">
        <v>7.86</v>
      </c>
      <c r="I47" s="2">
        <v>5</v>
      </c>
      <c r="J47" s="11">
        <v>14.145</v>
      </c>
      <c r="K47" s="2">
        <v>4187</v>
      </c>
      <c r="L47" s="2">
        <v>3808</v>
      </c>
      <c r="M47" s="2">
        <v>5070</v>
      </c>
      <c r="N47" s="11">
        <v>1.5588455293327601</v>
      </c>
      <c r="O47" s="15">
        <v>16.559237707058902</v>
      </c>
      <c r="P47" s="11">
        <v>25.066560332065698</v>
      </c>
      <c r="Q47" s="11">
        <v>6.3234091078701402</v>
      </c>
      <c r="R47" s="15">
        <v>6.6255656452132898</v>
      </c>
      <c r="S47" s="15">
        <v>79.162743748694893</v>
      </c>
      <c r="T47" s="11">
        <v>3.82138071463419</v>
      </c>
      <c r="U47" s="11">
        <v>17.976483641504998</v>
      </c>
      <c r="V47" s="11">
        <v>19.810734807632699</v>
      </c>
      <c r="W47" s="11">
        <v>5.5084468183690802</v>
      </c>
      <c r="X47" s="11">
        <v>6.8638755577455397</v>
      </c>
      <c r="Y47" s="11">
        <v>1.8364874792686401</v>
      </c>
      <c r="Z47" s="11">
        <v>15.961753385701</v>
      </c>
      <c r="AA47" s="11">
        <v>27.37250990099</v>
      </c>
      <c r="AB47" s="11">
        <v>9.0045246481865604</v>
      </c>
      <c r="AC47" s="11">
        <v>6.5913861386138599</v>
      </c>
      <c r="AD47" s="11">
        <v>4.5349407642240198</v>
      </c>
      <c r="AE47" s="11">
        <v>18.2</v>
      </c>
      <c r="AF47" s="11">
        <v>27.41</v>
      </c>
      <c r="AG47" s="2">
        <v>9.5500000000000007</v>
      </c>
      <c r="AH47" s="2">
        <v>7.32</v>
      </c>
      <c r="AI47" s="2">
        <v>10.220666666666601</v>
      </c>
      <c r="AJ47" s="11">
        <v>2.0147302558039502</v>
      </c>
      <c r="AK47" s="11">
        <v>7.5617750933573298</v>
      </c>
      <c r="AL47" s="11">
        <v>6.9089076620779801</v>
      </c>
      <c r="AM47" s="11">
        <v>7885.1777824533401</v>
      </c>
      <c r="AN47" s="11">
        <v>3.41730916618911</v>
      </c>
      <c r="AO47" s="11">
        <f t="shared" si="1"/>
        <v>7892.0866901154177</v>
      </c>
      <c r="AP47" s="16">
        <v>0.60360833410057368</v>
      </c>
      <c r="AQ47" s="31">
        <v>0.21770568756153658</v>
      </c>
      <c r="AR47" s="2">
        <v>3.9344262295081966</v>
      </c>
      <c r="AX47" s="2">
        <v>15.081967213114755</v>
      </c>
      <c r="BB47" s="2">
        <v>0.65573770491803274</v>
      </c>
      <c r="BE47" s="20"/>
      <c r="BG47" s="2">
        <v>19.672131147540984</v>
      </c>
      <c r="BH47" s="2">
        <v>19.016393442622952</v>
      </c>
      <c r="BI47" s="2">
        <v>19.016393442622952</v>
      </c>
    </row>
    <row r="48" spans="1:62">
      <c r="A48" s="2">
        <v>47</v>
      </c>
      <c r="B48" s="4">
        <v>42634</v>
      </c>
      <c r="C48" s="20">
        <v>2016</v>
      </c>
      <c r="D48" s="4" t="s">
        <v>27</v>
      </c>
      <c r="E48" s="5">
        <v>0.40126157407407409</v>
      </c>
      <c r="F48" s="14">
        <v>44.4900476935819</v>
      </c>
      <c r="G48" s="14">
        <v>68.782091211402999</v>
      </c>
      <c r="H48" s="2">
        <v>2.74</v>
      </c>
      <c r="I48" s="2">
        <v>8</v>
      </c>
      <c r="J48" s="11">
        <v>10.621</v>
      </c>
      <c r="K48" s="2">
        <v>4187</v>
      </c>
      <c r="L48" s="2">
        <v>3808</v>
      </c>
      <c r="M48" s="2">
        <v>5070</v>
      </c>
      <c r="N48" s="11">
        <v>0.35242276266217198</v>
      </c>
      <c r="O48" s="15">
        <v>16.333144841749601</v>
      </c>
      <c r="P48" s="11">
        <v>26.833644184659502</v>
      </c>
      <c r="Q48" s="11">
        <v>5.3493169986757998</v>
      </c>
      <c r="R48" s="15">
        <v>6.6831163878030901</v>
      </c>
      <c r="S48" s="15">
        <v>80.345652984935001</v>
      </c>
      <c r="T48" s="11">
        <v>4.9038000473487404</v>
      </c>
      <c r="U48" s="11">
        <v>16.531434209231701</v>
      </c>
      <c r="V48" s="11">
        <v>25.311257891046001</v>
      </c>
      <c r="W48" s="11">
        <v>5.6174463942290496</v>
      </c>
      <c r="X48" s="11">
        <v>6.7643722367285504</v>
      </c>
      <c r="Y48" s="11">
        <v>4.8183136902631096</v>
      </c>
      <c r="Z48" s="11">
        <v>15.8138379334976</v>
      </c>
      <c r="AA48" s="11">
        <v>28.470458876019102</v>
      </c>
      <c r="AB48" s="11">
        <v>5.67228416780722</v>
      </c>
      <c r="AC48" s="11">
        <v>6.60658277688235</v>
      </c>
      <c r="AD48" s="11">
        <v>5.3693901459221101</v>
      </c>
      <c r="AE48" s="11">
        <v>16.733000000000001</v>
      </c>
      <c r="AF48" s="11">
        <v>28.8</v>
      </c>
      <c r="AG48" s="2">
        <v>6.24</v>
      </c>
      <c r="AH48" s="2">
        <v>7.12</v>
      </c>
      <c r="AI48" s="2">
        <v>8.11</v>
      </c>
      <c r="AJ48" s="11">
        <v>0.71759627573413498</v>
      </c>
      <c r="AK48" s="11">
        <v>3.15920098497303</v>
      </c>
      <c r="AL48" s="11">
        <v>291.09371021134598</v>
      </c>
      <c r="AM48" s="11">
        <v>4211.9884603055098</v>
      </c>
      <c r="AN48" s="11">
        <v>286.55780494014698</v>
      </c>
      <c r="AO48" s="11">
        <f t="shared" si="1"/>
        <v>4503.0821705168555</v>
      </c>
      <c r="AP48" s="16">
        <v>1.3502355270309769</v>
      </c>
      <c r="AQ48" s="43">
        <v>0.47657389792534655</v>
      </c>
      <c r="AX48" s="2">
        <v>54.973821989528801</v>
      </c>
      <c r="BC48" s="2">
        <v>5.2356020942408383</v>
      </c>
      <c r="BE48" s="20"/>
      <c r="BG48" s="2">
        <v>60.20942408376964</v>
      </c>
      <c r="BH48" s="2">
        <v>54.973821989528801</v>
      </c>
      <c r="BI48" s="2">
        <v>54.973821989528801</v>
      </c>
    </row>
    <row r="49" spans="1:62">
      <c r="A49" s="2">
        <v>48</v>
      </c>
      <c r="B49" s="4">
        <v>42867</v>
      </c>
      <c r="C49" s="20">
        <v>2017</v>
      </c>
      <c r="D49" s="4" t="s">
        <v>28</v>
      </c>
      <c r="E49" s="2">
        <v>0.5444444444444444</v>
      </c>
      <c r="F49" s="14">
        <v>44.651438238418201</v>
      </c>
      <c r="G49" s="14">
        <v>68.831648944862494</v>
      </c>
      <c r="H49" s="2">
        <v>22.91</v>
      </c>
      <c r="I49" s="2">
        <v>2</v>
      </c>
      <c r="J49" s="11">
        <v>10.974</v>
      </c>
      <c r="K49" s="27">
        <v>42801</v>
      </c>
      <c r="L49" s="27">
        <v>41050</v>
      </c>
      <c r="M49" s="27">
        <v>54300</v>
      </c>
      <c r="N49" s="22"/>
      <c r="O49" s="15">
        <v>10.47</v>
      </c>
      <c r="P49" s="11">
        <v>0.12</v>
      </c>
      <c r="Q49" s="11">
        <v>2.42</v>
      </c>
      <c r="R49" s="15">
        <v>11.31</v>
      </c>
      <c r="S49" s="15">
        <v>101.48270781448301</v>
      </c>
      <c r="T49" s="11">
        <v>3.2</v>
      </c>
      <c r="U49" s="11">
        <v>10.91</v>
      </c>
      <c r="V49" s="11">
        <v>0.04</v>
      </c>
      <c r="W49" s="11">
        <v>1.95</v>
      </c>
      <c r="X49" s="11">
        <v>11.07</v>
      </c>
      <c r="Y49" s="11">
        <v>2.86</v>
      </c>
      <c r="Z49" s="11">
        <v>10.26</v>
      </c>
      <c r="AA49" s="11">
        <v>0.28599999999999998</v>
      </c>
      <c r="AB49" s="11">
        <v>2.77</v>
      </c>
      <c r="AC49" s="11">
        <v>11.4</v>
      </c>
      <c r="AD49" s="11">
        <v>3.21</v>
      </c>
      <c r="AE49" s="11">
        <v>10.95</v>
      </c>
      <c r="AF49" s="11">
        <v>0.76</v>
      </c>
      <c r="AG49" s="11">
        <v>3.37</v>
      </c>
      <c r="AH49" s="11">
        <v>11.41</v>
      </c>
      <c r="AI49" s="11">
        <v>3.42</v>
      </c>
      <c r="AJ49" s="11">
        <v>0.65</v>
      </c>
      <c r="AK49" s="11">
        <v>0.25</v>
      </c>
      <c r="AL49" s="11">
        <v>0</v>
      </c>
      <c r="AM49" s="11">
        <v>1137.7466967017995</v>
      </c>
      <c r="AO49" s="11">
        <f t="shared" si="1"/>
        <v>1137.7466967017995</v>
      </c>
      <c r="AP49" s="29">
        <v>1.6656989357526397</v>
      </c>
      <c r="AQ49" s="34">
        <v>0.67032656373419452</v>
      </c>
      <c r="BE49" s="20"/>
      <c r="BJ49" s="2" t="s">
        <v>64</v>
      </c>
    </row>
    <row r="50" spans="1:62">
      <c r="A50" s="2">
        <v>49</v>
      </c>
      <c r="B50" s="4">
        <v>42867</v>
      </c>
      <c r="C50" s="20">
        <v>2017</v>
      </c>
      <c r="D50" s="4" t="s">
        <v>28</v>
      </c>
      <c r="E50" s="2">
        <v>0.44513888888888892</v>
      </c>
      <c r="F50" s="14">
        <v>44.589086287002097</v>
      </c>
      <c r="G50" s="14">
        <v>68.814918846188704</v>
      </c>
      <c r="H50" s="2">
        <v>14.5299999999999</v>
      </c>
      <c r="I50" s="2">
        <v>4</v>
      </c>
      <c r="J50" s="11">
        <v>9.3000000000000007</v>
      </c>
      <c r="K50" s="27">
        <v>42801</v>
      </c>
      <c r="L50" s="27">
        <v>41050</v>
      </c>
      <c r="M50" s="27">
        <v>54300</v>
      </c>
      <c r="N50" s="22"/>
      <c r="O50" s="15">
        <v>5.7350000000000003</v>
      </c>
      <c r="P50" s="11">
        <v>24.325399999999998</v>
      </c>
      <c r="Q50" s="11">
        <v>21.5806</v>
      </c>
      <c r="R50" s="15">
        <v>10.5017</v>
      </c>
      <c r="S50" s="15">
        <v>98.376077069118594</v>
      </c>
      <c r="T50" s="11">
        <v>1.5789</v>
      </c>
      <c r="U50" s="11">
        <v>9.5218000000000007</v>
      </c>
      <c r="V50" s="11">
        <v>9.5218000000000007</v>
      </c>
      <c r="W50" s="11">
        <v>2.99</v>
      </c>
      <c r="X50" s="11">
        <v>11.2347</v>
      </c>
      <c r="Y50" s="11">
        <v>2.2955000000000001</v>
      </c>
      <c r="Z50" s="11">
        <v>4.6802000000000001</v>
      </c>
      <c r="AA50" s="11">
        <v>29.386700000000001</v>
      </c>
      <c r="AB50" s="11">
        <v>34.9069</v>
      </c>
      <c r="AC50" s="11">
        <v>10.396100000000001</v>
      </c>
      <c r="AD50" s="11">
        <v>1.4612000000000001</v>
      </c>
      <c r="AE50" s="11">
        <v>9.5307999999999993</v>
      </c>
      <c r="AF50" s="11">
        <v>29.4</v>
      </c>
      <c r="AG50" s="2">
        <v>50.45</v>
      </c>
      <c r="AH50" s="2">
        <v>11.24</v>
      </c>
      <c r="AI50" s="2">
        <v>2.3031000000000001</v>
      </c>
      <c r="AJ50" s="11">
        <v>4.8415999999999997</v>
      </c>
      <c r="AK50" s="11">
        <v>23.6418</v>
      </c>
      <c r="AL50" s="11">
        <v>31.376749387665097</v>
      </c>
      <c r="AM50" s="11">
        <v>1852.0054673138222</v>
      </c>
      <c r="AO50" s="11">
        <f t="shared" si="1"/>
        <v>1883.3822167014873</v>
      </c>
      <c r="AP50" s="29">
        <v>1.0861253440566947</v>
      </c>
      <c r="AQ50" s="34">
        <v>0.45294944961844569</v>
      </c>
      <c r="AR50" s="2">
        <v>2.3006134969325154</v>
      </c>
      <c r="AW50" s="2">
        <v>4.6012269938650308</v>
      </c>
      <c r="AX50" s="2">
        <v>1.5337423312883436</v>
      </c>
      <c r="BB50" s="2">
        <v>381.90184049079755</v>
      </c>
      <c r="BE50" s="20"/>
      <c r="BG50" s="2">
        <v>390.33742331288346</v>
      </c>
      <c r="BH50" s="2">
        <v>3.834355828220859</v>
      </c>
      <c r="BI50" s="2">
        <v>3.834355828220859</v>
      </c>
    </row>
    <row r="51" spans="1:62">
      <c r="A51" s="2">
        <v>50</v>
      </c>
      <c r="B51" s="4">
        <v>42867</v>
      </c>
      <c r="C51" s="20">
        <v>2017</v>
      </c>
      <c r="D51" s="4" t="s">
        <v>28</v>
      </c>
      <c r="E51" s="2">
        <v>0.40763888888888888</v>
      </c>
      <c r="F51" s="14">
        <v>44.539499999960803</v>
      </c>
      <c r="G51" s="14">
        <v>68.802166666672093</v>
      </c>
      <c r="H51" s="2">
        <v>8.18</v>
      </c>
      <c r="I51" s="2">
        <v>5</v>
      </c>
      <c r="J51" s="11">
        <v>12.42</v>
      </c>
      <c r="K51" s="27">
        <v>42801</v>
      </c>
      <c r="L51" s="27">
        <v>41050</v>
      </c>
      <c r="M51" s="27">
        <v>54300</v>
      </c>
      <c r="N51" s="22"/>
      <c r="O51" s="15">
        <v>7.06</v>
      </c>
      <c r="P51" s="11">
        <v>18.07</v>
      </c>
      <c r="Q51" s="11">
        <v>45.65</v>
      </c>
      <c r="R51" s="15">
        <v>10.53</v>
      </c>
      <c r="S51" s="15">
        <v>97.776802671818601</v>
      </c>
      <c r="T51" s="11">
        <v>2.81</v>
      </c>
      <c r="U51" s="11">
        <v>9</v>
      </c>
      <c r="V51" s="11">
        <v>7.1</v>
      </c>
      <c r="W51" s="11">
        <v>3.6</v>
      </c>
      <c r="X51" s="11">
        <v>10.9</v>
      </c>
      <c r="Y51" s="11">
        <v>2.35</v>
      </c>
      <c r="Z51" s="11">
        <v>5.2</v>
      </c>
      <c r="AA51" s="11">
        <v>27.3</v>
      </c>
      <c r="AB51" s="11">
        <v>118.7</v>
      </c>
      <c r="AC51" s="11">
        <v>10.3</v>
      </c>
      <c r="AD51" s="11">
        <v>1.32</v>
      </c>
      <c r="AE51" s="11">
        <v>9</v>
      </c>
      <c r="AF51" s="11">
        <v>27.3</v>
      </c>
      <c r="AG51" s="2">
        <v>118.7</v>
      </c>
      <c r="AH51" s="2">
        <v>10.9</v>
      </c>
      <c r="AI51" s="2">
        <v>2.35</v>
      </c>
      <c r="AJ51" s="11">
        <v>3.8</v>
      </c>
      <c r="AK51" s="11">
        <v>20.2</v>
      </c>
      <c r="AL51" s="11">
        <v>1.4875948535416601</v>
      </c>
      <c r="AM51" s="11">
        <v>4582.1493154223708</v>
      </c>
      <c r="AO51" s="11">
        <f t="shared" si="1"/>
        <v>4583.6369102759127</v>
      </c>
      <c r="AP51" s="29">
        <v>1.4397753723174895</v>
      </c>
      <c r="AQ51" s="34">
        <v>0.5455642649973772</v>
      </c>
      <c r="AR51" s="2">
        <v>12.311135982092894</v>
      </c>
      <c r="AX51" s="2">
        <v>37.493005036373809</v>
      </c>
      <c r="BB51" s="2">
        <v>0.55959709009513159</v>
      </c>
      <c r="BC51" s="2">
        <v>1.1191941801902632</v>
      </c>
      <c r="BE51" s="20"/>
      <c r="BG51" s="2">
        <v>51.482932288752096</v>
      </c>
      <c r="BH51" s="2">
        <v>49.804141018466701</v>
      </c>
      <c r="BI51" s="2">
        <v>49.804141018466701</v>
      </c>
      <c r="BJ51" s="2" t="s">
        <v>62</v>
      </c>
    </row>
    <row r="52" spans="1:62">
      <c r="A52" s="2">
        <v>51</v>
      </c>
      <c r="B52" s="4">
        <v>42867</v>
      </c>
      <c r="C52" s="20">
        <v>2017</v>
      </c>
      <c r="D52" s="4" t="s">
        <v>28</v>
      </c>
      <c r="E52" s="2">
        <v>0.36805555555555558</v>
      </c>
      <c r="F52" s="14">
        <v>44.4900476935819</v>
      </c>
      <c r="G52" s="14">
        <v>68.782091211402999</v>
      </c>
      <c r="H52" s="2">
        <v>2.74</v>
      </c>
      <c r="I52" s="2">
        <v>8</v>
      </c>
      <c r="J52" s="11">
        <v>9.1</v>
      </c>
      <c r="K52" s="27">
        <v>42801</v>
      </c>
      <c r="L52" s="27">
        <v>41050</v>
      </c>
      <c r="M52" s="27">
        <v>54300</v>
      </c>
      <c r="N52" s="22"/>
      <c r="O52" s="15">
        <v>6.8</v>
      </c>
      <c r="P52" s="11">
        <v>21.13</v>
      </c>
      <c r="Q52" s="11">
        <v>3.67</v>
      </c>
      <c r="R52" s="15">
        <v>10.17</v>
      </c>
      <c r="S52" s="15">
        <v>95.730893478122297</v>
      </c>
      <c r="T52" s="11">
        <v>1.95</v>
      </c>
      <c r="U52" s="11">
        <v>8.6</v>
      </c>
      <c r="V52" s="11">
        <v>11.5</v>
      </c>
      <c r="W52" s="11">
        <v>2.7</v>
      </c>
      <c r="X52" s="11">
        <v>10.3</v>
      </c>
      <c r="Y52" s="11">
        <v>2.6</v>
      </c>
      <c r="Z52" s="11">
        <v>5.3</v>
      </c>
      <c r="AA52" s="11">
        <v>27.1</v>
      </c>
      <c r="AB52" s="11">
        <v>5.4</v>
      </c>
      <c r="AC52" s="11">
        <v>10.1</v>
      </c>
      <c r="AD52" s="11">
        <v>1.2</v>
      </c>
      <c r="AE52" s="11">
        <v>8.6</v>
      </c>
      <c r="AF52" s="11">
        <v>27.1</v>
      </c>
      <c r="AG52" s="11">
        <v>5.4</v>
      </c>
      <c r="AH52" s="11">
        <v>10.3</v>
      </c>
      <c r="AI52" s="11">
        <v>2.6</v>
      </c>
      <c r="AJ52" s="11">
        <f>U52-Z52</f>
        <v>3.3</v>
      </c>
      <c r="AK52" s="11">
        <f>AA52-V52</f>
        <v>15.600000000000001</v>
      </c>
      <c r="AL52" s="11">
        <v>3.8349276690030769</v>
      </c>
      <c r="AM52" s="11">
        <v>2229.6020612656475</v>
      </c>
      <c r="AO52" s="11">
        <f t="shared" si="1"/>
        <v>2233.4369889346508</v>
      </c>
      <c r="AP52" s="29">
        <v>0.13204737514039491</v>
      </c>
      <c r="AQ52" s="34">
        <v>9.5252046638726162E-2</v>
      </c>
      <c r="BC52" s="2">
        <v>8.4507042253521121</v>
      </c>
      <c r="BE52" s="20"/>
      <c r="BG52" s="2">
        <v>8.4507042253521121</v>
      </c>
      <c r="BH52" s="2">
        <v>0</v>
      </c>
      <c r="BI52" s="2">
        <v>0</v>
      </c>
    </row>
    <row r="53" spans="1:62">
      <c r="A53" s="2">
        <v>52</v>
      </c>
      <c r="B53" s="4">
        <v>42928</v>
      </c>
      <c r="C53" s="20">
        <v>2017</v>
      </c>
      <c r="D53" s="4" t="s">
        <v>31</v>
      </c>
      <c r="E53" s="2">
        <v>0.54166666666666663</v>
      </c>
      <c r="F53" s="14">
        <v>44.649666666681199</v>
      </c>
      <c r="G53" s="14">
        <v>68.833333333359903</v>
      </c>
      <c r="H53" s="2">
        <v>22.68</v>
      </c>
      <c r="I53" s="2">
        <v>2</v>
      </c>
      <c r="J53" s="11">
        <v>10.61</v>
      </c>
      <c r="K53" s="27">
        <v>7644</v>
      </c>
      <c r="L53" s="27">
        <v>10740</v>
      </c>
      <c r="M53" s="27">
        <v>11400</v>
      </c>
      <c r="N53" s="22"/>
      <c r="O53" s="15">
        <v>19.18</v>
      </c>
      <c r="P53" s="11">
        <v>27.84</v>
      </c>
      <c r="Q53" s="11">
        <v>8.16</v>
      </c>
      <c r="R53" s="15">
        <v>8.0299999999999994</v>
      </c>
      <c r="S53" s="15">
        <v>102.672911638004</v>
      </c>
      <c r="T53" s="11">
        <v>5.4457319999999996</v>
      </c>
      <c r="U53" s="11">
        <v>21.34</v>
      </c>
      <c r="V53" s="11">
        <v>9.11</v>
      </c>
      <c r="W53" s="11">
        <v>4.57</v>
      </c>
      <c r="X53" s="11">
        <v>8.24</v>
      </c>
      <c r="Y53" s="11">
        <v>2.865796</v>
      </c>
      <c r="Z53" s="15">
        <v>17.89</v>
      </c>
      <c r="AA53" s="15">
        <v>14.65</v>
      </c>
      <c r="AB53" s="15">
        <v>11.75</v>
      </c>
      <c r="AC53" s="15">
        <v>7.9</v>
      </c>
      <c r="AD53" s="15">
        <v>9.0803039999999999</v>
      </c>
      <c r="AE53" s="15">
        <v>21.34</v>
      </c>
      <c r="AF53" s="15">
        <v>14.65</v>
      </c>
      <c r="AG53" s="15">
        <v>11.75</v>
      </c>
      <c r="AH53" s="15">
        <v>8.24</v>
      </c>
      <c r="AI53" s="15">
        <v>9.0803039999999999</v>
      </c>
      <c r="AJ53" s="15">
        <v>3.44</v>
      </c>
      <c r="AK53" s="15">
        <v>5.54</v>
      </c>
      <c r="AL53" s="11">
        <v>8.773986642361713</v>
      </c>
      <c r="AM53" s="11">
        <v>8637.078927956738</v>
      </c>
      <c r="AO53" s="11">
        <f t="shared" si="1"/>
        <v>8645.8529145990997</v>
      </c>
      <c r="AP53" s="29">
        <v>1.821423123882584</v>
      </c>
      <c r="AQ53" s="34">
        <v>0.67259577504923729</v>
      </c>
      <c r="AR53" s="2">
        <v>628.46975088967974</v>
      </c>
      <c r="AS53" s="2">
        <v>31.316725978647685</v>
      </c>
      <c r="AX53" s="2">
        <v>263.34519572953735</v>
      </c>
      <c r="BE53" s="20"/>
      <c r="BG53" s="2">
        <v>923.13167259786474</v>
      </c>
      <c r="BH53" s="2">
        <v>891.81494661921715</v>
      </c>
      <c r="BI53" s="2">
        <v>891.81494661921715</v>
      </c>
    </row>
    <row r="54" spans="1:62">
      <c r="A54" s="2">
        <v>53</v>
      </c>
      <c r="B54" s="4">
        <v>42928</v>
      </c>
      <c r="C54" s="20">
        <v>2017</v>
      </c>
      <c r="D54" s="4" t="s">
        <v>29</v>
      </c>
      <c r="E54" s="2">
        <v>0.45833333333333331</v>
      </c>
      <c r="F54" s="14">
        <v>44.5826666666416</v>
      </c>
      <c r="G54" s="14">
        <v>68.812666666705297</v>
      </c>
      <c r="H54" s="2">
        <v>13.83</v>
      </c>
      <c r="I54" s="2">
        <v>4</v>
      </c>
      <c r="J54" s="11">
        <v>6.97</v>
      </c>
      <c r="K54" s="27">
        <v>7644</v>
      </c>
      <c r="L54" s="27">
        <v>10740</v>
      </c>
      <c r="M54" s="27">
        <v>11400</v>
      </c>
      <c r="N54" s="22"/>
      <c r="O54" s="15">
        <v>13.84</v>
      </c>
      <c r="P54" s="11">
        <v>22.99</v>
      </c>
      <c r="Q54" s="11">
        <v>13.95</v>
      </c>
      <c r="R54" s="15">
        <v>8.4600000000000009</v>
      </c>
      <c r="S54" s="15">
        <v>94.386613815451099</v>
      </c>
      <c r="T54" s="11">
        <v>6.8051779999999997</v>
      </c>
      <c r="U54" s="11">
        <v>17.440000000000001</v>
      </c>
      <c r="V54" s="11">
        <v>16.13</v>
      </c>
      <c r="W54" s="11">
        <v>4.38</v>
      </c>
      <c r="X54" s="11">
        <v>8.2799999999999994</v>
      </c>
      <c r="Y54" s="11">
        <v>1.5125660000000001</v>
      </c>
      <c r="Z54" s="15">
        <v>11.63</v>
      </c>
      <c r="AA54" s="15">
        <v>27.04</v>
      </c>
      <c r="AB54" s="15">
        <v>26.2</v>
      </c>
      <c r="AC54" s="15">
        <v>8.76</v>
      </c>
      <c r="AD54" s="15">
        <v>10.412485999999998</v>
      </c>
      <c r="AE54" s="15">
        <v>17</v>
      </c>
      <c r="AF54" s="15">
        <v>27.04</v>
      </c>
      <c r="AG54" s="15">
        <v>26.2</v>
      </c>
      <c r="AH54" s="15">
        <v>8.76</v>
      </c>
      <c r="AI54" s="15">
        <v>10.412485999999998</v>
      </c>
      <c r="AJ54" s="15">
        <v>5.81</v>
      </c>
      <c r="AK54" s="15">
        <v>10.91</v>
      </c>
      <c r="AL54" s="11">
        <v>10.136921901627785</v>
      </c>
      <c r="AM54" s="11">
        <v>2516.9491525423728</v>
      </c>
      <c r="AO54" s="11">
        <f t="shared" si="1"/>
        <v>2527.0860744440006</v>
      </c>
      <c r="AP54" s="29">
        <v>2.1143964399595472</v>
      </c>
      <c r="AQ54" s="34">
        <v>0.76260731460072939</v>
      </c>
      <c r="AR54" s="2">
        <v>1.4245014245014245</v>
      </c>
      <c r="AX54" s="2">
        <v>0.71225071225071224</v>
      </c>
      <c r="BB54" s="2">
        <v>2.1367521367521372</v>
      </c>
      <c r="BE54" s="20"/>
      <c r="BG54" s="2">
        <v>4.2735042735042743</v>
      </c>
      <c r="BH54" s="2">
        <v>2.1367521367521367</v>
      </c>
      <c r="BI54" s="2">
        <v>2.1367521367521367</v>
      </c>
    </row>
    <row r="55" spans="1:62">
      <c r="A55" s="2">
        <v>54</v>
      </c>
      <c r="B55" s="4">
        <v>42928</v>
      </c>
      <c r="C55" s="20">
        <v>2017</v>
      </c>
      <c r="D55" s="4" t="s">
        <v>29</v>
      </c>
      <c r="E55" s="2">
        <v>0.42430555555555555</v>
      </c>
      <c r="F55" s="14">
        <v>44.539499999960803</v>
      </c>
      <c r="G55" s="14">
        <v>68.802166666672093</v>
      </c>
      <c r="H55" s="2">
        <v>8.18</v>
      </c>
      <c r="I55" s="2">
        <v>5</v>
      </c>
      <c r="J55" s="11">
        <v>11.21</v>
      </c>
      <c r="K55" s="27">
        <v>7644</v>
      </c>
      <c r="L55" s="27">
        <v>10740</v>
      </c>
      <c r="M55" s="27">
        <v>11400</v>
      </c>
      <c r="N55" s="22"/>
      <c r="O55" s="15">
        <v>15.34</v>
      </c>
      <c r="P55" s="11">
        <v>20.66</v>
      </c>
      <c r="Q55" s="11">
        <v>6.53</v>
      </c>
      <c r="R55" s="15">
        <v>8.51</v>
      </c>
      <c r="S55" s="15">
        <v>96.567348576083603</v>
      </c>
      <c r="T55" s="11">
        <v>5.6439919999999999</v>
      </c>
      <c r="U55" s="11">
        <v>18.059999999999999</v>
      </c>
      <c r="V55" s="11">
        <v>15.66</v>
      </c>
      <c r="W55" s="11">
        <v>3.48</v>
      </c>
      <c r="X55" s="11">
        <v>8.3800000000000008</v>
      </c>
      <c r="Y55" s="11">
        <v>2.1071599999999999</v>
      </c>
      <c r="Z55" s="15">
        <v>13.63</v>
      </c>
      <c r="AA55" s="15">
        <v>23.86</v>
      </c>
      <c r="AB55" s="15">
        <v>11.86</v>
      </c>
      <c r="AC55" s="15">
        <v>8.58</v>
      </c>
      <c r="AD55" s="15">
        <v>8.1134960000000014</v>
      </c>
      <c r="AE55" s="15">
        <v>18.062000000000001</v>
      </c>
      <c r="AF55" s="15">
        <v>23.86</v>
      </c>
      <c r="AG55" s="15">
        <v>11.86</v>
      </c>
      <c r="AH55" s="15">
        <v>8.58</v>
      </c>
      <c r="AI55" s="15">
        <v>8.1134960000000014</v>
      </c>
      <c r="AJ55" s="15">
        <v>4.43</v>
      </c>
      <c r="AK55" s="15">
        <v>8.1999999999999993</v>
      </c>
      <c r="AL55" s="11">
        <v>0.60710617781128096</v>
      </c>
      <c r="AM55" s="11">
        <v>1384.786641929499</v>
      </c>
      <c r="AO55" s="11">
        <f t="shared" si="1"/>
        <v>1385.3937481073103</v>
      </c>
      <c r="AP55" s="29">
        <v>1.6711972602225176</v>
      </c>
      <c r="AQ55" s="34">
        <v>0.60275699991756215</v>
      </c>
      <c r="BC55" s="2">
        <v>1783.1010452961673</v>
      </c>
      <c r="BE55" s="20"/>
      <c r="BG55" s="2">
        <v>1783.1010452961673</v>
      </c>
      <c r="BH55" s="2">
        <v>0</v>
      </c>
      <c r="BI55" s="2">
        <v>0</v>
      </c>
    </row>
    <row r="56" spans="1:62">
      <c r="A56" s="2">
        <v>55</v>
      </c>
      <c r="B56" s="4">
        <v>42928</v>
      </c>
      <c r="C56" s="20">
        <v>2017</v>
      </c>
      <c r="D56" s="4" t="s">
        <v>29</v>
      </c>
      <c r="E56" s="2">
        <v>0.39027777777777778</v>
      </c>
      <c r="F56" s="14">
        <v>44.491000000028301</v>
      </c>
      <c r="G56" s="14">
        <v>68.786999999974995</v>
      </c>
      <c r="H56" s="2">
        <v>2.78</v>
      </c>
      <c r="I56" s="2">
        <v>8</v>
      </c>
      <c r="J56" s="11">
        <v>14.39</v>
      </c>
      <c r="K56" s="27">
        <v>7644</v>
      </c>
      <c r="L56" s="27">
        <v>10740</v>
      </c>
      <c r="M56" s="27">
        <v>11400</v>
      </c>
      <c r="N56" s="22"/>
      <c r="O56" s="15">
        <v>12.81</v>
      </c>
      <c r="P56" s="11">
        <v>26.33</v>
      </c>
      <c r="Q56" s="11">
        <v>6.63</v>
      </c>
      <c r="R56" s="15">
        <v>9.0399999999999991</v>
      </c>
      <c r="S56" s="15">
        <v>100.746580609758</v>
      </c>
      <c r="T56" s="11">
        <v>17.792852</v>
      </c>
      <c r="U56" s="11">
        <v>15.56</v>
      </c>
      <c r="V56" s="11">
        <v>22.6</v>
      </c>
      <c r="W56" s="11">
        <v>4.28</v>
      </c>
      <c r="X56" s="11">
        <v>9.07</v>
      </c>
      <c r="Y56" s="11">
        <v>15.958892000000001</v>
      </c>
      <c r="Z56" s="15">
        <v>10.835000000000001</v>
      </c>
      <c r="AA56" s="15">
        <v>28.68</v>
      </c>
      <c r="AB56" s="15">
        <v>9.33</v>
      </c>
      <c r="AC56" s="15">
        <v>8.86</v>
      </c>
      <c r="AD56" s="15">
        <v>22.172779999999999</v>
      </c>
      <c r="AE56" s="15">
        <v>15.56</v>
      </c>
      <c r="AF56" s="15">
        <v>28.68</v>
      </c>
      <c r="AG56" s="15">
        <v>9.33</v>
      </c>
      <c r="AH56" s="15">
        <v>9.18</v>
      </c>
      <c r="AI56" s="15">
        <v>22.172779999999999</v>
      </c>
      <c r="AJ56" s="15">
        <v>4.7300000000000004</v>
      </c>
      <c r="AK56" s="15">
        <v>6.08</v>
      </c>
      <c r="AL56" s="11">
        <v>1.7738589947659333</v>
      </c>
      <c r="AM56" s="11">
        <v>4676.8426378815902</v>
      </c>
      <c r="AO56" s="11">
        <f t="shared" si="1"/>
        <v>4678.616496876356</v>
      </c>
      <c r="AP56" s="29">
        <v>0.84839414222897003</v>
      </c>
      <c r="AQ56" s="34">
        <v>0.36845289444908425</v>
      </c>
      <c r="AR56" s="45"/>
      <c r="AS56" s="45">
        <v>1.1481056257175661</v>
      </c>
      <c r="AT56" s="45"/>
      <c r="AU56" s="45"/>
      <c r="AV56" s="45"/>
      <c r="AW56" s="45"/>
      <c r="AX56" s="45"/>
      <c r="AY56" s="45"/>
      <c r="AZ56" s="45"/>
      <c r="BA56" s="45"/>
      <c r="BB56" s="45"/>
      <c r="BC56" s="45">
        <v>86.107921928817461</v>
      </c>
      <c r="BE56" s="20"/>
      <c r="BG56" s="2">
        <v>87.256027554535024</v>
      </c>
      <c r="BH56" s="2">
        <v>0</v>
      </c>
      <c r="BI56" s="2">
        <v>0</v>
      </c>
    </row>
    <row r="57" spans="1:62">
      <c r="A57" s="2">
        <v>56</v>
      </c>
      <c r="B57" s="4">
        <v>43019</v>
      </c>
      <c r="C57" s="20">
        <v>2017</v>
      </c>
      <c r="D57" s="4" t="s">
        <v>32</v>
      </c>
      <c r="E57" s="2">
        <v>0.59930555555555554</v>
      </c>
      <c r="F57" s="14">
        <v>44.648666666681798</v>
      </c>
      <c r="G57" s="14">
        <v>68.832499999987803</v>
      </c>
      <c r="H57" s="2">
        <v>22.559999999999899</v>
      </c>
      <c r="I57" s="2">
        <v>2</v>
      </c>
      <c r="J57" s="11">
        <v>10.45</v>
      </c>
      <c r="K57" s="27">
        <v>4092</v>
      </c>
      <c r="L57" s="27">
        <v>5567</v>
      </c>
      <c r="M57" s="27">
        <v>7960</v>
      </c>
      <c r="N57" s="22"/>
      <c r="O57" s="15">
        <v>15.59</v>
      </c>
      <c r="P57" s="11">
        <v>17.329999999999998</v>
      </c>
      <c r="Q57" s="11">
        <v>15.83</v>
      </c>
      <c r="R57" s="15">
        <v>8.09</v>
      </c>
      <c r="S57" s="15">
        <v>90.420234775217594</v>
      </c>
      <c r="T57" s="22">
        <v>1.8024439999999999</v>
      </c>
      <c r="U57" s="11">
        <v>15.83</v>
      </c>
      <c r="V57" s="11">
        <v>16.41</v>
      </c>
      <c r="W57" s="11">
        <v>10.83</v>
      </c>
      <c r="X57" s="11">
        <v>8.5</v>
      </c>
      <c r="Y57" s="22">
        <v>1.0180039999999999</v>
      </c>
      <c r="Z57" s="11">
        <v>15.53</v>
      </c>
      <c r="AA57" s="11">
        <v>17.920000000000002</v>
      </c>
      <c r="AB57" s="11">
        <v>26.56</v>
      </c>
      <c r="AC57" s="11">
        <v>7.83</v>
      </c>
      <c r="AD57" s="23">
        <v>2.4648600000000003</v>
      </c>
      <c r="AE57" s="11">
        <v>15.827999999999999</v>
      </c>
      <c r="AF57" s="11">
        <v>17.920000000000002</v>
      </c>
      <c r="AG57" s="15">
        <v>26.56</v>
      </c>
      <c r="AH57" s="15">
        <v>8.5</v>
      </c>
      <c r="AI57" s="23">
        <v>2.4648600000000003</v>
      </c>
      <c r="AJ57" s="11">
        <v>0.29599999999999999</v>
      </c>
      <c r="AK57" s="11">
        <v>1.52</v>
      </c>
      <c r="AL57" s="11">
        <v>22.285545562340928</v>
      </c>
      <c r="AM57" s="11">
        <v>2064.6699115481451</v>
      </c>
      <c r="AO57" s="11">
        <f t="shared" si="1"/>
        <v>2086.9554571104859</v>
      </c>
      <c r="AP57" s="29">
        <v>0.69958715074006528</v>
      </c>
      <c r="AQ57" s="34">
        <v>0.35951667710849644</v>
      </c>
      <c r="AR57" s="2">
        <v>41.432584269662918</v>
      </c>
      <c r="AS57" s="2">
        <v>6.3202247191011232</v>
      </c>
      <c r="AX57" s="2">
        <v>12.640449438202246</v>
      </c>
      <c r="BB57" s="2">
        <v>30.898876404494381</v>
      </c>
      <c r="BC57" s="2">
        <v>1.4044943820224718</v>
      </c>
      <c r="BE57" s="20"/>
      <c r="BG57" s="2">
        <v>92.696629213483149</v>
      </c>
      <c r="BH57" s="2">
        <v>54.073033707865164</v>
      </c>
      <c r="BI57" s="2">
        <v>54.073033707865164</v>
      </c>
    </row>
    <row r="58" spans="1:62">
      <c r="A58" s="2">
        <v>57</v>
      </c>
      <c r="B58" s="4">
        <v>43019</v>
      </c>
      <c r="C58" s="20">
        <v>2017</v>
      </c>
      <c r="D58" s="4" t="s">
        <v>32</v>
      </c>
      <c r="E58" s="2">
        <v>0.53541666666666665</v>
      </c>
      <c r="F58" s="14">
        <v>44.5826666666416</v>
      </c>
      <c r="G58" s="14">
        <v>68.812666666705297</v>
      </c>
      <c r="H58" s="2">
        <v>13.83</v>
      </c>
      <c r="I58" s="2">
        <v>4</v>
      </c>
      <c r="J58" s="11">
        <v>6.7</v>
      </c>
      <c r="K58" s="27">
        <v>4092</v>
      </c>
      <c r="L58" s="27">
        <v>5567</v>
      </c>
      <c r="M58" s="27">
        <v>7960</v>
      </c>
      <c r="N58" s="22"/>
      <c r="O58" s="15">
        <v>14.71</v>
      </c>
      <c r="P58" s="11">
        <v>25.03</v>
      </c>
      <c r="Q58" s="11">
        <v>36.32</v>
      </c>
      <c r="R58" s="15">
        <v>7.8460000000000001</v>
      </c>
      <c r="S58" s="15">
        <v>90.265576159626605</v>
      </c>
      <c r="T58" s="22">
        <v>3.0653179999999995</v>
      </c>
      <c r="U58" s="11">
        <v>15.634</v>
      </c>
      <c r="V58" s="11">
        <v>19.34</v>
      </c>
      <c r="W58" s="11">
        <v>7.52</v>
      </c>
      <c r="X58" s="11">
        <v>8.27</v>
      </c>
      <c r="Y58" s="22">
        <v>2.1895280000000001</v>
      </c>
      <c r="Z58" s="11">
        <v>14.037000000000001</v>
      </c>
      <c r="AA58" s="11">
        <v>29.36</v>
      </c>
      <c r="AB58" s="11">
        <v>87.92</v>
      </c>
      <c r="AC58" s="11">
        <v>7.62</v>
      </c>
      <c r="AD58" s="23">
        <v>4.3387639999999994</v>
      </c>
      <c r="AE58" s="11">
        <v>15.634</v>
      </c>
      <c r="AF58" s="11">
        <v>29.36</v>
      </c>
      <c r="AG58" s="15">
        <v>87.92</v>
      </c>
      <c r="AH58" s="15">
        <v>8.27</v>
      </c>
      <c r="AI58" s="23">
        <v>4.3387639999999994</v>
      </c>
      <c r="AJ58" s="11">
        <v>1.6</v>
      </c>
      <c r="AK58" s="11">
        <v>10.02</v>
      </c>
      <c r="AL58" s="11">
        <v>25.215975616701474</v>
      </c>
      <c r="AM58" s="11">
        <v>1844.2093754795214</v>
      </c>
      <c r="AO58" s="11">
        <f t="shared" si="1"/>
        <v>1869.4253510962228</v>
      </c>
      <c r="AP58" s="29">
        <v>2.0329950943169113</v>
      </c>
      <c r="AQ58" s="34">
        <v>0.70336803172913709</v>
      </c>
      <c r="AR58" s="2">
        <v>4.9751243781094523</v>
      </c>
      <c r="AS58" s="2">
        <v>1.4214641080312722</v>
      </c>
      <c r="AV58" s="2">
        <v>0.71073205401563611</v>
      </c>
      <c r="AX58" s="2">
        <v>18.47903340440654</v>
      </c>
      <c r="BB58" s="2">
        <v>35.536602700781806</v>
      </c>
      <c r="BC58" s="2">
        <v>8.5287846481876333</v>
      </c>
      <c r="BE58" s="20"/>
      <c r="BG58" s="2">
        <v>69.651741293532339</v>
      </c>
      <c r="BH58" s="2">
        <v>23.454157782515992</v>
      </c>
      <c r="BI58" s="2">
        <v>23.454157782515992</v>
      </c>
    </row>
    <row r="59" spans="1:62">
      <c r="A59" s="2">
        <v>58</v>
      </c>
      <c r="B59" s="4">
        <v>43019</v>
      </c>
      <c r="C59" s="20">
        <v>2017</v>
      </c>
      <c r="D59" s="4" t="s">
        <v>32</v>
      </c>
      <c r="E59" s="2">
        <v>0.49791666666666662</v>
      </c>
      <c r="F59" s="14">
        <v>44.534833333296802</v>
      </c>
      <c r="G59" s="14">
        <v>68.804999999964494</v>
      </c>
      <c r="H59" s="2">
        <v>7.66</v>
      </c>
      <c r="I59" s="2">
        <v>5</v>
      </c>
      <c r="J59" s="11">
        <v>14.85</v>
      </c>
      <c r="K59" s="27">
        <v>4092</v>
      </c>
      <c r="L59" s="27">
        <v>5567</v>
      </c>
      <c r="M59" s="27">
        <v>7960</v>
      </c>
      <c r="N59" s="22"/>
      <c r="O59" s="15">
        <v>14.67</v>
      </c>
      <c r="P59" s="11">
        <v>24.94</v>
      </c>
      <c r="Q59" s="11">
        <v>6.97</v>
      </c>
      <c r="R59" s="15">
        <v>8.06</v>
      </c>
      <c r="S59" s="15">
        <v>92.599801435511907</v>
      </c>
      <c r="T59" s="22">
        <v>2.3478319999999999</v>
      </c>
      <c r="U59" s="11">
        <v>15.21</v>
      </c>
      <c r="V59" s="11">
        <v>20.46</v>
      </c>
      <c r="W59" s="11">
        <v>4.2300000000000004</v>
      </c>
      <c r="X59" s="11">
        <v>8.7100000000000009</v>
      </c>
      <c r="Y59" s="22">
        <v>0.84450399999999992</v>
      </c>
      <c r="Z59" s="11">
        <v>14.14</v>
      </c>
      <c r="AA59" s="11">
        <v>28.65</v>
      </c>
      <c r="AB59" s="11">
        <v>12.75</v>
      </c>
      <c r="AC59" s="11">
        <v>7.69</v>
      </c>
      <c r="AD59" s="23">
        <v>3.8511600000000001</v>
      </c>
      <c r="AE59" s="11">
        <v>15.208</v>
      </c>
      <c r="AF59" s="11">
        <v>28.65</v>
      </c>
      <c r="AG59" s="15">
        <v>4.5</v>
      </c>
      <c r="AH59" s="15">
        <v>8.7100000000000009</v>
      </c>
      <c r="AI59" s="23">
        <v>3.8511600000000001</v>
      </c>
      <c r="AJ59" s="11">
        <v>1.0649999999999999</v>
      </c>
      <c r="AK59" s="11">
        <v>8.19</v>
      </c>
      <c r="AL59" s="11">
        <v>0.27612359292019106</v>
      </c>
      <c r="AM59" s="11">
        <v>1245.072951229487</v>
      </c>
      <c r="AO59" s="11">
        <f t="shared" si="1"/>
        <v>1245.3490748224071</v>
      </c>
      <c r="AP59" s="29">
        <v>1.6372715793296624</v>
      </c>
      <c r="AQ59" s="34">
        <v>0.5905208970218363</v>
      </c>
      <c r="AS59" s="2">
        <v>0.70422535211267612</v>
      </c>
      <c r="AX59" s="2">
        <v>71.126760563380287</v>
      </c>
      <c r="BC59" s="2">
        <v>3.5211267605633805</v>
      </c>
      <c r="BE59" s="20"/>
      <c r="BG59" s="2">
        <v>75.352112676056336</v>
      </c>
      <c r="BH59" s="2">
        <v>71.126760563380287</v>
      </c>
      <c r="BI59" s="2">
        <v>71.126760563380287</v>
      </c>
    </row>
    <row r="60" spans="1:62">
      <c r="A60" s="2">
        <v>59</v>
      </c>
      <c r="B60" s="4">
        <v>43019</v>
      </c>
      <c r="C60" s="20">
        <v>2017</v>
      </c>
      <c r="D60" s="4" t="s">
        <v>32</v>
      </c>
      <c r="E60" s="2">
        <v>0.4548611111111111</v>
      </c>
      <c r="F60" s="14">
        <v>44.495000000026003</v>
      </c>
      <c r="G60" s="14">
        <v>68.779999999979097</v>
      </c>
      <c r="H60" s="2">
        <v>4</v>
      </c>
      <c r="I60" s="2">
        <v>8</v>
      </c>
      <c r="J60" s="11">
        <v>9.6999999999999993</v>
      </c>
      <c r="K60" s="27">
        <v>4092</v>
      </c>
      <c r="L60" s="27">
        <v>5567</v>
      </c>
      <c r="M60" s="27">
        <v>7960</v>
      </c>
      <c r="N60" s="22"/>
      <c r="O60" s="15">
        <v>14.57</v>
      </c>
      <c r="P60" s="11">
        <v>26.96</v>
      </c>
      <c r="Q60" s="11">
        <v>3.42</v>
      </c>
      <c r="R60" s="15">
        <v>7.98</v>
      </c>
      <c r="S60" s="15">
        <v>92.633603613206404</v>
      </c>
      <c r="T60" s="22">
        <v>3.0995959999999996</v>
      </c>
      <c r="U60" s="11">
        <v>14.987</v>
      </c>
      <c r="V60" s="11">
        <v>25.45</v>
      </c>
      <c r="W60" s="11">
        <v>3.46</v>
      </c>
      <c r="X60" s="11">
        <v>8.49</v>
      </c>
      <c r="Y60" s="22">
        <v>1.9704519999999999</v>
      </c>
      <c r="Z60" s="11">
        <v>14.27</v>
      </c>
      <c r="AA60" s="11">
        <v>28.32</v>
      </c>
      <c r="AB60" s="11">
        <v>3.23</v>
      </c>
      <c r="AC60" s="11">
        <v>7.76</v>
      </c>
      <c r="AD60" s="23">
        <v>3.480772</v>
      </c>
      <c r="AE60" s="11">
        <v>14.98</v>
      </c>
      <c r="AF60" s="11">
        <v>28.32</v>
      </c>
      <c r="AG60" s="15">
        <v>3.56</v>
      </c>
      <c r="AH60" s="15">
        <v>8.49</v>
      </c>
      <c r="AI60" s="23">
        <v>3.8475639999999998</v>
      </c>
      <c r="AJ60" s="11">
        <v>0.71399999999999997</v>
      </c>
      <c r="AK60" s="11">
        <v>2.87</v>
      </c>
      <c r="AL60" s="11">
        <v>38.360507061356344</v>
      </c>
      <c r="AM60" s="11">
        <v>940.17857142857144</v>
      </c>
      <c r="AO60" s="11">
        <f t="shared" si="1"/>
        <v>978.53907848992776</v>
      </c>
      <c r="AP60" s="29">
        <v>0.64852552376047468</v>
      </c>
      <c r="AQ60" s="34">
        <v>0.59031337119549909</v>
      </c>
      <c r="AR60" s="17"/>
      <c r="AS60" s="17"/>
      <c r="AX60" s="2">
        <v>295.85152838427945</v>
      </c>
      <c r="BC60" s="2">
        <v>50.21834061135371</v>
      </c>
      <c r="BG60" s="2">
        <v>346.06986899563316</v>
      </c>
      <c r="BH60" s="2">
        <v>295.85152838427945</v>
      </c>
      <c r="BI60" s="2">
        <v>295.85152838427945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60"/>
  <sheetViews>
    <sheetView workbookViewId="0">
      <pane ySplit="1" topLeftCell="A3" activePane="bottomLeft" state="frozen"/>
      <selection activeCell="AF1" sqref="AF1"/>
      <selection pane="bottomLeft" activeCell="AO60" sqref="AO60"/>
    </sheetView>
  </sheetViews>
  <sheetFormatPr baseColWidth="10" defaultColWidth="10.6640625" defaultRowHeight="15" x14ac:dyDescent="0"/>
  <cols>
    <col min="1" max="1" width="17" style="2" bestFit="1" customWidth="1"/>
    <col min="2" max="2" width="10.6640625" style="4"/>
    <col min="3" max="3" width="10.6640625" style="20"/>
    <col min="4" max="4" width="10.6640625" style="4"/>
    <col min="5" max="5" width="10.6640625" style="2" customWidth="1"/>
    <col min="6" max="7" width="10.6640625" style="14" customWidth="1"/>
    <col min="8" max="8" width="8.5" style="2" customWidth="1"/>
    <col min="9" max="9" width="10.6640625" style="2"/>
    <col min="10" max="10" width="10.6640625" style="11" customWidth="1"/>
    <col min="11" max="11" width="22.1640625" style="2" customWidth="1"/>
    <col min="12" max="13" width="10.6640625" style="2" customWidth="1"/>
    <col min="14" max="14" width="10.6640625" style="11" customWidth="1"/>
    <col min="15" max="15" width="14.6640625" style="15" customWidth="1"/>
    <col min="16" max="17" width="10.6640625" style="11" customWidth="1"/>
    <col min="18" max="19" width="10.6640625" style="15" customWidth="1"/>
    <col min="20" max="20" width="10.6640625" style="11" customWidth="1"/>
    <col min="21" max="21" width="17" style="11" customWidth="1"/>
    <col min="22" max="25" width="10.6640625" style="11" customWidth="1"/>
    <col min="26" max="27" width="15" style="11" customWidth="1"/>
    <col min="28" max="32" width="10.6640625" style="11" customWidth="1"/>
    <col min="33" max="35" width="10.6640625" style="2" customWidth="1"/>
    <col min="36" max="37" width="10.6640625" style="11" customWidth="1"/>
    <col min="38" max="38" width="19" style="11" customWidth="1"/>
    <col min="39" max="39" width="21.6640625" style="11" customWidth="1"/>
    <col min="40" max="41" width="20.5" style="11" customWidth="1"/>
    <col min="42" max="42" width="10.6640625" style="29"/>
    <col min="43" max="43" width="10.6640625" style="34"/>
    <col min="44" max="44" width="14.1640625" style="2" bestFit="1" customWidth="1"/>
    <col min="45" max="45" width="13.5" style="2" customWidth="1"/>
    <col min="46" max="46" width="16" style="2" customWidth="1"/>
    <col min="47" max="47" width="14.1640625" style="2" bestFit="1" customWidth="1"/>
    <col min="48" max="48" width="16.1640625" style="2" bestFit="1" customWidth="1"/>
    <col min="49" max="49" width="14.83203125" style="2" bestFit="1" customWidth="1"/>
    <col min="50" max="50" width="15.33203125" style="2" bestFit="1" customWidth="1"/>
    <col min="51" max="52" width="10.6640625" style="2" customWidth="1"/>
    <col min="53" max="53" width="13.6640625" style="2" bestFit="1" customWidth="1"/>
    <col min="54" max="55" width="10.6640625" style="2" customWidth="1"/>
    <col min="56" max="16384" width="10.6640625" style="2"/>
  </cols>
  <sheetData>
    <row r="1" spans="1:62" ht="30">
      <c r="A1" s="57" t="s">
        <v>22</v>
      </c>
      <c r="B1" s="58" t="s">
        <v>0</v>
      </c>
      <c r="C1" s="57" t="s">
        <v>25</v>
      </c>
      <c r="D1" s="58" t="s">
        <v>26</v>
      </c>
      <c r="E1" s="57" t="s">
        <v>21</v>
      </c>
      <c r="F1" s="59" t="s">
        <v>19</v>
      </c>
      <c r="G1" s="59" t="s">
        <v>20</v>
      </c>
      <c r="H1" s="57" t="s">
        <v>51</v>
      </c>
      <c r="I1" s="57" t="s">
        <v>16</v>
      </c>
      <c r="J1" s="60" t="s">
        <v>1</v>
      </c>
      <c r="K1" s="57" t="s">
        <v>52</v>
      </c>
      <c r="L1" s="57" t="s">
        <v>53</v>
      </c>
      <c r="M1" s="57" t="s">
        <v>54</v>
      </c>
      <c r="N1" s="60" t="s">
        <v>55</v>
      </c>
      <c r="O1" s="60" t="s">
        <v>56</v>
      </c>
      <c r="P1" s="60" t="s">
        <v>57</v>
      </c>
      <c r="Q1" s="60" t="s">
        <v>58</v>
      </c>
      <c r="R1" s="60" t="s">
        <v>59</v>
      </c>
      <c r="S1" s="69" t="s">
        <v>70</v>
      </c>
      <c r="T1" s="60" t="s">
        <v>60</v>
      </c>
      <c r="U1" s="60" t="s">
        <v>61</v>
      </c>
      <c r="V1" s="60" t="s">
        <v>2</v>
      </c>
      <c r="W1" s="60" t="s">
        <v>3</v>
      </c>
      <c r="X1" s="60" t="s">
        <v>4</v>
      </c>
      <c r="Y1" s="60" t="s">
        <v>5</v>
      </c>
      <c r="Z1" s="60" t="s">
        <v>6</v>
      </c>
      <c r="AA1" s="60" t="s">
        <v>15</v>
      </c>
      <c r="AB1" s="60" t="s">
        <v>7</v>
      </c>
      <c r="AC1" s="60" t="s">
        <v>8</v>
      </c>
      <c r="AD1" s="60" t="s">
        <v>9</v>
      </c>
      <c r="AE1" s="60" t="s">
        <v>10</v>
      </c>
      <c r="AF1" s="60" t="s">
        <v>11</v>
      </c>
      <c r="AG1" s="57" t="s">
        <v>12</v>
      </c>
      <c r="AH1" s="57" t="s">
        <v>13</v>
      </c>
      <c r="AI1" s="57" t="s">
        <v>14</v>
      </c>
      <c r="AJ1" s="60" t="s">
        <v>17</v>
      </c>
      <c r="AK1" s="60" t="s">
        <v>18</v>
      </c>
      <c r="AL1" s="60" t="s">
        <v>36</v>
      </c>
      <c r="AM1" s="60" t="s">
        <v>33</v>
      </c>
      <c r="AN1" s="60" t="s">
        <v>34</v>
      </c>
      <c r="AO1" s="60" t="s">
        <v>35</v>
      </c>
      <c r="AP1" s="72" t="s">
        <v>23</v>
      </c>
      <c r="AQ1" s="73" t="s">
        <v>24</v>
      </c>
      <c r="AR1" s="63" t="s">
        <v>65</v>
      </c>
      <c r="AS1" s="63" t="s">
        <v>37</v>
      </c>
      <c r="AT1" s="63" t="s">
        <v>38</v>
      </c>
      <c r="AU1" s="63" t="s">
        <v>39</v>
      </c>
      <c r="AV1" s="63" t="s">
        <v>40</v>
      </c>
      <c r="AW1" s="63" t="s">
        <v>41</v>
      </c>
      <c r="AX1" s="63" t="s">
        <v>42</v>
      </c>
      <c r="AY1" s="63" t="s">
        <v>43</v>
      </c>
      <c r="AZ1" s="63" t="s">
        <v>44</v>
      </c>
      <c r="BA1" s="63" t="s">
        <v>45</v>
      </c>
      <c r="BB1" s="63" t="s">
        <v>46</v>
      </c>
      <c r="BC1" s="63" t="s">
        <v>47</v>
      </c>
      <c r="BD1" s="71" t="s">
        <v>48</v>
      </c>
      <c r="BE1" s="71" t="s">
        <v>49</v>
      </c>
      <c r="BF1" s="57" t="s">
        <v>50</v>
      </c>
      <c r="BG1" s="71" t="s">
        <v>69</v>
      </c>
      <c r="BH1" s="2" t="s">
        <v>66</v>
      </c>
      <c r="BI1" s="2" t="s">
        <v>72</v>
      </c>
      <c r="BJ1" s="2" t="s">
        <v>63</v>
      </c>
    </row>
    <row r="2" spans="1:62">
      <c r="A2" s="2">
        <v>7</v>
      </c>
      <c r="B2" s="4">
        <v>41480</v>
      </c>
      <c r="C2" s="20">
        <v>2013</v>
      </c>
      <c r="D2" s="4" t="s">
        <v>29</v>
      </c>
      <c r="E2" s="8">
        <v>0.42395833333333338</v>
      </c>
      <c r="F2" s="12">
        <v>44.5390000000003</v>
      </c>
      <c r="G2" s="12">
        <v>68.802999999965706</v>
      </c>
      <c r="H2" s="2">
        <v>8.1199999999999992</v>
      </c>
      <c r="I2" s="2">
        <v>5</v>
      </c>
      <c r="J2" s="11">
        <v>20.666</v>
      </c>
      <c r="K2" s="1">
        <v>12044</v>
      </c>
      <c r="L2" s="1">
        <v>12686</v>
      </c>
      <c r="M2" s="1">
        <v>15700</v>
      </c>
      <c r="N2" s="11">
        <v>1.42602857388556</v>
      </c>
      <c r="O2" s="15">
        <v>14.3430008411153</v>
      </c>
      <c r="P2" s="11">
        <v>25.5724937582271</v>
      </c>
      <c r="Q2" s="11">
        <v>40.876313115023102</v>
      </c>
      <c r="R2" s="28"/>
      <c r="S2" s="28"/>
      <c r="T2" s="11">
        <v>3.7250806096223399</v>
      </c>
      <c r="U2" s="11">
        <v>17.384612584685801</v>
      </c>
      <c r="V2" s="11">
        <v>17.781868252916301</v>
      </c>
      <c r="W2" s="11">
        <v>7.3745216199607801</v>
      </c>
      <c r="Y2" s="11">
        <v>2.6534437852166</v>
      </c>
      <c r="Z2" s="11">
        <v>12.58203521708</v>
      </c>
      <c r="AA2" s="11">
        <v>29.392851803788101</v>
      </c>
      <c r="AB2" s="11">
        <v>259.17872032695101</v>
      </c>
      <c r="AD2" s="11">
        <v>12.215099769813399</v>
      </c>
      <c r="AE2" s="11">
        <v>18.785</v>
      </c>
      <c r="AF2" s="11">
        <v>30.03</v>
      </c>
      <c r="AG2" s="2">
        <v>310.47000000000003</v>
      </c>
      <c r="AI2" s="2">
        <v>20.71</v>
      </c>
      <c r="AJ2" s="11">
        <v>4.8025773676057302</v>
      </c>
      <c r="AK2" s="11">
        <v>11.610983550871801</v>
      </c>
      <c r="AL2" s="11">
        <v>2.3818051259975301</v>
      </c>
      <c r="AM2" s="11">
        <v>16889.559274172101</v>
      </c>
      <c r="AN2" s="11">
        <v>1.21736706439874</v>
      </c>
      <c r="AO2" s="11">
        <f t="shared" ref="AO2:AO33" si="0">SUM(AL2:AM2)</f>
        <v>16891.9410792981</v>
      </c>
      <c r="AP2" s="16">
        <v>1.337593854728047</v>
      </c>
      <c r="AQ2" s="31">
        <v>0.4824350052349265</v>
      </c>
      <c r="AR2" s="1">
        <v>12.417823228634038</v>
      </c>
      <c r="AX2" s="2">
        <v>7.3046018991964941</v>
      </c>
      <c r="AY2" s="2">
        <v>9.4959824689554431</v>
      </c>
      <c r="BC2" s="2">
        <v>1.4609203798392987</v>
      </c>
      <c r="BE2" s="20"/>
      <c r="BG2" s="2">
        <v>30.679327976625274</v>
      </c>
      <c r="BH2" s="2">
        <v>19.722425127830533</v>
      </c>
      <c r="BI2" s="2">
        <v>19.722425127830533</v>
      </c>
    </row>
    <row r="3" spans="1:62">
      <c r="A3" s="2">
        <v>44</v>
      </c>
      <c r="B3" s="4">
        <v>42634</v>
      </c>
      <c r="C3" s="20">
        <v>2016</v>
      </c>
      <c r="D3" s="4" t="s">
        <v>27</v>
      </c>
      <c r="E3" s="5">
        <v>0.5741087962962963</v>
      </c>
      <c r="F3" s="14">
        <v>44.651438238418201</v>
      </c>
      <c r="G3" s="14">
        <v>68.831648944862494</v>
      </c>
      <c r="H3" s="2">
        <v>22.91</v>
      </c>
      <c r="I3" s="2">
        <v>2</v>
      </c>
      <c r="J3" s="11">
        <v>10.32</v>
      </c>
      <c r="K3" s="2">
        <v>4187</v>
      </c>
      <c r="L3" s="2">
        <v>3808</v>
      </c>
      <c r="M3" s="2">
        <v>5070</v>
      </c>
      <c r="N3" s="11">
        <v>3.5504124723374799</v>
      </c>
      <c r="O3" s="15">
        <v>18.059277916128799</v>
      </c>
      <c r="P3" s="11">
        <v>17.9239160803963</v>
      </c>
      <c r="Q3" s="11">
        <v>18.868739788588499</v>
      </c>
      <c r="R3" s="15">
        <v>6.62913868411278</v>
      </c>
      <c r="S3" s="15">
        <v>78.172149291361393</v>
      </c>
      <c r="T3" s="11">
        <v>2.5245722770558601</v>
      </c>
      <c r="U3" s="11">
        <v>18.8230577662173</v>
      </c>
      <c r="V3" s="11">
        <v>15.8662885965577</v>
      </c>
      <c r="W3" s="11">
        <v>11.8488768384602</v>
      </c>
      <c r="X3" s="11">
        <v>6.9432016863392496</v>
      </c>
      <c r="Y3" s="11">
        <v>1.9679911702464301</v>
      </c>
      <c r="Z3" s="11">
        <v>17.844262485339801</v>
      </c>
      <c r="AA3" s="11">
        <v>18.3589820840056</v>
      </c>
      <c r="AB3" s="11">
        <v>31.622035356859602</v>
      </c>
      <c r="AC3" s="11">
        <v>6.5020224479344497</v>
      </c>
      <c r="AD3" s="11">
        <v>3.2844011882993698</v>
      </c>
      <c r="AE3" s="11">
        <v>18.846</v>
      </c>
      <c r="AF3" s="11">
        <v>18.39</v>
      </c>
      <c r="AG3" s="2">
        <v>67.790000000000006</v>
      </c>
      <c r="AH3" s="2">
        <v>6.96</v>
      </c>
      <c r="AI3" s="2">
        <v>5.54</v>
      </c>
      <c r="AJ3" s="11">
        <v>0.97879528087743095</v>
      </c>
      <c r="AK3" s="11">
        <v>2.4926934874479598</v>
      </c>
      <c r="AL3" s="11">
        <v>1.8688708413526001</v>
      </c>
      <c r="AM3" s="11">
        <v>13803.139052230799</v>
      </c>
      <c r="AN3" s="11">
        <v>0.49180811614542003</v>
      </c>
      <c r="AO3" s="11">
        <f t="shared" si="0"/>
        <v>13805.007923072151</v>
      </c>
      <c r="AP3" s="16">
        <v>0.71906493199999999</v>
      </c>
      <c r="AQ3" s="31">
        <v>0.4013177796002933</v>
      </c>
      <c r="AR3" s="26">
        <v>47.981275599765944</v>
      </c>
      <c r="AS3" s="26">
        <v>4.681100058513751</v>
      </c>
      <c r="AT3" s="26"/>
      <c r="AU3" s="26"/>
      <c r="AV3" s="26">
        <v>0.58513750731421887</v>
      </c>
      <c r="AW3" s="26"/>
      <c r="AX3" s="26">
        <v>31.012287887653599</v>
      </c>
      <c r="AY3" s="26"/>
      <c r="AZ3" s="26"/>
      <c r="BA3" s="26"/>
      <c r="BB3" s="26">
        <v>7.6067875950848451</v>
      </c>
      <c r="BC3" s="26">
        <v>1.1702750146284377</v>
      </c>
      <c r="BD3" s="26"/>
      <c r="BE3" s="20"/>
      <c r="BG3" s="2">
        <v>93.036863662960798</v>
      </c>
      <c r="BH3" s="2">
        <v>78.99356348741955</v>
      </c>
      <c r="BI3" s="2">
        <v>78.99356348741955</v>
      </c>
    </row>
    <row r="4" spans="1:62">
      <c r="A4" s="2">
        <v>5</v>
      </c>
      <c r="B4" s="4">
        <v>41480</v>
      </c>
      <c r="C4" s="20">
        <v>2013</v>
      </c>
      <c r="D4" s="4" t="s">
        <v>29</v>
      </c>
      <c r="E4" s="8">
        <v>0.55175925925925928</v>
      </c>
      <c r="F4" s="12">
        <v>44.649000000014901</v>
      </c>
      <c r="G4" s="12">
        <v>68.832499999987803</v>
      </c>
      <c r="H4" s="2">
        <v>22.6099999999999</v>
      </c>
      <c r="I4" s="2">
        <v>2</v>
      </c>
      <c r="J4" s="11">
        <v>11.148</v>
      </c>
      <c r="K4" s="1">
        <v>12044</v>
      </c>
      <c r="L4" s="1">
        <v>12686</v>
      </c>
      <c r="M4" s="1">
        <v>15700</v>
      </c>
      <c r="N4" s="11">
        <v>4.0917574539780599</v>
      </c>
      <c r="O4" s="15">
        <v>18.527296350976599</v>
      </c>
      <c r="P4" s="11">
        <v>15.9905231438493</v>
      </c>
      <c r="Q4" s="11">
        <v>28.3003681519812</v>
      </c>
      <c r="R4" s="28"/>
      <c r="S4" s="28"/>
      <c r="T4" s="11">
        <v>3.0751913505362101</v>
      </c>
      <c r="U4" s="11">
        <v>21.083685461730798</v>
      </c>
      <c r="V4" s="11">
        <v>9.6744914716037993</v>
      </c>
      <c r="W4" s="11">
        <v>8.7419765578118191</v>
      </c>
      <c r="Y4" s="11">
        <v>2.7849894089937099</v>
      </c>
      <c r="Z4" s="11">
        <v>17.188136713764202</v>
      </c>
      <c r="AA4" s="11">
        <v>18.859835290570398</v>
      </c>
      <c r="AB4" s="11">
        <v>82.576891110670303</v>
      </c>
      <c r="AD4" s="11">
        <v>4.0585962298317302</v>
      </c>
      <c r="AE4" s="11">
        <v>21.43</v>
      </c>
      <c r="AF4" s="11">
        <v>18.87</v>
      </c>
      <c r="AG4" s="2">
        <v>125.86</v>
      </c>
      <c r="AI4" s="2">
        <v>6.2</v>
      </c>
      <c r="AJ4" s="11">
        <v>3.8955487479666102</v>
      </c>
      <c r="AK4" s="11">
        <v>9.1853438189665795</v>
      </c>
      <c r="AL4" s="11">
        <v>13.4311652779505</v>
      </c>
      <c r="AM4" s="11">
        <v>10631.9486439968</v>
      </c>
      <c r="AN4" s="11">
        <v>10.7662515323254</v>
      </c>
      <c r="AO4" s="11">
        <f t="shared" si="0"/>
        <v>10645.379809274751</v>
      </c>
      <c r="AP4" s="16">
        <v>0.58159546865096012</v>
      </c>
      <c r="AQ4" s="31">
        <v>0.26469550479726145</v>
      </c>
      <c r="AR4" s="1">
        <v>36.845983787767132</v>
      </c>
      <c r="BB4" s="2">
        <v>6.6322770817980841</v>
      </c>
      <c r="BC4" s="2">
        <v>4.421518054532056</v>
      </c>
      <c r="BE4" s="20"/>
      <c r="BG4" s="2">
        <v>47.899778924097276</v>
      </c>
      <c r="BH4" s="2">
        <v>36.845983787767132</v>
      </c>
      <c r="BI4" s="2">
        <v>36.845983787767132</v>
      </c>
    </row>
    <row r="5" spans="1:62">
      <c r="A5" s="2">
        <v>52</v>
      </c>
      <c r="B5" s="4">
        <v>42928</v>
      </c>
      <c r="C5" s="20">
        <v>2017</v>
      </c>
      <c r="D5" s="4" t="s">
        <v>31</v>
      </c>
      <c r="E5" s="2">
        <v>0.54166666666666663</v>
      </c>
      <c r="F5" s="14">
        <v>44.649666666681199</v>
      </c>
      <c r="G5" s="14">
        <v>68.833333333359903</v>
      </c>
      <c r="H5" s="2">
        <v>22.68</v>
      </c>
      <c r="I5" s="2">
        <v>2</v>
      </c>
      <c r="J5" s="11">
        <v>10.61</v>
      </c>
      <c r="K5" s="27">
        <v>7644</v>
      </c>
      <c r="L5" s="27">
        <v>10740</v>
      </c>
      <c r="M5" s="27">
        <v>11400</v>
      </c>
      <c r="N5" s="22"/>
      <c r="O5" s="15">
        <v>19.18</v>
      </c>
      <c r="P5" s="11">
        <v>27.84</v>
      </c>
      <c r="Q5" s="11">
        <v>8.16</v>
      </c>
      <c r="R5" s="15">
        <v>8.0299999999999994</v>
      </c>
      <c r="S5" s="15">
        <v>102.672911638004</v>
      </c>
      <c r="T5" s="11">
        <v>5.4457319999999996</v>
      </c>
      <c r="U5" s="11">
        <v>21.34</v>
      </c>
      <c r="V5" s="11">
        <v>9.11</v>
      </c>
      <c r="W5" s="11">
        <v>4.57</v>
      </c>
      <c r="X5" s="11">
        <v>8.24</v>
      </c>
      <c r="Y5" s="11">
        <v>2.865796</v>
      </c>
      <c r="Z5" s="15">
        <v>17.89</v>
      </c>
      <c r="AA5" s="15">
        <v>14.65</v>
      </c>
      <c r="AB5" s="15">
        <v>11.75</v>
      </c>
      <c r="AC5" s="15">
        <v>7.9</v>
      </c>
      <c r="AD5" s="15">
        <v>9.0803039999999999</v>
      </c>
      <c r="AE5" s="15">
        <v>21.34</v>
      </c>
      <c r="AF5" s="15">
        <v>14.65</v>
      </c>
      <c r="AG5" s="15">
        <v>11.75</v>
      </c>
      <c r="AH5" s="15">
        <v>8.24</v>
      </c>
      <c r="AI5" s="15">
        <v>9.0803039999999999</v>
      </c>
      <c r="AJ5" s="15">
        <v>3.44</v>
      </c>
      <c r="AK5" s="15">
        <v>5.54</v>
      </c>
      <c r="AL5" s="11">
        <v>8.773986642361713</v>
      </c>
      <c r="AM5" s="11">
        <v>8637.078927956738</v>
      </c>
      <c r="AO5" s="11">
        <f t="shared" si="0"/>
        <v>8645.8529145990997</v>
      </c>
      <c r="AP5" s="16">
        <v>1.821423123882584</v>
      </c>
      <c r="AQ5" s="32">
        <v>0.67259577504923729</v>
      </c>
      <c r="AR5" s="2">
        <v>628.46975088967974</v>
      </c>
      <c r="AS5" s="2">
        <v>31.316725978647685</v>
      </c>
      <c r="AX5" s="2">
        <v>263.34519572953735</v>
      </c>
      <c r="BE5" s="20"/>
      <c r="BG5" s="2">
        <v>923.13167259786474</v>
      </c>
      <c r="BH5" s="2">
        <v>891.81494661921715</v>
      </c>
      <c r="BI5" s="2">
        <v>891.81494661921715</v>
      </c>
    </row>
    <row r="6" spans="1:62">
      <c r="A6" s="2">
        <v>21</v>
      </c>
      <c r="B6" s="4">
        <v>41912</v>
      </c>
      <c r="C6" s="20">
        <v>2014</v>
      </c>
      <c r="D6" s="4" t="s">
        <v>27</v>
      </c>
      <c r="E6" s="5">
        <v>0.61548611111111107</v>
      </c>
      <c r="F6" s="12">
        <v>44.648666666681798</v>
      </c>
      <c r="G6" s="12">
        <v>68.832499999987803</v>
      </c>
      <c r="H6" s="2">
        <v>22.559999999999899</v>
      </c>
      <c r="I6" s="2">
        <v>2</v>
      </c>
      <c r="J6" s="11">
        <v>10.01</v>
      </c>
      <c r="K6" s="1">
        <v>4311</v>
      </c>
      <c r="L6" s="1">
        <v>4053</v>
      </c>
      <c r="M6" s="1">
        <v>6080</v>
      </c>
      <c r="N6" s="11">
        <v>3.4319209996610902</v>
      </c>
      <c r="O6" s="15">
        <v>14.8990066726357</v>
      </c>
      <c r="P6" s="11">
        <v>19.753214752673799</v>
      </c>
      <c r="Q6" s="11">
        <v>35.032658007204901</v>
      </c>
      <c r="R6" s="15">
        <v>7.4887392452953296</v>
      </c>
      <c r="S6" s="15">
        <v>83.739595863133005</v>
      </c>
      <c r="T6" s="11">
        <v>3.4366366498083099</v>
      </c>
      <c r="U6" s="11">
        <v>15.355596550959399</v>
      </c>
      <c r="V6" s="11">
        <v>16.388066899254799</v>
      </c>
      <c r="W6" s="11">
        <v>8.3381231854378708</v>
      </c>
      <c r="X6" s="11">
        <v>7.9048320144890596</v>
      </c>
      <c r="Y6" s="11">
        <v>2.3828873948357598</v>
      </c>
      <c r="Z6" s="11">
        <v>14.704000000000001</v>
      </c>
      <c r="AA6" s="11">
        <v>21.079515380068401</v>
      </c>
      <c r="AB6" s="11">
        <v>77.067875987662404</v>
      </c>
      <c r="AC6" s="11">
        <v>7.2504550647372401</v>
      </c>
      <c r="AD6" s="11">
        <v>5.6620913253870802</v>
      </c>
      <c r="AE6" s="11">
        <v>15.423</v>
      </c>
      <c r="AF6" s="11">
        <v>21.08</v>
      </c>
      <c r="AG6" s="2">
        <v>118.3</v>
      </c>
      <c r="AH6" s="2">
        <v>8.02</v>
      </c>
      <c r="AI6" s="2">
        <v>7.54</v>
      </c>
      <c r="AJ6" s="11">
        <v>0.65159655095942404</v>
      </c>
      <c r="AK6" s="11">
        <v>4.6914484808135999</v>
      </c>
      <c r="AL6" s="11">
        <v>10.1048683936384</v>
      </c>
      <c r="AM6" s="11">
        <v>8354.6798029556594</v>
      </c>
      <c r="AN6" s="11">
        <v>5.7295645530939696</v>
      </c>
      <c r="AO6" s="11">
        <f t="shared" si="0"/>
        <v>8364.7846713492982</v>
      </c>
      <c r="AP6" s="16">
        <v>0.62994184499999994</v>
      </c>
      <c r="AQ6" s="40">
        <v>0.30293799195290233</v>
      </c>
      <c r="AR6" s="1">
        <v>75.613079019073581</v>
      </c>
      <c r="AS6" s="2">
        <v>12.261580381471388</v>
      </c>
      <c r="AV6" s="45"/>
      <c r="AW6" s="45"/>
      <c r="AX6" s="45">
        <v>12.26158038147139</v>
      </c>
      <c r="AY6" s="45">
        <v>2.7247956403269753</v>
      </c>
      <c r="AZ6" s="45"/>
      <c r="BA6" s="45"/>
      <c r="BB6" s="45">
        <v>36.103542234332423</v>
      </c>
      <c r="BC6" s="45">
        <v>1.3623978201634876</v>
      </c>
      <c r="BD6" s="45"/>
      <c r="BE6" s="20"/>
      <c r="BG6" s="2">
        <v>140.32697547683927</v>
      </c>
      <c r="BH6" s="2">
        <v>87.874659400544971</v>
      </c>
      <c r="BI6" s="2">
        <v>87.874659400544971</v>
      </c>
    </row>
    <row r="7" spans="1:62">
      <c r="A7" s="2">
        <v>8</v>
      </c>
      <c r="B7" s="4">
        <v>41480</v>
      </c>
      <c r="C7" s="20">
        <v>2013</v>
      </c>
      <c r="D7" s="4" t="s">
        <v>29</v>
      </c>
      <c r="E7" s="8">
        <v>0.39059027777777783</v>
      </c>
      <c r="F7" s="12">
        <v>44.491000000028301</v>
      </c>
      <c r="G7" s="12">
        <v>68.786999999974995</v>
      </c>
      <c r="H7" s="2">
        <v>2.78</v>
      </c>
      <c r="I7" s="2">
        <v>8</v>
      </c>
      <c r="J7" s="11">
        <v>12.406000000000001</v>
      </c>
      <c r="K7" s="1">
        <v>12044</v>
      </c>
      <c r="L7" s="1">
        <v>12686</v>
      </c>
      <c r="M7" s="1">
        <v>15700</v>
      </c>
      <c r="N7" s="11">
        <v>0.81526174210012003</v>
      </c>
      <c r="O7" s="15">
        <v>13.570257116029399</v>
      </c>
      <c r="P7" s="11">
        <v>27.192331494641198</v>
      </c>
      <c r="Q7" s="11">
        <v>11.3762744617667</v>
      </c>
      <c r="R7" s="28"/>
      <c r="S7" s="28"/>
      <c r="T7" s="11">
        <v>3.2658752728550202</v>
      </c>
      <c r="U7" s="11">
        <v>16.475767993713799</v>
      </c>
      <c r="V7" s="11">
        <v>20.974777316411998</v>
      </c>
      <c r="W7" s="11">
        <v>5.8135097065562</v>
      </c>
      <c r="Y7" s="11">
        <v>2.7858920971178698</v>
      </c>
      <c r="Z7" s="11">
        <v>11.8819629861561</v>
      </c>
      <c r="AA7" s="11">
        <v>30.682655294117701</v>
      </c>
      <c r="AB7" s="11">
        <v>30.822431795864901</v>
      </c>
      <c r="AD7" s="11">
        <v>4.5660015115740702</v>
      </c>
      <c r="AE7" s="11">
        <v>16.844000000000001</v>
      </c>
      <c r="AF7" s="11">
        <v>30.69</v>
      </c>
      <c r="AG7" s="2">
        <v>63.56</v>
      </c>
      <c r="AI7" s="2">
        <v>9.51</v>
      </c>
      <c r="AJ7" s="11">
        <v>4.5938050075577204</v>
      </c>
      <c r="AK7" s="11">
        <v>9.7078779777056994</v>
      </c>
      <c r="AL7" s="11">
        <v>1.5312867402479</v>
      </c>
      <c r="AM7" s="11">
        <v>8224.4768547875701</v>
      </c>
      <c r="AN7" s="11">
        <v>0</v>
      </c>
      <c r="AO7" s="11">
        <f t="shared" si="0"/>
        <v>8226.0081415278182</v>
      </c>
      <c r="AP7" s="16">
        <v>1.7834054770521544</v>
      </c>
      <c r="AQ7" s="31">
        <v>0.62946388445951362</v>
      </c>
      <c r="AR7" s="1">
        <v>223.11212814645307</v>
      </c>
      <c r="AX7" s="2">
        <v>2.2883295194508011</v>
      </c>
      <c r="AY7" s="2">
        <v>1.1441647597254005</v>
      </c>
      <c r="BC7" s="2">
        <v>92.677345537757432</v>
      </c>
      <c r="BE7" s="20"/>
      <c r="BG7" s="2">
        <v>319.2219679633867</v>
      </c>
      <c r="BH7" s="2">
        <v>225.40045766590387</v>
      </c>
      <c r="BI7" s="2">
        <v>225.40045766590387</v>
      </c>
    </row>
    <row r="8" spans="1:62">
      <c r="A8" s="2">
        <v>4</v>
      </c>
      <c r="B8" s="4">
        <v>41422</v>
      </c>
      <c r="C8" s="20">
        <v>2013</v>
      </c>
      <c r="D8" s="4" t="s">
        <v>28</v>
      </c>
      <c r="E8" s="7">
        <v>0.4145833333333333</v>
      </c>
      <c r="F8" s="12">
        <v>44.491000000028301</v>
      </c>
      <c r="G8" s="12">
        <v>68.786999999974995</v>
      </c>
      <c r="H8" s="2">
        <v>2.78</v>
      </c>
      <c r="I8" s="2">
        <v>8</v>
      </c>
      <c r="J8" s="11">
        <v>8.6999999999999993</v>
      </c>
      <c r="K8" s="1">
        <v>31101</v>
      </c>
      <c r="L8" s="1">
        <v>50758</v>
      </c>
      <c r="M8" s="1">
        <v>53900</v>
      </c>
      <c r="N8" s="11">
        <v>0.74446580559015296</v>
      </c>
      <c r="O8" s="15">
        <v>9.5100731707317099</v>
      </c>
      <c r="P8" s="11">
        <v>12.6523170731707</v>
      </c>
      <c r="Q8" s="11">
        <v>6.1999999999998998</v>
      </c>
      <c r="R8" s="28"/>
      <c r="S8" s="28"/>
      <c r="T8" s="11">
        <v>2.15979999999997</v>
      </c>
      <c r="U8" s="11">
        <v>10.5</v>
      </c>
      <c r="V8" s="11">
        <v>10.2481818181818</v>
      </c>
      <c r="W8" s="11">
        <v>6.2000000000000197</v>
      </c>
      <c r="Y8" s="11">
        <v>2.1598000000000002</v>
      </c>
      <c r="Z8" s="11">
        <v>7.18</v>
      </c>
      <c r="AA8" s="11">
        <v>26.38</v>
      </c>
      <c r="AB8" s="11">
        <v>6.2</v>
      </c>
      <c r="AD8" s="11">
        <v>2.1598000000000002</v>
      </c>
      <c r="AE8" s="11">
        <v>10.5</v>
      </c>
      <c r="AF8" s="11">
        <v>26.38</v>
      </c>
      <c r="AG8" s="2">
        <v>6.2</v>
      </c>
      <c r="AI8" s="2">
        <v>3.5</v>
      </c>
      <c r="AJ8" s="11">
        <v>2.9778367346938701</v>
      </c>
      <c r="AK8" s="11">
        <v>3.2518181818181802</v>
      </c>
      <c r="AL8" s="11">
        <v>2.0785055180675198</v>
      </c>
      <c r="AM8" s="11">
        <v>8173.4577407373899</v>
      </c>
      <c r="AN8" s="11">
        <v>1.5315303817339601</v>
      </c>
      <c r="AO8" s="11">
        <f t="shared" si="0"/>
        <v>8175.5362462554576</v>
      </c>
      <c r="AP8" s="16">
        <v>2.148720796281558</v>
      </c>
      <c r="AQ8" s="31">
        <v>0.77498720926259712</v>
      </c>
      <c r="AR8" s="55">
        <v>7.2062084257206198</v>
      </c>
      <c r="AS8" s="55">
        <v>2.2172949002217295</v>
      </c>
      <c r="AT8" s="55"/>
      <c r="AU8" s="55"/>
      <c r="AV8" s="55"/>
      <c r="AW8" s="55"/>
      <c r="AX8" s="55">
        <v>27.716186252771617</v>
      </c>
      <c r="AY8" s="55"/>
      <c r="AZ8" s="55"/>
      <c r="BA8" s="55"/>
      <c r="BB8" s="55"/>
      <c r="BC8" s="55">
        <v>0.55432372505543237</v>
      </c>
      <c r="BD8" s="20"/>
      <c r="BE8" s="20"/>
      <c r="BG8" s="2">
        <v>37.694013303769403</v>
      </c>
      <c r="BH8" s="2">
        <v>34.922394678492239</v>
      </c>
      <c r="BI8" s="2">
        <v>34.922394678492239</v>
      </c>
      <c r="BJ8" s="2" t="s">
        <v>67</v>
      </c>
    </row>
    <row r="9" spans="1:62">
      <c r="A9" s="2">
        <v>46</v>
      </c>
      <c r="B9" s="4">
        <v>42634</v>
      </c>
      <c r="C9" s="20">
        <v>2016</v>
      </c>
      <c r="D9" s="4" t="s">
        <v>27</v>
      </c>
      <c r="E9" s="5">
        <v>0.47932870370370373</v>
      </c>
      <c r="F9" s="14">
        <v>44.536666666668403</v>
      </c>
      <c r="G9" s="14">
        <v>68.803166666671501</v>
      </c>
      <c r="H9" s="2">
        <v>7.86</v>
      </c>
      <c r="I9" s="2">
        <v>5</v>
      </c>
      <c r="J9" s="11">
        <v>14.145</v>
      </c>
      <c r="K9" s="2">
        <v>4187</v>
      </c>
      <c r="L9" s="2">
        <v>3808</v>
      </c>
      <c r="M9" s="2">
        <v>5070</v>
      </c>
      <c r="N9" s="11">
        <v>1.5588455293327601</v>
      </c>
      <c r="O9" s="15">
        <v>16.559237707058902</v>
      </c>
      <c r="P9" s="11">
        <v>25.066560332065698</v>
      </c>
      <c r="Q9" s="11">
        <v>6.3234091078701402</v>
      </c>
      <c r="R9" s="15">
        <v>6.6255656452132898</v>
      </c>
      <c r="S9" s="15">
        <v>79.162743748694893</v>
      </c>
      <c r="T9" s="11">
        <v>3.82138071463419</v>
      </c>
      <c r="U9" s="11">
        <v>17.976483641504998</v>
      </c>
      <c r="V9" s="11">
        <v>19.810734807632699</v>
      </c>
      <c r="W9" s="11">
        <v>5.5084468183690802</v>
      </c>
      <c r="X9" s="11">
        <v>6.8638755577455397</v>
      </c>
      <c r="Y9" s="11">
        <v>1.8364874792686401</v>
      </c>
      <c r="Z9" s="11">
        <v>15.961753385701</v>
      </c>
      <c r="AA9" s="11">
        <v>27.37250990099</v>
      </c>
      <c r="AB9" s="11">
        <v>9.0045246481865604</v>
      </c>
      <c r="AC9" s="11">
        <v>6.5913861386138599</v>
      </c>
      <c r="AD9" s="11">
        <v>4.5349407642240198</v>
      </c>
      <c r="AE9" s="11">
        <v>18.2</v>
      </c>
      <c r="AF9" s="11">
        <v>27.41</v>
      </c>
      <c r="AG9" s="2">
        <v>9.5500000000000007</v>
      </c>
      <c r="AH9" s="2">
        <v>7.32</v>
      </c>
      <c r="AI9" s="2">
        <v>10.220666666666601</v>
      </c>
      <c r="AJ9" s="11">
        <v>2.0147302558039502</v>
      </c>
      <c r="AK9" s="11">
        <v>7.5617750933573298</v>
      </c>
      <c r="AL9" s="11">
        <v>6.9089076620779801</v>
      </c>
      <c r="AM9" s="11">
        <v>7885.1777824533401</v>
      </c>
      <c r="AN9" s="11">
        <v>3.41730916618911</v>
      </c>
      <c r="AO9" s="11">
        <f t="shared" si="0"/>
        <v>7892.0866901154177</v>
      </c>
      <c r="AP9" s="16">
        <v>0.60360833410057368</v>
      </c>
      <c r="AQ9" s="31">
        <v>0.21770568756153658</v>
      </c>
      <c r="AR9" s="2">
        <v>3.9344262295081966</v>
      </c>
      <c r="AX9" s="2">
        <v>15.081967213114755</v>
      </c>
      <c r="BB9" s="2">
        <v>0.65573770491803274</v>
      </c>
      <c r="BE9" s="20"/>
      <c r="BG9" s="2">
        <v>19.672131147540984</v>
      </c>
      <c r="BH9" s="2">
        <v>19.016393442622952</v>
      </c>
      <c r="BI9" s="2">
        <v>19.016393442622952</v>
      </c>
    </row>
    <row r="10" spans="1:62">
      <c r="A10" s="2">
        <v>40</v>
      </c>
      <c r="B10" s="4">
        <v>42571</v>
      </c>
      <c r="C10" s="20">
        <v>2016</v>
      </c>
      <c r="D10" s="4" t="s">
        <v>29</v>
      </c>
      <c r="E10" s="5">
        <v>0.47174768518518517</v>
      </c>
      <c r="F10" s="14">
        <v>44.636666666688797</v>
      </c>
      <c r="G10" s="14">
        <v>68.8338333333203</v>
      </c>
      <c r="H10" s="2">
        <v>21.399999999999899</v>
      </c>
      <c r="I10" s="2">
        <v>2</v>
      </c>
      <c r="J10" s="11">
        <v>9.4939999999999998</v>
      </c>
      <c r="K10" s="2">
        <v>5091</v>
      </c>
      <c r="L10" s="2">
        <v>5169</v>
      </c>
      <c r="M10" s="2">
        <v>6080</v>
      </c>
      <c r="N10" s="11">
        <v>3.3942211233079398</v>
      </c>
      <c r="O10" s="15">
        <v>19.010196924855901</v>
      </c>
      <c r="P10" s="11">
        <v>17.967323332264002</v>
      </c>
      <c r="Q10" s="11">
        <v>10.1261379964167</v>
      </c>
      <c r="R10" s="15">
        <v>7.6270342414080998</v>
      </c>
      <c r="S10" s="15">
        <v>91.661793140673197</v>
      </c>
      <c r="T10" s="11">
        <v>1.8583878380716401</v>
      </c>
      <c r="U10" s="11">
        <v>19.896563832912399</v>
      </c>
      <c r="V10" s="11">
        <v>15.9936396922122</v>
      </c>
      <c r="W10" s="11">
        <v>5.9392547546268402</v>
      </c>
      <c r="X10" s="11">
        <v>7.87895416583134</v>
      </c>
      <c r="Y10" s="11">
        <v>2.1980102929809799</v>
      </c>
      <c r="Z10" s="11">
        <v>18.345666774452301</v>
      </c>
      <c r="AA10" s="11">
        <v>19.077005568023399</v>
      </c>
      <c r="AB10" s="11">
        <v>19.071345600016201</v>
      </c>
      <c r="AC10" s="11">
        <v>7.4738182926528101</v>
      </c>
      <c r="AD10" s="11">
        <v>1.8041322364707</v>
      </c>
      <c r="AE10" s="11">
        <v>19.957999999999998</v>
      </c>
      <c r="AF10" s="11">
        <v>19.11</v>
      </c>
      <c r="AG10" s="2">
        <v>20.57</v>
      </c>
      <c r="AH10" s="2">
        <v>8</v>
      </c>
      <c r="AI10" s="2">
        <v>3.66</v>
      </c>
      <c r="AJ10" s="11">
        <v>1.55089705846012</v>
      </c>
      <c r="AK10" s="11">
        <v>3.0833658758112001</v>
      </c>
      <c r="AL10" s="11">
        <v>0.73929865201212497</v>
      </c>
      <c r="AM10" s="11">
        <v>7505.9613319011796</v>
      </c>
      <c r="AN10" s="11">
        <v>0</v>
      </c>
      <c r="AO10" s="11">
        <f t="shared" si="0"/>
        <v>7506.7006305531913</v>
      </c>
      <c r="AP10" s="16">
        <v>0.67643162899999998</v>
      </c>
      <c r="AQ10" s="31">
        <v>0.32529485219728654</v>
      </c>
      <c r="AR10" s="2">
        <v>237.72241992882562</v>
      </c>
      <c r="AT10" s="2">
        <v>0.71174377224199292</v>
      </c>
      <c r="AX10" s="2">
        <v>7.8291814946619223</v>
      </c>
      <c r="BB10" s="2">
        <v>1.4234875444839858</v>
      </c>
      <c r="BE10" s="20"/>
      <c r="BG10" s="2">
        <v>247.6868327402135</v>
      </c>
      <c r="BH10" s="2">
        <v>245.55160142348754</v>
      </c>
      <c r="BI10" s="2">
        <v>245.55160142348754</v>
      </c>
    </row>
    <row r="11" spans="1:62">
      <c r="A11" s="2">
        <v>11</v>
      </c>
      <c r="B11" s="4">
        <v>41542</v>
      </c>
      <c r="C11" s="20">
        <v>2013</v>
      </c>
      <c r="D11" s="4" t="s">
        <v>27</v>
      </c>
      <c r="E11" s="8">
        <v>0.47303240740740743</v>
      </c>
      <c r="F11" s="12">
        <v>44.5390000000003</v>
      </c>
      <c r="G11" s="12">
        <v>68.802999999965706</v>
      </c>
      <c r="H11" s="2">
        <v>8.1199999999999992</v>
      </c>
      <c r="I11" s="2">
        <v>5</v>
      </c>
      <c r="J11" s="11">
        <v>20.094999999999999</v>
      </c>
      <c r="K11" s="1">
        <v>13014</v>
      </c>
      <c r="L11" s="1">
        <v>14669</v>
      </c>
      <c r="M11" s="1">
        <v>15500</v>
      </c>
      <c r="N11" s="11">
        <v>1.1826641801744699</v>
      </c>
      <c r="O11" s="15">
        <v>13.4686331981795</v>
      </c>
      <c r="P11" s="11">
        <v>28.902986271815099</v>
      </c>
      <c r="Q11" s="11">
        <v>8.7678796277449997</v>
      </c>
      <c r="R11" s="28"/>
      <c r="S11" s="28"/>
      <c r="T11" s="11">
        <v>3.4852826475667702</v>
      </c>
      <c r="U11" s="11">
        <v>15.0054750299765</v>
      </c>
      <c r="V11" s="11">
        <v>15.1131413628428</v>
      </c>
      <c r="W11" s="11">
        <v>3.2759605331155401</v>
      </c>
      <c r="Y11" s="11">
        <v>2.73638845340979</v>
      </c>
      <c r="Z11" s="11">
        <v>12.939208274398901</v>
      </c>
      <c r="AA11" s="11">
        <v>32.945521050004103</v>
      </c>
      <c r="AB11" s="11">
        <v>53.575929755760399</v>
      </c>
      <c r="AD11" s="11">
        <v>6.4857624577405</v>
      </c>
      <c r="AE11" s="11">
        <v>15.173999999999999</v>
      </c>
      <c r="AF11" s="11">
        <v>32.979999999999997</v>
      </c>
      <c r="AG11" s="2">
        <v>196.06</v>
      </c>
      <c r="AI11" s="2">
        <v>15.65</v>
      </c>
      <c r="AJ11" s="11">
        <v>2.0662667555776602</v>
      </c>
      <c r="AK11" s="11">
        <v>17.8323796871613</v>
      </c>
      <c r="AL11" s="11">
        <v>2.33453065020475</v>
      </c>
      <c r="AM11" s="11">
        <v>7244.8591357912901</v>
      </c>
      <c r="AN11" s="11">
        <v>0.91103635129941296</v>
      </c>
      <c r="AO11" s="11">
        <f t="shared" si="0"/>
        <v>7247.1936664414952</v>
      </c>
      <c r="AP11" s="16">
        <v>1.612891809</v>
      </c>
      <c r="AQ11" s="31">
        <v>0.59559154707973871</v>
      </c>
      <c r="AR11" s="1">
        <v>6.4285714285714288</v>
      </c>
      <c r="AX11" s="2">
        <v>3.5714285714285712</v>
      </c>
      <c r="AY11" s="2">
        <v>3.5714285714285712</v>
      </c>
      <c r="BC11" s="2">
        <v>3.5714285714285712</v>
      </c>
      <c r="BE11" s="20"/>
      <c r="BG11" s="2">
        <v>17.142857142857142</v>
      </c>
      <c r="BH11" s="2">
        <v>10</v>
      </c>
      <c r="BI11" s="2">
        <v>10</v>
      </c>
    </row>
    <row r="12" spans="1:62">
      <c r="A12" s="2">
        <v>2</v>
      </c>
      <c r="B12" s="4">
        <v>41422</v>
      </c>
      <c r="C12" s="20">
        <v>2013</v>
      </c>
      <c r="D12" s="4" t="s">
        <v>28</v>
      </c>
      <c r="E12" s="8">
        <v>0.60416666666666663</v>
      </c>
      <c r="F12" s="12">
        <v>44.583428929359002</v>
      </c>
      <c r="G12" s="12">
        <v>68.812425171082594</v>
      </c>
      <c r="H12" s="2">
        <v>13.86</v>
      </c>
      <c r="I12" s="2">
        <v>4</v>
      </c>
      <c r="J12" s="11">
        <v>8.9499999999999993</v>
      </c>
      <c r="K12" s="1">
        <v>31101</v>
      </c>
      <c r="L12" s="1">
        <v>50758</v>
      </c>
      <c r="M12" s="1">
        <v>53900</v>
      </c>
      <c r="N12" s="11">
        <v>3.3990012649446699</v>
      </c>
      <c r="O12" s="15">
        <v>9.4028553459119095</v>
      </c>
      <c r="P12" s="11">
        <v>14.571761006289099</v>
      </c>
      <c r="Q12" s="11">
        <v>8.74</v>
      </c>
      <c r="R12" s="28"/>
      <c r="S12" s="28"/>
      <c r="T12" s="11">
        <v>2.1758231446540801</v>
      </c>
      <c r="U12" s="11">
        <v>9.9500000000000206</v>
      </c>
      <c r="V12" s="11">
        <v>11.5640697674419</v>
      </c>
      <c r="W12" s="11">
        <v>8.7092093023255792</v>
      </c>
      <c r="Y12" s="11">
        <v>2.2397040000000001</v>
      </c>
      <c r="Z12" s="11">
        <v>7.56</v>
      </c>
      <c r="AA12" s="11">
        <v>28.83</v>
      </c>
      <c r="AB12" s="11">
        <v>8.7110684931506892</v>
      </c>
      <c r="AD12" s="11">
        <v>1.99927090410959</v>
      </c>
      <c r="AE12" s="11">
        <v>9.9499999999999993</v>
      </c>
      <c r="AF12" s="11">
        <v>28.83</v>
      </c>
      <c r="AG12" s="2">
        <v>8.7799999999999994</v>
      </c>
      <c r="AI12" s="2">
        <v>3.54</v>
      </c>
      <c r="AJ12" s="11">
        <v>2.05932876712331</v>
      </c>
      <c r="AK12" s="11">
        <v>4.3359302325581597</v>
      </c>
      <c r="AL12" s="11">
        <v>10.185892538833899</v>
      </c>
      <c r="AM12" s="11">
        <v>6895.0344881135698</v>
      </c>
      <c r="AN12" s="11">
        <v>5.90318772136962</v>
      </c>
      <c r="AO12" s="11">
        <f t="shared" si="0"/>
        <v>6905.2203806524039</v>
      </c>
      <c r="AP12" s="16">
        <v>2.3573477770000002</v>
      </c>
      <c r="AQ12" s="31">
        <v>0.83204033396174526</v>
      </c>
      <c r="AR12" s="25">
        <v>341.86746987951807</v>
      </c>
      <c r="AS12" s="25">
        <v>22.590361445783131</v>
      </c>
      <c r="AT12" s="25"/>
      <c r="AU12" s="25"/>
      <c r="AV12" s="25"/>
      <c r="AW12" s="25">
        <v>1.5060240963855422</v>
      </c>
      <c r="AX12" s="25">
        <v>25.602409638554217</v>
      </c>
      <c r="AY12" s="25"/>
      <c r="AZ12" s="25"/>
      <c r="BA12" s="25"/>
      <c r="BB12" s="25">
        <v>12.048192771084338</v>
      </c>
      <c r="BC12" s="25"/>
      <c r="BD12" s="20">
        <v>1.5060240963855422</v>
      </c>
      <c r="BE12" s="20"/>
      <c r="BG12" s="2">
        <v>405.12048192771084</v>
      </c>
      <c r="BH12" s="2">
        <v>367.46987951807228</v>
      </c>
      <c r="BI12" s="2">
        <v>367.46987951807228</v>
      </c>
    </row>
    <row r="13" spans="1:62">
      <c r="A13" s="2">
        <v>10</v>
      </c>
      <c r="B13" s="4">
        <v>41542</v>
      </c>
      <c r="C13" s="20">
        <v>2013</v>
      </c>
      <c r="D13" s="4" t="s">
        <v>27</v>
      </c>
      <c r="E13" s="8">
        <v>0.52859953703703699</v>
      </c>
      <c r="F13" s="12">
        <v>44.583999999974097</v>
      </c>
      <c r="G13" s="12">
        <v>68.812234814210896</v>
      </c>
      <c r="H13" s="2">
        <v>13.91</v>
      </c>
      <c r="I13" s="2">
        <v>4</v>
      </c>
      <c r="J13" s="11">
        <v>7.72</v>
      </c>
      <c r="K13" s="1">
        <v>13014</v>
      </c>
      <c r="L13" s="1">
        <v>14669</v>
      </c>
      <c r="M13" s="1">
        <v>15500</v>
      </c>
      <c r="N13" s="11">
        <v>1.8302838187664701</v>
      </c>
      <c r="O13" s="15">
        <v>13.776658376369401</v>
      </c>
      <c r="P13" s="11">
        <v>26.673180752086399</v>
      </c>
      <c r="Q13" s="11">
        <v>30.042861275606001</v>
      </c>
      <c r="R13" s="28"/>
      <c r="S13" s="28"/>
      <c r="T13" s="11">
        <v>3.7855654704464201</v>
      </c>
      <c r="U13" s="11">
        <v>15.0983034176096</v>
      </c>
      <c r="V13" s="11">
        <v>13.2940262745332</v>
      </c>
      <c r="W13" s="11">
        <v>3.0418500230961301</v>
      </c>
      <c r="Y13" s="11">
        <v>2.59913453350359</v>
      </c>
      <c r="Z13" s="11">
        <v>13.0493049169324</v>
      </c>
      <c r="AA13" s="11">
        <v>32.3980793797014</v>
      </c>
      <c r="AB13" s="11">
        <v>82.471898070982405</v>
      </c>
      <c r="AD13" s="11">
        <v>5.7232364976217998</v>
      </c>
      <c r="AE13" s="11">
        <v>15.303000000000001</v>
      </c>
      <c r="AF13" s="11">
        <v>32.409999999999997</v>
      </c>
      <c r="AG13" s="2">
        <v>110.33</v>
      </c>
      <c r="AI13" s="2">
        <v>13.44</v>
      </c>
      <c r="AJ13" s="11">
        <v>2.0489985006772198</v>
      </c>
      <c r="AK13" s="11">
        <v>19.104053105168202</v>
      </c>
      <c r="AL13" s="11">
        <v>70.166162972786296</v>
      </c>
      <c r="AM13" s="11">
        <v>6354.7875713379799</v>
      </c>
      <c r="AN13" s="11">
        <v>68.687565668762105</v>
      </c>
      <c r="AO13" s="11">
        <f t="shared" si="0"/>
        <v>6424.9537343107659</v>
      </c>
      <c r="AP13" s="16">
        <v>1.669523216</v>
      </c>
      <c r="AQ13" s="31">
        <v>0.60215321602130645</v>
      </c>
      <c r="AR13" s="1">
        <v>11.585807385952208</v>
      </c>
      <c r="AS13" s="2">
        <v>1.448225923244026</v>
      </c>
      <c r="AW13" s="2">
        <v>0.724112961622013</v>
      </c>
      <c r="AX13" s="2">
        <v>2.172338884866039</v>
      </c>
      <c r="BB13" s="2">
        <v>36.205648081100648</v>
      </c>
      <c r="BC13" s="2">
        <v>0.724112961622013</v>
      </c>
      <c r="BE13" s="20"/>
      <c r="BG13" s="2">
        <v>52.860246198406948</v>
      </c>
      <c r="BH13" s="2">
        <v>13.758146270818248</v>
      </c>
      <c r="BI13" s="2">
        <v>13.758146270818248</v>
      </c>
    </row>
    <row r="14" spans="1:62">
      <c r="A14" s="2">
        <v>6</v>
      </c>
      <c r="B14" s="4">
        <v>41480</v>
      </c>
      <c r="C14" s="20">
        <v>2013</v>
      </c>
      <c r="D14" s="4" t="s">
        <v>29</v>
      </c>
      <c r="E14" s="8">
        <v>0.47655092592592596</v>
      </c>
      <c r="F14" s="12">
        <v>44.583809643102398</v>
      </c>
      <c r="G14" s="12">
        <v>68.812615527954307</v>
      </c>
      <c r="H14" s="2">
        <v>13.91</v>
      </c>
      <c r="I14" s="2">
        <v>4</v>
      </c>
      <c r="J14" s="11">
        <v>9.6519999999999992</v>
      </c>
      <c r="K14" s="1">
        <v>12044</v>
      </c>
      <c r="L14" s="1">
        <v>12686</v>
      </c>
      <c r="M14" s="1">
        <v>15700</v>
      </c>
      <c r="N14" s="11">
        <v>2.3377306237816802</v>
      </c>
      <c r="O14" s="15">
        <v>13.6330361350771</v>
      </c>
      <c r="P14" s="11">
        <v>26.980562534706198</v>
      </c>
      <c r="Q14" s="11">
        <v>89.0259152565324</v>
      </c>
      <c r="R14" s="28"/>
      <c r="S14" s="28"/>
      <c r="T14" s="11">
        <v>4.2975012388012299</v>
      </c>
      <c r="U14" s="11">
        <v>16.844428340967401</v>
      </c>
      <c r="V14" s="11">
        <v>19.7760924969364</v>
      </c>
      <c r="W14" s="11">
        <v>9.0366899942163101</v>
      </c>
      <c r="Y14" s="11">
        <v>2.4953067950020902</v>
      </c>
      <c r="Z14" s="11">
        <v>12.4582638557137</v>
      </c>
      <c r="AA14" s="11">
        <v>29.4277798451477</v>
      </c>
      <c r="AB14" s="11">
        <v>126.024043575303</v>
      </c>
      <c r="AD14" s="11">
        <v>5.6674976798382799</v>
      </c>
      <c r="AE14" s="11">
        <v>18.312999999999999</v>
      </c>
      <c r="AF14" s="11">
        <v>29.77</v>
      </c>
      <c r="AG14" s="2">
        <v>238.91</v>
      </c>
      <c r="AI14" s="2">
        <v>14.84</v>
      </c>
      <c r="AJ14" s="11">
        <v>4.3861644852536799</v>
      </c>
      <c r="AK14" s="11">
        <v>9.6516873482112793</v>
      </c>
      <c r="AL14" s="11">
        <v>17.557716461006599</v>
      </c>
      <c r="AM14" s="11">
        <v>6370.9575142676003</v>
      </c>
      <c r="AN14" s="11">
        <v>16.6254483303337</v>
      </c>
      <c r="AO14" s="11">
        <f t="shared" si="0"/>
        <v>6388.5152307286071</v>
      </c>
      <c r="AP14" s="16">
        <v>1.8299095215303021</v>
      </c>
      <c r="AQ14" s="31">
        <v>0.6757295417882232</v>
      </c>
      <c r="AR14" s="1">
        <v>174.51523545706374</v>
      </c>
      <c r="AS14" s="2">
        <v>0.69252077562326875</v>
      </c>
      <c r="AX14" s="2">
        <v>4.8476454293628812</v>
      </c>
      <c r="AY14" s="2">
        <v>9.0027700831024937</v>
      </c>
      <c r="BB14" s="2">
        <v>3.4626038781163433</v>
      </c>
      <c r="BE14" s="20"/>
      <c r="BG14" s="2">
        <v>192.52077562326872</v>
      </c>
      <c r="BH14" s="2">
        <v>179.36288088642661</v>
      </c>
      <c r="BI14" s="2">
        <v>179.36288088642661</v>
      </c>
    </row>
    <row r="15" spans="1:62">
      <c r="A15" s="2">
        <v>3</v>
      </c>
      <c r="B15" s="4">
        <v>41422</v>
      </c>
      <c r="C15" s="20">
        <v>2013</v>
      </c>
      <c r="D15" s="4" t="s">
        <v>28</v>
      </c>
      <c r="E15" s="8">
        <v>0.53055555555555556</v>
      </c>
      <c r="F15" s="12">
        <v>44.5390000000003</v>
      </c>
      <c r="G15" s="12">
        <v>68.802999999965706</v>
      </c>
      <c r="H15" s="2">
        <v>8.1199999999999992</v>
      </c>
      <c r="I15" s="2">
        <v>5</v>
      </c>
      <c r="J15" s="11">
        <v>19.399999999999999</v>
      </c>
      <c r="K15" s="1">
        <v>31101</v>
      </c>
      <c r="L15" s="1">
        <v>50758</v>
      </c>
      <c r="M15" s="1">
        <v>53900</v>
      </c>
      <c r="N15" s="11">
        <v>2.7202763203531499</v>
      </c>
      <c r="O15" s="15">
        <v>6.9744432373709904</v>
      </c>
      <c r="P15" s="11">
        <v>24.737463335143801</v>
      </c>
      <c r="Q15" s="11">
        <v>10.5020749592613</v>
      </c>
      <c r="R15" s="28"/>
      <c r="S15" s="28"/>
      <c r="T15" s="11">
        <v>2.0045600000000001</v>
      </c>
      <c r="U15" s="11">
        <v>7</v>
      </c>
      <c r="V15" s="11">
        <v>5.8994999999999997</v>
      </c>
      <c r="W15" s="11">
        <v>8.9054000000000002</v>
      </c>
      <c r="Y15" s="11">
        <v>1.44453842</v>
      </c>
      <c r="Z15" s="11">
        <v>6.9053191489361696</v>
      </c>
      <c r="AA15" s="11">
        <v>31.7</v>
      </c>
      <c r="AB15" s="11">
        <v>11.06</v>
      </c>
      <c r="AD15" s="11">
        <v>1.4422610638297899</v>
      </c>
      <c r="AE15" s="11">
        <v>7</v>
      </c>
      <c r="AF15" s="11">
        <v>31.7</v>
      </c>
      <c r="AG15" s="2">
        <v>11.06</v>
      </c>
      <c r="AI15" s="2">
        <v>4.3600000000000003</v>
      </c>
      <c r="AJ15" s="11">
        <v>9.4680851063830396E-2</v>
      </c>
      <c r="AK15" s="11">
        <v>25.420500000000001</v>
      </c>
      <c r="AL15" s="11">
        <v>0</v>
      </c>
      <c r="AM15" s="11">
        <v>6166.1908760830802</v>
      </c>
      <c r="AN15" s="11">
        <v>0</v>
      </c>
      <c r="AO15" s="11">
        <f t="shared" si="0"/>
        <v>6166.1908760830802</v>
      </c>
      <c r="AP15" s="16">
        <v>2.1383427212995065</v>
      </c>
      <c r="AQ15" s="31">
        <v>0.86053241536535752</v>
      </c>
      <c r="AR15" s="25">
        <v>1774.3324720068906</v>
      </c>
      <c r="AS15" s="25">
        <v>25.839793281653744</v>
      </c>
      <c r="AT15" s="25"/>
      <c r="AU15" s="25"/>
      <c r="AV15" s="25"/>
      <c r="AW15" s="25"/>
      <c r="AX15" s="25">
        <v>474.59086993970715</v>
      </c>
      <c r="AY15" s="25"/>
      <c r="AZ15" s="25"/>
      <c r="BA15" s="25"/>
      <c r="BB15" s="25">
        <v>1.7226528854435832</v>
      </c>
      <c r="BC15" s="25"/>
      <c r="BD15" s="20"/>
      <c r="BE15" s="20"/>
      <c r="BG15" s="2">
        <v>2276.485788113695</v>
      </c>
      <c r="BH15" s="2">
        <v>2248.9233419465977</v>
      </c>
      <c r="BI15" s="2">
        <v>2248.9233419465977</v>
      </c>
    </row>
    <row r="16" spans="1:62">
      <c r="A16" s="2">
        <v>23</v>
      </c>
      <c r="B16" s="4">
        <v>41912</v>
      </c>
      <c r="C16" s="20">
        <v>2014</v>
      </c>
      <c r="D16" s="4" t="s">
        <v>27</v>
      </c>
      <c r="E16" s="8">
        <v>0.49247685185185186</v>
      </c>
      <c r="F16" s="12">
        <v>44.5363333333352</v>
      </c>
      <c r="G16" s="12">
        <v>68.805333333297696</v>
      </c>
      <c r="H16" s="2">
        <v>7.82</v>
      </c>
      <c r="I16" s="2">
        <v>5</v>
      </c>
      <c r="J16" s="11">
        <v>15.664</v>
      </c>
      <c r="K16" s="1">
        <v>4311</v>
      </c>
      <c r="L16" s="1">
        <v>4053</v>
      </c>
      <c r="M16" s="1">
        <v>6080</v>
      </c>
      <c r="N16" s="11">
        <v>1.4927669018506999</v>
      </c>
      <c r="O16" s="15">
        <v>13.771400196837501</v>
      </c>
      <c r="P16" s="11">
        <v>28.985524764634601</v>
      </c>
      <c r="Q16" s="11">
        <v>4.31200956722396</v>
      </c>
      <c r="R16" s="15">
        <v>7.0384326173679899</v>
      </c>
      <c r="S16" s="15">
        <v>81.372403799371</v>
      </c>
      <c r="T16" s="11">
        <v>6.3675910811048304</v>
      </c>
      <c r="U16" s="11">
        <v>14.546477769869799</v>
      </c>
      <c r="V16" s="11">
        <v>21.643205845705701</v>
      </c>
      <c r="W16" s="11">
        <v>3.4426093090235201</v>
      </c>
      <c r="X16" s="11">
        <v>7.4835390043423402</v>
      </c>
      <c r="Y16" s="11">
        <v>2.6631400833011298</v>
      </c>
      <c r="Z16" s="11">
        <v>13.4390418733565</v>
      </c>
      <c r="AA16" s="11">
        <v>31.612303324074801</v>
      </c>
      <c r="AB16" s="11">
        <v>7.4575949453618202</v>
      </c>
      <c r="AC16" s="11">
        <v>6.86742598052163</v>
      </c>
      <c r="AD16" s="11">
        <v>9.0570168702471605</v>
      </c>
      <c r="AE16" s="11">
        <v>14.587</v>
      </c>
      <c r="AF16" s="11">
        <v>31.78</v>
      </c>
      <c r="AG16" s="2">
        <v>8.5399999999999991</v>
      </c>
      <c r="AH16" s="2">
        <v>7.51</v>
      </c>
      <c r="AI16" s="2">
        <v>18.02</v>
      </c>
      <c r="AJ16" s="11">
        <v>1.10743589651329</v>
      </c>
      <c r="AK16" s="11">
        <v>9.9690974783690294</v>
      </c>
      <c r="AL16" s="11">
        <v>11.2044817927171</v>
      </c>
      <c r="AM16" s="11">
        <v>5697.7155041120895</v>
      </c>
      <c r="AN16" s="11">
        <v>3.3740769034886702</v>
      </c>
      <c r="AO16" s="11">
        <f t="shared" si="0"/>
        <v>5708.9199859048067</v>
      </c>
      <c r="AP16" s="16">
        <v>1.9100429743472538</v>
      </c>
      <c r="AQ16" s="31">
        <v>0.64869504440807935</v>
      </c>
      <c r="AR16" s="1"/>
      <c r="AS16" s="2">
        <v>2.8785261945883707</v>
      </c>
      <c r="AX16" s="2">
        <v>0.57570523891767422</v>
      </c>
      <c r="BC16" s="2">
        <v>287.85261945883707</v>
      </c>
      <c r="BE16" s="20"/>
      <c r="BG16" s="2">
        <v>291.30685089234311</v>
      </c>
      <c r="BH16" s="2">
        <v>0.57570523891767422</v>
      </c>
      <c r="BI16" s="2">
        <v>0.57570523891767422</v>
      </c>
    </row>
    <row r="17" spans="1:62">
      <c r="A17" s="2">
        <v>45</v>
      </c>
      <c r="B17" s="4">
        <v>42634</v>
      </c>
      <c r="C17" s="20">
        <v>2016</v>
      </c>
      <c r="D17" s="4" t="s">
        <v>27</v>
      </c>
      <c r="E17" s="5">
        <v>0.51637731481481486</v>
      </c>
      <c r="F17" s="14">
        <v>44.589086287002097</v>
      </c>
      <c r="G17" s="14">
        <v>68.814918846188704</v>
      </c>
      <c r="H17" s="2">
        <v>14.5299999999999</v>
      </c>
      <c r="I17" s="2">
        <v>4</v>
      </c>
      <c r="J17" s="11">
        <v>6.2359999999999998</v>
      </c>
      <c r="K17" s="2">
        <v>4187</v>
      </c>
      <c r="L17" s="2">
        <v>3808</v>
      </c>
      <c r="M17" s="2">
        <v>5070</v>
      </c>
      <c r="N17" s="11">
        <v>2.2166432552039601</v>
      </c>
      <c r="O17" s="15">
        <v>16.743817902255799</v>
      </c>
      <c r="P17" s="11">
        <v>24.269344130125301</v>
      </c>
      <c r="Q17" s="11">
        <v>14.2947106048299</v>
      </c>
      <c r="R17" s="15">
        <v>6.6054565347004699</v>
      </c>
      <c r="S17" s="15">
        <v>78.833165752045204</v>
      </c>
      <c r="T17" s="11">
        <v>3.6087494085150902</v>
      </c>
      <c r="U17" s="11">
        <v>17.327237572846201</v>
      </c>
      <c r="V17" s="11">
        <v>21.853363057145799</v>
      </c>
      <c r="W17" s="11">
        <v>9.4533500894024591</v>
      </c>
      <c r="X17" s="11">
        <v>6.7457542441782099</v>
      </c>
      <c r="Y17" s="11">
        <v>2.52904044846521</v>
      </c>
      <c r="Z17" s="11">
        <v>15.921752723947399</v>
      </c>
      <c r="AA17" s="11">
        <v>27.165116192183</v>
      </c>
      <c r="AB17" s="11">
        <v>19.665394792699399</v>
      </c>
      <c r="AC17" s="11">
        <v>6.4800000000000102</v>
      </c>
      <c r="AD17" s="11">
        <v>4.7406420884955001</v>
      </c>
      <c r="AE17" s="11">
        <v>17.391999999999999</v>
      </c>
      <c r="AF17" s="11">
        <v>27.51</v>
      </c>
      <c r="AG17" s="2">
        <v>29.3245794392524</v>
      </c>
      <c r="AH17" s="2">
        <v>6.98</v>
      </c>
      <c r="AI17" s="2">
        <v>10.4061290322581</v>
      </c>
      <c r="AJ17" s="11">
        <v>1.40548484889888</v>
      </c>
      <c r="AK17" s="11">
        <v>5.31175313503726</v>
      </c>
      <c r="AL17" s="11">
        <v>12.765871898998199</v>
      </c>
      <c r="AM17" s="11">
        <v>4944.7779111641103</v>
      </c>
      <c r="AN17" s="11">
        <v>11.760685135297599</v>
      </c>
      <c r="AO17" s="11">
        <f t="shared" si="0"/>
        <v>4957.5437830631081</v>
      </c>
      <c r="AP17" s="16">
        <v>0.85232475299999999</v>
      </c>
      <c r="AQ17" s="31">
        <v>0.30669376159269646</v>
      </c>
      <c r="AR17" s="26">
        <v>10.340632603406325</v>
      </c>
      <c r="AS17" s="26">
        <v>0.6082725060827251</v>
      </c>
      <c r="AT17" s="26"/>
      <c r="AU17" s="26"/>
      <c r="AV17" s="26">
        <v>0.6082725060827251</v>
      </c>
      <c r="AW17" s="26"/>
      <c r="AX17" s="26">
        <v>1.8248175182481752</v>
      </c>
      <c r="AY17" s="26"/>
      <c r="AZ17" s="26"/>
      <c r="BA17" s="26"/>
      <c r="BB17" s="26">
        <v>12.165450121654501</v>
      </c>
      <c r="BC17" s="26"/>
      <c r="BD17" s="26"/>
      <c r="BE17" s="20"/>
      <c r="BG17" s="2">
        <v>25.54744525547445</v>
      </c>
      <c r="BH17" s="2">
        <v>12.1654501216545</v>
      </c>
      <c r="BI17" s="2">
        <v>12.1654501216545</v>
      </c>
    </row>
    <row r="18" spans="1:62">
      <c r="A18" s="2">
        <v>41</v>
      </c>
      <c r="B18" s="4">
        <v>42571</v>
      </c>
      <c r="C18" s="20">
        <v>2016</v>
      </c>
      <c r="D18" s="4" t="s">
        <v>29</v>
      </c>
      <c r="E18" s="5">
        <v>0.39601851851851855</v>
      </c>
      <c r="F18" s="14">
        <v>44.583833333346902</v>
      </c>
      <c r="G18" s="14">
        <v>68.811499999999995</v>
      </c>
      <c r="H18" s="2">
        <v>13.86</v>
      </c>
      <c r="I18" s="2">
        <v>4</v>
      </c>
      <c r="J18" s="11">
        <v>7.5949999999999998</v>
      </c>
      <c r="K18" s="2">
        <v>5091</v>
      </c>
      <c r="L18" s="2">
        <v>5169</v>
      </c>
      <c r="M18" s="2">
        <v>6080</v>
      </c>
      <c r="N18" s="11">
        <v>1.9923890456557301</v>
      </c>
      <c r="O18" s="15">
        <v>13.967963030173999</v>
      </c>
      <c r="P18" s="11">
        <v>28.927911559184398</v>
      </c>
      <c r="Q18" s="11">
        <v>12.799498092054201</v>
      </c>
      <c r="R18" s="15">
        <v>7.7286569864571302</v>
      </c>
      <c r="S18" s="15">
        <v>89.685959341605894</v>
      </c>
      <c r="T18" s="11">
        <v>2.5220875090794501</v>
      </c>
      <c r="U18" s="11">
        <v>16.752085027133599</v>
      </c>
      <c r="V18" s="11">
        <v>23.0939046586731</v>
      </c>
      <c r="W18" s="11">
        <v>5.1744875089848898</v>
      </c>
      <c r="X18" s="11">
        <v>7.9002002039662296</v>
      </c>
      <c r="Y18" s="11">
        <v>2.0221256839685</v>
      </c>
      <c r="Z18" s="11">
        <v>12.776510740549799</v>
      </c>
      <c r="AA18" s="11">
        <v>31.3749114120324</v>
      </c>
      <c r="AB18" s="11">
        <v>18.420105311697501</v>
      </c>
      <c r="AC18" s="11">
        <v>7.7200000000000202</v>
      </c>
      <c r="AD18" s="11">
        <v>2.7185214011840402</v>
      </c>
      <c r="AE18" s="11">
        <v>16.811</v>
      </c>
      <c r="AF18" s="11">
        <v>31.42</v>
      </c>
      <c r="AG18" s="2">
        <v>24.21</v>
      </c>
      <c r="AH18" s="2">
        <v>8.26</v>
      </c>
      <c r="AI18" s="2">
        <v>4.88766990291262</v>
      </c>
      <c r="AJ18" s="11">
        <v>3.9755742865838002</v>
      </c>
      <c r="AK18" s="11">
        <v>8.2810067533592804</v>
      </c>
      <c r="AL18" s="11">
        <v>1.9221764952315199</v>
      </c>
      <c r="AM18" s="11">
        <v>4906.2857142857101</v>
      </c>
      <c r="AN18" s="11">
        <v>1.3307375736218201</v>
      </c>
      <c r="AO18" s="11">
        <f t="shared" si="0"/>
        <v>4908.2078907809419</v>
      </c>
      <c r="AP18" s="16">
        <v>1.006231173</v>
      </c>
      <c r="AQ18" s="31">
        <v>0.41963099237900187</v>
      </c>
      <c r="AR18" s="2">
        <v>69.480519480519476</v>
      </c>
      <c r="AS18" s="2">
        <v>4.545454545454545</v>
      </c>
      <c r="AT18" s="2">
        <v>0.64935064935064934</v>
      </c>
      <c r="AX18" s="2">
        <v>13.636363636363635</v>
      </c>
      <c r="BC18" s="2">
        <v>3.8961038961038961</v>
      </c>
      <c r="BE18" s="20"/>
      <c r="BG18" s="2">
        <v>92.20779220779221</v>
      </c>
      <c r="BH18" s="2">
        <v>83.116883116883116</v>
      </c>
      <c r="BI18" s="2">
        <v>83.116883116883116</v>
      </c>
    </row>
    <row r="19" spans="1:62">
      <c r="A19" s="2">
        <v>30</v>
      </c>
      <c r="B19" s="4">
        <v>42206</v>
      </c>
      <c r="C19" s="20">
        <v>2015</v>
      </c>
      <c r="D19" s="4" t="s">
        <v>29</v>
      </c>
      <c r="E19" s="5">
        <v>0.46863425925925922</v>
      </c>
      <c r="F19" s="14">
        <v>44.534833333296802</v>
      </c>
      <c r="G19" s="14">
        <v>68.804999999964494</v>
      </c>
      <c r="H19" s="2">
        <v>7.66</v>
      </c>
      <c r="I19" s="2">
        <v>5</v>
      </c>
      <c r="J19" s="11">
        <v>14.513999999999999</v>
      </c>
      <c r="K19" s="2">
        <v>4843</v>
      </c>
      <c r="L19" s="2">
        <v>6308</v>
      </c>
      <c r="M19" s="2">
        <v>7510</v>
      </c>
      <c r="N19" s="11">
        <v>1.1873080395162099</v>
      </c>
      <c r="O19" s="15">
        <v>13.4868149057331</v>
      </c>
      <c r="P19" s="11">
        <v>26.641234498295699</v>
      </c>
      <c r="Q19" s="11">
        <v>5.8364466581791703</v>
      </c>
      <c r="R19" s="15">
        <v>7.7275795269189604</v>
      </c>
      <c r="S19" s="15">
        <v>87.531043240741397</v>
      </c>
      <c r="T19" s="11">
        <v>5.7894655030132096</v>
      </c>
      <c r="U19" s="11">
        <v>16.722485161817001</v>
      </c>
      <c r="V19" s="11">
        <v>19.3115342885086</v>
      </c>
      <c r="W19" s="11">
        <v>3.80382552083333</v>
      </c>
      <c r="X19" s="11">
        <v>7.5550507924213504</v>
      </c>
      <c r="Y19" s="11">
        <v>2.5086047154961002</v>
      </c>
      <c r="Z19" s="11">
        <v>11.790247573462</v>
      </c>
      <c r="AA19" s="11">
        <v>29.998535115277601</v>
      </c>
      <c r="AB19" s="11">
        <v>10.608656564894501</v>
      </c>
      <c r="AC19" s="11">
        <v>7.8913610926309898</v>
      </c>
      <c r="AD19" s="11">
        <v>9.7318303246690405</v>
      </c>
      <c r="AE19" s="11">
        <v>16.744</v>
      </c>
      <c r="AF19" s="11">
        <v>30.16</v>
      </c>
      <c r="AG19" s="2">
        <v>11.7</v>
      </c>
      <c r="AH19" s="2">
        <v>7.93</v>
      </c>
      <c r="AI19" s="2">
        <v>14.97</v>
      </c>
      <c r="AJ19" s="11">
        <v>4.9322375883550302</v>
      </c>
      <c r="AK19" s="11">
        <v>10.687000826768999</v>
      </c>
      <c r="AL19" s="11">
        <v>1.1000763941940399</v>
      </c>
      <c r="AM19" s="11">
        <v>4828.6641929499101</v>
      </c>
      <c r="AN19" s="11">
        <v>0.27501909854850998</v>
      </c>
      <c r="AO19" s="11">
        <f t="shared" si="0"/>
        <v>4829.7642693441039</v>
      </c>
      <c r="AP19" s="16">
        <v>1.6854016666989202</v>
      </c>
      <c r="AQ19" s="31">
        <v>0.60788015661313144</v>
      </c>
      <c r="AR19" s="2">
        <v>17.56668835393624</v>
      </c>
      <c r="AS19" s="2">
        <v>1.3012361743656475</v>
      </c>
      <c r="AX19" s="2">
        <v>5.8555627846454135</v>
      </c>
      <c r="AY19" s="2">
        <v>1.9518542615484711</v>
      </c>
      <c r="BB19" s="2">
        <v>1.3012361743656475</v>
      </c>
      <c r="BC19" s="2">
        <v>82.628497072218607</v>
      </c>
      <c r="BE19" s="20"/>
      <c r="BG19" s="2">
        <v>110.60507482108002</v>
      </c>
      <c r="BH19" s="2">
        <v>23.422251138581654</v>
      </c>
      <c r="BI19" s="2">
        <v>23.422251138581654</v>
      </c>
    </row>
    <row r="20" spans="1:62">
      <c r="A20" s="2">
        <v>22</v>
      </c>
      <c r="B20" s="4">
        <v>41912</v>
      </c>
      <c r="C20" s="20">
        <v>2014</v>
      </c>
      <c r="D20" s="4" t="s">
        <v>27</v>
      </c>
      <c r="E20" s="8">
        <v>0.54194444444444445</v>
      </c>
      <c r="F20" s="12">
        <v>44.5835000000138</v>
      </c>
      <c r="G20" s="12">
        <v>68.814000000037794</v>
      </c>
      <c r="H20" s="2">
        <v>13.93</v>
      </c>
      <c r="I20" s="2">
        <v>4</v>
      </c>
      <c r="J20" s="11">
        <v>7.0620000000000003</v>
      </c>
      <c r="K20" s="1">
        <v>4311</v>
      </c>
      <c r="L20" s="1">
        <v>4053</v>
      </c>
      <c r="M20" s="1">
        <v>6080</v>
      </c>
      <c r="N20" s="11">
        <v>2.1586480904370502</v>
      </c>
      <c r="O20" s="15">
        <v>13.6393926524919</v>
      </c>
      <c r="P20" s="11">
        <v>30.676358217312099</v>
      </c>
      <c r="Q20" s="11">
        <v>23.519427211321698</v>
      </c>
      <c r="R20" s="15">
        <v>6.9448178629625197</v>
      </c>
      <c r="S20" s="15">
        <v>80.911302690483794</v>
      </c>
      <c r="T20" s="11">
        <v>7.4637606526827298</v>
      </c>
      <c r="U20" s="11">
        <v>14.3146367231013</v>
      </c>
      <c r="V20" s="11">
        <v>26.660639554438401</v>
      </c>
      <c r="W20" s="11">
        <v>3.3957895478638802</v>
      </c>
      <c r="X20" s="11">
        <v>7.2359347946913699</v>
      </c>
      <c r="Y20" s="11">
        <v>4.1836251736001504</v>
      </c>
      <c r="Z20" s="11">
        <v>13.365</v>
      </c>
      <c r="AA20" s="11">
        <v>32.159999999999997</v>
      </c>
      <c r="AB20" s="11">
        <v>48.298513208082099</v>
      </c>
      <c r="AC20" s="11">
        <v>6.8096534653465204</v>
      </c>
      <c r="AD20" s="11">
        <v>8.1645190967089007</v>
      </c>
      <c r="AE20" s="11">
        <v>14.499000000000001</v>
      </c>
      <c r="AF20" s="11">
        <v>32.159999999999997</v>
      </c>
      <c r="AG20" s="2">
        <v>56.633333333333503</v>
      </c>
      <c r="AH20" s="2">
        <v>7.47</v>
      </c>
      <c r="AI20" s="2">
        <v>28.08</v>
      </c>
      <c r="AJ20" s="11">
        <v>0.94963672310133496</v>
      </c>
      <c r="AK20" s="11">
        <v>5.4993604455615497</v>
      </c>
      <c r="AL20" s="11">
        <v>9.5198918728330497</v>
      </c>
      <c r="AM20" s="11">
        <v>4743.96628216504</v>
      </c>
      <c r="AN20" s="11">
        <v>8.1976846682729008</v>
      </c>
      <c r="AO20" s="11">
        <f t="shared" si="0"/>
        <v>4753.4861740378728</v>
      </c>
      <c r="AP20" s="16">
        <v>1.429433688</v>
      </c>
      <c r="AQ20" s="40">
        <v>0.54164556107176098</v>
      </c>
      <c r="AR20" s="1">
        <v>315.49687282835305</v>
      </c>
      <c r="AS20" s="2">
        <v>0.69492703266157052</v>
      </c>
      <c r="AX20" s="2">
        <v>31.966643502432245</v>
      </c>
      <c r="AY20" s="2">
        <v>11.118832522585128</v>
      </c>
      <c r="BB20" s="2">
        <v>16.678248783877692</v>
      </c>
      <c r="BC20" s="2">
        <v>3.4746351633078527</v>
      </c>
      <c r="BE20" s="20"/>
      <c r="BG20" s="2">
        <v>379.43015983321754</v>
      </c>
      <c r="BH20" s="2">
        <v>347.4635163307853</v>
      </c>
      <c r="BI20" s="2">
        <v>347.4635163307853</v>
      </c>
    </row>
    <row r="21" spans="1:62">
      <c r="A21" s="2">
        <v>55</v>
      </c>
      <c r="B21" s="4">
        <v>42928</v>
      </c>
      <c r="C21" s="20">
        <v>2017</v>
      </c>
      <c r="D21" s="4" t="s">
        <v>29</v>
      </c>
      <c r="E21" s="2">
        <v>0.39027777777777778</v>
      </c>
      <c r="F21" s="14">
        <v>44.491000000028301</v>
      </c>
      <c r="G21" s="14">
        <v>68.786999999974995</v>
      </c>
      <c r="H21" s="2">
        <v>2.78</v>
      </c>
      <c r="I21" s="2">
        <v>8</v>
      </c>
      <c r="J21" s="11">
        <v>14.39</v>
      </c>
      <c r="K21" s="27">
        <v>7644</v>
      </c>
      <c r="L21" s="27">
        <v>10740</v>
      </c>
      <c r="M21" s="27">
        <v>11400</v>
      </c>
      <c r="N21" s="22"/>
      <c r="O21" s="15">
        <v>12.81</v>
      </c>
      <c r="P21" s="11">
        <v>26.33</v>
      </c>
      <c r="Q21" s="11">
        <v>6.63</v>
      </c>
      <c r="R21" s="15">
        <v>9.0399999999999991</v>
      </c>
      <c r="S21" s="15">
        <v>100.746580609758</v>
      </c>
      <c r="T21" s="11">
        <v>17.792852</v>
      </c>
      <c r="U21" s="11">
        <v>15.56</v>
      </c>
      <c r="V21" s="11">
        <v>22.6</v>
      </c>
      <c r="W21" s="11">
        <v>4.28</v>
      </c>
      <c r="X21" s="11">
        <v>9.07</v>
      </c>
      <c r="Y21" s="11">
        <v>15.958892000000001</v>
      </c>
      <c r="Z21" s="15">
        <v>10.835000000000001</v>
      </c>
      <c r="AA21" s="15">
        <v>28.68</v>
      </c>
      <c r="AB21" s="15">
        <v>9.33</v>
      </c>
      <c r="AC21" s="15">
        <v>8.86</v>
      </c>
      <c r="AD21" s="15">
        <v>22.172779999999999</v>
      </c>
      <c r="AE21" s="15">
        <v>15.56</v>
      </c>
      <c r="AF21" s="15">
        <v>28.68</v>
      </c>
      <c r="AG21" s="15">
        <v>9.33</v>
      </c>
      <c r="AH21" s="15">
        <v>9.18</v>
      </c>
      <c r="AI21" s="15">
        <v>22.172779999999999</v>
      </c>
      <c r="AJ21" s="15">
        <v>4.7300000000000004</v>
      </c>
      <c r="AK21" s="15">
        <v>6.08</v>
      </c>
      <c r="AL21" s="11">
        <v>1.7738589947659333</v>
      </c>
      <c r="AM21" s="11">
        <v>4676.8426378815902</v>
      </c>
      <c r="AO21" s="11">
        <f t="shared" si="0"/>
        <v>4678.616496876356</v>
      </c>
      <c r="AP21" s="16">
        <v>0.84839414222897003</v>
      </c>
      <c r="AQ21" s="74">
        <v>0.36845289444908425</v>
      </c>
      <c r="AR21" s="45"/>
      <c r="AS21" s="45">
        <v>1.1481056257175661</v>
      </c>
      <c r="AT21" s="45"/>
      <c r="AU21" s="45"/>
      <c r="AV21" s="45"/>
      <c r="AW21" s="45"/>
      <c r="AX21" s="45"/>
      <c r="AY21" s="45"/>
      <c r="AZ21" s="45"/>
      <c r="BA21" s="45"/>
      <c r="BB21" s="45"/>
      <c r="BC21" s="45">
        <v>86.107921928817461</v>
      </c>
      <c r="BE21" s="20"/>
      <c r="BG21" s="2">
        <v>87.256027554535024</v>
      </c>
      <c r="BH21" s="2">
        <v>0</v>
      </c>
      <c r="BI21" s="2">
        <v>0</v>
      </c>
    </row>
    <row r="22" spans="1:62">
      <c r="A22" s="2">
        <v>50</v>
      </c>
      <c r="B22" s="4">
        <v>42867</v>
      </c>
      <c r="C22" s="20">
        <v>2017</v>
      </c>
      <c r="D22" s="4" t="s">
        <v>28</v>
      </c>
      <c r="E22" s="2">
        <v>0.40763888888888888</v>
      </c>
      <c r="F22" s="14">
        <v>44.539499999960803</v>
      </c>
      <c r="G22" s="14">
        <v>68.802166666672093</v>
      </c>
      <c r="H22" s="2">
        <v>8.18</v>
      </c>
      <c r="I22" s="2">
        <v>5</v>
      </c>
      <c r="J22" s="11">
        <v>12.42</v>
      </c>
      <c r="K22" s="27">
        <v>42801</v>
      </c>
      <c r="L22" s="27">
        <v>41050</v>
      </c>
      <c r="M22" s="27">
        <v>54300</v>
      </c>
      <c r="N22" s="22"/>
      <c r="O22" s="15">
        <v>7.06</v>
      </c>
      <c r="P22" s="11">
        <v>18.07</v>
      </c>
      <c r="Q22" s="11">
        <v>45.65</v>
      </c>
      <c r="R22" s="15">
        <v>10.53</v>
      </c>
      <c r="S22" s="15">
        <v>97.776802671818601</v>
      </c>
      <c r="T22" s="11">
        <v>2.81</v>
      </c>
      <c r="U22" s="11">
        <v>9</v>
      </c>
      <c r="V22" s="11">
        <v>7.1</v>
      </c>
      <c r="W22" s="11">
        <v>3.6</v>
      </c>
      <c r="X22" s="11">
        <v>10.9</v>
      </c>
      <c r="Y22" s="11">
        <v>2.35</v>
      </c>
      <c r="Z22" s="11">
        <v>5.2</v>
      </c>
      <c r="AA22" s="11">
        <v>27.3</v>
      </c>
      <c r="AB22" s="11">
        <v>118.7</v>
      </c>
      <c r="AC22" s="11">
        <v>10.3</v>
      </c>
      <c r="AD22" s="11">
        <v>1.32</v>
      </c>
      <c r="AE22" s="11">
        <v>9</v>
      </c>
      <c r="AF22" s="11">
        <v>27.3</v>
      </c>
      <c r="AG22" s="2">
        <v>118.7</v>
      </c>
      <c r="AH22" s="2">
        <v>10.9</v>
      </c>
      <c r="AI22" s="2">
        <v>2.35</v>
      </c>
      <c r="AJ22" s="11">
        <v>3.8</v>
      </c>
      <c r="AK22" s="11">
        <v>20.2</v>
      </c>
      <c r="AL22" s="11">
        <v>1.4875948535416601</v>
      </c>
      <c r="AM22" s="11">
        <v>4582.1493154223708</v>
      </c>
      <c r="AO22" s="11">
        <f t="shared" si="0"/>
        <v>4583.6369102759127</v>
      </c>
      <c r="AP22" s="16">
        <v>1.4397753723174895</v>
      </c>
      <c r="AQ22" s="74">
        <v>0.5455642649973772</v>
      </c>
      <c r="AR22" s="2">
        <v>12.311135982092894</v>
      </c>
      <c r="AX22" s="2">
        <v>37.493005036373809</v>
      </c>
      <c r="BB22" s="2">
        <v>0.55959709009513159</v>
      </c>
      <c r="BC22" s="2">
        <v>1.1191941801902632</v>
      </c>
      <c r="BE22" s="20"/>
      <c r="BG22" s="2">
        <v>51.482932288752096</v>
      </c>
      <c r="BH22" s="2">
        <v>49.804141018466701</v>
      </c>
      <c r="BI22" s="2">
        <v>49.804141018466701</v>
      </c>
      <c r="BJ22" s="2" t="s">
        <v>62</v>
      </c>
    </row>
    <row r="23" spans="1:62">
      <c r="A23" s="2">
        <v>47</v>
      </c>
      <c r="B23" s="4">
        <v>42634</v>
      </c>
      <c r="C23" s="20">
        <v>2016</v>
      </c>
      <c r="D23" s="4" t="s">
        <v>27</v>
      </c>
      <c r="E23" s="5">
        <v>0.40126157407407409</v>
      </c>
      <c r="F23" s="14">
        <v>44.4900476935819</v>
      </c>
      <c r="G23" s="14">
        <v>68.782091211402999</v>
      </c>
      <c r="H23" s="2">
        <v>2.74</v>
      </c>
      <c r="I23" s="2">
        <v>8</v>
      </c>
      <c r="J23" s="11">
        <v>10.621</v>
      </c>
      <c r="K23" s="2">
        <v>4187</v>
      </c>
      <c r="L23" s="2">
        <v>3808</v>
      </c>
      <c r="M23" s="2">
        <v>5070</v>
      </c>
      <c r="N23" s="11">
        <v>0.35242276266217198</v>
      </c>
      <c r="O23" s="15">
        <v>16.333144841749601</v>
      </c>
      <c r="P23" s="11">
        <v>26.833644184659502</v>
      </c>
      <c r="Q23" s="11">
        <v>5.3493169986757998</v>
      </c>
      <c r="R23" s="15">
        <v>6.6831163878030901</v>
      </c>
      <c r="S23" s="15">
        <v>80.345652984935001</v>
      </c>
      <c r="T23" s="11">
        <v>4.9038000473487404</v>
      </c>
      <c r="U23" s="11">
        <v>16.531434209231701</v>
      </c>
      <c r="V23" s="11">
        <v>25.311257891046001</v>
      </c>
      <c r="W23" s="11">
        <v>5.6174463942290496</v>
      </c>
      <c r="X23" s="11">
        <v>6.7643722367285504</v>
      </c>
      <c r="Y23" s="11">
        <v>4.8183136902631096</v>
      </c>
      <c r="Z23" s="11">
        <v>15.8138379334976</v>
      </c>
      <c r="AA23" s="11">
        <v>28.470458876019102</v>
      </c>
      <c r="AB23" s="11">
        <v>5.67228416780722</v>
      </c>
      <c r="AC23" s="11">
        <v>6.60658277688235</v>
      </c>
      <c r="AD23" s="11">
        <v>5.3693901459221101</v>
      </c>
      <c r="AE23" s="11">
        <v>16.733000000000001</v>
      </c>
      <c r="AF23" s="11">
        <v>28.8</v>
      </c>
      <c r="AG23" s="2">
        <v>6.24</v>
      </c>
      <c r="AH23" s="2">
        <v>7.12</v>
      </c>
      <c r="AI23" s="2">
        <v>8.11</v>
      </c>
      <c r="AJ23" s="11">
        <v>0.71759627573413498</v>
      </c>
      <c r="AK23" s="11">
        <v>3.15920098497303</v>
      </c>
      <c r="AL23" s="11">
        <v>291.09371021134598</v>
      </c>
      <c r="AM23" s="11">
        <v>4211.9884603055098</v>
      </c>
      <c r="AN23" s="11">
        <v>286.55780494014698</v>
      </c>
      <c r="AO23" s="11">
        <f t="shared" si="0"/>
        <v>4503.0821705168555</v>
      </c>
      <c r="AP23" s="16">
        <v>1.3502355270309769</v>
      </c>
      <c r="AQ23" s="78">
        <v>0.47657389792534655</v>
      </c>
      <c r="AX23" s="2">
        <v>54.973821989528801</v>
      </c>
      <c r="BC23" s="2">
        <v>5.2356020942408383</v>
      </c>
      <c r="BE23" s="20"/>
      <c r="BG23" s="2">
        <v>60.20942408376964</v>
      </c>
      <c r="BH23" s="2">
        <v>54.973821989528801</v>
      </c>
      <c r="BI23" s="2">
        <v>54.973821989528801</v>
      </c>
    </row>
    <row r="24" spans="1:62">
      <c r="A24" s="2">
        <v>38</v>
      </c>
      <c r="B24" s="4">
        <v>42515</v>
      </c>
      <c r="C24" s="20">
        <v>2016</v>
      </c>
      <c r="D24" s="21" t="s">
        <v>28</v>
      </c>
      <c r="E24" s="5">
        <v>0.42570601851851847</v>
      </c>
      <c r="F24" s="14">
        <v>44.539499999960803</v>
      </c>
      <c r="G24" s="14">
        <v>68.802500000005196</v>
      </c>
      <c r="H24" s="2">
        <v>8.18</v>
      </c>
      <c r="I24" s="2">
        <v>5</v>
      </c>
      <c r="J24" s="11">
        <v>10.176</v>
      </c>
      <c r="K24" s="2">
        <v>10982</v>
      </c>
      <c r="L24" s="2">
        <v>9682</v>
      </c>
      <c r="M24" s="2">
        <v>13500</v>
      </c>
      <c r="N24" s="11">
        <v>1.2188516426831499</v>
      </c>
      <c r="O24" s="15">
        <v>10.2383404839854</v>
      </c>
      <c r="P24" s="11">
        <v>22.585552360064199</v>
      </c>
      <c r="Q24" s="11">
        <v>4.9041937921033902</v>
      </c>
      <c r="R24" s="15">
        <v>9.3076941975858194</v>
      </c>
      <c r="S24" s="15">
        <v>95.779345543922602</v>
      </c>
      <c r="T24" s="11">
        <v>1.66853685731212</v>
      </c>
      <c r="U24" s="11">
        <v>12.6775130232412</v>
      </c>
      <c r="V24" s="11">
        <v>15.9640794971089</v>
      </c>
      <c r="W24" s="11">
        <v>3.49290631438289</v>
      </c>
      <c r="X24" s="11">
        <v>9.4282414820399207</v>
      </c>
      <c r="Y24" s="11">
        <v>1.8477729836042101</v>
      </c>
      <c r="Z24" s="11">
        <v>8.27839723805406</v>
      </c>
      <c r="AA24" s="11">
        <v>28.085714220447102</v>
      </c>
      <c r="AB24" s="11">
        <v>10.9709131553102</v>
      </c>
      <c r="AC24" s="11">
        <v>9.3505382198012903</v>
      </c>
      <c r="AD24" s="11">
        <v>1.67115144939681</v>
      </c>
      <c r="AE24" s="11">
        <v>12.772</v>
      </c>
      <c r="AF24" s="11">
        <v>28.34</v>
      </c>
      <c r="AG24" s="2">
        <v>18.38</v>
      </c>
      <c r="AH24" s="2">
        <v>9.44</v>
      </c>
      <c r="AI24" s="2">
        <v>3.2533333333333299</v>
      </c>
      <c r="AJ24" s="11">
        <v>4.3991157851871199</v>
      </c>
      <c r="AK24" s="11">
        <v>12.1216347233382</v>
      </c>
      <c r="AL24" s="11">
        <v>1.9005384859043399</v>
      </c>
      <c r="AM24" s="11">
        <v>3939.4792399718499</v>
      </c>
      <c r="AN24" s="11">
        <v>0</v>
      </c>
      <c r="AO24" s="11">
        <f t="shared" si="0"/>
        <v>3941.3797784577541</v>
      </c>
      <c r="AP24" s="16">
        <v>1.028863565</v>
      </c>
      <c r="AQ24" s="33">
        <v>0.41404515757268262</v>
      </c>
      <c r="AR24" s="2">
        <v>4.0064102564102564</v>
      </c>
      <c r="AW24" s="2">
        <v>0.80128205128205121</v>
      </c>
      <c r="AX24" s="2">
        <v>2.4038461538461542</v>
      </c>
      <c r="BB24" s="2">
        <v>2.4038461538461542</v>
      </c>
      <c r="BC24" s="2">
        <v>61.698717948717949</v>
      </c>
      <c r="BE24" s="20"/>
      <c r="BG24" s="2">
        <v>71.314102564102569</v>
      </c>
      <c r="BH24" s="2">
        <v>6.4102564102564106</v>
      </c>
      <c r="BI24" s="2">
        <v>6.4102564102564106</v>
      </c>
    </row>
    <row r="25" spans="1:62">
      <c r="A25" s="2">
        <v>36</v>
      </c>
      <c r="B25" s="4">
        <v>42515</v>
      </c>
      <c r="C25" s="20">
        <v>2016</v>
      </c>
      <c r="D25" s="21" t="s">
        <v>28</v>
      </c>
      <c r="E25" s="5">
        <v>0.57567129629629632</v>
      </c>
      <c r="F25" s="14">
        <v>44.641000000019602</v>
      </c>
      <c r="G25" s="14">
        <v>68.833499999987197</v>
      </c>
      <c r="H25" s="2">
        <v>21.8</v>
      </c>
      <c r="I25" s="2">
        <v>2</v>
      </c>
      <c r="J25" s="11">
        <v>10.986000000000001</v>
      </c>
      <c r="K25" s="2">
        <v>10982</v>
      </c>
      <c r="L25" s="2">
        <v>9682</v>
      </c>
      <c r="M25" s="2">
        <v>13500</v>
      </c>
      <c r="N25" s="11">
        <v>3.4806862715631701</v>
      </c>
      <c r="O25" s="15">
        <v>13.9430027474833</v>
      </c>
      <c r="P25" s="11">
        <v>13.3093131776489</v>
      </c>
      <c r="Q25" s="11">
        <v>10.202792842187399</v>
      </c>
      <c r="R25" s="15">
        <v>9.1744528597342807</v>
      </c>
      <c r="S25" s="15">
        <v>96.630870739133002</v>
      </c>
      <c r="T25" s="11">
        <v>1.64544702608838</v>
      </c>
      <c r="U25" s="11">
        <v>16.704363142064999</v>
      </c>
      <c r="V25" s="11">
        <v>8.5127391334280595</v>
      </c>
      <c r="W25" s="11">
        <v>3.92967525690741</v>
      </c>
      <c r="X25" s="11">
        <v>9.2313898609871892</v>
      </c>
      <c r="Y25" s="11">
        <v>1.38045363818676</v>
      </c>
      <c r="Z25" s="11">
        <v>12.4869668647203</v>
      </c>
      <c r="AA25" s="11">
        <v>15.7100184415585</v>
      </c>
      <c r="AB25" s="11">
        <v>20.947040448638901</v>
      </c>
      <c r="AC25" s="11">
        <v>9.1250304545454508</v>
      </c>
      <c r="AD25" s="11">
        <v>1.7146802771874901</v>
      </c>
      <c r="AE25" s="11">
        <v>16.920999999999999</v>
      </c>
      <c r="AF25" s="11">
        <v>15.72</v>
      </c>
      <c r="AG25" s="2">
        <v>41.952909090909102</v>
      </c>
      <c r="AH25" s="2">
        <v>9.27</v>
      </c>
      <c r="AI25" s="2">
        <v>3.29</v>
      </c>
      <c r="AJ25" s="11">
        <v>4.2173962773447</v>
      </c>
      <c r="AK25" s="11">
        <v>7.1972793081304003</v>
      </c>
      <c r="AL25" s="11">
        <v>1.8056809500659801</v>
      </c>
      <c r="AM25" s="11">
        <v>3603.6734693877502</v>
      </c>
      <c r="AN25" s="11">
        <v>0</v>
      </c>
      <c r="AO25" s="11">
        <f t="shared" si="0"/>
        <v>3605.479150337816</v>
      </c>
      <c r="AP25" s="16">
        <v>0.50621114599999995</v>
      </c>
      <c r="AQ25" s="33">
        <v>0.24343610319845402</v>
      </c>
      <c r="AR25" s="2">
        <v>636.15023474178395</v>
      </c>
      <c r="AS25" s="2">
        <v>20.34428794992175</v>
      </c>
      <c r="AX25" s="2">
        <v>474.17840375586854</v>
      </c>
      <c r="BC25" s="2">
        <v>3.9123630672926448</v>
      </c>
      <c r="BE25" s="20"/>
      <c r="BG25" s="2">
        <v>1134.5852895148671</v>
      </c>
      <c r="BH25" s="2">
        <v>1110.3286384976525</v>
      </c>
      <c r="BI25" s="2">
        <v>1110.3286384976525</v>
      </c>
    </row>
    <row r="26" spans="1:62">
      <c r="A26" s="2">
        <v>14</v>
      </c>
      <c r="B26" s="4">
        <v>41761</v>
      </c>
      <c r="C26" s="20">
        <v>2014</v>
      </c>
      <c r="D26" s="4" t="s">
        <v>28</v>
      </c>
      <c r="E26" s="8">
        <v>0.51041666666666663</v>
      </c>
      <c r="F26" s="12">
        <v>44.583428929359002</v>
      </c>
      <c r="G26" s="12">
        <v>68.812425171082594</v>
      </c>
      <c r="H26" s="2">
        <v>13.86</v>
      </c>
      <c r="I26" s="2">
        <v>4</v>
      </c>
      <c r="J26" s="11">
        <f>31.7/3.3</f>
        <v>9.6060606060606055</v>
      </c>
      <c r="K26" s="70">
        <v>48125</v>
      </c>
      <c r="L26" s="70">
        <v>46693</v>
      </c>
      <c r="M26" s="70">
        <v>55900</v>
      </c>
      <c r="N26" s="22"/>
      <c r="O26" s="15">
        <f>(5.9+3.8+3.8)/3</f>
        <v>4.5</v>
      </c>
      <c r="P26" s="11">
        <f>(11.5+29.5+30)/3</f>
        <v>23.666666666666668</v>
      </c>
      <c r="Q26" s="11">
        <f>(11.5+178+73.2)/3</f>
        <v>87.566666666666663</v>
      </c>
      <c r="R26" s="15">
        <f>(10.9+9.9+10)/3</f>
        <v>10.266666666666667</v>
      </c>
      <c r="S26" s="15">
        <v>92.894717734113897</v>
      </c>
      <c r="T26" s="11">
        <v>2.3220800000000001</v>
      </c>
      <c r="U26" s="11">
        <v>5.9</v>
      </c>
      <c r="V26" s="11">
        <v>11.5</v>
      </c>
      <c r="W26" s="11">
        <v>11.5</v>
      </c>
      <c r="X26" s="11">
        <v>10.9</v>
      </c>
      <c r="Y26" s="11">
        <v>1.754</v>
      </c>
      <c r="Z26" s="11">
        <v>3.8</v>
      </c>
      <c r="AA26" s="11">
        <v>30</v>
      </c>
      <c r="AB26" s="11">
        <v>73</v>
      </c>
      <c r="AC26" s="11">
        <v>9.9</v>
      </c>
      <c r="AD26" s="11">
        <v>2.41676</v>
      </c>
      <c r="AE26" s="11">
        <v>5.9</v>
      </c>
      <c r="AF26" s="11">
        <v>30</v>
      </c>
      <c r="AG26" s="11">
        <v>178</v>
      </c>
      <c r="AH26" s="11">
        <v>10.9</v>
      </c>
      <c r="AI26" s="11">
        <v>4.7</v>
      </c>
      <c r="AJ26" s="11">
        <f>5.9-3.8</f>
        <v>2.1000000000000005</v>
      </c>
      <c r="AK26" s="11">
        <f>30-11.5</f>
        <v>18.5</v>
      </c>
      <c r="AL26" s="11">
        <v>82.505729564553093</v>
      </c>
      <c r="AM26" s="11">
        <v>3370.6563706563707</v>
      </c>
      <c r="AN26" s="11">
        <v>75.630252100840337</v>
      </c>
      <c r="AO26" s="11">
        <f t="shared" si="0"/>
        <v>3453.1621002209235</v>
      </c>
      <c r="AP26" s="16">
        <v>1.4289209596540986</v>
      </c>
      <c r="AQ26" s="31">
        <v>0.54145127641558943</v>
      </c>
      <c r="AR26" s="1">
        <v>0.57971014492753625</v>
      </c>
      <c r="AX26" s="2">
        <v>8.695652173913043</v>
      </c>
      <c r="BB26" s="2">
        <v>2.318840579710145</v>
      </c>
      <c r="BC26" s="2">
        <v>57.971014492753625</v>
      </c>
      <c r="BE26" s="20"/>
      <c r="BG26" s="2">
        <v>69.565217391304344</v>
      </c>
      <c r="BH26" s="2">
        <v>9.27536231884058</v>
      </c>
      <c r="BI26" s="2">
        <v>9.27536231884058</v>
      </c>
    </row>
    <row r="27" spans="1:62">
      <c r="A27" s="2">
        <v>24</v>
      </c>
      <c r="B27" s="4">
        <v>41912</v>
      </c>
      <c r="C27" s="20">
        <v>2014</v>
      </c>
      <c r="D27" s="4" t="s">
        <v>27</v>
      </c>
      <c r="E27" s="8">
        <v>0.45672453703703703</v>
      </c>
      <c r="F27" s="12">
        <v>44.497499999985202</v>
      </c>
      <c r="G27" s="12">
        <v>68.7839999999767</v>
      </c>
      <c r="H27" s="2">
        <v>3.54</v>
      </c>
      <c r="I27" s="2">
        <v>8</v>
      </c>
      <c r="J27" s="11">
        <v>8.9260000000000002</v>
      </c>
      <c r="K27" s="1">
        <v>4311</v>
      </c>
      <c r="L27" s="1">
        <v>4053</v>
      </c>
      <c r="M27" s="1">
        <v>6080</v>
      </c>
      <c r="N27" s="11">
        <v>1.06556902453303</v>
      </c>
      <c r="O27" s="15">
        <v>13.7417114898967</v>
      </c>
      <c r="P27" s="11">
        <v>29.3895411403855</v>
      </c>
      <c r="Q27" s="11">
        <v>2.79648483021818</v>
      </c>
      <c r="R27" s="15">
        <v>7.1101526450221897</v>
      </c>
      <c r="S27" s="15">
        <v>82.356162664917207</v>
      </c>
      <c r="T27" s="11">
        <v>7.8984461191848103</v>
      </c>
      <c r="U27" s="11">
        <v>13.9688685937338</v>
      </c>
      <c r="V27" s="11">
        <v>27.240563808014802</v>
      </c>
      <c r="W27" s="11">
        <v>2.8635091928418399</v>
      </c>
      <c r="X27" s="11">
        <v>7.2595126705653001</v>
      </c>
      <c r="Y27" s="11">
        <v>6.2165272529129103</v>
      </c>
      <c r="Z27" s="11">
        <v>13.283765309679699</v>
      </c>
      <c r="AA27" s="11">
        <v>32.7675269472726</v>
      </c>
      <c r="AB27" s="11">
        <v>2.7660202810664498</v>
      </c>
      <c r="AC27" s="11">
        <v>6.9298040586718201</v>
      </c>
      <c r="AD27" s="11">
        <v>11.0936680257383</v>
      </c>
      <c r="AE27" s="11">
        <v>13.971</v>
      </c>
      <c r="AF27" s="11">
        <v>32.99</v>
      </c>
      <c r="AG27" s="2">
        <v>3.52</v>
      </c>
      <c r="AH27" s="2">
        <v>7.26</v>
      </c>
      <c r="AI27" s="2">
        <v>23.54</v>
      </c>
      <c r="AJ27" s="11">
        <v>0.685103284054142</v>
      </c>
      <c r="AK27" s="11">
        <v>5.5269631392578296</v>
      </c>
      <c r="AL27" s="11">
        <v>1.14591291061879</v>
      </c>
      <c r="AM27" s="11">
        <v>3413.7931034482799</v>
      </c>
      <c r="AN27" s="11">
        <v>0</v>
      </c>
      <c r="AO27" s="11">
        <f t="shared" si="0"/>
        <v>3414.9390163588987</v>
      </c>
      <c r="AP27" s="16">
        <v>1.2450019794330134</v>
      </c>
      <c r="AQ27" s="40">
        <v>0.48539047206185748</v>
      </c>
      <c r="AR27" s="1">
        <v>0</v>
      </c>
      <c r="AS27" s="2">
        <v>0</v>
      </c>
      <c r="AT27" s="2">
        <v>0</v>
      </c>
      <c r="AU27" s="2">
        <v>0</v>
      </c>
      <c r="AV27" s="2">
        <v>0</v>
      </c>
      <c r="AW27" s="2">
        <v>0</v>
      </c>
      <c r="AX27" s="2">
        <v>0</v>
      </c>
      <c r="AY27" s="2">
        <v>0</v>
      </c>
      <c r="AZ27" s="2">
        <v>0</v>
      </c>
      <c r="BA27" s="2">
        <v>0</v>
      </c>
      <c r="BB27" s="2">
        <v>0</v>
      </c>
      <c r="BC27" s="2">
        <v>0</v>
      </c>
      <c r="BD27" s="2">
        <v>0</v>
      </c>
      <c r="BE27" s="20">
        <v>0</v>
      </c>
      <c r="BF27" s="2">
        <v>0</v>
      </c>
      <c r="BG27" s="2">
        <v>0</v>
      </c>
      <c r="BH27" s="2">
        <v>0</v>
      </c>
      <c r="BI27" s="2">
        <v>0</v>
      </c>
      <c r="BJ27" s="2" t="s">
        <v>68</v>
      </c>
    </row>
    <row r="28" spans="1:62">
      <c r="A28" s="2">
        <v>37</v>
      </c>
      <c r="B28" s="4">
        <v>42515</v>
      </c>
      <c r="C28" s="20">
        <v>2016</v>
      </c>
      <c r="D28" s="21" t="s">
        <v>28</v>
      </c>
      <c r="E28" s="5">
        <v>0.47041666666666665</v>
      </c>
      <c r="F28" s="14">
        <v>44.587528762302703</v>
      </c>
      <c r="G28" s="14">
        <v>68.813930660822294</v>
      </c>
      <c r="H28" s="2">
        <v>14.39</v>
      </c>
      <c r="I28" s="2">
        <v>4</v>
      </c>
      <c r="J28" s="11">
        <v>7.3559999999999999</v>
      </c>
      <c r="K28" s="2">
        <v>10982</v>
      </c>
      <c r="L28" s="2">
        <v>9682</v>
      </c>
      <c r="M28" s="2">
        <v>13500</v>
      </c>
      <c r="N28" s="11">
        <v>1.7883267607539901</v>
      </c>
      <c r="O28" s="15">
        <v>8.2680468388323707</v>
      </c>
      <c r="P28" s="11">
        <v>28.446458316153802</v>
      </c>
      <c r="Q28" s="11">
        <v>17.450820003733799</v>
      </c>
      <c r="R28" s="15">
        <v>9.2645062778769791</v>
      </c>
      <c r="S28" s="15">
        <v>94.638339633011896</v>
      </c>
      <c r="T28" s="11">
        <v>2.0339238621601599</v>
      </c>
      <c r="U28" s="11">
        <v>9.8272213872413605</v>
      </c>
      <c r="V28" s="11">
        <v>24.2979567541548</v>
      </c>
      <c r="W28" s="11">
        <v>5.7751522010044498</v>
      </c>
      <c r="X28" s="11">
        <v>9.2044914938997007</v>
      </c>
      <c r="Y28" s="11">
        <v>1.71419374084511</v>
      </c>
      <c r="Z28" s="11">
        <v>7.2805568231255497</v>
      </c>
      <c r="AA28" s="11">
        <v>30.847597868510299</v>
      </c>
      <c r="AB28" s="11">
        <v>29.926928971254299</v>
      </c>
      <c r="AC28" s="11">
        <v>9.4318846153846092</v>
      </c>
      <c r="AD28" s="11">
        <v>2.3245229763220299</v>
      </c>
      <c r="AE28" s="11">
        <v>11.6632</v>
      </c>
      <c r="AF28" s="11">
        <v>31.05</v>
      </c>
      <c r="AG28" s="2">
        <v>33.54</v>
      </c>
      <c r="AH28" s="2">
        <v>9.51</v>
      </c>
      <c r="AI28" s="2">
        <v>3.9495121951219501</v>
      </c>
      <c r="AJ28" s="11">
        <v>2.5466645641158201</v>
      </c>
      <c r="AK28" s="11">
        <v>6.5496411143555404</v>
      </c>
      <c r="AL28" s="11">
        <v>2.5974025974026</v>
      </c>
      <c r="AM28" s="11">
        <v>3277.1938775510198</v>
      </c>
      <c r="AN28" s="11">
        <v>1.83346065699007</v>
      </c>
      <c r="AO28" s="11">
        <f t="shared" si="0"/>
        <v>3279.7912801484222</v>
      </c>
      <c r="AP28" s="16">
        <v>1.1426031679999999</v>
      </c>
      <c r="AQ28" s="31">
        <v>0.42192835533212858</v>
      </c>
      <c r="AR28" s="2">
        <v>78.064516129032256</v>
      </c>
      <c r="AS28" s="2">
        <v>0.64516129032258063</v>
      </c>
      <c r="AX28" s="2">
        <v>227.09677419354838</v>
      </c>
      <c r="BB28" s="2">
        <v>0.64516129032258063</v>
      </c>
      <c r="BC28" s="2">
        <v>20.64516129032258</v>
      </c>
      <c r="BE28" s="20"/>
      <c r="BG28" s="2">
        <v>327.09677419354836</v>
      </c>
      <c r="BH28" s="2">
        <v>305.16129032258061</v>
      </c>
      <c r="BI28" s="2">
        <v>305.16129032258061</v>
      </c>
    </row>
    <row r="29" spans="1:62">
      <c r="A29" s="2">
        <v>25</v>
      </c>
      <c r="B29" s="4">
        <v>42144</v>
      </c>
      <c r="C29" s="20">
        <v>2015</v>
      </c>
      <c r="D29" s="21" t="s">
        <v>28</v>
      </c>
      <c r="E29" s="5">
        <v>0.57820601851851849</v>
      </c>
      <c r="F29" s="14">
        <v>44.653333333345699</v>
      </c>
      <c r="G29" s="14">
        <v>68.830000000028505</v>
      </c>
      <c r="H29" s="2">
        <v>23.219999999999899</v>
      </c>
      <c r="I29" s="2">
        <v>2</v>
      </c>
      <c r="J29" s="11">
        <v>9.6660000000000004</v>
      </c>
      <c r="K29" s="2">
        <v>11003</v>
      </c>
      <c r="L29" s="2">
        <v>9190</v>
      </c>
      <c r="M29" s="2">
        <v>14400</v>
      </c>
      <c r="N29" s="11">
        <v>3.4264338668435799</v>
      </c>
      <c r="O29" s="15">
        <v>12.807794374059499</v>
      </c>
      <c r="P29" s="11">
        <v>10.529690137935001</v>
      </c>
      <c r="Q29" s="11">
        <v>7.5509032807966801</v>
      </c>
      <c r="R29" s="15">
        <v>9.2008138208533801</v>
      </c>
      <c r="S29" s="15">
        <v>92.932807996775693</v>
      </c>
      <c r="T29" s="11">
        <v>1.36779118284804</v>
      </c>
      <c r="U29" s="11">
        <v>14.191968521118801</v>
      </c>
      <c r="V29" s="11">
        <v>6.3869941240597798</v>
      </c>
      <c r="W29" s="11">
        <v>7.2013413231537804</v>
      </c>
      <c r="X29" s="11">
        <v>9.28394806381508</v>
      </c>
      <c r="Y29" s="11">
        <v>1.50114082312203</v>
      </c>
      <c r="Z29" s="11">
        <v>11.487690335360799</v>
      </c>
      <c r="AA29" s="11">
        <v>14.3350699767441</v>
      </c>
      <c r="AB29" s="11">
        <v>9.0624904829414099</v>
      </c>
      <c r="AC29" s="11">
        <v>9.1690355329258004</v>
      </c>
      <c r="AD29" s="11">
        <v>1.1724409022009901</v>
      </c>
      <c r="AE29" s="11">
        <v>14.237</v>
      </c>
      <c r="AF29" s="11">
        <v>14.64</v>
      </c>
      <c r="AG29" s="2">
        <v>9.7200000000000006</v>
      </c>
      <c r="AH29" s="2">
        <v>9.31</v>
      </c>
      <c r="AI29" s="2">
        <v>2.84</v>
      </c>
      <c r="AJ29" s="11">
        <v>2.7042781857580498</v>
      </c>
      <c r="AK29" s="11">
        <v>7.9480758526843598</v>
      </c>
      <c r="AL29" s="11">
        <v>0.84435688150858401</v>
      </c>
      <c r="AM29" s="11">
        <v>3250.4224015187501</v>
      </c>
      <c r="AN29" s="11">
        <v>0.24124482328816699</v>
      </c>
      <c r="AO29" s="11">
        <f t="shared" si="0"/>
        <v>3251.2667584002588</v>
      </c>
      <c r="AP29" s="16">
        <v>0.51094218899999999</v>
      </c>
      <c r="AQ29" s="31">
        <v>0.221899373351573</v>
      </c>
      <c r="AR29" s="2">
        <v>650.64695009242143</v>
      </c>
      <c r="AS29" s="2">
        <v>4.6210720887245849</v>
      </c>
      <c r="AX29" s="2">
        <v>2370.6099815157118</v>
      </c>
      <c r="BA29" s="2">
        <v>0.92421441774491686</v>
      </c>
      <c r="BB29" s="2">
        <v>11.090573012939002</v>
      </c>
      <c r="BC29" s="2">
        <v>3.6968576709796674</v>
      </c>
      <c r="BE29" s="20"/>
      <c r="BG29" s="2">
        <v>3041.5896487985215</v>
      </c>
      <c r="BH29" s="2">
        <v>3021.2569316081331</v>
      </c>
      <c r="BI29" s="2">
        <v>3021.2569316081331</v>
      </c>
    </row>
    <row r="30" spans="1:62">
      <c r="A30" s="2">
        <v>15</v>
      </c>
      <c r="B30" s="4">
        <v>41761</v>
      </c>
      <c r="C30" s="20">
        <v>2014</v>
      </c>
      <c r="D30" s="4" t="s">
        <v>30</v>
      </c>
      <c r="E30" s="8">
        <v>0.4513888888888889</v>
      </c>
      <c r="F30" s="12">
        <v>44.5363333333352</v>
      </c>
      <c r="G30" s="12">
        <v>68.805333333297696</v>
      </c>
      <c r="H30" s="2">
        <v>7.82</v>
      </c>
      <c r="I30" s="2">
        <v>5</v>
      </c>
      <c r="J30" s="11">
        <f>48.8/3.3</f>
        <v>14.787878787878787</v>
      </c>
      <c r="K30" s="70">
        <v>48125</v>
      </c>
      <c r="L30" s="70">
        <v>46693</v>
      </c>
      <c r="M30" s="70">
        <v>55900</v>
      </c>
      <c r="N30" s="22"/>
      <c r="O30" s="15">
        <f>(4.9+3.8)/3.3</f>
        <v>2.6363636363636362</v>
      </c>
      <c r="P30" s="11">
        <f>(4.3+19+29.4)/3</f>
        <v>17.566666666666666</v>
      </c>
      <c r="Q30" s="11">
        <f>(4.7+10.7)/2</f>
        <v>7.6999999999999993</v>
      </c>
      <c r="R30" s="15">
        <f>(11.4+10.6+10)/3</f>
        <v>10.666666666666666</v>
      </c>
      <c r="S30" s="15">
        <v>88.377244913982494</v>
      </c>
      <c r="T30" s="11">
        <v>3.5860719999999997</v>
      </c>
      <c r="U30" s="11">
        <v>7</v>
      </c>
      <c r="V30" s="11">
        <v>4.3</v>
      </c>
      <c r="W30" s="11">
        <v>10.7</v>
      </c>
      <c r="X30" s="11">
        <v>11.4</v>
      </c>
      <c r="Y30" s="11">
        <v>1.5142</v>
      </c>
      <c r="Z30" s="11">
        <v>3.8</v>
      </c>
      <c r="AA30" s="11">
        <v>29.4</v>
      </c>
      <c r="AB30" s="11">
        <v>10.7</v>
      </c>
      <c r="AC30" s="11">
        <v>10</v>
      </c>
      <c r="AD30" s="11">
        <v>7.7925999999999993</v>
      </c>
      <c r="AE30" s="11">
        <v>7</v>
      </c>
      <c r="AF30" s="11">
        <v>29.4</v>
      </c>
      <c r="AG30" s="11">
        <v>10.7</v>
      </c>
      <c r="AH30" s="11">
        <v>11.4</v>
      </c>
      <c r="AI30" s="11">
        <v>11.5</v>
      </c>
      <c r="AJ30" s="11">
        <f>7-3.8</f>
        <v>3.2</v>
      </c>
      <c r="AK30" s="11">
        <f>29.4-4.3</f>
        <v>25.099999999999998</v>
      </c>
      <c r="AL30" s="11">
        <v>6.6462948815889993</v>
      </c>
      <c r="AM30" s="11">
        <v>3185.3337945347625</v>
      </c>
      <c r="AN30" s="11">
        <v>5.8059587471352181</v>
      </c>
      <c r="AO30" s="11">
        <f t="shared" si="0"/>
        <v>3191.9800894163513</v>
      </c>
      <c r="AP30" s="16">
        <v>1.1948728201780789</v>
      </c>
      <c r="AQ30" s="31">
        <v>0.4527650107367226</v>
      </c>
      <c r="AR30" s="1"/>
      <c r="AX30" s="2">
        <v>2.4875621890547261</v>
      </c>
      <c r="BE30" s="20"/>
      <c r="BG30" s="2">
        <v>2.4875621890547261</v>
      </c>
      <c r="BH30" s="2">
        <v>2.4875621890547261</v>
      </c>
      <c r="BI30" s="2">
        <v>2.4875621890547261</v>
      </c>
    </row>
    <row r="31" spans="1:62">
      <c r="A31" s="2">
        <v>12</v>
      </c>
      <c r="B31" s="4">
        <v>41542</v>
      </c>
      <c r="C31" s="20">
        <v>2013</v>
      </c>
      <c r="D31" s="4" t="s">
        <v>27</v>
      </c>
      <c r="E31" s="8">
        <v>0.44695601851851857</v>
      </c>
      <c r="F31" s="12">
        <v>44.491000000028301</v>
      </c>
      <c r="G31" s="12">
        <v>68.786999999974995</v>
      </c>
      <c r="H31" s="2">
        <v>2.78</v>
      </c>
      <c r="I31" s="2">
        <v>8</v>
      </c>
      <c r="J31" s="11">
        <v>8.9979999999999993</v>
      </c>
      <c r="K31" s="1">
        <v>13014</v>
      </c>
      <c r="L31" s="1">
        <v>14669</v>
      </c>
      <c r="M31" s="1">
        <v>15500</v>
      </c>
      <c r="N31" s="11">
        <v>0.87467910256236803</v>
      </c>
      <c r="O31" s="15">
        <v>13.515272624647</v>
      </c>
      <c r="P31" s="11">
        <v>27.867036171991501</v>
      </c>
      <c r="Q31" s="11">
        <v>4.8284353725055702</v>
      </c>
      <c r="R31" s="28"/>
      <c r="S31" s="28"/>
      <c r="T31" s="11">
        <v>3.8919582777353501</v>
      </c>
      <c r="U31" s="11">
        <v>13.993253179656399</v>
      </c>
      <c r="V31" s="11">
        <v>21.276284986426301</v>
      </c>
      <c r="W31" s="11">
        <v>3.5970661711203999</v>
      </c>
      <c r="Y31" s="11">
        <v>3.2937614478720101</v>
      </c>
      <c r="Z31" s="11">
        <v>13.027176445436</v>
      </c>
      <c r="AA31" s="11">
        <v>32.5297575757576</v>
      </c>
      <c r="AB31" s="11">
        <v>5.7298484848484899</v>
      </c>
      <c r="AD31" s="11">
        <v>4.2349883090537297</v>
      </c>
      <c r="AE31" s="11">
        <v>14.079000000000001</v>
      </c>
      <c r="AF31" s="11">
        <v>32.619999999999997</v>
      </c>
      <c r="AG31" s="2">
        <v>5.94</v>
      </c>
      <c r="AI31" s="2">
        <v>8.7100000000000009</v>
      </c>
      <c r="AJ31" s="11">
        <v>0.96607673422046703</v>
      </c>
      <c r="AK31" s="11">
        <v>11.253472589331301</v>
      </c>
      <c r="AL31" s="11">
        <v>9.5294212941271106E-2</v>
      </c>
      <c r="AM31" s="9">
        <v>3138.8712745719699</v>
      </c>
      <c r="AN31" s="9">
        <v>0</v>
      </c>
      <c r="AO31" s="11">
        <f t="shared" si="0"/>
        <v>3138.966568784911</v>
      </c>
      <c r="AP31" s="16">
        <v>1.7843367964865728</v>
      </c>
      <c r="AQ31" s="31">
        <v>0.81208667283787328</v>
      </c>
      <c r="AR31" s="1">
        <v>7.0963926670609112</v>
      </c>
      <c r="AX31" s="2">
        <v>5.3222945002956834</v>
      </c>
      <c r="BC31" s="2">
        <v>23.654642223536371</v>
      </c>
      <c r="BE31" s="20"/>
      <c r="BG31" s="2">
        <v>36.073329390892965</v>
      </c>
      <c r="BH31" s="2">
        <v>12.418687167356595</v>
      </c>
      <c r="BI31" s="2">
        <v>12.418687167356595</v>
      </c>
    </row>
    <row r="32" spans="1:62">
      <c r="A32" s="2">
        <v>26</v>
      </c>
      <c r="B32" s="4">
        <v>42144</v>
      </c>
      <c r="C32" s="20">
        <v>2015</v>
      </c>
      <c r="D32" s="21" t="s">
        <v>28</v>
      </c>
      <c r="E32" s="5">
        <v>0.44619212962962962</v>
      </c>
      <c r="F32" s="14">
        <v>44.583999999974097</v>
      </c>
      <c r="G32" s="14">
        <v>68.811166666666907</v>
      </c>
      <c r="H32" s="2">
        <v>13.87</v>
      </c>
      <c r="I32" s="2">
        <v>4</v>
      </c>
      <c r="J32" s="11">
        <v>6.0620000000000003</v>
      </c>
      <c r="K32" s="2">
        <v>11003</v>
      </c>
      <c r="L32" s="2">
        <v>9190</v>
      </c>
      <c r="M32" s="2">
        <v>14400</v>
      </c>
      <c r="N32" s="11">
        <v>1.9094962459057601</v>
      </c>
      <c r="O32" s="15">
        <v>8.2143297354472899</v>
      </c>
      <c r="P32" s="11">
        <v>24.536601089063801</v>
      </c>
      <c r="Q32" s="11">
        <v>16.351224236026201</v>
      </c>
      <c r="R32" s="15">
        <v>9.5133477784965699</v>
      </c>
      <c r="S32" s="15">
        <v>94.648934437074601</v>
      </c>
      <c r="T32" s="11">
        <v>1.83461142387193</v>
      </c>
      <c r="U32" s="11">
        <v>8.5035633266526798</v>
      </c>
      <c r="V32" s="11">
        <v>23.036924430211801</v>
      </c>
      <c r="W32" s="11">
        <v>13.643055374760999</v>
      </c>
      <c r="X32" s="11">
        <v>9.3748804641840504</v>
      </c>
      <c r="Y32" s="11">
        <v>1.8529973890764599</v>
      </c>
      <c r="Z32" s="11">
        <v>7.34745531707852</v>
      </c>
      <c r="AA32" s="11">
        <v>28.562292240329601</v>
      </c>
      <c r="AB32" s="11">
        <v>19.343592013727001</v>
      </c>
      <c r="AC32" s="11">
        <v>9.4385845270157702</v>
      </c>
      <c r="AD32" s="11">
        <v>1.81937960784946</v>
      </c>
      <c r="AE32" s="11">
        <v>10.76</v>
      </c>
      <c r="AF32" s="11">
        <v>29.01</v>
      </c>
      <c r="AG32" s="2">
        <v>27.46</v>
      </c>
      <c r="AH32" s="2">
        <v>9.92</v>
      </c>
      <c r="AI32" s="2">
        <v>2.8128571428571401</v>
      </c>
      <c r="AJ32" s="11">
        <v>1.1561080095741501</v>
      </c>
      <c r="AK32" s="11">
        <v>5.5253678101178298</v>
      </c>
      <c r="AL32" s="11">
        <v>2.6737967914438499</v>
      </c>
      <c r="AM32" s="11">
        <v>2994.66472303207</v>
      </c>
      <c r="AN32" s="11">
        <v>1.0185892538833701</v>
      </c>
      <c r="AO32" s="11">
        <f t="shared" si="0"/>
        <v>2997.3385198235137</v>
      </c>
      <c r="AP32" s="16">
        <v>1.0970694506364438</v>
      </c>
      <c r="AQ32" s="33">
        <v>0.39568416398599399</v>
      </c>
      <c r="AR32" s="2">
        <v>9.1228070175438596</v>
      </c>
      <c r="AS32" s="2">
        <v>1.4035087719298245</v>
      </c>
      <c r="AX32" s="2">
        <v>58.245614035087719</v>
      </c>
      <c r="BB32" s="2">
        <v>2.1052631578947367</v>
      </c>
      <c r="BC32" s="2">
        <v>16.140350877192983</v>
      </c>
      <c r="BE32" s="20"/>
      <c r="BG32" s="2">
        <v>87.017543859649123</v>
      </c>
      <c r="BH32" s="2">
        <v>67.368421052631575</v>
      </c>
      <c r="BI32" s="2">
        <v>67.368421052631575</v>
      </c>
    </row>
    <row r="33" spans="1:62">
      <c r="A33" s="2">
        <v>42</v>
      </c>
      <c r="B33" s="4">
        <v>42571</v>
      </c>
      <c r="C33" s="20">
        <v>2016</v>
      </c>
      <c r="D33" s="4" t="s">
        <v>29</v>
      </c>
      <c r="E33" s="5">
        <v>0.34825231481481483</v>
      </c>
      <c r="F33" s="14">
        <v>44.539499999960803</v>
      </c>
      <c r="G33" s="14">
        <v>68.802166666672093</v>
      </c>
      <c r="H33" s="2">
        <v>8.18</v>
      </c>
      <c r="I33" s="2">
        <v>5</v>
      </c>
      <c r="J33" s="11">
        <v>11.246</v>
      </c>
      <c r="K33" s="2">
        <v>5091</v>
      </c>
      <c r="L33" s="2">
        <v>5169</v>
      </c>
      <c r="M33" s="2">
        <v>6080</v>
      </c>
      <c r="N33" s="11">
        <v>1.3396293651312601</v>
      </c>
      <c r="O33" s="15">
        <v>15.962246816615</v>
      </c>
      <c r="P33" s="11">
        <v>24.671170292006099</v>
      </c>
      <c r="Q33" s="11">
        <v>3.35932583530218</v>
      </c>
      <c r="R33" s="15">
        <v>7.6339988224113098</v>
      </c>
      <c r="S33" s="15">
        <v>89.906474515446604</v>
      </c>
      <c r="T33" s="11">
        <v>1.91557741697246</v>
      </c>
      <c r="U33" s="11">
        <v>17.614550843859099</v>
      </c>
      <c r="V33" s="11">
        <v>20.935913121986101</v>
      </c>
      <c r="W33" s="11">
        <v>3.0163649017272798</v>
      </c>
      <c r="X33" s="11">
        <v>7.7689146042693897</v>
      </c>
      <c r="Y33" s="11">
        <v>1.47767819796413</v>
      </c>
      <c r="Z33" s="11">
        <v>14.5555139575099</v>
      </c>
      <c r="AA33" s="11">
        <v>27.741832627118701</v>
      </c>
      <c r="AB33" s="11">
        <v>4.9621398305084803</v>
      </c>
      <c r="AC33" s="11">
        <v>7.5974802371541497</v>
      </c>
      <c r="AD33" s="11">
        <v>2.2997722372881402</v>
      </c>
      <c r="AE33" s="11">
        <v>17.628</v>
      </c>
      <c r="AF33" s="11">
        <v>27.76</v>
      </c>
      <c r="AG33" s="2">
        <v>5.04</v>
      </c>
      <c r="AH33" s="2">
        <v>8.18</v>
      </c>
      <c r="AI33" s="2">
        <v>3.63</v>
      </c>
      <c r="AJ33" s="11">
        <v>3.0590368863492001</v>
      </c>
      <c r="AK33" s="11">
        <v>6.8059195051325796</v>
      </c>
      <c r="AL33" s="11">
        <v>0.27779706924092001</v>
      </c>
      <c r="AM33" s="11">
        <v>2916.9206923275601</v>
      </c>
      <c r="AN33" s="11">
        <v>0.13889853462046001</v>
      </c>
      <c r="AO33" s="11">
        <f t="shared" si="0"/>
        <v>2917.1984893968011</v>
      </c>
      <c r="AP33" s="16">
        <v>1.3384691929999999</v>
      </c>
      <c r="AQ33" s="33">
        <v>0.6091635816262897</v>
      </c>
      <c r="AS33" s="2">
        <v>1.4430014430014431</v>
      </c>
      <c r="AT33" s="2">
        <v>0.72150072150072153</v>
      </c>
      <c r="AX33" s="2">
        <v>0.72150072150072153</v>
      </c>
      <c r="BE33" s="20"/>
      <c r="BG33" s="2">
        <v>2.8860028860028861</v>
      </c>
      <c r="BH33" s="2">
        <v>0.72150072150072153</v>
      </c>
      <c r="BI33" s="2">
        <v>0.72150072150072153</v>
      </c>
    </row>
    <row r="34" spans="1:62">
      <c r="A34" s="2">
        <v>17</v>
      </c>
      <c r="B34" s="4">
        <v>41851</v>
      </c>
      <c r="C34" s="20">
        <v>2014</v>
      </c>
      <c r="D34" s="4" t="s">
        <v>29</v>
      </c>
      <c r="E34" s="8">
        <v>0.60611111111111116</v>
      </c>
      <c r="F34" s="12">
        <v>44.644833333311396</v>
      </c>
      <c r="G34" s="12">
        <v>68.834000000026194</v>
      </c>
      <c r="H34" s="2">
        <v>22.12</v>
      </c>
      <c r="I34" s="2">
        <v>2</v>
      </c>
      <c r="J34" s="11">
        <v>16.263999999999999</v>
      </c>
      <c r="K34" s="1">
        <v>6861</v>
      </c>
      <c r="L34" s="1">
        <v>8310</v>
      </c>
      <c r="M34" s="1">
        <v>9540</v>
      </c>
      <c r="N34" s="11">
        <v>3.4300053641200101</v>
      </c>
      <c r="O34" s="15">
        <v>19.928702249719699</v>
      </c>
      <c r="P34" s="11">
        <v>11.920631934076001</v>
      </c>
      <c r="Q34" s="11">
        <v>7.1344822876498801</v>
      </c>
      <c r="R34" s="15">
        <v>7.2106784309681702</v>
      </c>
      <c r="S34" s="15">
        <v>85.118447398388497</v>
      </c>
      <c r="T34" s="11">
        <v>4.6754808034706299</v>
      </c>
      <c r="U34" s="11">
        <v>22.315970141076601</v>
      </c>
      <c r="V34" s="11">
        <v>7.0531930785737096</v>
      </c>
      <c r="W34" s="11">
        <v>3.5859404647765101</v>
      </c>
      <c r="X34" s="11">
        <v>7.6042841163310904</v>
      </c>
      <c r="Y34" s="11">
        <v>3.1331267720190499</v>
      </c>
      <c r="Z34" s="11">
        <v>18.513287531819302</v>
      </c>
      <c r="AA34" s="11">
        <v>14.6238197679723</v>
      </c>
      <c r="AB34" s="11">
        <v>10.291554283200201</v>
      </c>
      <c r="AC34" s="11">
        <v>6.9386163338493496</v>
      </c>
      <c r="AD34" s="11">
        <v>5.7734603192384899</v>
      </c>
      <c r="AE34" s="11">
        <v>22.32</v>
      </c>
      <c r="AF34" s="11">
        <v>14.76</v>
      </c>
      <c r="AG34" s="2">
        <v>12.02</v>
      </c>
      <c r="AH34" s="2">
        <v>7.62</v>
      </c>
      <c r="AI34" s="2">
        <v>9.9600000000000009</v>
      </c>
      <c r="AJ34" s="11">
        <v>3.8026826092572699</v>
      </c>
      <c r="AK34" s="11">
        <v>7.5706266893986101</v>
      </c>
      <c r="AL34" s="11">
        <v>35.207758992924802</v>
      </c>
      <c r="AM34" s="11">
        <v>2859.5663265306098</v>
      </c>
      <c r="AN34" s="11">
        <v>23.914704221609298</v>
      </c>
      <c r="AO34" s="11">
        <f t="shared" ref="AO34:AO60" si="1">SUM(AL34:AM34)</f>
        <v>2894.7740855235347</v>
      </c>
      <c r="AP34" s="16">
        <v>0.32593735699999998</v>
      </c>
      <c r="AQ34" s="40">
        <v>0.14834048388223769</v>
      </c>
      <c r="AR34" s="1">
        <v>36.845983787767132</v>
      </c>
      <c r="BB34" s="2">
        <v>6.6322770817980841</v>
      </c>
      <c r="BC34" s="2">
        <v>4.421518054532056</v>
      </c>
      <c r="BE34" s="20"/>
      <c r="BG34" s="2">
        <v>47.899778924097276</v>
      </c>
      <c r="BH34" s="2">
        <v>36.845983787767132</v>
      </c>
      <c r="BI34" s="2">
        <v>36.845983787767132</v>
      </c>
    </row>
    <row r="35" spans="1:62">
      <c r="A35" s="2">
        <v>43</v>
      </c>
      <c r="B35" s="4">
        <v>42571</v>
      </c>
      <c r="C35" s="20">
        <v>2016</v>
      </c>
      <c r="D35" s="4" t="s">
        <v>29</v>
      </c>
      <c r="E35" s="5">
        <v>0.31427083333333333</v>
      </c>
      <c r="F35" s="14">
        <v>44.487643080885697</v>
      </c>
      <c r="G35" s="14">
        <v>68.782591211363496</v>
      </c>
      <c r="H35" s="2">
        <v>2.4700000000000002</v>
      </c>
      <c r="I35" s="2">
        <v>8</v>
      </c>
      <c r="J35" s="11">
        <v>8.4920000000000009</v>
      </c>
      <c r="K35" s="2">
        <v>5091</v>
      </c>
      <c r="L35" s="2">
        <v>5169</v>
      </c>
      <c r="M35" s="2">
        <v>6080</v>
      </c>
      <c r="N35" s="11">
        <v>0.85207220725715205</v>
      </c>
      <c r="O35" s="15">
        <v>15.2481235243363</v>
      </c>
      <c r="P35" s="11">
        <v>26.8286219243336</v>
      </c>
      <c r="Q35" s="11">
        <v>2.9240208280566402</v>
      </c>
      <c r="R35" s="15">
        <v>7.7687540821855796</v>
      </c>
      <c r="S35" s="15">
        <v>91.370217239116997</v>
      </c>
      <c r="T35" s="11">
        <v>2.63951662869838</v>
      </c>
      <c r="U35" s="11">
        <v>15.784626474465799</v>
      </c>
      <c r="V35" s="11">
        <v>25.2821677665032</v>
      </c>
      <c r="W35" s="11">
        <v>2.6009746583481799</v>
      </c>
      <c r="X35" s="11">
        <v>7.7996325287459003</v>
      </c>
      <c r="Y35" s="11">
        <v>1.9900300206633901</v>
      </c>
      <c r="Z35" s="11">
        <v>14.2893114963607</v>
      </c>
      <c r="AA35" s="11">
        <v>28.656475423800501</v>
      </c>
      <c r="AB35" s="11">
        <v>3.0871436919472499</v>
      </c>
      <c r="AC35" s="11">
        <v>7.7701734245900402</v>
      </c>
      <c r="AD35" s="11">
        <v>2.9206854258311599</v>
      </c>
      <c r="AE35" s="11">
        <v>16.059000000000001</v>
      </c>
      <c r="AF35" s="11">
        <v>29.98</v>
      </c>
      <c r="AG35" s="2">
        <v>3.98</v>
      </c>
      <c r="AH35" s="2">
        <v>7.92</v>
      </c>
      <c r="AI35" s="2">
        <v>3.85</v>
      </c>
      <c r="AJ35" s="11">
        <v>1.49531497810513</v>
      </c>
      <c r="AK35" s="11">
        <v>3.3743076572972601</v>
      </c>
      <c r="AL35" s="11">
        <v>0.37164743047095999</v>
      </c>
      <c r="AM35" s="11">
        <v>2672.74522712311</v>
      </c>
      <c r="AN35" s="11">
        <v>0</v>
      </c>
      <c r="AO35" s="11">
        <f t="shared" si="1"/>
        <v>2673.1168745535811</v>
      </c>
      <c r="AP35" s="16">
        <v>1.4503629300000001</v>
      </c>
      <c r="AQ35" s="32">
        <v>0.54957613599797461</v>
      </c>
      <c r="AR35" s="2">
        <v>2.9268292682926829</v>
      </c>
      <c r="AX35" s="2">
        <v>0.97560975609756095</v>
      </c>
      <c r="BC35" s="2">
        <v>0.97560975609756095</v>
      </c>
      <c r="BE35" s="20"/>
      <c r="BG35" s="2">
        <v>4.8780487804878048</v>
      </c>
      <c r="BH35" s="2">
        <v>3.9024390243902438</v>
      </c>
      <c r="BI35" s="2">
        <v>3.9024390243902438</v>
      </c>
    </row>
    <row r="36" spans="1:62">
      <c r="A36" s="2">
        <v>16</v>
      </c>
      <c r="B36" s="4">
        <v>41761</v>
      </c>
      <c r="C36" s="20">
        <v>2014</v>
      </c>
      <c r="D36" s="4" t="s">
        <v>30</v>
      </c>
      <c r="E36" s="8">
        <v>0.39999999999999997</v>
      </c>
      <c r="F36" s="12">
        <v>44.491000000028301</v>
      </c>
      <c r="G36" s="12">
        <v>68.786999999974995</v>
      </c>
      <c r="H36" s="2">
        <v>2.78</v>
      </c>
      <c r="I36" s="2">
        <v>8</v>
      </c>
      <c r="J36" s="11">
        <f>29.6/3.3</f>
        <v>8.9696969696969706</v>
      </c>
      <c r="K36" s="70">
        <v>48125</v>
      </c>
      <c r="L36" s="70">
        <v>46693</v>
      </c>
      <c r="M36" s="70">
        <v>55900</v>
      </c>
      <c r="N36" s="22"/>
      <c r="O36" s="15">
        <f>(6.1+4.9+3.7)/3</f>
        <v>4.8999999999999995</v>
      </c>
      <c r="P36" s="11">
        <f>(12.4+19.5+30.3)/3</f>
        <v>20.733333333333334</v>
      </c>
      <c r="Q36" s="11">
        <f>(4.4+6.6)/2</f>
        <v>5.5</v>
      </c>
      <c r="R36" s="15">
        <f>(11+10.6+10.1)/3</f>
        <v>10.566666666666668</v>
      </c>
      <c r="S36" s="15">
        <v>94.712785156151696</v>
      </c>
      <c r="T36" s="11">
        <v>2.5889639999999998</v>
      </c>
      <c r="U36" s="11">
        <v>6.1</v>
      </c>
      <c r="V36" s="11">
        <v>12.4</v>
      </c>
      <c r="W36" s="11">
        <v>4.4000000000000004</v>
      </c>
      <c r="X36" s="11">
        <v>11</v>
      </c>
      <c r="Y36" s="11">
        <v>1.6755799999999998</v>
      </c>
      <c r="Z36" s="11">
        <v>3.7</v>
      </c>
      <c r="AA36" s="11">
        <v>30.3</v>
      </c>
      <c r="AB36" s="11">
        <v>6.6</v>
      </c>
      <c r="AC36" s="11">
        <v>10.1</v>
      </c>
      <c r="AD36" s="11">
        <v>4.19278</v>
      </c>
      <c r="AE36" s="11">
        <v>6.1</v>
      </c>
      <c r="AF36" s="11">
        <v>30.3</v>
      </c>
      <c r="AG36" s="11">
        <v>6.6</v>
      </c>
      <c r="AH36" s="11">
        <v>11</v>
      </c>
      <c r="AI36" s="11">
        <v>5.4</v>
      </c>
      <c r="AJ36" s="11">
        <f>6.1-3.7</f>
        <v>2.3999999999999995</v>
      </c>
      <c r="AK36" s="11">
        <f>30.3-12.4</f>
        <v>17.899999999999999</v>
      </c>
      <c r="AL36" s="11">
        <v>6.9518716577540109</v>
      </c>
      <c r="AM36" s="11">
        <v>2653.4954407294836</v>
      </c>
      <c r="AN36" s="11">
        <v>5.2711993888464477</v>
      </c>
      <c r="AO36" s="11">
        <f t="shared" si="1"/>
        <v>2660.4473123872376</v>
      </c>
      <c r="AP36" s="16">
        <v>1.4180853813006624</v>
      </c>
      <c r="AQ36" s="31">
        <v>0.61586665596654644</v>
      </c>
      <c r="AR36" s="1"/>
      <c r="BC36" s="2">
        <v>102.61672652642382</v>
      </c>
      <c r="BE36" s="20"/>
      <c r="BG36" s="2">
        <v>102.61672652642382</v>
      </c>
      <c r="BH36" s="2">
        <v>0</v>
      </c>
      <c r="BI36" s="2">
        <v>0</v>
      </c>
    </row>
    <row r="37" spans="1:62">
      <c r="A37" s="2">
        <v>9</v>
      </c>
      <c r="B37" s="4">
        <v>41542</v>
      </c>
      <c r="C37" s="20">
        <v>2013</v>
      </c>
      <c r="D37" s="4" t="s">
        <v>27</v>
      </c>
      <c r="E37" s="8">
        <v>0.60265046296296299</v>
      </c>
      <c r="F37" s="12">
        <v>44.649000000014901</v>
      </c>
      <c r="G37" s="12">
        <v>68.832499999987803</v>
      </c>
      <c r="H37" s="2">
        <v>22.6099999999999</v>
      </c>
      <c r="I37" s="2">
        <v>2</v>
      </c>
      <c r="J37" s="11">
        <v>9.68</v>
      </c>
      <c r="K37" s="1">
        <v>13014</v>
      </c>
      <c r="L37" s="1">
        <v>14669</v>
      </c>
      <c r="M37" s="1">
        <v>15500</v>
      </c>
      <c r="N37" s="11">
        <v>3.0050682928413202</v>
      </c>
      <c r="O37" s="15">
        <v>15.398705991993699</v>
      </c>
      <c r="P37" s="11">
        <v>9.87298302058025</v>
      </c>
      <c r="Q37" s="11">
        <v>12.9086403469388</v>
      </c>
      <c r="R37" s="28"/>
      <c r="S37" s="28"/>
      <c r="T37" s="11">
        <v>2.9021908324972499</v>
      </c>
      <c r="U37" s="11">
        <v>15.988603593272</v>
      </c>
      <c r="V37" s="11">
        <v>4.9315324306773896</v>
      </c>
      <c r="W37" s="11">
        <v>3.1422934537804101</v>
      </c>
      <c r="Y37" s="11">
        <v>2.4882327873319099</v>
      </c>
      <c r="Z37" s="11">
        <v>14.811473569657799</v>
      </c>
      <c r="AA37" s="11">
        <v>15.155333914099399</v>
      </c>
      <c r="AB37" s="11">
        <v>42.653125120433899</v>
      </c>
      <c r="AD37" s="11">
        <v>4.1221527462047902</v>
      </c>
      <c r="AE37" s="11">
        <v>16.024999999999999</v>
      </c>
      <c r="AF37" s="11">
        <v>15.73</v>
      </c>
      <c r="AG37" s="2">
        <v>96.102608695651895</v>
      </c>
      <c r="AI37" s="2">
        <v>6.68</v>
      </c>
      <c r="AJ37" s="11">
        <v>1.1771300236142199</v>
      </c>
      <c r="AK37" s="11">
        <v>10.223801483421999</v>
      </c>
      <c r="AL37" s="11">
        <v>23.397719681254401</v>
      </c>
      <c r="AM37" s="11">
        <v>2574.13650304764</v>
      </c>
      <c r="AN37" s="11">
        <v>23.301827387478699</v>
      </c>
      <c r="AO37" s="11">
        <f t="shared" si="1"/>
        <v>2597.5342227288943</v>
      </c>
      <c r="AP37" s="16">
        <v>1.2220508569999999</v>
      </c>
      <c r="AQ37" s="31">
        <v>0.50963479131400635</v>
      </c>
      <c r="AR37" s="1">
        <v>51.419800460475827</v>
      </c>
      <c r="AS37" s="2">
        <v>29.163468917881811</v>
      </c>
      <c r="AX37" s="2">
        <v>8.4420567920184197</v>
      </c>
      <c r="BB37" s="2">
        <v>2.3023791250959325</v>
      </c>
      <c r="BE37" s="20"/>
      <c r="BG37" s="2">
        <v>91.327705295472001</v>
      </c>
      <c r="BH37" s="2">
        <v>59.861857252494246</v>
      </c>
      <c r="BI37" s="2">
        <v>59.861857252494246</v>
      </c>
    </row>
    <row r="38" spans="1:62">
      <c r="A38" s="2">
        <v>53</v>
      </c>
      <c r="B38" s="4">
        <v>42928</v>
      </c>
      <c r="C38" s="20">
        <v>2017</v>
      </c>
      <c r="D38" s="4" t="s">
        <v>29</v>
      </c>
      <c r="E38" s="2">
        <v>0.45833333333333331</v>
      </c>
      <c r="F38" s="14">
        <v>44.5826666666416</v>
      </c>
      <c r="G38" s="14">
        <v>68.812666666705297</v>
      </c>
      <c r="H38" s="2">
        <v>13.83</v>
      </c>
      <c r="I38" s="2">
        <v>4</v>
      </c>
      <c r="J38" s="11">
        <v>6.97</v>
      </c>
      <c r="K38" s="27">
        <v>7644</v>
      </c>
      <c r="L38" s="27">
        <v>10740</v>
      </c>
      <c r="M38" s="27">
        <v>11400</v>
      </c>
      <c r="N38" s="22"/>
      <c r="O38" s="15">
        <v>13.84</v>
      </c>
      <c r="P38" s="11">
        <v>22.99</v>
      </c>
      <c r="Q38" s="11">
        <v>13.95</v>
      </c>
      <c r="R38" s="15">
        <v>8.4600000000000009</v>
      </c>
      <c r="S38" s="15">
        <v>94.386613815451099</v>
      </c>
      <c r="T38" s="11">
        <v>6.8051779999999997</v>
      </c>
      <c r="U38" s="11">
        <v>17.440000000000001</v>
      </c>
      <c r="V38" s="11">
        <v>16.13</v>
      </c>
      <c r="W38" s="11">
        <v>4.38</v>
      </c>
      <c r="X38" s="11">
        <v>8.2799999999999994</v>
      </c>
      <c r="Y38" s="11">
        <v>1.5125660000000001</v>
      </c>
      <c r="Z38" s="15">
        <v>11.63</v>
      </c>
      <c r="AA38" s="15">
        <v>27.04</v>
      </c>
      <c r="AB38" s="15">
        <v>26.2</v>
      </c>
      <c r="AC38" s="15">
        <v>8.76</v>
      </c>
      <c r="AD38" s="15">
        <v>10.412485999999998</v>
      </c>
      <c r="AE38" s="15">
        <v>17</v>
      </c>
      <c r="AF38" s="15">
        <v>27.04</v>
      </c>
      <c r="AG38" s="15">
        <v>26.2</v>
      </c>
      <c r="AH38" s="15">
        <v>8.76</v>
      </c>
      <c r="AI38" s="15">
        <v>10.412485999999998</v>
      </c>
      <c r="AJ38" s="15">
        <v>5.81</v>
      </c>
      <c r="AK38" s="15">
        <v>10.91</v>
      </c>
      <c r="AL38" s="11">
        <v>10.136921901627785</v>
      </c>
      <c r="AM38" s="11">
        <v>2516.9491525423728</v>
      </c>
      <c r="AO38" s="11">
        <f t="shared" si="1"/>
        <v>2527.0860744440006</v>
      </c>
      <c r="AP38" s="16">
        <v>2.1143964399595472</v>
      </c>
      <c r="AQ38" s="32">
        <v>0.76260731460072939</v>
      </c>
      <c r="AR38" s="2">
        <v>1.4245014245014245</v>
      </c>
      <c r="AX38" s="2">
        <v>0.71225071225071224</v>
      </c>
      <c r="BB38" s="2">
        <v>2.1367521367521372</v>
      </c>
      <c r="BE38" s="20"/>
      <c r="BG38" s="2">
        <v>4.2735042735042743</v>
      </c>
      <c r="BH38" s="2">
        <v>2.1367521367521367</v>
      </c>
      <c r="BI38" s="2">
        <v>2.1367521367521367</v>
      </c>
    </row>
    <row r="39" spans="1:62">
      <c r="A39" s="2">
        <v>18</v>
      </c>
      <c r="B39" s="4">
        <v>41851</v>
      </c>
      <c r="C39" s="20">
        <v>2014</v>
      </c>
      <c r="D39" s="4" t="s">
        <v>29</v>
      </c>
      <c r="E39" s="7">
        <v>0.51785879629629628</v>
      </c>
      <c r="F39" s="13">
        <v>44.583999999974097</v>
      </c>
      <c r="G39" s="13">
        <v>68.814333333370996</v>
      </c>
      <c r="H39" s="2">
        <v>13.97</v>
      </c>
      <c r="I39" s="2">
        <v>4</v>
      </c>
      <c r="J39" s="11">
        <v>7.774</v>
      </c>
      <c r="K39" s="1">
        <v>6861</v>
      </c>
      <c r="L39" s="1">
        <v>8310</v>
      </c>
      <c r="M39" s="1">
        <v>9540</v>
      </c>
      <c r="N39" s="11">
        <v>2.2401164099574098</v>
      </c>
      <c r="O39" s="15">
        <v>12.7844116332195</v>
      </c>
      <c r="P39" s="11">
        <v>28.539741241468601</v>
      </c>
      <c r="Q39" s="11">
        <v>26.246014261188002</v>
      </c>
      <c r="R39" s="15">
        <v>7.1654740103353696</v>
      </c>
      <c r="S39" s="15">
        <v>80.917567869350293</v>
      </c>
      <c r="T39" s="11">
        <v>7.1384208601846302</v>
      </c>
      <c r="U39" s="11">
        <v>14.3890229003204</v>
      </c>
      <c r="V39" s="11">
        <v>25.251034647264301</v>
      </c>
      <c r="W39" s="11">
        <v>4.8514281559991597</v>
      </c>
      <c r="X39" s="11">
        <v>7.0642078167558902</v>
      </c>
      <c r="Y39" s="11">
        <v>4.6115552904285098</v>
      </c>
      <c r="Z39" s="11">
        <v>11.789957105011201</v>
      </c>
      <c r="AA39" s="11">
        <v>30.5395198370888</v>
      </c>
      <c r="AB39" s="11">
        <v>62.435694676144102</v>
      </c>
      <c r="AC39" s="11">
        <v>7.2205445544554596</v>
      </c>
      <c r="AD39" s="11">
        <v>11.0906453697531</v>
      </c>
      <c r="AE39" s="11">
        <v>16.164999999999999</v>
      </c>
      <c r="AF39" s="11">
        <v>30.7</v>
      </c>
      <c r="AG39" s="2">
        <v>112.19</v>
      </c>
      <c r="AH39" s="2">
        <v>7.23</v>
      </c>
      <c r="AI39" s="2">
        <v>32.409999999999997</v>
      </c>
      <c r="AJ39" s="11">
        <v>2.59906579530923</v>
      </c>
      <c r="AK39" s="11">
        <v>5.28848518982453</v>
      </c>
      <c r="AL39" s="11">
        <v>63.422771706085001</v>
      </c>
      <c r="AM39" s="11">
        <v>2354.3116668632802</v>
      </c>
      <c r="AN39" s="11">
        <v>24.040785145226899</v>
      </c>
      <c r="AO39" s="11">
        <f t="shared" si="1"/>
        <v>2417.734438569365</v>
      </c>
      <c r="AP39" s="16">
        <v>1.5594381369999999</v>
      </c>
      <c r="AQ39" s="31">
        <v>0.57585274315454027</v>
      </c>
      <c r="AR39" s="1">
        <v>174.51523545706374</v>
      </c>
      <c r="AS39" s="2">
        <v>0.69252077562326875</v>
      </c>
      <c r="AX39" s="2">
        <v>4.8476454293628812</v>
      </c>
      <c r="AY39" s="2">
        <v>9.0027700831024937</v>
      </c>
      <c r="BB39" s="2">
        <v>3.4626038781163433</v>
      </c>
      <c r="BE39" s="20"/>
      <c r="BG39" s="2">
        <v>192.52077562326872</v>
      </c>
      <c r="BH39" s="2">
        <v>179.36288088642661</v>
      </c>
      <c r="BI39" s="2">
        <v>179.36288088642661</v>
      </c>
    </row>
    <row r="40" spans="1:62">
      <c r="A40" s="2">
        <v>39</v>
      </c>
      <c r="B40" s="4">
        <v>42515</v>
      </c>
      <c r="C40" s="20">
        <v>2016</v>
      </c>
      <c r="D40" s="21" t="s">
        <v>28</v>
      </c>
      <c r="E40" s="5">
        <v>0.39347222222222222</v>
      </c>
      <c r="F40" s="14">
        <v>44.488737946139103</v>
      </c>
      <c r="G40" s="14">
        <v>68.782162490845806</v>
      </c>
      <c r="H40" s="2">
        <v>2.6</v>
      </c>
      <c r="I40" s="2">
        <v>8</v>
      </c>
      <c r="J40" s="11">
        <v>9.2070000000000007</v>
      </c>
      <c r="K40" s="2">
        <v>10982</v>
      </c>
      <c r="L40" s="2">
        <v>9682</v>
      </c>
      <c r="M40" s="2">
        <v>13500</v>
      </c>
      <c r="N40" s="11">
        <v>0.85099178366363104</v>
      </c>
      <c r="O40" s="15">
        <v>9.3612394171601103</v>
      </c>
      <c r="P40" s="11">
        <v>25.9427799304285</v>
      </c>
      <c r="Q40" s="11">
        <v>3.24704983271966</v>
      </c>
      <c r="R40" s="15">
        <v>9.2349444644617193</v>
      </c>
      <c r="S40" s="15">
        <v>95.180353372618299</v>
      </c>
      <c r="T40" s="11">
        <v>2.42800288548781</v>
      </c>
      <c r="U40" s="11">
        <v>10.7128996456933</v>
      </c>
      <c r="V40" s="11">
        <v>22.47669170632</v>
      </c>
      <c r="W40" s="11">
        <v>3.2002917773016399</v>
      </c>
      <c r="X40" s="11">
        <v>9.2373139538687496</v>
      </c>
      <c r="Y40" s="11">
        <v>2.6600098112466402</v>
      </c>
      <c r="Z40" s="11">
        <v>7.3257860326153699</v>
      </c>
      <c r="AA40" s="11">
        <v>31.080956356125299</v>
      </c>
      <c r="AB40" s="11">
        <v>3.2681992307624599</v>
      </c>
      <c r="AC40" s="11">
        <v>9.2646643733980696</v>
      </c>
      <c r="AD40" s="11">
        <v>2.2074568591733099</v>
      </c>
      <c r="AE40" s="11">
        <v>10.781000000000001</v>
      </c>
      <c r="AF40" s="11">
        <v>31.61</v>
      </c>
      <c r="AG40" s="2">
        <v>3.44</v>
      </c>
      <c r="AH40" s="2">
        <v>9.3800000000000008</v>
      </c>
      <c r="AI40" s="2">
        <v>3.42</v>
      </c>
      <c r="AJ40" s="11">
        <v>3.3871136130779198</v>
      </c>
      <c r="AK40" s="11">
        <v>8.6042646498053301</v>
      </c>
      <c r="AL40" s="11">
        <v>0.28352484386444399</v>
      </c>
      <c r="AM40" s="11">
        <v>2329.26960257787</v>
      </c>
      <c r="AN40" s="11">
        <v>9.4508281288147894E-2</v>
      </c>
      <c r="AO40" s="11">
        <f t="shared" si="1"/>
        <v>2329.5531274217346</v>
      </c>
      <c r="AP40" s="16">
        <v>1.82673628</v>
      </c>
      <c r="AQ40" s="31">
        <v>0.71219194812824993</v>
      </c>
      <c r="AR40" s="2">
        <v>0.99108027750247762</v>
      </c>
      <c r="AX40" s="2">
        <v>0.99108027750247762</v>
      </c>
      <c r="BC40" s="2">
        <v>219.02874132804757</v>
      </c>
      <c r="BE40" s="20"/>
      <c r="BG40" s="2">
        <v>221.01090188305253</v>
      </c>
      <c r="BH40" s="2">
        <v>1.9821605550049552</v>
      </c>
      <c r="BI40" s="2">
        <v>1.9821605550049552</v>
      </c>
    </row>
    <row r="41" spans="1:62">
      <c r="A41" s="2">
        <v>51</v>
      </c>
      <c r="B41" s="4">
        <v>42867</v>
      </c>
      <c r="C41" s="20">
        <v>2017</v>
      </c>
      <c r="D41" s="4" t="s">
        <v>28</v>
      </c>
      <c r="E41" s="2">
        <v>0.36805555555555558</v>
      </c>
      <c r="F41" s="14">
        <v>44.4900476935819</v>
      </c>
      <c r="G41" s="14">
        <v>68.782091211402999</v>
      </c>
      <c r="H41" s="2">
        <v>2.74</v>
      </c>
      <c r="I41" s="2">
        <v>8</v>
      </c>
      <c r="J41" s="11">
        <v>9.1</v>
      </c>
      <c r="K41" s="27">
        <v>42801</v>
      </c>
      <c r="L41" s="27">
        <v>41050</v>
      </c>
      <c r="M41" s="27">
        <v>54300</v>
      </c>
      <c r="N41" s="22"/>
      <c r="O41" s="15">
        <v>6.8</v>
      </c>
      <c r="P41" s="11">
        <v>21.13</v>
      </c>
      <c r="Q41" s="11">
        <v>3.67</v>
      </c>
      <c r="R41" s="15">
        <v>10.17</v>
      </c>
      <c r="S41" s="15">
        <v>95.730893478122297</v>
      </c>
      <c r="T41" s="11">
        <v>1.95</v>
      </c>
      <c r="U41" s="11">
        <v>8.6</v>
      </c>
      <c r="V41" s="11">
        <v>11.5</v>
      </c>
      <c r="W41" s="11">
        <v>2.7</v>
      </c>
      <c r="X41" s="11">
        <v>10.3</v>
      </c>
      <c r="Y41" s="11">
        <v>2.6</v>
      </c>
      <c r="Z41" s="11">
        <v>5.3</v>
      </c>
      <c r="AA41" s="11">
        <v>27.1</v>
      </c>
      <c r="AB41" s="11">
        <v>5.4</v>
      </c>
      <c r="AC41" s="11">
        <v>10.1</v>
      </c>
      <c r="AD41" s="11">
        <v>1.2</v>
      </c>
      <c r="AE41" s="11">
        <v>8.6</v>
      </c>
      <c r="AF41" s="11">
        <v>27.1</v>
      </c>
      <c r="AG41" s="11">
        <v>5.4</v>
      </c>
      <c r="AH41" s="11">
        <v>10.3</v>
      </c>
      <c r="AI41" s="11">
        <v>2.6</v>
      </c>
      <c r="AJ41" s="11">
        <f>U41-Z41</f>
        <v>3.3</v>
      </c>
      <c r="AK41" s="11">
        <f>AA41-V41</f>
        <v>15.600000000000001</v>
      </c>
      <c r="AL41" s="11">
        <v>3.8349276690030769</v>
      </c>
      <c r="AM41" s="11">
        <v>2229.6020612656475</v>
      </c>
      <c r="AO41" s="11">
        <f t="shared" si="1"/>
        <v>2233.4369889346508</v>
      </c>
      <c r="AP41" s="16">
        <v>0.13204737514039491</v>
      </c>
      <c r="AQ41" s="74">
        <v>9.5252046638726162E-2</v>
      </c>
      <c r="BC41" s="2">
        <v>8.4507042253521121</v>
      </c>
      <c r="BE41" s="20"/>
      <c r="BG41" s="2">
        <v>8.4507042253521121</v>
      </c>
      <c r="BH41" s="2">
        <v>0</v>
      </c>
      <c r="BI41" s="2">
        <v>0</v>
      </c>
    </row>
    <row r="42" spans="1:62">
      <c r="A42" s="2">
        <v>29</v>
      </c>
      <c r="B42" s="4">
        <v>42206</v>
      </c>
      <c r="C42" s="20">
        <v>2015</v>
      </c>
      <c r="D42" s="4" t="s">
        <v>29</v>
      </c>
      <c r="E42" s="5">
        <v>0.51888888888888884</v>
      </c>
      <c r="F42" s="14">
        <v>44.5826666666416</v>
      </c>
      <c r="G42" s="14">
        <v>68.812666666705297</v>
      </c>
      <c r="H42" s="2">
        <v>13.83</v>
      </c>
      <c r="I42" s="2">
        <v>4</v>
      </c>
      <c r="J42" s="11">
        <v>7.0369999999999999</v>
      </c>
      <c r="K42" s="2">
        <v>4843</v>
      </c>
      <c r="L42" s="2">
        <v>6308</v>
      </c>
      <c r="M42" s="2">
        <v>7510</v>
      </c>
      <c r="N42" s="11">
        <v>1.8319775257259601</v>
      </c>
      <c r="O42" s="15">
        <v>12.2173021815523</v>
      </c>
      <c r="P42" s="11">
        <v>28.772361526685302</v>
      </c>
      <c r="Q42" s="11">
        <v>21.0375621441421</v>
      </c>
      <c r="R42" s="15">
        <v>7.8499694807601497</v>
      </c>
      <c r="S42" s="15">
        <v>87.710349538312499</v>
      </c>
      <c r="T42" s="11">
        <v>8.8775299149588704</v>
      </c>
      <c r="U42" s="11">
        <v>13.563711445283801</v>
      </c>
      <c r="V42" s="11">
        <v>26.249075748502499</v>
      </c>
      <c r="W42" s="11">
        <v>8.9808880297082894</v>
      </c>
      <c r="X42" s="11">
        <v>7.6964303142744903</v>
      </c>
      <c r="Y42" s="11">
        <v>5.7998980767206199</v>
      </c>
      <c r="Z42" s="11">
        <v>11.610953887549201</v>
      </c>
      <c r="AA42" s="11">
        <v>30.2345834505963</v>
      </c>
      <c r="AB42" s="11">
        <v>41.8413675595706</v>
      </c>
      <c r="AC42" s="11">
        <v>7.9884196662693698</v>
      </c>
      <c r="AD42" s="11">
        <v>9.6856274851178306</v>
      </c>
      <c r="AE42" s="11">
        <v>14.324999999999999</v>
      </c>
      <c r="AF42" s="11">
        <v>30.36</v>
      </c>
      <c r="AG42" s="2">
        <v>46.31</v>
      </c>
      <c r="AH42" s="2">
        <v>8.01</v>
      </c>
      <c r="AI42" s="2">
        <v>36.83</v>
      </c>
      <c r="AJ42" s="11">
        <v>1.9527575577345699</v>
      </c>
      <c r="AK42" s="11">
        <v>3.98550770209373</v>
      </c>
      <c r="AL42" s="11">
        <v>28.533231474407899</v>
      </c>
      <c r="AM42" s="11">
        <v>2100.3401360544199</v>
      </c>
      <c r="AN42" s="11">
        <v>27.8456837280367</v>
      </c>
      <c r="AO42" s="11">
        <f t="shared" si="1"/>
        <v>2128.8733675288277</v>
      </c>
      <c r="AP42" s="16">
        <v>1.8425928570154837</v>
      </c>
      <c r="AQ42" s="31">
        <v>0.68041310913125819</v>
      </c>
      <c r="AR42" s="2">
        <v>59.850374064837908</v>
      </c>
      <c r="BB42" s="2">
        <v>9.1438071487946804</v>
      </c>
      <c r="BC42" s="2">
        <v>16.625103906899419</v>
      </c>
      <c r="BE42" s="20"/>
      <c r="BG42" s="2">
        <v>85.619285120531998</v>
      </c>
      <c r="BH42" s="2">
        <v>59.850374064837908</v>
      </c>
      <c r="BI42" s="2">
        <v>59.850374064837908</v>
      </c>
    </row>
    <row r="43" spans="1:62">
      <c r="A43" s="2">
        <v>56</v>
      </c>
      <c r="B43" s="4">
        <v>43019</v>
      </c>
      <c r="C43" s="20">
        <v>2017</v>
      </c>
      <c r="D43" s="4" t="s">
        <v>32</v>
      </c>
      <c r="E43" s="2">
        <v>0.59930555555555554</v>
      </c>
      <c r="F43" s="14">
        <v>44.648666666681798</v>
      </c>
      <c r="G43" s="14">
        <v>68.832499999987803</v>
      </c>
      <c r="H43" s="2">
        <v>22.559999999999899</v>
      </c>
      <c r="I43" s="2">
        <v>2</v>
      </c>
      <c r="J43" s="11">
        <v>10.45</v>
      </c>
      <c r="K43" s="27">
        <v>4092</v>
      </c>
      <c r="L43" s="27">
        <v>5567</v>
      </c>
      <c r="M43" s="27">
        <v>7960</v>
      </c>
      <c r="N43" s="22"/>
      <c r="O43" s="15">
        <v>15.59</v>
      </c>
      <c r="P43" s="11">
        <v>17.329999999999998</v>
      </c>
      <c r="Q43" s="11">
        <v>15.83</v>
      </c>
      <c r="R43" s="15">
        <v>8.09</v>
      </c>
      <c r="S43" s="15">
        <v>90.420234775217594</v>
      </c>
      <c r="T43" s="22">
        <v>1.8024439999999999</v>
      </c>
      <c r="U43" s="11">
        <v>15.83</v>
      </c>
      <c r="V43" s="11">
        <v>16.41</v>
      </c>
      <c r="W43" s="11">
        <v>10.83</v>
      </c>
      <c r="X43" s="11">
        <v>8.5</v>
      </c>
      <c r="Y43" s="22">
        <v>1.0180039999999999</v>
      </c>
      <c r="Z43" s="11">
        <v>15.53</v>
      </c>
      <c r="AA43" s="11">
        <v>17.920000000000002</v>
      </c>
      <c r="AB43" s="11">
        <v>26.56</v>
      </c>
      <c r="AC43" s="11">
        <v>7.83</v>
      </c>
      <c r="AD43" s="23">
        <v>2.4648600000000003</v>
      </c>
      <c r="AE43" s="11">
        <v>15.827999999999999</v>
      </c>
      <c r="AF43" s="11">
        <v>17.920000000000002</v>
      </c>
      <c r="AG43" s="15">
        <v>26.56</v>
      </c>
      <c r="AH43" s="15">
        <v>8.5</v>
      </c>
      <c r="AI43" s="23">
        <v>2.4648600000000003</v>
      </c>
      <c r="AJ43" s="11">
        <v>0.29599999999999999</v>
      </c>
      <c r="AK43" s="11">
        <v>1.52</v>
      </c>
      <c r="AL43" s="11">
        <v>22.285545562340928</v>
      </c>
      <c r="AM43" s="11">
        <v>2064.6699115481451</v>
      </c>
      <c r="AO43" s="11">
        <f t="shared" si="1"/>
        <v>2086.9554571104859</v>
      </c>
      <c r="AP43" s="16">
        <v>0.69958715074006528</v>
      </c>
      <c r="AQ43" s="32">
        <v>0.35951667710849644</v>
      </c>
      <c r="AR43" s="2">
        <v>41.432584269662918</v>
      </c>
      <c r="AS43" s="2">
        <v>6.3202247191011232</v>
      </c>
      <c r="AX43" s="2">
        <v>12.640449438202246</v>
      </c>
      <c r="BB43" s="2">
        <v>30.898876404494381</v>
      </c>
      <c r="BC43" s="2">
        <v>1.4044943820224718</v>
      </c>
      <c r="BE43" s="20"/>
      <c r="BG43" s="2">
        <v>92.696629213483149</v>
      </c>
      <c r="BH43" s="2">
        <v>54.073033707865164</v>
      </c>
      <c r="BI43" s="2">
        <v>54.073033707865164</v>
      </c>
    </row>
    <row r="44" spans="1:62">
      <c r="A44" s="2">
        <v>27</v>
      </c>
      <c r="B44" s="4">
        <v>42144</v>
      </c>
      <c r="C44" s="20">
        <v>2015</v>
      </c>
      <c r="D44" s="75" t="s">
        <v>28</v>
      </c>
      <c r="E44" s="5">
        <v>0.40320601851851851</v>
      </c>
      <c r="F44" s="14">
        <v>44.5354999999631</v>
      </c>
      <c r="G44" s="14">
        <v>68.805166666670402</v>
      </c>
      <c r="H44" s="2">
        <v>7.73</v>
      </c>
      <c r="I44" s="2">
        <v>5</v>
      </c>
      <c r="J44" s="11">
        <v>8.4120000000000008</v>
      </c>
      <c r="K44" s="2">
        <v>11003</v>
      </c>
      <c r="L44" s="2">
        <v>9190</v>
      </c>
      <c r="M44" s="2">
        <v>14400</v>
      </c>
      <c r="N44" s="11">
        <v>1.1863931175321301</v>
      </c>
      <c r="O44" s="15">
        <v>9.4224929437687397</v>
      </c>
      <c r="P44" s="11">
        <v>20.805383109644701</v>
      </c>
      <c r="Q44" s="11">
        <v>8.8831594046845392</v>
      </c>
      <c r="R44" s="15">
        <v>9.4758672202765997</v>
      </c>
      <c r="S44" s="51">
        <v>95.439183410227798</v>
      </c>
      <c r="T44" s="11">
        <v>1.46323565734783</v>
      </c>
      <c r="U44" s="11">
        <v>11.175842245114101</v>
      </c>
      <c r="V44" s="11">
        <v>15.5100847754619</v>
      </c>
      <c r="W44" s="11">
        <v>5.4963932675001201</v>
      </c>
      <c r="X44" s="11">
        <v>9.3338072676313502</v>
      </c>
      <c r="Y44" s="11">
        <v>1.7519660311344101</v>
      </c>
      <c r="Z44" s="11">
        <v>8.0927934715551793</v>
      </c>
      <c r="AA44" s="11">
        <v>24.808889535727499</v>
      </c>
      <c r="AB44" s="11">
        <v>21.654422576264299</v>
      </c>
      <c r="AC44" s="11">
        <v>9.6455164184805398</v>
      </c>
      <c r="AD44" s="11">
        <v>1.50694392140805</v>
      </c>
      <c r="AE44" s="11">
        <v>11.439</v>
      </c>
      <c r="AF44" s="11">
        <v>24.86</v>
      </c>
      <c r="AG44" s="2">
        <v>39.18</v>
      </c>
      <c r="AH44" s="2">
        <v>9.68</v>
      </c>
      <c r="AI44" s="2">
        <v>3.415</v>
      </c>
      <c r="AJ44" s="11">
        <v>3.0830487735589598</v>
      </c>
      <c r="AK44" s="11">
        <v>9.2988047602656199</v>
      </c>
      <c r="AL44" s="11">
        <v>0.74835128856737498</v>
      </c>
      <c r="AM44" s="11">
        <v>2033.40659340659</v>
      </c>
      <c r="AN44" s="11">
        <v>9.3543911070921901E-2</v>
      </c>
      <c r="AO44" s="11">
        <f t="shared" si="1"/>
        <v>2034.1549446951574</v>
      </c>
      <c r="AP44" s="39">
        <v>1.5990590274137773</v>
      </c>
      <c r="AQ44" s="42">
        <v>0.6699313566780366</v>
      </c>
      <c r="AR44" s="2">
        <v>34.274193548387096</v>
      </c>
      <c r="AS44" s="2">
        <v>7.39247311827957</v>
      </c>
      <c r="AX44" s="2">
        <v>177.41935483870969</v>
      </c>
      <c r="BB44" s="2">
        <v>2.0161290322580649</v>
      </c>
      <c r="BC44" s="2">
        <v>297.04301075268819</v>
      </c>
      <c r="BE44" s="20"/>
      <c r="BG44" s="2">
        <v>518.14516129032268</v>
      </c>
      <c r="BH44" s="2">
        <v>211.6935483870968</v>
      </c>
      <c r="BI44" s="2">
        <v>211.6935483870968</v>
      </c>
    </row>
    <row r="45" spans="1:62">
      <c r="A45" s="2">
        <v>32</v>
      </c>
      <c r="B45" s="4">
        <v>42263</v>
      </c>
      <c r="C45" s="20">
        <v>2015</v>
      </c>
      <c r="D45" s="4" t="s">
        <v>27</v>
      </c>
      <c r="E45" s="5">
        <v>0.44179398148148147</v>
      </c>
      <c r="F45" s="14">
        <v>44.559500000027697</v>
      </c>
      <c r="G45" s="14">
        <v>68.8039999999651</v>
      </c>
      <c r="H45" s="2">
        <v>10.39</v>
      </c>
      <c r="I45" s="2">
        <v>2</v>
      </c>
      <c r="J45" s="11">
        <v>16.530999999999999</v>
      </c>
      <c r="K45" s="2">
        <v>8296</v>
      </c>
      <c r="L45" s="2">
        <v>9964</v>
      </c>
      <c r="M45" s="2">
        <v>10800</v>
      </c>
      <c r="N45" s="11">
        <v>1.91440333239734</v>
      </c>
      <c r="O45" s="15">
        <v>14.552367845514899</v>
      </c>
      <c r="P45" s="11">
        <v>27.7576588596866</v>
      </c>
      <c r="Q45" s="11">
        <v>3.7071683028087201</v>
      </c>
      <c r="R45" s="15">
        <v>6.9613293029327403</v>
      </c>
      <c r="S45" s="15">
        <v>81.176122575596295</v>
      </c>
      <c r="T45" s="11">
        <v>2.51013098815167</v>
      </c>
      <c r="U45" s="11">
        <v>16.985784563382701</v>
      </c>
      <c r="V45" s="11">
        <v>19.149675658636099</v>
      </c>
      <c r="W45" s="11">
        <v>2.4921225887415099</v>
      </c>
      <c r="X45" s="11">
        <v>7.2751258777289403</v>
      </c>
      <c r="Y45" s="11">
        <v>1.98632852911128</v>
      </c>
      <c r="Z45" s="11">
        <v>13.338311490594601</v>
      </c>
      <c r="AA45" s="11">
        <v>31.363349418391401</v>
      </c>
      <c r="AB45" s="11">
        <v>7.6926984589869098</v>
      </c>
      <c r="AC45" s="11">
        <v>6.8077624793729301</v>
      </c>
      <c r="AD45" s="11">
        <v>3.14371782641535</v>
      </c>
      <c r="AE45" s="11">
        <v>17.452000000000002</v>
      </c>
      <c r="AF45" s="11">
        <v>31.95</v>
      </c>
      <c r="AG45" s="2">
        <v>11.7</v>
      </c>
      <c r="AH45" s="2">
        <v>7.45</v>
      </c>
      <c r="AI45" s="2">
        <v>8.27</v>
      </c>
      <c r="AJ45" s="11">
        <v>3.64747307278801</v>
      </c>
      <c r="AK45" s="11">
        <v>12.2136737597553</v>
      </c>
      <c r="AL45" s="11">
        <v>3.36758079855319</v>
      </c>
      <c r="AM45" s="11">
        <v>1930.5048335123499</v>
      </c>
      <c r="AN45" s="11">
        <v>2.5256855989148899</v>
      </c>
      <c r="AO45" s="11">
        <f t="shared" si="1"/>
        <v>1933.8724143109032</v>
      </c>
      <c r="AP45" s="16">
        <v>1.342368043</v>
      </c>
      <c r="AQ45" s="34">
        <v>0.52335070054653499</v>
      </c>
      <c r="AR45" s="2">
        <v>8.2304526748971192</v>
      </c>
      <c r="AX45" s="2">
        <v>43.209876543209873</v>
      </c>
      <c r="BC45" s="2">
        <v>2.0576131687242798</v>
      </c>
      <c r="BE45" s="20"/>
      <c r="BG45" s="2">
        <v>53.497942386831276</v>
      </c>
      <c r="BH45" s="2">
        <v>51.440329218106996</v>
      </c>
      <c r="BI45" s="2">
        <v>51.440329218106996</v>
      </c>
    </row>
    <row r="46" spans="1:62">
      <c r="A46" s="2">
        <v>33</v>
      </c>
      <c r="B46" s="4">
        <v>42263</v>
      </c>
      <c r="C46" s="20">
        <v>2015</v>
      </c>
      <c r="D46" s="4" t="s">
        <v>27</v>
      </c>
      <c r="E46" s="5">
        <v>0.52478009259259262</v>
      </c>
      <c r="F46" s="14">
        <v>44.5835000000138</v>
      </c>
      <c r="G46" s="14">
        <v>68.813333333371602</v>
      </c>
      <c r="H46" s="2">
        <v>13.9</v>
      </c>
      <c r="I46" s="2">
        <v>4</v>
      </c>
      <c r="J46" s="11">
        <v>9.6660000000000004</v>
      </c>
      <c r="K46" s="2">
        <v>8296</v>
      </c>
      <c r="L46" s="2">
        <v>9964</v>
      </c>
      <c r="M46" s="2">
        <v>10800</v>
      </c>
      <c r="N46" s="11">
        <v>2.9967319034040001</v>
      </c>
      <c r="O46" s="15">
        <v>13.760050514787199</v>
      </c>
      <c r="P46" s="11">
        <v>29.9601599527447</v>
      </c>
      <c r="Q46" s="11">
        <v>7.9267098263181897</v>
      </c>
      <c r="R46" s="15">
        <v>6.8854498248855496</v>
      </c>
      <c r="S46" s="15">
        <v>80.065706480325602</v>
      </c>
      <c r="T46" s="11">
        <v>2.8528422017066801</v>
      </c>
      <c r="U46" s="11">
        <v>14.7371212842886</v>
      </c>
      <c r="V46" s="11">
        <v>26.969398038824998</v>
      </c>
      <c r="W46" s="11">
        <v>4.5251605163140898</v>
      </c>
      <c r="X46" s="11">
        <v>7.0339490362816104</v>
      </c>
      <c r="Y46" s="11">
        <v>2.4752773304424101</v>
      </c>
      <c r="Z46" s="11">
        <v>13.268582282235201</v>
      </c>
      <c r="AA46" s="11">
        <v>31.425930508855199</v>
      </c>
      <c r="AB46" s="11">
        <v>10.8857531132871</v>
      </c>
      <c r="AC46" s="11">
        <v>6.8084437499999897</v>
      </c>
      <c r="AD46" s="11">
        <v>3.0582394190612101</v>
      </c>
      <c r="AE46" s="11">
        <v>14.840999999999999</v>
      </c>
      <c r="AF46" s="11">
        <v>31.56</v>
      </c>
      <c r="AG46" s="2">
        <v>11.13</v>
      </c>
      <c r="AH46" s="2">
        <v>7.05</v>
      </c>
      <c r="AI46" s="2">
        <v>11.3444444444445</v>
      </c>
      <c r="AJ46" s="11">
        <v>1.4685390020533899</v>
      </c>
      <c r="AK46" s="11">
        <v>4.4565324700301296</v>
      </c>
      <c r="AL46" s="11">
        <v>3.36758079855319</v>
      </c>
      <c r="AM46" s="11">
        <v>1930.5048335123499</v>
      </c>
      <c r="AN46" s="11">
        <v>2.5256855989148899</v>
      </c>
      <c r="AO46" s="11">
        <f t="shared" si="1"/>
        <v>1933.8724143109032</v>
      </c>
      <c r="AP46" s="16">
        <v>0.71729891199999996</v>
      </c>
      <c r="AQ46" s="32">
        <v>0.44568287263704298</v>
      </c>
      <c r="AR46" s="2">
        <v>0</v>
      </c>
      <c r="AS46" s="2">
        <v>0</v>
      </c>
      <c r="AT46" s="2">
        <v>0</v>
      </c>
      <c r="AU46" s="2">
        <v>0</v>
      </c>
      <c r="AV46" s="2">
        <v>0</v>
      </c>
      <c r="AW46" s="2">
        <v>0</v>
      </c>
      <c r="AX46" s="2">
        <v>0</v>
      </c>
      <c r="AY46" s="2">
        <v>0</v>
      </c>
      <c r="AZ46" s="2">
        <v>0</v>
      </c>
      <c r="BA46" s="2">
        <v>0</v>
      </c>
      <c r="BB46" s="2">
        <v>0</v>
      </c>
      <c r="BC46" s="2">
        <v>0</v>
      </c>
      <c r="BD46" s="2">
        <v>0</v>
      </c>
      <c r="BE46" s="20">
        <v>0</v>
      </c>
      <c r="BF46" s="2">
        <v>0</v>
      </c>
      <c r="BG46" s="2">
        <v>0</v>
      </c>
      <c r="BH46" s="2">
        <v>0</v>
      </c>
      <c r="BI46" s="2">
        <v>0</v>
      </c>
      <c r="BJ46" s="2" t="s">
        <v>68</v>
      </c>
    </row>
    <row r="47" spans="1:62">
      <c r="A47" s="2">
        <v>49</v>
      </c>
      <c r="B47" s="4">
        <v>42867</v>
      </c>
      <c r="C47" s="20">
        <v>2017</v>
      </c>
      <c r="D47" s="4" t="s">
        <v>28</v>
      </c>
      <c r="E47" s="2">
        <v>0.44513888888888892</v>
      </c>
      <c r="F47" s="14">
        <v>44.589086287002097</v>
      </c>
      <c r="G47" s="14">
        <v>68.814918846188704</v>
      </c>
      <c r="H47" s="2">
        <v>14.5299999999999</v>
      </c>
      <c r="I47" s="2">
        <v>4</v>
      </c>
      <c r="J47" s="11">
        <v>9.3000000000000007</v>
      </c>
      <c r="K47" s="27">
        <v>42801</v>
      </c>
      <c r="L47" s="27">
        <v>41050</v>
      </c>
      <c r="M47" s="27">
        <v>54300</v>
      </c>
      <c r="N47" s="22"/>
      <c r="O47" s="15">
        <v>5.7350000000000003</v>
      </c>
      <c r="P47" s="11">
        <v>24.325399999999998</v>
      </c>
      <c r="Q47" s="11">
        <v>21.5806</v>
      </c>
      <c r="R47" s="15">
        <v>10.5017</v>
      </c>
      <c r="S47" s="15">
        <v>98.376077069118594</v>
      </c>
      <c r="T47" s="11">
        <v>1.5789</v>
      </c>
      <c r="U47" s="11">
        <v>9.5218000000000007</v>
      </c>
      <c r="V47" s="11">
        <v>9.5218000000000007</v>
      </c>
      <c r="W47" s="11">
        <v>2.99</v>
      </c>
      <c r="X47" s="11">
        <v>11.2347</v>
      </c>
      <c r="Y47" s="11">
        <v>2.2955000000000001</v>
      </c>
      <c r="Z47" s="11">
        <v>4.6802000000000001</v>
      </c>
      <c r="AA47" s="11">
        <v>29.386700000000001</v>
      </c>
      <c r="AB47" s="11">
        <v>34.9069</v>
      </c>
      <c r="AC47" s="11">
        <v>10.396100000000001</v>
      </c>
      <c r="AD47" s="11">
        <v>1.4612000000000001</v>
      </c>
      <c r="AE47" s="11">
        <v>9.5307999999999993</v>
      </c>
      <c r="AF47" s="11">
        <v>29.4</v>
      </c>
      <c r="AG47" s="2">
        <v>50.45</v>
      </c>
      <c r="AH47" s="2">
        <v>11.24</v>
      </c>
      <c r="AI47" s="2">
        <v>2.3031000000000001</v>
      </c>
      <c r="AJ47" s="11">
        <v>4.8415999999999997</v>
      </c>
      <c r="AK47" s="11">
        <v>23.6418</v>
      </c>
      <c r="AL47" s="11">
        <v>31.376749387665097</v>
      </c>
      <c r="AM47" s="11">
        <v>1852.0054673138222</v>
      </c>
      <c r="AO47" s="11">
        <f t="shared" si="1"/>
        <v>1883.3822167014873</v>
      </c>
      <c r="AP47" s="16">
        <v>1.0861253440566947</v>
      </c>
      <c r="AQ47" s="32">
        <v>0.45294944961844569</v>
      </c>
      <c r="AR47" s="2">
        <v>2.3006134969325154</v>
      </c>
      <c r="AW47" s="2">
        <v>4.6012269938650308</v>
      </c>
      <c r="AX47" s="2">
        <v>1.5337423312883436</v>
      </c>
      <c r="BB47" s="2">
        <v>381.90184049079755</v>
      </c>
      <c r="BE47" s="20"/>
      <c r="BG47" s="2">
        <v>390.33742331288346</v>
      </c>
      <c r="BH47" s="2">
        <v>3.834355828220859</v>
      </c>
      <c r="BI47" s="2">
        <v>3.834355828220859</v>
      </c>
    </row>
    <row r="48" spans="1:62">
      <c r="A48" s="2">
        <v>57</v>
      </c>
      <c r="B48" s="4">
        <v>43019</v>
      </c>
      <c r="C48" s="20">
        <v>2017</v>
      </c>
      <c r="D48" s="4" t="s">
        <v>32</v>
      </c>
      <c r="E48" s="2">
        <v>0.53541666666666665</v>
      </c>
      <c r="F48" s="14">
        <v>44.5826666666416</v>
      </c>
      <c r="G48" s="14">
        <v>68.812666666705297</v>
      </c>
      <c r="H48" s="2">
        <v>13.83</v>
      </c>
      <c r="I48" s="2">
        <v>4</v>
      </c>
      <c r="J48" s="11">
        <v>6.7</v>
      </c>
      <c r="K48" s="27">
        <v>4092</v>
      </c>
      <c r="L48" s="27">
        <v>5567</v>
      </c>
      <c r="M48" s="27">
        <v>7960</v>
      </c>
      <c r="N48" s="22"/>
      <c r="O48" s="15">
        <v>14.71</v>
      </c>
      <c r="P48" s="11">
        <v>25.03</v>
      </c>
      <c r="Q48" s="11">
        <v>36.32</v>
      </c>
      <c r="R48" s="15">
        <v>7.8460000000000001</v>
      </c>
      <c r="S48" s="15">
        <v>90.265576159626605</v>
      </c>
      <c r="T48" s="22">
        <v>3.0653179999999995</v>
      </c>
      <c r="U48" s="11">
        <v>15.634</v>
      </c>
      <c r="V48" s="11">
        <v>19.34</v>
      </c>
      <c r="W48" s="11">
        <v>7.52</v>
      </c>
      <c r="X48" s="11">
        <v>8.27</v>
      </c>
      <c r="Y48" s="22">
        <v>2.1895280000000001</v>
      </c>
      <c r="Z48" s="11">
        <v>14.037000000000001</v>
      </c>
      <c r="AA48" s="11">
        <v>29.36</v>
      </c>
      <c r="AB48" s="11">
        <v>87.92</v>
      </c>
      <c r="AC48" s="11">
        <v>7.62</v>
      </c>
      <c r="AD48" s="23">
        <v>4.3387639999999994</v>
      </c>
      <c r="AE48" s="11">
        <v>15.634</v>
      </c>
      <c r="AF48" s="11">
        <v>29.36</v>
      </c>
      <c r="AG48" s="15">
        <v>87.92</v>
      </c>
      <c r="AH48" s="15">
        <v>8.27</v>
      </c>
      <c r="AI48" s="23">
        <v>4.3387639999999994</v>
      </c>
      <c r="AJ48" s="11">
        <v>1.6</v>
      </c>
      <c r="AK48" s="11">
        <v>10.02</v>
      </c>
      <c r="AL48" s="11">
        <v>25.215975616701474</v>
      </c>
      <c r="AM48" s="11">
        <v>1844.2093754795214</v>
      </c>
      <c r="AO48" s="11">
        <f t="shared" si="1"/>
        <v>1869.4253510962228</v>
      </c>
      <c r="AP48" s="16">
        <v>2.0329950943169113</v>
      </c>
      <c r="AQ48" s="74">
        <v>0.70336803172913709</v>
      </c>
      <c r="AR48" s="2">
        <v>4.9751243781094523</v>
      </c>
      <c r="AS48" s="2">
        <v>1.4214641080312722</v>
      </c>
      <c r="AV48" s="2">
        <v>0.71073205401563611</v>
      </c>
      <c r="AX48" s="2">
        <v>18.47903340440654</v>
      </c>
      <c r="BB48" s="2">
        <v>35.536602700781806</v>
      </c>
      <c r="BC48" s="2">
        <v>8.5287846481876333</v>
      </c>
      <c r="BE48" s="20"/>
      <c r="BG48" s="2">
        <v>69.651741293532339</v>
      </c>
      <c r="BH48" s="2">
        <v>23.454157782515992</v>
      </c>
      <c r="BI48" s="2">
        <v>23.454157782515992</v>
      </c>
    </row>
    <row r="49" spans="1:62">
      <c r="A49" s="2">
        <v>1</v>
      </c>
      <c r="B49" s="4">
        <v>41422</v>
      </c>
      <c r="C49" s="20">
        <v>2013</v>
      </c>
      <c r="D49" s="4" t="s">
        <v>28</v>
      </c>
      <c r="E49" s="8">
        <v>0.69444444444444453</v>
      </c>
      <c r="F49" s="12">
        <v>44.649000000014901</v>
      </c>
      <c r="G49" s="12">
        <v>68.832499999987803</v>
      </c>
      <c r="H49" s="2">
        <v>22.6099999999999</v>
      </c>
      <c r="I49" s="2">
        <v>2</v>
      </c>
      <c r="J49" s="11">
        <v>9.0399999999999991</v>
      </c>
      <c r="K49" s="1">
        <v>31101</v>
      </c>
      <c r="L49" s="1">
        <v>50758</v>
      </c>
      <c r="M49" s="1">
        <v>53900</v>
      </c>
      <c r="N49" s="11">
        <v>2.2532622218132001</v>
      </c>
      <c r="O49" s="15">
        <v>11.6510914634147</v>
      </c>
      <c r="P49" s="11">
        <v>1.9999999999999699E-2</v>
      </c>
      <c r="Q49" s="11">
        <v>17.713158536585599</v>
      </c>
      <c r="R49" s="28"/>
      <c r="S49" s="28"/>
      <c r="T49" s="11">
        <v>4.0622495853659402</v>
      </c>
      <c r="U49" s="11">
        <v>11.67</v>
      </c>
      <c r="V49" s="11">
        <v>0.02</v>
      </c>
      <c r="W49" s="11">
        <v>12.861994680851099</v>
      </c>
      <c r="Y49" s="11">
        <v>4.0400552021276601</v>
      </c>
      <c r="Z49" s="11">
        <v>11.607961711711701</v>
      </c>
      <c r="AA49" s="11">
        <v>0.02</v>
      </c>
      <c r="AB49" s="11">
        <v>19.52</v>
      </c>
      <c r="AD49" s="11">
        <v>4.0705159999999996</v>
      </c>
      <c r="AE49" s="11">
        <v>11.67</v>
      </c>
      <c r="AF49" s="11">
        <v>0.02</v>
      </c>
      <c r="AG49" s="2">
        <v>19.52</v>
      </c>
      <c r="AI49" s="2">
        <v>5.23</v>
      </c>
      <c r="AJ49" s="11">
        <v>6.20382882882939E-2</v>
      </c>
      <c r="AK49" s="11">
        <v>0</v>
      </c>
      <c r="AL49" s="11">
        <v>0.87725390286607696</v>
      </c>
      <c r="AM49" s="11">
        <v>1857.5901349759899</v>
      </c>
      <c r="AN49" s="11">
        <v>0</v>
      </c>
      <c r="AO49" s="11">
        <f t="shared" si="1"/>
        <v>1858.4673888788561</v>
      </c>
      <c r="AP49" s="29">
        <v>2.118424030815965</v>
      </c>
      <c r="AQ49" s="41">
        <v>0.85251654463426152</v>
      </c>
      <c r="AR49" s="25">
        <v>31.578947368421055</v>
      </c>
      <c r="AS49" s="25">
        <v>10.526315789473683</v>
      </c>
      <c r="AT49" s="25"/>
      <c r="AU49" s="25"/>
      <c r="AV49" s="25"/>
      <c r="AW49" s="25"/>
      <c r="AX49" s="25"/>
      <c r="AY49" s="25"/>
      <c r="AZ49" s="25"/>
      <c r="BA49" s="25"/>
      <c r="BB49" s="25">
        <v>10.526315789473683</v>
      </c>
      <c r="BC49" s="25"/>
      <c r="BD49" s="20"/>
      <c r="BE49" s="20"/>
      <c r="BG49" s="2">
        <v>52.631578947368425</v>
      </c>
      <c r="BH49" s="2">
        <v>31.578947368421055</v>
      </c>
      <c r="BI49" s="2">
        <v>31.578947368421055</v>
      </c>
    </row>
    <row r="50" spans="1:62">
      <c r="A50" s="2">
        <v>19</v>
      </c>
      <c r="B50" s="4">
        <v>41851</v>
      </c>
      <c r="C50" s="20">
        <v>2014</v>
      </c>
      <c r="D50" s="4" t="s">
        <v>29</v>
      </c>
      <c r="E50" s="8">
        <v>0.47621527777777778</v>
      </c>
      <c r="F50" s="12">
        <v>44.534666666669501</v>
      </c>
      <c r="G50" s="12">
        <v>68.801666666633096</v>
      </c>
      <c r="H50" s="2">
        <v>7.64</v>
      </c>
      <c r="I50" s="2">
        <v>5</v>
      </c>
      <c r="J50" s="11">
        <v>9.6080000000000005</v>
      </c>
      <c r="K50" s="1">
        <v>6861</v>
      </c>
      <c r="L50" s="1">
        <v>8310</v>
      </c>
      <c r="M50" s="1">
        <v>9540</v>
      </c>
      <c r="N50" s="11">
        <v>1.63854915089905</v>
      </c>
      <c r="O50" s="15">
        <v>15.501811805278299</v>
      </c>
      <c r="P50" s="11">
        <v>22.802617615475398</v>
      </c>
      <c r="Q50" s="11">
        <v>4.4138984732899598</v>
      </c>
      <c r="R50" s="15">
        <v>7.2327284370019997</v>
      </c>
      <c r="S50" s="15">
        <v>83.431110114963204</v>
      </c>
      <c r="T50" s="11">
        <v>3.7370761591258201</v>
      </c>
      <c r="U50" s="11">
        <v>18.9605398287915</v>
      </c>
      <c r="V50" s="11">
        <v>15.704656151900901</v>
      </c>
      <c r="W50" s="11">
        <v>2.2430731445147201</v>
      </c>
      <c r="X50" s="11">
        <v>7.3964078464869401</v>
      </c>
      <c r="Y50" s="11">
        <v>2.3853731887448899</v>
      </c>
      <c r="Z50" s="11">
        <v>14.062468048459699</v>
      </c>
      <c r="AA50" s="11">
        <v>25.906047512011</v>
      </c>
      <c r="AB50" s="11">
        <v>10.7604574622237</v>
      </c>
      <c r="AC50" s="11">
        <v>7.1854828466138301</v>
      </c>
      <c r="AD50" s="11">
        <v>5.6801702134893102</v>
      </c>
      <c r="AE50" s="11">
        <v>19.32</v>
      </c>
      <c r="AF50" s="11">
        <v>25.95</v>
      </c>
      <c r="AG50" s="2">
        <v>12.249999999999901</v>
      </c>
      <c r="AH50" s="2">
        <v>7.46</v>
      </c>
      <c r="AI50" s="2">
        <v>12.1</v>
      </c>
      <c r="AJ50" s="11">
        <v>4.8980717803318097</v>
      </c>
      <c r="AK50" s="11">
        <v>10.20139136011</v>
      </c>
      <c r="AL50" s="11">
        <v>12.402822091403401</v>
      </c>
      <c r="AM50" s="11">
        <v>1799.7517926089399</v>
      </c>
      <c r="AN50" s="11">
        <v>0.53925313440884404</v>
      </c>
      <c r="AO50" s="11">
        <f t="shared" si="1"/>
        <v>1812.1546147003432</v>
      </c>
      <c r="AP50" s="29">
        <v>1.2805719127790323</v>
      </c>
      <c r="AQ50" s="41">
        <v>0.4992581662689749</v>
      </c>
      <c r="AR50" s="3">
        <v>12.417823228634038</v>
      </c>
      <c r="AX50" s="2">
        <v>7.3046018991964941</v>
      </c>
      <c r="AY50" s="2">
        <v>9.4959824689554431</v>
      </c>
      <c r="BC50" s="2">
        <v>1.4609203798392987</v>
      </c>
      <c r="BE50" s="20"/>
      <c r="BG50" s="2">
        <v>30.679327976625274</v>
      </c>
      <c r="BH50" s="2">
        <v>19.722425127830533</v>
      </c>
      <c r="BI50" s="2">
        <v>19.722425127830533</v>
      </c>
    </row>
    <row r="51" spans="1:62">
      <c r="A51" s="2">
        <v>20</v>
      </c>
      <c r="B51" s="4">
        <v>41851</v>
      </c>
      <c r="C51" s="20">
        <v>2014</v>
      </c>
      <c r="D51" s="4" t="s">
        <v>29</v>
      </c>
      <c r="E51" s="8">
        <v>0.4347569444444444</v>
      </c>
      <c r="F51" s="12">
        <v>44.498333333357401</v>
      </c>
      <c r="G51" s="12">
        <v>68.780999999978505</v>
      </c>
      <c r="H51" s="2">
        <v>4</v>
      </c>
      <c r="I51" s="2">
        <v>8</v>
      </c>
      <c r="J51" s="11">
        <v>8.2520000000000007</v>
      </c>
      <c r="K51" s="1">
        <v>6861</v>
      </c>
      <c r="L51" s="1">
        <v>8310</v>
      </c>
      <c r="M51" s="1">
        <v>9540</v>
      </c>
      <c r="N51" s="11">
        <v>1.14768826775253</v>
      </c>
      <c r="O51" s="15">
        <v>14.405965838720199</v>
      </c>
      <c r="P51" s="11">
        <v>25.659515657850601</v>
      </c>
      <c r="Q51" s="11">
        <v>9.0805001949207398</v>
      </c>
      <c r="R51" s="15">
        <v>7.2811168472939602</v>
      </c>
      <c r="S51" s="15">
        <v>83.563990356890599</v>
      </c>
      <c r="T51" s="11">
        <v>6.3324089792080001</v>
      </c>
      <c r="U51" s="11">
        <v>16.336392572037902</v>
      </c>
      <c r="V51" s="11">
        <v>21.354813996303001</v>
      </c>
      <c r="W51" s="11">
        <v>2.45542390161983</v>
      </c>
      <c r="X51" s="11">
        <v>7.3688547667565496</v>
      </c>
      <c r="Y51" s="11">
        <v>3.05374173903733</v>
      </c>
      <c r="Z51" s="11">
        <v>11.3917553496343</v>
      </c>
      <c r="AA51" s="11">
        <v>31.510161028475501</v>
      </c>
      <c r="AB51" s="11">
        <v>40.820822620503002</v>
      </c>
      <c r="AC51" s="11">
        <v>7.2718472923766297</v>
      </c>
      <c r="AD51" s="11">
        <v>16.1169295369731</v>
      </c>
      <c r="AE51" s="11">
        <v>16.9143333333333</v>
      </c>
      <c r="AF51" s="11">
        <v>31.53</v>
      </c>
      <c r="AG51" s="2">
        <v>41.91</v>
      </c>
      <c r="AH51" s="2">
        <v>7.46</v>
      </c>
      <c r="AI51" s="2">
        <v>22.43</v>
      </c>
      <c r="AJ51" s="11">
        <v>4.9446372224035704</v>
      </c>
      <c r="AK51" s="11">
        <v>10.1553470321725</v>
      </c>
      <c r="AL51" s="11">
        <v>0.58764764647117596</v>
      </c>
      <c r="AM51" s="11">
        <v>1639.65802537231</v>
      </c>
      <c r="AN51" s="11">
        <v>0</v>
      </c>
      <c r="AO51" s="11">
        <f t="shared" si="1"/>
        <v>1640.2456730187812</v>
      </c>
      <c r="AP51" s="29">
        <v>1.2729018166459476</v>
      </c>
      <c r="AQ51" s="41">
        <v>0.61213637947122046</v>
      </c>
      <c r="AR51" s="1">
        <v>223.11212814645307</v>
      </c>
      <c r="AX51" s="2">
        <v>2.2883295194508011</v>
      </c>
      <c r="AY51" s="2">
        <v>1.1441647597254005</v>
      </c>
      <c r="BC51" s="2">
        <v>92.677345537757432</v>
      </c>
      <c r="BE51" s="20"/>
      <c r="BG51" s="2">
        <v>319.2219679633867</v>
      </c>
      <c r="BH51" s="2">
        <v>225.40045766590387</v>
      </c>
      <c r="BI51" s="2">
        <v>225.40045766590387</v>
      </c>
    </row>
    <row r="52" spans="1:62">
      <c r="A52" s="2">
        <v>54</v>
      </c>
      <c r="B52" s="4">
        <v>42928</v>
      </c>
      <c r="C52" s="20">
        <v>2017</v>
      </c>
      <c r="D52" s="4" t="s">
        <v>29</v>
      </c>
      <c r="E52" s="2">
        <v>0.42430555555555555</v>
      </c>
      <c r="F52" s="14">
        <v>44.539499999960803</v>
      </c>
      <c r="G52" s="14">
        <v>68.802166666672093</v>
      </c>
      <c r="H52" s="2">
        <v>8.18</v>
      </c>
      <c r="I52" s="2">
        <v>5</v>
      </c>
      <c r="J52" s="11">
        <v>11.21</v>
      </c>
      <c r="K52" s="27">
        <v>7644</v>
      </c>
      <c r="L52" s="27">
        <v>10740</v>
      </c>
      <c r="M52" s="27">
        <v>11400</v>
      </c>
      <c r="N52" s="22"/>
      <c r="O52" s="15">
        <v>15.34</v>
      </c>
      <c r="P52" s="11">
        <v>20.66</v>
      </c>
      <c r="Q52" s="11">
        <v>6.53</v>
      </c>
      <c r="R52" s="15">
        <v>8.51</v>
      </c>
      <c r="S52" s="15">
        <v>96.567348576083603</v>
      </c>
      <c r="T52" s="11">
        <v>5.6439919999999999</v>
      </c>
      <c r="U52" s="11">
        <v>18.059999999999999</v>
      </c>
      <c r="V52" s="11">
        <v>15.66</v>
      </c>
      <c r="W52" s="11">
        <v>3.48</v>
      </c>
      <c r="X52" s="11">
        <v>8.3800000000000008</v>
      </c>
      <c r="Y52" s="11">
        <v>2.1071599999999999</v>
      </c>
      <c r="Z52" s="15">
        <v>13.63</v>
      </c>
      <c r="AA52" s="15">
        <v>23.86</v>
      </c>
      <c r="AB52" s="15">
        <v>11.86</v>
      </c>
      <c r="AC52" s="15">
        <v>8.58</v>
      </c>
      <c r="AD52" s="15">
        <v>8.1134960000000014</v>
      </c>
      <c r="AE52" s="15">
        <v>18.062000000000001</v>
      </c>
      <c r="AF52" s="15">
        <v>23.86</v>
      </c>
      <c r="AG52" s="15">
        <v>11.86</v>
      </c>
      <c r="AH52" s="15">
        <v>8.58</v>
      </c>
      <c r="AI52" s="15">
        <v>8.1134960000000014</v>
      </c>
      <c r="AJ52" s="15">
        <v>4.43</v>
      </c>
      <c r="AK52" s="15">
        <v>8.1999999999999993</v>
      </c>
      <c r="AL52" s="11">
        <v>0.60710617781128096</v>
      </c>
      <c r="AM52" s="11">
        <v>1384.786641929499</v>
      </c>
      <c r="AO52" s="11">
        <f t="shared" si="1"/>
        <v>1385.3937481073103</v>
      </c>
      <c r="AP52" s="29">
        <v>1.6711972602225176</v>
      </c>
      <c r="AQ52" s="34">
        <v>0.60275699991756215</v>
      </c>
      <c r="BC52" s="2">
        <v>1783.1010452961673</v>
      </c>
      <c r="BE52" s="20"/>
      <c r="BG52" s="2">
        <v>1783.1010452961673</v>
      </c>
      <c r="BH52" s="2">
        <v>0</v>
      </c>
      <c r="BI52" s="2">
        <v>0</v>
      </c>
    </row>
    <row r="53" spans="1:62">
      <c r="A53" s="2">
        <v>58</v>
      </c>
      <c r="B53" s="4">
        <v>43019</v>
      </c>
      <c r="C53" s="20">
        <v>2017</v>
      </c>
      <c r="D53" s="4" t="s">
        <v>32</v>
      </c>
      <c r="E53" s="2">
        <v>0.49791666666666662</v>
      </c>
      <c r="F53" s="14">
        <v>44.534833333296802</v>
      </c>
      <c r="G53" s="14">
        <v>68.804999999964494</v>
      </c>
      <c r="H53" s="2">
        <v>7.66</v>
      </c>
      <c r="I53" s="2">
        <v>5</v>
      </c>
      <c r="J53" s="11">
        <v>14.85</v>
      </c>
      <c r="K53" s="27">
        <v>4092</v>
      </c>
      <c r="L53" s="27">
        <v>5567</v>
      </c>
      <c r="M53" s="27">
        <v>7960</v>
      </c>
      <c r="N53" s="22"/>
      <c r="O53" s="15">
        <v>14.67</v>
      </c>
      <c r="P53" s="11">
        <v>24.94</v>
      </c>
      <c r="Q53" s="11">
        <v>6.97</v>
      </c>
      <c r="R53" s="15">
        <v>8.06</v>
      </c>
      <c r="S53" s="15">
        <v>92.599801435511907</v>
      </c>
      <c r="T53" s="22">
        <v>2.3478319999999999</v>
      </c>
      <c r="U53" s="11">
        <v>15.21</v>
      </c>
      <c r="V53" s="11">
        <v>20.46</v>
      </c>
      <c r="W53" s="11">
        <v>4.2300000000000004</v>
      </c>
      <c r="X53" s="11">
        <v>8.7100000000000009</v>
      </c>
      <c r="Y53" s="22">
        <v>0.84450399999999992</v>
      </c>
      <c r="Z53" s="11">
        <v>14.14</v>
      </c>
      <c r="AA53" s="11">
        <v>28.65</v>
      </c>
      <c r="AB53" s="11">
        <v>12.75</v>
      </c>
      <c r="AC53" s="11">
        <v>7.69</v>
      </c>
      <c r="AD53" s="23">
        <v>3.8511600000000001</v>
      </c>
      <c r="AE53" s="11">
        <v>15.208</v>
      </c>
      <c r="AF53" s="11">
        <v>28.65</v>
      </c>
      <c r="AG53" s="15">
        <v>4.5</v>
      </c>
      <c r="AH53" s="15">
        <v>8.7100000000000009</v>
      </c>
      <c r="AI53" s="23">
        <v>3.8511600000000001</v>
      </c>
      <c r="AJ53" s="11">
        <v>1.0649999999999999</v>
      </c>
      <c r="AK53" s="11">
        <v>8.19</v>
      </c>
      <c r="AL53" s="11">
        <v>0.27612359292019106</v>
      </c>
      <c r="AM53" s="11">
        <v>1245.072951229487</v>
      </c>
      <c r="AO53" s="11">
        <f t="shared" si="1"/>
        <v>1245.3490748224071</v>
      </c>
      <c r="AP53" s="29">
        <v>1.6372715793296624</v>
      </c>
      <c r="AQ53" s="34">
        <v>0.5905208970218363</v>
      </c>
      <c r="AS53" s="2">
        <v>0.70422535211267612</v>
      </c>
      <c r="AX53" s="2">
        <v>71.126760563380287</v>
      </c>
      <c r="BC53" s="2">
        <v>3.5211267605633805</v>
      </c>
      <c r="BE53" s="20"/>
      <c r="BG53" s="2">
        <v>75.352112676056336</v>
      </c>
      <c r="BH53" s="2">
        <v>71.126760563380287</v>
      </c>
      <c r="BI53" s="2">
        <v>71.126760563380287</v>
      </c>
    </row>
    <row r="54" spans="1:62">
      <c r="A54" s="2">
        <v>48</v>
      </c>
      <c r="B54" s="4">
        <v>42867</v>
      </c>
      <c r="C54" s="20">
        <v>2017</v>
      </c>
      <c r="D54" s="4" t="s">
        <v>28</v>
      </c>
      <c r="E54" s="2">
        <v>0.5444444444444444</v>
      </c>
      <c r="F54" s="14">
        <v>44.651438238418201</v>
      </c>
      <c r="G54" s="14">
        <v>68.831648944862494</v>
      </c>
      <c r="H54" s="2">
        <v>22.91</v>
      </c>
      <c r="I54" s="2">
        <v>2</v>
      </c>
      <c r="J54" s="11">
        <v>10.974</v>
      </c>
      <c r="K54" s="27">
        <v>42801</v>
      </c>
      <c r="L54" s="27">
        <v>41050</v>
      </c>
      <c r="M54" s="27">
        <v>54300</v>
      </c>
      <c r="N54" s="22"/>
      <c r="O54" s="15">
        <v>10.47</v>
      </c>
      <c r="P54" s="11">
        <v>0.12</v>
      </c>
      <c r="Q54" s="11">
        <v>2.42</v>
      </c>
      <c r="R54" s="15">
        <v>11.31</v>
      </c>
      <c r="S54" s="15">
        <v>101.48270781448301</v>
      </c>
      <c r="T54" s="11">
        <v>3.2</v>
      </c>
      <c r="U54" s="11">
        <v>10.91</v>
      </c>
      <c r="V54" s="11">
        <v>0.04</v>
      </c>
      <c r="W54" s="11">
        <v>1.95</v>
      </c>
      <c r="X54" s="11">
        <v>11.07</v>
      </c>
      <c r="Y54" s="11">
        <v>2.86</v>
      </c>
      <c r="Z54" s="11">
        <v>10.26</v>
      </c>
      <c r="AA54" s="11">
        <v>0.28599999999999998</v>
      </c>
      <c r="AB54" s="11">
        <v>2.77</v>
      </c>
      <c r="AC54" s="11">
        <v>11.4</v>
      </c>
      <c r="AD54" s="11">
        <v>3.21</v>
      </c>
      <c r="AE54" s="11">
        <v>10.95</v>
      </c>
      <c r="AF54" s="11">
        <v>0.76</v>
      </c>
      <c r="AG54" s="11">
        <v>3.37</v>
      </c>
      <c r="AH54" s="11">
        <v>11.41</v>
      </c>
      <c r="AI54" s="11">
        <v>3.42</v>
      </c>
      <c r="AJ54" s="11">
        <v>0.65</v>
      </c>
      <c r="AK54" s="11">
        <v>0.25</v>
      </c>
      <c r="AL54" s="11">
        <v>0</v>
      </c>
      <c r="AM54" s="11">
        <v>1137.7466967017995</v>
      </c>
      <c r="AO54" s="11">
        <f t="shared" si="1"/>
        <v>1137.7466967017995</v>
      </c>
      <c r="AP54" s="29">
        <v>1.6656989357526397</v>
      </c>
      <c r="AQ54" s="34">
        <v>0.67032656373419452</v>
      </c>
      <c r="BE54" s="20"/>
      <c r="BJ54" s="2" t="s">
        <v>64</v>
      </c>
    </row>
    <row r="55" spans="1:62">
      <c r="A55" s="2">
        <v>35</v>
      </c>
      <c r="B55" s="4">
        <v>42263</v>
      </c>
      <c r="C55" s="20">
        <v>2015</v>
      </c>
      <c r="D55" s="4" t="s">
        <v>27</v>
      </c>
      <c r="E55" s="5">
        <v>0.39403935185185185</v>
      </c>
      <c r="F55" s="14">
        <v>44.498499999984602</v>
      </c>
      <c r="G55" s="14">
        <v>68.7811666666843</v>
      </c>
      <c r="H55" s="2">
        <v>4</v>
      </c>
      <c r="I55" s="2">
        <v>8</v>
      </c>
      <c r="J55" s="11">
        <v>10.823</v>
      </c>
      <c r="K55" s="2">
        <v>8296</v>
      </c>
      <c r="L55" s="2">
        <v>9964</v>
      </c>
      <c r="M55" s="2">
        <v>10800</v>
      </c>
      <c r="N55" s="11">
        <v>1.2486868686974</v>
      </c>
      <c r="O55" s="15">
        <v>14.180358992969399</v>
      </c>
      <c r="P55" s="11">
        <v>28.9467956270469</v>
      </c>
      <c r="Q55" s="11">
        <v>9.4099488788726102</v>
      </c>
      <c r="R55" s="15">
        <v>6.9292452022852302</v>
      </c>
      <c r="S55" s="15">
        <v>80.773109335507897</v>
      </c>
      <c r="T55" s="11">
        <v>4.26351271674028</v>
      </c>
      <c r="U55" s="11">
        <v>14.9898606239801</v>
      </c>
      <c r="V55" s="11">
        <v>25.830861777583898</v>
      </c>
      <c r="W55" s="11">
        <v>2.9434846751652102</v>
      </c>
      <c r="X55" s="11">
        <v>6.97974358974359</v>
      </c>
      <c r="Y55" s="11">
        <v>3.0499476693907202</v>
      </c>
      <c r="Z55" s="11">
        <v>13.0043712852365</v>
      </c>
      <c r="AA55" s="11">
        <v>32.544261172063102</v>
      </c>
      <c r="AB55" s="11">
        <v>58.1796021997501</v>
      </c>
      <c r="AC55" s="11">
        <v>6.8899999999999899</v>
      </c>
      <c r="AD55" s="11">
        <v>8.1189091424365891</v>
      </c>
      <c r="AE55" s="11">
        <v>14.9948</v>
      </c>
      <c r="AF55" s="11">
        <v>32.549999999999997</v>
      </c>
      <c r="AG55" s="2">
        <v>227.04</v>
      </c>
      <c r="AH55" s="2">
        <v>6.99</v>
      </c>
      <c r="AI55" s="2">
        <v>17.46</v>
      </c>
      <c r="AJ55" s="11">
        <v>1.9854893387435999</v>
      </c>
      <c r="AK55" s="11">
        <v>6.71339939447925</v>
      </c>
      <c r="AL55" s="11">
        <v>0</v>
      </c>
      <c r="AM55" s="11">
        <v>988.77551020408202</v>
      </c>
      <c r="AN55" s="11">
        <v>0</v>
      </c>
      <c r="AO55" s="11">
        <f t="shared" si="1"/>
        <v>988.77551020408202</v>
      </c>
      <c r="AP55" s="29">
        <v>1.657305773</v>
      </c>
      <c r="AQ55" s="79">
        <v>0.66694890658262551</v>
      </c>
      <c r="AR55" s="2">
        <v>2.2865853658536586</v>
      </c>
      <c r="AX55" s="2">
        <v>0.76219512195121952</v>
      </c>
      <c r="BB55" s="2">
        <v>8.3841463414634152</v>
      </c>
      <c r="BC55" s="2">
        <v>1.524390243902439</v>
      </c>
      <c r="BE55" s="20"/>
      <c r="BG55" s="2">
        <v>12.957317073170731</v>
      </c>
      <c r="BH55" s="2">
        <v>3.0487804878048781</v>
      </c>
      <c r="BI55" s="2">
        <v>3.0487804878048781</v>
      </c>
    </row>
    <row r="56" spans="1:62">
      <c r="A56" s="2">
        <v>59</v>
      </c>
      <c r="B56" s="4">
        <v>43019</v>
      </c>
      <c r="C56" s="20">
        <v>2017</v>
      </c>
      <c r="D56" s="4" t="s">
        <v>32</v>
      </c>
      <c r="E56" s="2">
        <v>0.4548611111111111</v>
      </c>
      <c r="F56" s="14">
        <v>44.495000000026003</v>
      </c>
      <c r="G56" s="14">
        <v>68.779999999979097</v>
      </c>
      <c r="H56" s="2">
        <v>4</v>
      </c>
      <c r="I56" s="2">
        <v>8</v>
      </c>
      <c r="J56" s="11">
        <v>9.6999999999999993</v>
      </c>
      <c r="K56" s="27">
        <v>4092</v>
      </c>
      <c r="L56" s="27">
        <v>5567</v>
      </c>
      <c r="M56" s="27">
        <v>7960</v>
      </c>
      <c r="N56" s="22"/>
      <c r="O56" s="15">
        <v>14.57</v>
      </c>
      <c r="P56" s="11">
        <v>26.96</v>
      </c>
      <c r="Q56" s="11">
        <v>3.42</v>
      </c>
      <c r="R56" s="15">
        <v>7.98</v>
      </c>
      <c r="S56" s="15">
        <v>92.633603613206404</v>
      </c>
      <c r="T56" s="22">
        <v>3.0995959999999996</v>
      </c>
      <c r="U56" s="11">
        <v>14.987</v>
      </c>
      <c r="V56" s="11">
        <v>25.45</v>
      </c>
      <c r="W56" s="11">
        <v>3.46</v>
      </c>
      <c r="X56" s="11">
        <v>8.49</v>
      </c>
      <c r="Y56" s="22">
        <v>1.9704519999999999</v>
      </c>
      <c r="Z56" s="11">
        <v>14.27</v>
      </c>
      <c r="AA56" s="11">
        <v>28.32</v>
      </c>
      <c r="AB56" s="11">
        <v>3.23</v>
      </c>
      <c r="AC56" s="11">
        <v>7.76</v>
      </c>
      <c r="AD56" s="23">
        <v>3.480772</v>
      </c>
      <c r="AE56" s="11">
        <v>14.98</v>
      </c>
      <c r="AF56" s="11">
        <v>28.32</v>
      </c>
      <c r="AG56" s="15">
        <v>3.56</v>
      </c>
      <c r="AH56" s="15">
        <v>8.49</v>
      </c>
      <c r="AI56" s="23">
        <v>3.8475639999999998</v>
      </c>
      <c r="AJ56" s="11">
        <v>0.71399999999999997</v>
      </c>
      <c r="AK56" s="11">
        <v>2.87</v>
      </c>
      <c r="AL56" s="11">
        <v>38.360507061356344</v>
      </c>
      <c r="AM56" s="11">
        <v>940.17857142857144</v>
      </c>
      <c r="AO56" s="11">
        <f t="shared" si="1"/>
        <v>978.53907848992776</v>
      </c>
      <c r="AP56" s="29">
        <v>0.64852552376047468</v>
      </c>
      <c r="AQ56" s="34">
        <v>0.59031337119549909</v>
      </c>
      <c r="AR56" s="17"/>
      <c r="AS56" s="17"/>
      <c r="AX56" s="2">
        <v>295.85152838427945</v>
      </c>
      <c r="BC56" s="2">
        <v>50.21834061135371</v>
      </c>
      <c r="BG56" s="2">
        <v>346.06986899563316</v>
      </c>
      <c r="BH56" s="2">
        <v>295.85152838427945</v>
      </c>
      <c r="BI56" s="2">
        <v>295.85152838427945</v>
      </c>
    </row>
    <row r="57" spans="1:62">
      <c r="A57" s="2">
        <v>28</v>
      </c>
      <c r="B57" s="4">
        <v>42206</v>
      </c>
      <c r="C57" s="20">
        <v>2015</v>
      </c>
      <c r="D57" s="4" t="s">
        <v>29</v>
      </c>
      <c r="E57" s="5">
        <v>0.6399421296296296</v>
      </c>
      <c r="F57" s="14">
        <v>44.649666666681199</v>
      </c>
      <c r="G57" s="14">
        <v>68.833333333359903</v>
      </c>
      <c r="H57" s="2">
        <v>22.68</v>
      </c>
      <c r="I57" s="2">
        <v>2</v>
      </c>
      <c r="J57" s="11">
        <v>10.417</v>
      </c>
      <c r="K57" s="2">
        <v>4843</v>
      </c>
      <c r="L57" s="2">
        <v>6308</v>
      </c>
      <c r="M57" s="2">
        <v>7510</v>
      </c>
      <c r="N57" s="11">
        <v>3.42129600606859</v>
      </c>
      <c r="O57" s="15">
        <v>17.954728007777401</v>
      </c>
      <c r="P57" s="11">
        <v>16.828816722432499</v>
      </c>
      <c r="Q57" s="11">
        <v>6.9757917599813997</v>
      </c>
      <c r="R57" s="15">
        <v>7.4104314103452804</v>
      </c>
      <c r="S57" s="15">
        <v>86.633696354174106</v>
      </c>
      <c r="T57" s="11">
        <v>2.92255483082275</v>
      </c>
      <c r="U57" s="11">
        <v>19.526586439881001</v>
      </c>
      <c r="V57" s="11">
        <v>13.2248206329977</v>
      </c>
      <c r="W57" s="11">
        <v>4.6302603689497301</v>
      </c>
      <c r="X57" s="11">
        <v>7.5363149224217496</v>
      </c>
      <c r="Y57" s="11">
        <v>2.3797998433775498</v>
      </c>
      <c r="Z57" s="11">
        <v>16.663290617368201</v>
      </c>
      <c r="AA57" s="11">
        <v>19.3815444908888</v>
      </c>
      <c r="AB57" s="11">
        <v>11.8267680770068</v>
      </c>
      <c r="AC57" s="11">
        <v>7.3244198468037398</v>
      </c>
      <c r="AD57" s="11">
        <v>3.6258555646147701</v>
      </c>
      <c r="AE57" s="11">
        <v>19.548999999999999</v>
      </c>
      <c r="AF57" s="11">
        <v>19.52</v>
      </c>
      <c r="AG57" s="2">
        <v>18.9428571428572</v>
      </c>
      <c r="AH57" s="2">
        <v>7.54</v>
      </c>
      <c r="AI57" s="2">
        <v>6.45</v>
      </c>
      <c r="AJ57" s="11">
        <v>2.8632958225127898</v>
      </c>
      <c r="AK57" s="11">
        <v>6.1567238578910697</v>
      </c>
      <c r="AL57" s="11">
        <v>0.31978964947501198</v>
      </c>
      <c r="AM57" s="11">
        <v>970.068027210884</v>
      </c>
      <c r="AN57" s="11">
        <v>0</v>
      </c>
      <c r="AO57" s="11">
        <f t="shared" si="1"/>
        <v>970.38781686035895</v>
      </c>
      <c r="AP57" s="17">
        <v>0.94650093000000002</v>
      </c>
      <c r="AQ57" s="77">
        <v>0.41106013101529598</v>
      </c>
      <c r="AR57" s="2">
        <v>54.414784394250518</v>
      </c>
      <c r="AX57" s="2">
        <v>5.1334702258726894</v>
      </c>
      <c r="AY57" s="2">
        <v>2.0533880903490762</v>
      </c>
      <c r="BB57" s="2">
        <v>28.747433264887068</v>
      </c>
      <c r="BC57" s="2">
        <v>5.1334702258726894</v>
      </c>
      <c r="BE57" s="20"/>
      <c r="BG57" s="2">
        <v>95.48254620123204</v>
      </c>
      <c r="BH57" s="2">
        <v>59.54825462012321</v>
      </c>
      <c r="BI57" s="2">
        <v>59.54825462012321</v>
      </c>
    </row>
    <row r="58" spans="1:62">
      <c r="A58" s="2">
        <v>31</v>
      </c>
      <c r="B58" s="4">
        <v>42206</v>
      </c>
      <c r="C58" s="20">
        <v>2015</v>
      </c>
      <c r="D58" s="4" t="s">
        <v>29</v>
      </c>
      <c r="E58" s="5">
        <v>0.43486111111111114</v>
      </c>
      <c r="F58" s="14">
        <v>44.495000000026003</v>
      </c>
      <c r="G58" s="14">
        <v>68.779999999979097</v>
      </c>
      <c r="H58" s="2">
        <v>4</v>
      </c>
      <c r="I58" s="2">
        <v>8</v>
      </c>
      <c r="J58" s="11">
        <v>10.355</v>
      </c>
      <c r="K58" s="2">
        <v>4843</v>
      </c>
      <c r="L58" s="2">
        <v>6308</v>
      </c>
      <c r="M58" s="2">
        <v>7510</v>
      </c>
      <c r="N58" s="11">
        <v>0.79718699119985104</v>
      </c>
      <c r="O58" s="15">
        <v>13.863017397469299</v>
      </c>
      <c r="P58" s="11">
        <v>27.4379407781074</v>
      </c>
      <c r="Q58" s="11">
        <v>3.2028819651536899</v>
      </c>
      <c r="R58" s="15">
        <v>7.9062641230009696</v>
      </c>
      <c r="S58" s="15">
        <v>90.708879519737394</v>
      </c>
      <c r="T58" s="11">
        <v>6.0182410185492001</v>
      </c>
      <c r="U58" s="11">
        <v>14.7347615678484</v>
      </c>
      <c r="V58" s="11">
        <v>26.29027423502</v>
      </c>
      <c r="W58" s="11">
        <v>2.6450633554664398</v>
      </c>
      <c r="X58" s="11">
        <v>7.8598306233062196</v>
      </c>
      <c r="Y58" s="11">
        <v>3.8654964482001399</v>
      </c>
      <c r="Z58" s="11">
        <v>11.6485418452841</v>
      </c>
      <c r="AA58" s="11">
        <v>30.494139425521201</v>
      </c>
      <c r="AB58" s="11">
        <v>5.0061376344763699</v>
      </c>
      <c r="AC58" s="11">
        <v>7.9903645332836799</v>
      </c>
      <c r="AD58" s="11">
        <v>12.531405329874</v>
      </c>
      <c r="AE58" s="11">
        <v>14.738</v>
      </c>
      <c r="AF58" s="11">
        <v>31.52</v>
      </c>
      <c r="AG58" s="2">
        <v>5.51</v>
      </c>
      <c r="AH58" s="2">
        <v>8.1300000000000008</v>
      </c>
      <c r="AI58" s="2">
        <v>27.153000000000201</v>
      </c>
      <c r="AJ58" s="11">
        <v>3.0862197225642301</v>
      </c>
      <c r="AK58" s="11">
        <v>4.2038651905012001</v>
      </c>
      <c r="AL58" s="11">
        <v>0.76394194041252905</v>
      </c>
      <c r="AM58" s="11">
        <v>879.08163265306098</v>
      </c>
      <c r="AN58" s="11">
        <v>0.32740368874822701</v>
      </c>
      <c r="AO58" s="11">
        <f t="shared" si="1"/>
        <v>879.84557459347354</v>
      </c>
      <c r="AP58" s="29">
        <v>2.1406199999129161</v>
      </c>
      <c r="AQ58" s="41">
        <v>0.81113054115614525</v>
      </c>
      <c r="AR58" s="2">
        <v>41.958041958041953</v>
      </c>
      <c r="AX58" s="2">
        <v>39.335664335664333</v>
      </c>
      <c r="BC58" s="2">
        <v>21.853146853146853</v>
      </c>
      <c r="BE58" s="20"/>
      <c r="BG58" s="2">
        <v>103.14685314685315</v>
      </c>
      <c r="BH58" s="2">
        <v>81.293706293706293</v>
      </c>
      <c r="BI58" s="2">
        <v>81.293706293706293</v>
      </c>
    </row>
    <row r="59" spans="1:62">
      <c r="A59" s="2">
        <v>34</v>
      </c>
      <c r="B59" s="4">
        <v>42263</v>
      </c>
      <c r="C59" s="20">
        <v>2015</v>
      </c>
      <c r="D59" s="4" t="s">
        <v>27</v>
      </c>
      <c r="E59" s="5">
        <v>0.42450231481481482</v>
      </c>
      <c r="F59" s="14">
        <v>44.529166666633401</v>
      </c>
      <c r="G59" s="14">
        <v>68.8048333333372</v>
      </c>
      <c r="H59" s="2">
        <v>7.05</v>
      </c>
      <c r="I59" s="2">
        <v>5</v>
      </c>
      <c r="J59" s="11">
        <v>20.9</v>
      </c>
      <c r="K59" s="2">
        <v>8296</v>
      </c>
      <c r="L59" s="2">
        <v>9964</v>
      </c>
      <c r="M59" s="2">
        <v>10800</v>
      </c>
      <c r="N59" s="11">
        <v>1.6208888888359101</v>
      </c>
      <c r="O59" s="15">
        <v>14.0591180307028</v>
      </c>
      <c r="P59" s="11">
        <v>29.205176753876501</v>
      </c>
      <c r="Q59" s="11">
        <v>5.2475824743693504</v>
      </c>
      <c r="R59" s="15">
        <v>6.8784718655913197</v>
      </c>
      <c r="S59" s="15">
        <v>80.107913592339898</v>
      </c>
      <c r="T59" s="11">
        <v>3.0447958883833901</v>
      </c>
      <c r="U59" s="11">
        <v>16.864555281733001</v>
      </c>
      <c r="V59" s="11">
        <v>21.463407721796301</v>
      </c>
      <c r="W59" s="11">
        <v>2.5125074540586598</v>
      </c>
      <c r="X59" s="11">
        <v>7.1756720822684699</v>
      </c>
      <c r="Y59" s="11">
        <v>1.9148153924790099</v>
      </c>
      <c r="Z59" s="11">
        <v>13.0720097308684</v>
      </c>
      <c r="AA59" s="11">
        <v>32.100648660175203</v>
      </c>
      <c r="AB59" s="11">
        <v>10.584647491304199</v>
      </c>
      <c r="AC59" s="11">
        <v>6.7776567656765501</v>
      </c>
      <c r="AD59" s="11">
        <v>3.74651749485934</v>
      </c>
      <c r="AE59" s="11">
        <v>16.920000000000002</v>
      </c>
      <c r="AF59" s="11">
        <v>32.15</v>
      </c>
      <c r="AG59" s="2">
        <v>13.14</v>
      </c>
      <c r="AH59" s="2">
        <v>7.23</v>
      </c>
      <c r="AI59" s="2">
        <v>10.87</v>
      </c>
      <c r="AJ59" s="11">
        <v>3.79254555086461</v>
      </c>
      <c r="AK59" s="11">
        <v>10.6372409383789</v>
      </c>
      <c r="AL59" s="11">
        <v>0.20221992540331599</v>
      </c>
      <c r="AM59" s="11">
        <v>715.21335807050104</v>
      </c>
      <c r="AN59" s="11">
        <v>0</v>
      </c>
      <c r="AO59" s="11">
        <f t="shared" si="1"/>
        <v>715.41557799590441</v>
      </c>
      <c r="AP59" s="29">
        <v>1.7464355718229725</v>
      </c>
      <c r="AQ59" s="34">
        <v>0.62989348467527084</v>
      </c>
      <c r="AR59" s="26"/>
      <c r="AS59" s="26"/>
      <c r="AT59" s="26">
        <v>0.70126227208976155</v>
      </c>
      <c r="AU59" s="26"/>
      <c r="AV59" s="26"/>
      <c r="AW59" s="26"/>
      <c r="AX59" s="26"/>
      <c r="AY59" s="26"/>
      <c r="AZ59" s="26"/>
      <c r="BA59" s="26"/>
      <c r="BB59" s="26"/>
      <c r="BC59" s="26"/>
      <c r="BD59" s="26"/>
      <c r="BE59" s="20"/>
      <c r="BG59" s="2">
        <v>0.70126227208976155</v>
      </c>
      <c r="BH59" s="2">
        <v>0</v>
      </c>
      <c r="BI59" s="2">
        <v>0</v>
      </c>
    </row>
    <row r="60" spans="1:62">
      <c r="A60" s="2">
        <v>13</v>
      </c>
      <c r="B60" s="4">
        <v>41761</v>
      </c>
      <c r="C60" s="20">
        <v>2014</v>
      </c>
      <c r="D60" s="4" t="s">
        <v>30</v>
      </c>
      <c r="E60" s="8">
        <v>0.5805555555555556</v>
      </c>
      <c r="F60" s="12">
        <v>44.649000000014901</v>
      </c>
      <c r="G60" s="12">
        <v>68.832499999987803</v>
      </c>
      <c r="H60" s="2">
        <v>22.6099999999999</v>
      </c>
      <c r="I60" s="2">
        <v>2</v>
      </c>
      <c r="J60" s="11">
        <f>36.3/3.3</f>
        <v>11</v>
      </c>
      <c r="K60" s="70">
        <v>48125</v>
      </c>
      <c r="L60" s="70">
        <v>46693</v>
      </c>
      <c r="M60" s="70">
        <v>55900</v>
      </c>
      <c r="N60" s="22"/>
      <c r="O60" s="15">
        <f>(7.4+7.3+7.3)/3</f>
        <v>7.333333333333333</v>
      </c>
      <c r="P60" s="11">
        <v>0.03</v>
      </c>
      <c r="Q60" s="11">
        <f>(2.3+2.7+8.4)/3</f>
        <v>4.4666666666666668</v>
      </c>
      <c r="R60" s="15">
        <f>11.65</f>
        <v>11.65</v>
      </c>
      <c r="S60" s="15">
        <v>96.880856188704996</v>
      </c>
      <c r="T60" s="11">
        <v>1.3143479999999998</v>
      </c>
      <c r="U60" s="11">
        <v>7.4</v>
      </c>
      <c r="V60" s="11">
        <v>0.03</v>
      </c>
      <c r="W60" s="11">
        <v>7.4</v>
      </c>
      <c r="X60" s="11">
        <v>11.7</v>
      </c>
      <c r="Y60" s="11">
        <v>1.8983200000000005</v>
      </c>
      <c r="Z60" s="11">
        <v>7.3</v>
      </c>
      <c r="AA60" s="11">
        <v>0.03</v>
      </c>
      <c r="AB60" s="11">
        <v>8.4</v>
      </c>
      <c r="AC60" s="11">
        <v>11.6</v>
      </c>
      <c r="AD60" s="11">
        <v>0</v>
      </c>
      <c r="AE60" s="11">
        <v>7.3</v>
      </c>
      <c r="AF60" s="11">
        <v>0.03</v>
      </c>
      <c r="AG60" s="11">
        <v>8.4</v>
      </c>
      <c r="AH60" s="11">
        <v>11.7</v>
      </c>
      <c r="AI60" s="11">
        <v>3.4</v>
      </c>
      <c r="AJ60" s="11">
        <v>0.1</v>
      </c>
      <c r="AK60" s="11">
        <v>0</v>
      </c>
      <c r="AL60" s="11">
        <v>0.12732365673542145</v>
      </c>
      <c r="AM60" s="11">
        <v>20.133437990580845</v>
      </c>
      <c r="AN60" s="11">
        <v>0</v>
      </c>
      <c r="AO60" s="11">
        <f t="shared" si="1"/>
        <v>20.260761647316265</v>
      </c>
      <c r="AP60" s="29">
        <v>2.4458452932518657</v>
      </c>
      <c r="AQ60" s="41">
        <v>0.95356475017208719</v>
      </c>
      <c r="AR60" s="1"/>
      <c r="AU60" s="2">
        <v>0.60679611650485432</v>
      </c>
      <c r="BB60" s="2">
        <v>2.4271844660194173</v>
      </c>
      <c r="BE60" s="20"/>
      <c r="BG60" s="2">
        <v>3.0339805825242716</v>
      </c>
      <c r="BH60" s="2">
        <v>0</v>
      </c>
      <c r="BI60" s="2">
        <v>0</v>
      </c>
    </row>
  </sheetData>
  <sortState ref="A2:BJ60">
    <sortCondition descending="1" ref="AO2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Test</vt:lpstr>
      <vt:lpstr>Final</vt:lpstr>
      <vt:lpstr>NMDS Happy</vt:lpstr>
      <vt:lpstr>Temp Sort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Rachel LR</dc:creator>
  <cp:lastModifiedBy>Erin  Bucci</cp:lastModifiedBy>
  <dcterms:created xsi:type="dcterms:W3CDTF">2019-05-05T19:27:13Z</dcterms:created>
  <dcterms:modified xsi:type="dcterms:W3CDTF">2020-06-14T16:36:07Z</dcterms:modified>
</cp:coreProperties>
</file>