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DEL1CMC\Desktop\Congressional_Ad_Projects\Dreissenid_Mussel_Model\"/>
    </mc:Choice>
  </mc:AlternateContent>
  <xr:revisionPtr revIDLastSave="0" documentId="13_ncr:1_{D58435A4-A948-4E09-9CBE-F3695079D191}" xr6:coauthVersionLast="47" xr6:coauthVersionMax="47" xr10:uidLastSave="{00000000-0000-0000-0000-000000000000}"/>
  <bookViews>
    <workbookView xWindow="0" yWindow="3396" windowWidth="13800" windowHeight="8964" tabRatio="762" activeTab="2" xr2:uid="{00000000-000D-0000-FFFF-FFFF00000000}"/>
  </bookViews>
  <sheets>
    <sheet name="pH- Veligers" sheetId="21" r:id="rId1"/>
    <sheet name="pH- Adults" sheetId="20" r:id="rId2"/>
    <sheet name="Calcium-Veligers" sheetId="19" r:id="rId3"/>
    <sheet name="Calcium-Adults" sheetId="18" r:id="rId4"/>
    <sheet name="Instructions" sheetId="12" r:id="rId5"/>
    <sheet name="Linear Function" sheetId="17" r:id="rId6"/>
    <sheet name="Categorical Function" sheetId="14" r:id="rId7"/>
    <sheet name="Logistic Function" sheetId="13" r:id="rId8"/>
    <sheet name="Sheet2" sheetId="15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21" l="1"/>
  <c r="C11" i="21"/>
  <c r="C10" i="21"/>
  <c r="G9" i="21" s="1"/>
  <c r="F9" i="21" s="1"/>
  <c r="H9" i="21" s="1"/>
  <c r="C6" i="21"/>
  <c r="C5" i="21"/>
  <c r="C4" i="21"/>
  <c r="C3" i="21"/>
  <c r="C6" i="19"/>
  <c r="G5" i="19" s="1"/>
  <c r="F5" i="19" s="1"/>
  <c r="H5" i="19" s="1"/>
  <c r="C5" i="19"/>
  <c r="G4" i="19" s="1"/>
  <c r="F4" i="19" s="1"/>
  <c r="H4" i="19" s="1"/>
  <c r="G7" i="19"/>
  <c r="F7" i="19" s="1"/>
  <c r="H7" i="19" s="1"/>
  <c r="G7" i="21"/>
  <c r="F7" i="21" s="1"/>
  <c r="H7" i="21" s="1"/>
  <c r="H12" i="21"/>
  <c r="G12" i="21"/>
  <c r="F12" i="21"/>
  <c r="E12" i="21"/>
  <c r="E11" i="21"/>
  <c r="E10" i="21"/>
  <c r="E9" i="21"/>
  <c r="G8" i="21"/>
  <c r="F8" i="21" s="1"/>
  <c r="H8" i="21" s="1"/>
  <c r="E8" i="21"/>
  <c r="E7" i="21"/>
  <c r="E6" i="21"/>
  <c r="E5" i="21"/>
  <c r="E4" i="21"/>
  <c r="E3" i="21"/>
  <c r="H12" i="20"/>
  <c r="G12" i="20"/>
  <c r="F12" i="20"/>
  <c r="E12" i="20"/>
  <c r="H11" i="20"/>
  <c r="G11" i="20"/>
  <c r="F11" i="20"/>
  <c r="E11" i="20"/>
  <c r="G10" i="20"/>
  <c r="F10" i="20" s="1"/>
  <c r="H10" i="20" s="1"/>
  <c r="E10" i="20"/>
  <c r="G9" i="20"/>
  <c r="F9" i="20" s="1"/>
  <c r="H9" i="20" s="1"/>
  <c r="E9" i="20"/>
  <c r="G8" i="20"/>
  <c r="F8" i="20" s="1"/>
  <c r="H8" i="20" s="1"/>
  <c r="E8" i="20"/>
  <c r="G7" i="20"/>
  <c r="F7" i="20" s="1"/>
  <c r="H7" i="20" s="1"/>
  <c r="E7" i="20"/>
  <c r="G6" i="20"/>
  <c r="F6" i="20" s="1"/>
  <c r="H6" i="20" s="1"/>
  <c r="E6" i="20"/>
  <c r="G5" i="20"/>
  <c r="F5" i="20" s="1"/>
  <c r="H5" i="20" s="1"/>
  <c r="E5" i="20"/>
  <c r="G4" i="20"/>
  <c r="F4" i="20" s="1"/>
  <c r="H4" i="20" s="1"/>
  <c r="E4" i="20"/>
  <c r="G3" i="20"/>
  <c r="F3" i="20" s="1"/>
  <c r="H3" i="20" s="1"/>
  <c r="E3" i="20"/>
  <c r="H12" i="19"/>
  <c r="G12" i="19"/>
  <c r="F12" i="19"/>
  <c r="E12" i="19"/>
  <c r="H11" i="19"/>
  <c r="G11" i="19"/>
  <c r="F11" i="19"/>
  <c r="E11" i="19"/>
  <c r="H10" i="19"/>
  <c r="G10" i="19"/>
  <c r="F10" i="19"/>
  <c r="E10" i="19"/>
  <c r="G9" i="19"/>
  <c r="F9" i="19" s="1"/>
  <c r="H9" i="19" s="1"/>
  <c r="E9" i="19"/>
  <c r="G8" i="19"/>
  <c r="F8" i="19" s="1"/>
  <c r="H8" i="19" s="1"/>
  <c r="E8" i="19"/>
  <c r="E7" i="19"/>
  <c r="E6" i="19"/>
  <c r="E5" i="19"/>
  <c r="E4" i="19"/>
  <c r="G3" i="19"/>
  <c r="F3" i="19" s="1"/>
  <c r="H3" i="19" s="1"/>
  <c r="E3" i="19"/>
  <c r="H12" i="18"/>
  <c r="G12" i="18"/>
  <c r="F12" i="18"/>
  <c r="E12" i="18"/>
  <c r="H11" i="18"/>
  <c r="G11" i="18"/>
  <c r="F11" i="18"/>
  <c r="E11" i="18"/>
  <c r="H10" i="18"/>
  <c r="G10" i="18"/>
  <c r="F10" i="18"/>
  <c r="E10" i="18"/>
  <c r="G9" i="18"/>
  <c r="F9" i="18" s="1"/>
  <c r="H9" i="18" s="1"/>
  <c r="E9" i="18"/>
  <c r="G8" i="18"/>
  <c r="F8" i="18" s="1"/>
  <c r="H8" i="18" s="1"/>
  <c r="E8" i="18"/>
  <c r="G7" i="18"/>
  <c r="F7" i="18" s="1"/>
  <c r="H7" i="18" s="1"/>
  <c r="E7" i="18"/>
  <c r="G6" i="18"/>
  <c r="F6" i="18" s="1"/>
  <c r="H6" i="18" s="1"/>
  <c r="E6" i="18"/>
  <c r="G5" i="18"/>
  <c r="F5" i="18" s="1"/>
  <c r="H5" i="18" s="1"/>
  <c r="E5" i="18"/>
  <c r="G4" i="18"/>
  <c r="F4" i="18" s="1"/>
  <c r="H4" i="18" s="1"/>
  <c r="E4" i="18"/>
  <c r="G3" i="18"/>
  <c r="F3" i="18" s="1"/>
  <c r="H3" i="18" s="1"/>
  <c r="E3" i="18"/>
  <c r="G6" i="19" l="1"/>
  <c r="F6" i="19" s="1"/>
  <c r="H6" i="19" s="1"/>
  <c r="G11" i="21"/>
  <c r="F11" i="21" s="1"/>
  <c r="H11" i="21" s="1"/>
  <c r="G10" i="21"/>
  <c r="F10" i="21" s="1"/>
  <c r="H10" i="21" s="1"/>
  <c r="G6" i="21"/>
  <c r="F6" i="21" s="1"/>
  <c r="H6" i="21" s="1"/>
  <c r="G5" i="21"/>
  <c r="F5" i="21" s="1"/>
  <c r="H5" i="21" s="1"/>
  <c r="G4" i="21"/>
  <c r="F4" i="21" s="1"/>
  <c r="H4" i="21" s="1"/>
  <c r="G3" i="21"/>
  <c r="F3" i="21" s="1"/>
  <c r="H3" i="21" s="1"/>
  <c r="H12" i="17"/>
  <c r="G12" i="17"/>
  <c r="F12" i="17"/>
  <c r="E12" i="17"/>
  <c r="H11" i="17"/>
  <c r="G11" i="17"/>
  <c r="F11" i="17"/>
  <c r="E11" i="17"/>
  <c r="H10" i="17"/>
  <c r="G10" i="17"/>
  <c r="F10" i="17"/>
  <c r="E10" i="17"/>
  <c r="G9" i="17"/>
  <c r="F9" i="17" s="1"/>
  <c r="H9" i="17" s="1"/>
  <c r="E9" i="17"/>
  <c r="G8" i="17"/>
  <c r="F8" i="17" s="1"/>
  <c r="H8" i="17" s="1"/>
  <c r="E8" i="17"/>
  <c r="G7" i="17"/>
  <c r="F7" i="17" s="1"/>
  <c r="H7" i="17" s="1"/>
  <c r="E7" i="17"/>
  <c r="G6" i="17"/>
  <c r="F6" i="17" s="1"/>
  <c r="H6" i="17" s="1"/>
  <c r="E6" i="17"/>
  <c r="G5" i="17"/>
  <c r="F5" i="17"/>
  <c r="H5" i="17" s="1"/>
  <c r="E5" i="17"/>
  <c r="G4" i="17"/>
  <c r="F4" i="17" s="1"/>
  <c r="H4" i="17" s="1"/>
  <c r="E4" i="17"/>
  <c r="G3" i="17"/>
  <c r="F3" i="17" s="1"/>
  <c r="H3" i="17" s="1"/>
  <c r="E3" i="17"/>
  <c r="A62" i="13" l="1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61" i="13" l="1"/>
  <c r="A57" i="13" l="1"/>
  <c r="A58" i="13"/>
  <c r="A59" i="13"/>
  <c r="A60" i="13"/>
  <c r="A56" i="13"/>
  <c r="A33" i="13" l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B26" i="13"/>
  <c r="B25" i="13"/>
  <c r="B27" i="13" l="1"/>
  <c r="B28" i="13" s="1"/>
  <c r="B75" i="13" l="1"/>
  <c r="C75" i="13" s="1"/>
  <c r="B71" i="13"/>
  <c r="C71" i="13" s="1"/>
  <c r="B70" i="13"/>
  <c r="C70" i="13" s="1"/>
  <c r="B74" i="13"/>
  <c r="C74" i="13" s="1"/>
  <c r="B72" i="13"/>
  <c r="C72" i="13" s="1"/>
  <c r="B73" i="13"/>
  <c r="C73" i="13" s="1"/>
  <c r="B76" i="13"/>
  <c r="C76" i="13" s="1"/>
  <c r="B56" i="13"/>
  <c r="C56" i="13" s="1"/>
  <c r="G2" i="13" s="1"/>
  <c r="B60" i="13"/>
  <c r="C60" i="13" s="1"/>
  <c r="G6" i="13" s="1"/>
  <c r="B64" i="13"/>
  <c r="C64" i="13" s="1"/>
  <c r="G10" i="13" s="1"/>
  <c r="B68" i="13"/>
  <c r="C68" i="13" s="1"/>
  <c r="B69" i="13"/>
  <c r="C69" i="13" s="1"/>
  <c r="B57" i="13"/>
  <c r="C57" i="13" s="1"/>
  <c r="G3" i="13" s="1"/>
  <c r="B59" i="13"/>
  <c r="C59" i="13" s="1"/>
  <c r="G5" i="13" s="1"/>
  <c r="B61" i="13"/>
  <c r="C61" i="13" s="1"/>
  <c r="G7" i="13" s="1"/>
  <c r="B63" i="13"/>
  <c r="C63" i="13" s="1"/>
  <c r="G9" i="13" s="1"/>
  <c r="B65" i="13"/>
  <c r="C65" i="13" s="1"/>
  <c r="G11" i="13" s="1"/>
  <c r="B67" i="13"/>
  <c r="C67" i="13" s="1"/>
  <c r="B58" i="13"/>
  <c r="C58" i="13" s="1"/>
  <c r="G4" i="13" s="1"/>
  <c r="B62" i="13"/>
  <c r="C62" i="13" s="1"/>
  <c r="G8" i="13" s="1"/>
  <c r="B66" i="13"/>
  <c r="C66" i="13" s="1"/>
  <c r="B36" i="13"/>
  <c r="C36" i="13" s="1"/>
  <c r="B40" i="13"/>
  <c r="C40" i="13" s="1"/>
  <c r="B44" i="13"/>
  <c r="C44" i="13" s="1"/>
  <c r="B48" i="13"/>
  <c r="C48" i="13" s="1"/>
  <c r="B52" i="13"/>
  <c r="C52" i="13" s="1"/>
  <c r="B33" i="13"/>
  <c r="C33" i="13" s="1"/>
  <c r="B37" i="13"/>
  <c r="C37" i="13" s="1"/>
  <c r="B41" i="13"/>
  <c r="C41" i="13" s="1"/>
  <c r="B45" i="13"/>
  <c r="C45" i="13" s="1"/>
  <c r="B49" i="13"/>
  <c r="C49" i="13" s="1"/>
  <c r="B32" i="13"/>
  <c r="C32" i="13" s="1"/>
  <c r="B34" i="13"/>
  <c r="C34" i="13" s="1"/>
  <c r="B38" i="13"/>
  <c r="C38" i="13" s="1"/>
  <c r="B42" i="13"/>
  <c r="C42" i="13" s="1"/>
  <c r="B46" i="13"/>
  <c r="C46" i="13" s="1"/>
  <c r="B50" i="13"/>
  <c r="C50" i="13" s="1"/>
  <c r="B35" i="13"/>
  <c r="C35" i="13" s="1"/>
  <c r="B39" i="13"/>
  <c r="C39" i="13" s="1"/>
  <c r="B43" i="13"/>
  <c r="C43" i="13" s="1"/>
  <c r="B47" i="13"/>
  <c r="C47" i="13" s="1"/>
  <c r="B51" i="13"/>
  <c r="C51" i="13" s="1"/>
</calcChain>
</file>

<file path=xl/sharedStrings.xml><?xml version="1.0" encoding="utf-8"?>
<sst xmlns="http://schemas.openxmlformats.org/spreadsheetml/2006/main" count="119" uniqueCount="61">
  <si>
    <t>Breakpoint #</t>
  </si>
  <si>
    <t>Index Value (Y)</t>
  </si>
  <si>
    <t>Values</t>
  </si>
  <si>
    <t>Intercept</t>
  </si>
  <si>
    <t>Slope</t>
  </si>
  <si>
    <t>Equation</t>
  </si>
  <si>
    <t>1)</t>
  </si>
  <si>
    <t>2)</t>
  </si>
  <si>
    <t>Highlight cells E2-G2 and drag down until each breakpoint is accounted for</t>
  </si>
  <si>
    <t>Parameters:</t>
  </si>
  <si>
    <t>A</t>
  </si>
  <si>
    <t>Z</t>
  </si>
  <si>
    <t>This file provided as instructor materials for Railsback &amp; Grimm 2012</t>
  </si>
  <si>
    <t>Enter the values for the environments variable and the associated index value</t>
  </si>
  <si>
    <t>Enter the number of breakpoints from graphical representation of the system</t>
  </si>
  <si>
    <t>Breakpoints represent threshold values of environmental parameters</t>
  </si>
  <si>
    <t>Linear functions assume that the rate of change between each pair of successive breakpoints is constant (represented by the slope of the line)</t>
  </si>
  <si>
    <t>Comments/Assumptions</t>
  </si>
  <si>
    <t>Logistic functions assume that the rate of change is smallest near threshold values and largest at mid-values</t>
  </si>
  <si>
    <t>The maximum value Y is 1, and minimum is 0 for both linear and logistic functions</t>
  </si>
  <si>
    <t>Environmental Variable</t>
  </si>
  <si>
    <t>Instructions</t>
  </si>
  <si>
    <t>B</t>
  </si>
  <si>
    <t>D</t>
  </si>
  <si>
    <t>C</t>
  </si>
  <si>
    <t>X</t>
  </si>
  <si>
    <t>P</t>
  </si>
  <si>
    <t>User-entered values</t>
  </si>
  <si>
    <t>ENTER DATA INTO HIGHLIGHTED CELLS</t>
  </si>
  <si>
    <t>Creating a worksheet for a new parameter</t>
  </si>
  <si>
    <r>
      <t xml:space="preserve">New parameters must be added through the </t>
    </r>
    <r>
      <rPr>
        <i/>
        <sz val="11"/>
        <color theme="1"/>
        <rFont val="Calibri"/>
        <family val="2"/>
        <scheme val="minor"/>
      </rPr>
      <t>Move or Copy</t>
    </r>
    <r>
      <rPr>
        <sz val="11"/>
        <color theme="1"/>
        <rFont val="Calibri"/>
        <family val="2"/>
        <scheme val="minor"/>
      </rPr>
      <t xml:space="preserve"> option, not copy-paste </t>
    </r>
  </si>
  <si>
    <t>Right click on the linear or logistic function tab</t>
  </si>
  <si>
    <t>Select Move or Copy</t>
  </si>
  <si>
    <t>Check the Create A Copy box in the same dropdown menu.</t>
  </si>
  <si>
    <t>Click OK</t>
  </si>
  <si>
    <t>Rename new tab by using right mouse button</t>
  </si>
  <si>
    <t>3)</t>
  </si>
  <si>
    <t>4)</t>
  </si>
  <si>
    <t>5)</t>
  </si>
  <si>
    <t>6)</t>
  </si>
  <si>
    <t>Breakpoint</t>
  </si>
  <si>
    <t xml:space="preserve">The number of break points per parameter is limited to 10 for linear functions and 20 for logistic functions. </t>
  </si>
  <si>
    <t>Logistic functions require two pairs of input: the value of the enviromental parameter at Maxium suitability, and another set of X-Y values (i.e., enviromental parameter-index value). There is no restriction on the values of the latter, only that the Y-value cannot be less than 0.</t>
  </si>
  <si>
    <t>1) Maximum threshold (Max X)</t>
  </si>
  <si>
    <t>2) SI value at max threshold</t>
  </si>
  <si>
    <t>3) Threshold Value less than Max Z(X)</t>
  </si>
  <si>
    <t>4) SI value at threshold value (#3)</t>
  </si>
  <si>
    <t>Poor</t>
  </si>
  <si>
    <t>Marginal</t>
  </si>
  <si>
    <t>Sub-optimal</t>
  </si>
  <si>
    <t>Optimal</t>
  </si>
  <si>
    <t>Description of Values</t>
  </si>
  <si>
    <t xml:space="preserve">Poor habitat is defined by </t>
  </si>
  <si>
    <t>Maringal habitat is defined by</t>
  </si>
  <si>
    <t>Optimal habitat is defined as</t>
  </si>
  <si>
    <t>Sub-optimal habitat is defined by</t>
  </si>
  <si>
    <t>Comments/References</t>
  </si>
  <si>
    <t>Wave energy</t>
  </si>
  <si>
    <t>Erosion</t>
  </si>
  <si>
    <t xml:space="preserve">Smith et al. 2019, Elevation impacts whatever elevation impacts and the citation is 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</si>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</sst>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E+00"/>
    <numFmt numFmtId="165" formatCode="0.0000"/>
    <numFmt numFmtId="166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9" fontId="5" fillId="0" borderId="0" applyFont="0" applyFill="0" applyBorder="0" applyAlignment="0" applyProtection="0"/>
  </cellStyleXfs>
  <cellXfs count="99">
    <xf numFmtId="0" fontId="0" fillId="0" borderId="0" xfId="0"/>
    <xf numFmtId="0" fontId="0" fillId="0" borderId="0" xfId="0" applyAlignment="1">
      <alignment horizontal="center"/>
    </xf>
    <xf numFmtId="0" fontId="2" fillId="0" borderId="0" xfId="1"/>
    <xf numFmtId="0" fontId="0" fillId="0" borderId="0" xfId="0" applyAlignment="1">
      <alignment horizontal="left" vertical="top" wrapText="1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1" fillId="0" borderId="7" xfId="0" applyFont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ont="1" applyAlignment="1">
      <alignment vertical="top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vertical="top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2" fillId="0" borderId="2" xfId="1" applyFill="1" applyBorder="1"/>
    <xf numFmtId="0" fontId="2" fillId="0" borderId="4" xfId="1" applyFill="1" applyBorder="1"/>
    <xf numFmtId="0" fontId="0" fillId="0" borderId="2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left"/>
    </xf>
    <xf numFmtId="0" fontId="0" fillId="0" borderId="4" xfId="0" applyFill="1" applyBorder="1" applyAlignment="1">
      <alignment horizontal="center"/>
    </xf>
    <xf numFmtId="2" fontId="0" fillId="0" borderId="5" xfId="0" applyNumberFormat="1" applyFill="1" applyBorder="1" applyAlignment="1">
      <alignment horizontal="center"/>
    </xf>
    <xf numFmtId="165" fontId="0" fillId="0" borderId="5" xfId="0" applyNumberFormat="1" applyFill="1" applyBorder="1" applyAlignment="1">
      <alignment horizontal="center"/>
    </xf>
    <xf numFmtId="0" fontId="2" fillId="2" borderId="3" xfId="1" applyFill="1" applyBorder="1" applyProtection="1">
      <protection locked="0"/>
    </xf>
    <xf numFmtId="0" fontId="2" fillId="2" borderId="6" xfId="1" applyFill="1" applyBorder="1" applyProtection="1"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1" fillId="2" borderId="8" xfId="0" applyFont="1" applyFill="1" applyBorder="1" applyAlignment="1" applyProtection="1">
      <alignment horizontal="center" vertical="top"/>
      <protection locked="0"/>
    </xf>
    <xf numFmtId="0" fontId="1" fillId="2" borderId="10" xfId="0" applyFont="1" applyFill="1" applyBorder="1" applyAlignment="1" applyProtection="1">
      <alignment horizontal="center" vertical="top"/>
      <protection locked="0"/>
    </xf>
    <xf numFmtId="0" fontId="0" fillId="2" borderId="12" xfId="0" applyFill="1" applyBorder="1" applyAlignment="1" applyProtection="1">
      <alignment horizontal="center"/>
      <protection locked="0"/>
    </xf>
    <xf numFmtId="166" fontId="0" fillId="2" borderId="12" xfId="2" applyNumberFormat="1" applyFont="1" applyFill="1" applyBorder="1" applyAlignment="1" applyProtection="1">
      <alignment horizontal="center"/>
      <protection locked="0"/>
    </xf>
    <xf numFmtId="0" fontId="0" fillId="2" borderId="13" xfId="0" applyFill="1" applyBorder="1" applyAlignment="1" applyProtection="1">
      <alignment horizontal="center"/>
      <protection locked="0"/>
    </xf>
    <xf numFmtId="0" fontId="2" fillId="0" borderId="3" xfId="1" applyFill="1" applyBorder="1" applyProtection="1"/>
    <xf numFmtId="0" fontId="1" fillId="2" borderId="9" xfId="0" applyFont="1" applyFill="1" applyBorder="1" applyAlignment="1" applyProtection="1">
      <alignment horizontal="center"/>
      <protection locked="0"/>
    </xf>
    <xf numFmtId="0" fontId="4" fillId="0" borderId="7" xfId="1" applyFont="1" applyBorder="1"/>
    <xf numFmtId="0" fontId="4" fillId="0" borderId="9" xfId="1" applyFont="1" applyBorder="1"/>
    <xf numFmtId="0" fontId="0" fillId="0" borderId="5" xfId="0" applyFont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left" vertical="center" wrapText="1"/>
    </xf>
    <xf numFmtId="0" fontId="0" fillId="2" borderId="3" xfId="0" applyFont="1" applyFill="1" applyBorder="1" applyAlignment="1">
      <alignment horizontal="left" vertical="center" wrapText="1"/>
    </xf>
    <xf numFmtId="0" fontId="3" fillId="2" borderId="3" xfId="1" applyFont="1" applyFill="1" applyBorder="1" applyAlignment="1">
      <alignment horizontal="left" vertical="center" wrapText="1"/>
    </xf>
    <xf numFmtId="0" fontId="0" fillId="2" borderId="6" xfId="0" applyFont="1" applyFill="1" applyBorder="1" applyAlignment="1">
      <alignment horizontal="left" vertical="center" wrapText="1"/>
    </xf>
    <xf numFmtId="0" fontId="0" fillId="2" borderId="14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0" fontId="0" fillId="0" borderId="14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 wrapText="1"/>
    </xf>
    <xf numFmtId="0" fontId="0" fillId="0" borderId="13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top" wrapText="1"/>
    </xf>
    <xf numFmtId="0" fontId="0" fillId="0" borderId="12" xfId="0" applyFont="1" applyBorder="1" applyAlignment="1">
      <alignment horizontal="left" wrapText="1"/>
    </xf>
    <xf numFmtId="0" fontId="0" fillId="0" borderId="13" xfId="0" applyFont="1" applyBorder="1" applyAlignment="1">
      <alignment horizontal="left" vertical="top" wrapText="1"/>
    </xf>
    <xf numFmtId="164" fontId="0" fillId="0" borderId="6" xfId="0" applyNumberFormat="1" applyFill="1" applyBorder="1" applyAlignment="1">
      <alignment horizontal="left"/>
    </xf>
    <xf numFmtId="0" fontId="0" fillId="2" borderId="5" xfId="0" applyFill="1" applyBorder="1" applyAlignment="1" applyProtection="1">
      <alignment horizontal="center"/>
      <protection locked="0"/>
    </xf>
    <xf numFmtId="0" fontId="0" fillId="2" borderId="3" xfId="0" applyFill="1" applyBorder="1" applyAlignment="1" applyProtection="1">
      <alignment horizontal="center"/>
      <protection locked="0"/>
    </xf>
    <xf numFmtId="166" fontId="0" fillId="2" borderId="2" xfId="2" applyNumberFormat="1" applyFont="1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1" fillId="2" borderId="6" xfId="0" applyFont="1" applyFill="1" applyBorder="1" applyAlignment="1" applyProtection="1">
      <alignment horizontal="center" vertical="top"/>
      <protection locked="0"/>
    </xf>
    <xf numFmtId="0" fontId="1" fillId="2" borderId="4" xfId="0" applyFont="1" applyFill="1" applyBorder="1" applyAlignment="1" applyProtection="1">
      <alignment horizontal="center" vertical="top"/>
      <protection locked="0"/>
    </xf>
    <xf numFmtId="0" fontId="0" fillId="2" borderId="12" xfId="0" applyNumberFormat="1" applyFill="1" applyBorder="1" applyAlignment="1" applyProtection="1">
      <alignment horizontal="center"/>
      <protection locked="0"/>
    </xf>
    <xf numFmtId="0" fontId="0" fillId="2" borderId="0" xfId="0" applyFill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Fill="1" applyBorder="1" applyAlignment="1" applyProtection="1">
      <alignment horizontal="left" vertical="top"/>
      <protection locked="0"/>
    </xf>
    <xf numFmtId="2" fontId="0" fillId="0" borderId="0" xfId="0" applyNumberFormat="1" applyFill="1" applyBorder="1" applyAlignment="1" applyProtection="1">
      <alignment horizontal="center"/>
      <protection locked="0"/>
    </xf>
    <xf numFmtId="165" fontId="0" fillId="0" borderId="0" xfId="0" applyNumberFormat="1" applyFill="1" applyBorder="1" applyAlignment="1" applyProtection="1">
      <alignment horizontal="center"/>
      <protection locked="0"/>
    </xf>
    <xf numFmtId="164" fontId="0" fillId="0" borderId="3" xfId="0" applyNumberFormat="1" applyFill="1" applyBorder="1" applyAlignment="1" applyProtection="1">
      <alignment horizontal="left"/>
      <protection locked="0"/>
    </xf>
    <xf numFmtId="0" fontId="0" fillId="0" borderId="4" xfId="0" applyFill="1" applyBorder="1" applyAlignment="1" applyProtection="1">
      <alignment horizontal="left" vertical="top"/>
      <protection locked="0"/>
    </xf>
    <xf numFmtId="2" fontId="0" fillId="0" borderId="5" xfId="0" applyNumberFormat="1" applyFill="1" applyBorder="1" applyAlignment="1" applyProtection="1">
      <alignment horizontal="center"/>
      <protection locked="0"/>
    </xf>
    <xf numFmtId="165" fontId="0" fillId="0" borderId="5" xfId="0" applyNumberFormat="1" applyFill="1" applyBorder="1" applyAlignment="1" applyProtection="1">
      <alignment horizontal="center"/>
      <protection locked="0"/>
    </xf>
    <xf numFmtId="164" fontId="0" fillId="0" borderId="6" xfId="0" applyNumberFormat="1" applyFill="1" applyBorder="1" applyAlignment="1" applyProtection="1">
      <alignment horizontal="left"/>
      <protection locked="0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0" fillId="0" borderId="18" xfId="0" applyBorder="1" applyAlignment="1" applyProtection="1">
      <alignment horizontal="left" vertical="top"/>
      <protection locked="0"/>
    </xf>
    <xf numFmtId="0" fontId="0" fillId="0" borderId="17" xfId="0" applyBorder="1" applyAlignment="1" applyProtection="1">
      <alignment horizontal="left" vertical="top"/>
      <protection locked="0"/>
    </xf>
    <xf numFmtId="0" fontId="0" fillId="0" borderId="11" xfId="0" applyBorder="1" applyAlignment="1" applyProtection="1">
      <alignment horizontal="left" vertical="top"/>
      <protection locked="0"/>
    </xf>
    <xf numFmtId="0" fontId="0" fillId="0" borderId="2" xfId="0" applyBorder="1" applyAlignment="1" applyProtection="1">
      <alignment horizontal="left" vertical="top"/>
      <protection locked="0"/>
    </xf>
    <xf numFmtId="0" fontId="0" fillId="0" borderId="0" xfId="0" applyBorder="1" applyAlignment="1" applyProtection="1">
      <alignment horizontal="left" vertical="top"/>
      <protection locked="0"/>
    </xf>
    <xf numFmtId="0" fontId="0" fillId="0" borderId="3" xfId="0" applyBorder="1" applyAlignment="1" applyProtection="1">
      <alignment horizontal="left" vertical="top"/>
      <protection locked="0"/>
    </xf>
    <xf numFmtId="0" fontId="0" fillId="0" borderId="4" xfId="0" applyBorder="1" applyAlignment="1" applyProtection="1">
      <alignment horizontal="left" vertical="top"/>
      <protection locked="0"/>
    </xf>
    <xf numFmtId="0" fontId="0" fillId="0" borderId="5" xfId="0" applyBorder="1" applyAlignment="1" applyProtection="1">
      <alignment horizontal="left" vertical="top"/>
      <protection locked="0"/>
    </xf>
    <xf numFmtId="0" fontId="0" fillId="0" borderId="6" xfId="0" applyBorder="1" applyAlignment="1" applyProtection="1">
      <alignment horizontal="left" vertical="top"/>
      <protection locked="0"/>
    </xf>
    <xf numFmtId="0" fontId="1" fillId="0" borderId="1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2" borderId="16" xfId="0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8" fillId="0" borderId="0" xfId="1" applyFont="1" applyAlignment="1">
      <alignment horizontal="left" vertical="top"/>
    </xf>
  </cellXfs>
  <cellStyles count="3">
    <cellStyle name="Normal" xfId="0" builtinId="0"/>
    <cellStyle name="Normal 2" xfId="1" xr:uid="{00000000-0005-0000-0000-000001000000}"/>
    <cellStyle name="Percent" xfId="2" builtinId="5"/>
  </cellStyles>
  <dxfs count="5"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  <protection locked="0" hidden="0"/>
    </dxf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  <protection locked="0" hidden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'pH- Veligers'!$C$2</c:f>
              <c:strCache>
                <c:ptCount val="1"/>
                <c:pt idx="0">
                  <c:v>Index Value (Y)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xVal>
            <c:numRef>
              <c:f>'pH- Veligers'!$B$3:$B$12</c:f>
              <c:numCache>
                <c:formatCode>General</c:formatCode>
                <c:ptCount val="10"/>
                <c:pt idx="0">
                  <c:v>6</c:v>
                </c:pt>
                <c:pt idx="1">
                  <c:v>6.5</c:v>
                </c:pt>
                <c:pt idx="2">
                  <c:v>7.1</c:v>
                </c:pt>
                <c:pt idx="3">
                  <c:v>7.3</c:v>
                </c:pt>
                <c:pt idx="4">
                  <c:v>8.3000000000000007</c:v>
                </c:pt>
                <c:pt idx="5">
                  <c:v>8.4</c:v>
                </c:pt>
                <c:pt idx="6">
                  <c:v>8.5</c:v>
                </c:pt>
                <c:pt idx="7">
                  <c:v>9.4</c:v>
                </c:pt>
                <c:pt idx="8">
                  <c:v>9.5</c:v>
                </c:pt>
                <c:pt idx="9">
                  <c:v>9.8000000000000007</c:v>
                </c:pt>
              </c:numCache>
            </c:numRef>
          </c:xVal>
          <c:yVal>
            <c:numRef>
              <c:f>'pH- Veligers'!$C$3:$C$12</c:f>
              <c:numCache>
                <c:formatCode>0.000</c:formatCode>
                <c:ptCount val="10"/>
                <c:pt idx="0">
                  <c:v>0</c:v>
                </c:pt>
                <c:pt idx="1">
                  <c:v>0.12000000000000001</c:v>
                </c:pt>
                <c:pt idx="2">
                  <c:v>0.3</c:v>
                </c:pt>
                <c:pt idx="3">
                  <c:v>0.9</c:v>
                </c:pt>
                <c:pt idx="4" formatCode="General">
                  <c:v>1</c:v>
                </c:pt>
                <c:pt idx="5" formatCode="General">
                  <c:v>1</c:v>
                </c:pt>
                <c:pt idx="6" formatCode="General">
                  <c:v>1</c:v>
                </c:pt>
                <c:pt idx="7" formatCode="General">
                  <c:v>0.9</c:v>
                </c:pt>
                <c:pt idx="8" formatCode="General">
                  <c:v>0.3</c:v>
                </c:pt>
                <c:pt idx="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FB-4622-A210-AC03CAC90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807056"/>
        <c:axId val="388809408"/>
      </c:scatterChart>
      <c:valAx>
        <c:axId val="38880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'pH- Veligers'!$B$2</c:f>
              <c:strCache>
                <c:ptCount val="1"/>
                <c:pt idx="0">
                  <c:v>Temperature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09408"/>
        <c:crosses val="autoZero"/>
        <c:crossBetween val="midCat"/>
      </c:valAx>
      <c:valAx>
        <c:axId val="38880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'pH- Veligers'!$C$2</c:f>
              <c:strCache>
                <c:ptCount val="1"/>
                <c:pt idx="0">
                  <c:v>Index Value (Y)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0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'pH- Adults'!$C$2</c:f>
              <c:strCache>
                <c:ptCount val="1"/>
                <c:pt idx="0">
                  <c:v>Index Value (Y)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xVal>
            <c:numRef>
              <c:f>'pH- Adults'!$B$3:$B$12</c:f>
              <c:numCache>
                <c:formatCode>General</c:formatCode>
                <c:ptCount val="10"/>
                <c:pt idx="0">
                  <c:v>6</c:v>
                </c:pt>
                <c:pt idx="1">
                  <c:v>6.5</c:v>
                </c:pt>
                <c:pt idx="2">
                  <c:v>7.4</c:v>
                </c:pt>
                <c:pt idx="3">
                  <c:v>8</c:v>
                </c:pt>
                <c:pt idx="4">
                  <c:v>8.3000000000000007</c:v>
                </c:pt>
                <c:pt idx="5">
                  <c:v>8.8000000000000007</c:v>
                </c:pt>
                <c:pt idx="6">
                  <c:v>9</c:v>
                </c:pt>
                <c:pt idx="7">
                  <c:v>9.5</c:v>
                </c:pt>
                <c:pt idx="8">
                  <c:v>9.6999999999999993</c:v>
                </c:pt>
              </c:numCache>
            </c:numRef>
          </c:xVal>
          <c:yVal>
            <c:numRef>
              <c:f>'pH- Adults'!$C$3:$C$12</c:f>
              <c:numCache>
                <c:formatCode>0.000</c:formatCode>
                <c:ptCount val="1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 formatCode="General">
                  <c:v>1</c:v>
                </c:pt>
                <c:pt idx="5" formatCode="General">
                  <c:v>1</c:v>
                </c:pt>
                <c:pt idx="6" formatCode="General">
                  <c:v>0.5</c:v>
                </c:pt>
                <c:pt idx="7" formatCode="General">
                  <c:v>0.25</c:v>
                </c:pt>
                <c:pt idx="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3E-48D6-A0D3-424386280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807056"/>
        <c:axId val="388809408"/>
      </c:scatterChart>
      <c:valAx>
        <c:axId val="38880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'pH- Adults'!$B$2</c:f>
              <c:strCache>
                <c:ptCount val="1"/>
                <c:pt idx="0">
                  <c:v>Temperature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09408"/>
        <c:crosses val="autoZero"/>
        <c:crossBetween val="midCat"/>
      </c:valAx>
      <c:valAx>
        <c:axId val="38880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'pH- Adults'!$C$2</c:f>
              <c:strCache>
                <c:ptCount val="1"/>
                <c:pt idx="0">
                  <c:v>Index Value (Y)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0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'Calcium-Veligers'!$C$2</c:f>
              <c:strCache>
                <c:ptCount val="1"/>
                <c:pt idx="0">
                  <c:v>Index Value (Y)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xVal>
            <c:numRef>
              <c:f>'Calcium-Veligers'!$B$3:$B$12</c:f>
              <c:numCache>
                <c:formatCode>General</c:formatCode>
                <c:ptCount val="10"/>
                <c:pt idx="0">
                  <c:v>5</c:v>
                </c:pt>
                <c:pt idx="1">
                  <c:v>8</c:v>
                </c:pt>
                <c:pt idx="2">
                  <c:v>12</c:v>
                </c:pt>
                <c:pt idx="3">
                  <c:v>20</c:v>
                </c:pt>
                <c:pt idx="4">
                  <c:v>26</c:v>
                </c:pt>
                <c:pt idx="5">
                  <c:v>35</c:v>
                </c:pt>
                <c:pt idx="6">
                  <c:v>46</c:v>
                </c:pt>
              </c:numCache>
            </c:numRef>
          </c:xVal>
          <c:yVal>
            <c:numRef>
              <c:f>'Calcium-Veligers'!$C$3:$C$12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0.3</c:v>
                </c:pt>
                <c:pt idx="3">
                  <c:v>0.6</c:v>
                </c:pt>
                <c:pt idx="4" formatCode="General">
                  <c:v>1</c:v>
                </c:pt>
                <c:pt idx="5" formatCode="General">
                  <c:v>1</c:v>
                </c:pt>
                <c:pt idx="6" formatCode="General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7A-45AA-89CD-E7714F1D7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807056"/>
        <c:axId val="388809408"/>
      </c:scatterChart>
      <c:valAx>
        <c:axId val="38880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'Calcium-Veligers'!$B$2</c:f>
              <c:strCache>
                <c:ptCount val="1"/>
                <c:pt idx="0">
                  <c:v>Temperature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09408"/>
        <c:crosses val="autoZero"/>
        <c:crossBetween val="midCat"/>
      </c:valAx>
      <c:valAx>
        <c:axId val="38880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'Calcium-Veligers'!$C$2</c:f>
              <c:strCache>
                <c:ptCount val="1"/>
                <c:pt idx="0">
                  <c:v>Index Value (Y)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0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'Calcium-Adults'!$C$2</c:f>
              <c:strCache>
                <c:ptCount val="1"/>
                <c:pt idx="0">
                  <c:v>Index Value (Y)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xVal>
            <c:numRef>
              <c:f>'Calcium-Adults'!$B$3:$B$12</c:f>
              <c:numCache>
                <c:formatCode>General</c:formatCode>
                <c:ptCount val="10"/>
                <c:pt idx="0">
                  <c:v>8</c:v>
                </c:pt>
                <c:pt idx="1">
                  <c:v>12</c:v>
                </c:pt>
                <c:pt idx="2">
                  <c:v>15</c:v>
                </c:pt>
                <c:pt idx="3">
                  <c:v>21</c:v>
                </c:pt>
                <c:pt idx="4">
                  <c:v>26</c:v>
                </c:pt>
                <c:pt idx="5">
                  <c:v>34</c:v>
                </c:pt>
              </c:numCache>
            </c:numRef>
          </c:xVal>
          <c:yVal>
            <c:numRef>
              <c:f>'Calcium-Adults'!$C$3:$C$12</c:f>
              <c:numCache>
                <c:formatCode>0.000</c:formatCode>
                <c:ptCount val="1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0.75</c:v>
                </c:pt>
                <c:pt idx="4" formatCode="General">
                  <c:v>1</c:v>
                </c:pt>
                <c:pt idx="5" formatCode="General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12-4ED3-B14D-2B3440ACA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807056"/>
        <c:axId val="388809408"/>
      </c:scatterChart>
      <c:valAx>
        <c:axId val="38880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'Calcium-Adults'!$B$2</c:f>
              <c:strCache>
                <c:ptCount val="1"/>
                <c:pt idx="0">
                  <c:v>Temperature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09408"/>
        <c:crosses val="autoZero"/>
        <c:crossBetween val="midCat"/>
      </c:valAx>
      <c:valAx>
        <c:axId val="38880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'Calcium-Adults'!$C$2</c:f>
              <c:strCache>
                <c:ptCount val="1"/>
                <c:pt idx="0">
                  <c:v>Index Value (Y)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0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'Linear Function'!$C$2</c:f>
              <c:strCache>
                <c:ptCount val="1"/>
                <c:pt idx="0">
                  <c:v>Index Value (Y)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xVal>
            <c:numRef>
              <c:f>'Linear Function'!$B$3:$B$12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18</c:v>
                </c:pt>
                <c:pt idx="4">
                  <c:v>20</c:v>
                </c:pt>
                <c:pt idx="5">
                  <c:v>23</c:v>
                </c:pt>
                <c:pt idx="6">
                  <c:v>26</c:v>
                </c:pt>
                <c:pt idx="7">
                  <c:v>27</c:v>
                </c:pt>
              </c:numCache>
            </c:numRef>
          </c:xVal>
          <c:yVal>
            <c:numRef>
              <c:f>'Linear Function'!$C$3:$C$12</c:f>
              <c:numCache>
                <c:formatCode>0.000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0.8</c:v>
                </c:pt>
                <c:pt idx="4" formatCode="General">
                  <c:v>0.6</c:v>
                </c:pt>
                <c:pt idx="5" formatCode="General">
                  <c:v>1E-3</c:v>
                </c:pt>
                <c:pt idx="6" formatCode="General">
                  <c:v>0</c:v>
                </c:pt>
                <c:pt idx="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15-417D-B5A8-6E68589F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807056"/>
        <c:axId val="388809408"/>
      </c:scatterChart>
      <c:valAx>
        <c:axId val="38880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'Linear Function'!$B$2</c:f>
              <c:strCache>
                <c:ptCount val="1"/>
                <c:pt idx="0">
                  <c:v>Temperature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09408"/>
        <c:crosses val="autoZero"/>
        <c:crossBetween val="midCat"/>
      </c:valAx>
      <c:valAx>
        <c:axId val="38880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'Linear Function'!$C$2</c:f>
              <c:strCache>
                <c:ptCount val="1"/>
                <c:pt idx="0">
                  <c:v>Index Value (Y)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0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'Categorical Function'!$C$2</c:f>
              <c:strCache>
                <c:ptCount val="1"/>
                <c:pt idx="0">
                  <c:v>Index Value (Y)</c:v>
                </c:pt>
              </c:strCache>
            </c:strRef>
          </c:tx>
          <c:spPr>
            <a:solidFill>
              <a:schemeClr val="accent1"/>
            </a:solidFill>
            <a:ln w="9525">
              <a:solidFill>
                <a:sysClr val="windowText" lastClr="000000"/>
              </a:solidFill>
              <a:prstDash val="sysDash"/>
            </a:ln>
            <a:effectLst/>
          </c:spPr>
          <c:invertIfNegative val="0"/>
          <c:cat>
            <c:strRef>
              <c:f>'Categorical Function'!$B$3:$B$12</c:f>
              <c:strCache>
                <c:ptCount val="4"/>
                <c:pt idx="0">
                  <c:v>Poor</c:v>
                </c:pt>
                <c:pt idx="1">
                  <c:v>Marginal</c:v>
                </c:pt>
                <c:pt idx="2">
                  <c:v>Sub-optimal</c:v>
                </c:pt>
                <c:pt idx="3">
                  <c:v>Optimal</c:v>
                </c:pt>
              </c:strCache>
            </c:strRef>
          </c:cat>
          <c:val>
            <c:numRef>
              <c:f>'Categorical Function'!$C$3:$C$12</c:f>
              <c:numCache>
                <c:formatCode>0.000</c:formatCode>
                <c:ptCount val="10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15-417D-B5A8-6E68589F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8802744"/>
        <c:axId val="388803136"/>
      </c:barChart>
      <c:catAx>
        <c:axId val="388802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'Categorical Function'!$B$2</c:f>
              <c:strCache>
                <c:ptCount val="1"/>
                <c:pt idx="0">
                  <c:v>Environmental Variable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03136"/>
        <c:crosses val="autoZero"/>
        <c:auto val="0"/>
        <c:lblAlgn val="ctr"/>
        <c:lblOffset val="100"/>
        <c:tickMarkSkip val="1"/>
        <c:noMultiLvlLbl val="0"/>
      </c:catAx>
      <c:valAx>
        <c:axId val="388803136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'Categorical Function'!$C$2</c:f>
              <c:strCache>
                <c:ptCount val="1"/>
                <c:pt idx="0">
                  <c:v>Index Value (Y)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0274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71406515362052"/>
          <c:y val="3.7220827531950544E-2"/>
          <c:w val="0.85422703412073486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'Logistic Function'!$F$1</c:f>
              <c:strCache>
                <c:ptCount val="1"/>
                <c:pt idx="0">
                  <c:v>Wave energy</c:v>
                </c:pt>
              </c:strCache>
            </c:strRef>
          </c:tx>
          <c:spPr>
            <a:ln w="19050" cap="rnd">
              <a:solidFill>
                <a:schemeClr val="tx1">
                  <a:alpha val="57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'Logistic Function'!$A$32:$A$52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xVal>
          <c:yVal>
            <c:numRef>
              <c:f>'Logistic Function'!$C$32:$C$52</c:f>
              <c:numCache>
                <c:formatCode>General</c:formatCode>
                <c:ptCount val="21"/>
                <c:pt idx="0">
                  <c:v>2.9963101069681017E-2</c:v>
                </c:pt>
                <c:pt idx="1">
                  <c:v>5.5044959170935069E-2</c:v>
                </c:pt>
                <c:pt idx="2">
                  <c:v>9.8980265456853844E-2</c:v>
                </c:pt>
                <c:pt idx="3">
                  <c:v>0.1716147367654626</c:v>
                </c:pt>
                <c:pt idx="4">
                  <c:v>0.28093147372269994</c:v>
                </c:pt>
                <c:pt idx="5">
                  <c:v>0.42422194391928403</c:v>
                </c:pt>
                <c:pt idx="6">
                  <c:v>0.58149533059791447</c:v>
                </c:pt>
                <c:pt idx="7">
                  <c:v>0.72378109085285147</c:v>
                </c:pt>
                <c:pt idx="8">
                  <c:v>0.83169327811209937</c:v>
                </c:pt>
                <c:pt idx="9">
                  <c:v>0.90309144963035415</c:v>
                </c:pt>
                <c:pt idx="10">
                  <c:v>0.94616211175983522</c:v>
                </c:pt>
                <c:pt idx="11">
                  <c:v>0.97071100214053463</c:v>
                </c:pt>
                <c:pt idx="12">
                  <c:v>0.98425244408736601</c:v>
                </c:pt>
                <c:pt idx="13">
                  <c:v>0.99158740933823519</c:v>
                </c:pt>
                <c:pt idx="14">
                  <c:v>0.99552140846800374</c:v>
                </c:pt>
                <c:pt idx="15">
                  <c:v>0.99762015778833135</c:v>
                </c:pt>
                <c:pt idx="16">
                  <c:v>0.99873664318162225</c:v>
                </c:pt>
                <c:pt idx="17">
                  <c:v>0.99932968964033608</c:v>
                </c:pt>
                <c:pt idx="18">
                  <c:v>0.99964444663298713</c:v>
                </c:pt>
                <c:pt idx="19">
                  <c:v>0.9998114313756653</c:v>
                </c:pt>
                <c:pt idx="20">
                  <c:v>0.99990000000000001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9-4E26-80E1-2986F4B1D16C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'Logistic Function'!$F$2:$F$11</c:f>
              <c:numCache>
                <c:formatCode>General</c:formatCode>
                <c:ptCount val="10"/>
                <c:pt idx="0">
                  <c:v>1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</c:v>
                </c:pt>
              </c:numCache>
            </c:numRef>
          </c:xVal>
          <c:yVal>
            <c:numRef>
              <c:f>'Logistic Function'!$G$2:$G$11</c:f>
              <c:numCache>
                <c:formatCode>General</c:formatCode>
                <c:ptCount val="10"/>
                <c:pt idx="0">
                  <c:v>0.99990000000000001</c:v>
                </c:pt>
                <c:pt idx="1">
                  <c:v>0.99873664318162225</c:v>
                </c:pt>
                <c:pt idx="2">
                  <c:v>0.99552140846800363</c:v>
                </c:pt>
                <c:pt idx="3">
                  <c:v>0.98425244408736601</c:v>
                </c:pt>
                <c:pt idx="4">
                  <c:v>0.94616211175983522</c:v>
                </c:pt>
                <c:pt idx="5">
                  <c:v>0.83169327811209948</c:v>
                </c:pt>
                <c:pt idx="6">
                  <c:v>0.58149533059791447</c:v>
                </c:pt>
                <c:pt idx="7">
                  <c:v>0.28093147372269994</c:v>
                </c:pt>
                <c:pt idx="8">
                  <c:v>9.8980265456853844E-2</c:v>
                </c:pt>
                <c:pt idx="9">
                  <c:v>2.9963101069681017E-2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79-4E26-80E1-2986F4B1D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803920"/>
        <c:axId val="388805096"/>
      </c:scatterChart>
      <c:valAx>
        <c:axId val="38880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'Logistic Function'!$F$1</c:f>
              <c:strCache>
                <c:ptCount val="1"/>
                <c:pt idx="0">
                  <c:v>Wave energy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05096"/>
        <c:crosses val="autoZero"/>
        <c:crossBetween val="midCat"/>
      </c:valAx>
      <c:valAx>
        <c:axId val="38880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'Logistic Function'!$G$1</c:f>
              <c:strCache>
                <c:ptCount val="1"/>
                <c:pt idx="0">
                  <c:v>Erosion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03920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1653540</xdr:colOff>
      <xdr:row>12</xdr:row>
      <xdr:rowOff>114299</xdr:rowOff>
    </xdr:from>
    <xdr:to>
      <xdr:col>7</xdr:col>
      <xdr:colOff>762000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1653540</xdr:colOff>
      <xdr:row>12</xdr:row>
      <xdr:rowOff>114299</xdr:rowOff>
    </xdr:from>
    <xdr:to>
      <xdr:col>7</xdr:col>
      <xdr:colOff>762000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1653540</xdr:colOff>
      <xdr:row>12</xdr:row>
      <xdr:rowOff>114299</xdr:rowOff>
    </xdr:from>
    <xdr:to>
      <xdr:col>7</xdr:col>
      <xdr:colOff>762000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1653540</xdr:colOff>
      <xdr:row>12</xdr:row>
      <xdr:rowOff>114299</xdr:rowOff>
    </xdr:from>
    <xdr:to>
      <xdr:col>7</xdr:col>
      <xdr:colOff>762000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1653540</xdr:colOff>
      <xdr:row>12</xdr:row>
      <xdr:rowOff>114299</xdr:rowOff>
    </xdr:from>
    <xdr:to>
      <xdr:col>7</xdr:col>
      <xdr:colOff>762000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1927383</xdr:colOff>
      <xdr:row>13</xdr:row>
      <xdr:rowOff>66675</xdr:rowOff>
    </xdr:from>
    <xdr:to>
      <xdr:col>7</xdr:col>
      <xdr:colOff>807243</xdr:colOff>
      <xdr:row>26</xdr:row>
      <xdr:rowOff>5715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83076</xdr:colOff>
      <xdr:row>7</xdr:row>
      <xdr:rowOff>171714</xdr:rowOff>
    </xdr:from>
    <xdr:to>
      <xdr:col>3</xdr:col>
      <xdr:colOff>785813</xdr:colOff>
      <xdr:row>81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2:C12" totalsRowShown="0" headerRowDxfId="4" headerRowBorderDxfId="3" tableBorderDxfId="2">
  <autoFilter ref="B2:C12" xr:uid="{00000000-0009-0000-0100-000002000000}"/>
  <tableColumns count="2">
    <tableColumn id="1" xr3:uid="{00000000-0010-0000-0000-000001000000}" name="Environmental Variable" dataDxfId="1"/>
    <tableColumn id="2" xr3:uid="{00000000-0010-0000-0000-000002000000}" name="Index Value (Y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showGridLines="0" topLeftCell="B1" zoomScale="80" zoomScaleNormal="80" workbookViewId="0">
      <selection activeCell="C6" sqref="C6"/>
    </sheetView>
  </sheetViews>
  <sheetFormatPr defaultRowHeight="14.4" x14ac:dyDescent="0.3"/>
  <cols>
    <col min="1" max="1" width="12.109375" bestFit="1" customWidth="1"/>
    <col min="2" max="2" width="35.109375" bestFit="1" customWidth="1"/>
    <col min="3" max="3" width="20.109375" bestFit="1" customWidth="1"/>
    <col min="4" max="4" width="3.109375" customWidth="1"/>
    <col min="5" max="5" width="9.77734375" bestFit="1" customWidth="1"/>
    <col min="7" max="7" width="12.44140625" bestFit="1" customWidth="1"/>
    <col min="8" max="8" width="43.77734375" bestFit="1" customWidth="1"/>
    <col min="9" max="9" width="3.109375" customWidth="1"/>
    <col min="10" max="10" width="8.77734375" customWidth="1"/>
    <col min="12" max="12" width="10.109375" bestFit="1" customWidth="1"/>
    <col min="15" max="15" width="11.109375" bestFit="1" customWidth="1"/>
  </cols>
  <sheetData>
    <row r="1" spans="1:15" x14ac:dyDescent="0.3">
      <c r="A1" s="79" t="s">
        <v>28</v>
      </c>
      <c r="B1" s="79"/>
      <c r="C1" s="79"/>
      <c r="I1" s="14"/>
      <c r="J1" s="14"/>
    </row>
    <row r="2" spans="1:15" x14ac:dyDescent="0.3">
      <c r="A2" s="6" t="s">
        <v>0</v>
      </c>
      <c r="B2" s="32" t="s">
        <v>60</v>
      </c>
      <c r="C2" s="32" t="s">
        <v>1</v>
      </c>
      <c r="E2" s="76" t="s">
        <v>2</v>
      </c>
      <c r="F2" s="77" t="s">
        <v>3</v>
      </c>
      <c r="G2" s="77" t="s">
        <v>4</v>
      </c>
      <c r="H2" s="78" t="s">
        <v>5</v>
      </c>
      <c r="I2" s="12"/>
      <c r="J2" s="80" t="s">
        <v>56</v>
      </c>
      <c r="K2" s="81"/>
      <c r="L2" s="81"/>
      <c r="M2" s="81"/>
      <c r="N2" s="81"/>
      <c r="O2" s="82"/>
    </row>
    <row r="3" spans="1:15" x14ac:dyDescent="0.3">
      <c r="A3" s="7">
        <v>1</v>
      </c>
      <c r="B3" s="33">
        <v>6</v>
      </c>
      <c r="C3" s="34">
        <f>0+(0*0.2)</f>
        <v>0</v>
      </c>
      <c r="E3" s="21" t="str">
        <f>IF(ISBLANK(B4),"",CONCATENATE(B3," - ",B4))</f>
        <v>6 - 6.5</v>
      </c>
      <c r="F3" s="22">
        <f t="shared" ref="F3:F8" si="0">IF(ISBLANK(C4),"",C4-(B4*G3))</f>
        <v>-1.44</v>
      </c>
      <c r="G3" s="23">
        <f t="shared" ref="G3:G12" si="1">(IF(ISBLANK(C4),"",(C4-C3)/(B4-B3)))</f>
        <v>0.24000000000000002</v>
      </c>
      <c r="H3" s="24" t="str">
        <f t="shared" ref="H3:H8" si="2">IF(ISBLANK(C4),"",CONCATENATE("Y= ",ROUND(F3,2)," +  (",ROUND(G3,4)," * ",$B$2,")"))</f>
        <v>Y= -1.44 +  (0.24 * Temperature)</v>
      </c>
      <c r="J3" s="83" t="s">
        <v>59</v>
      </c>
      <c r="K3" s="84"/>
      <c r="L3" s="84"/>
      <c r="M3" s="84"/>
      <c r="N3" s="84"/>
      <c r="O3" s="85"/>
    </row>
    <row r="4" spans="1:15" x14ac:dyDescent="0.3">
      <c r="A4" s="67">
        <v>2</v>
      </c>
      <c r="B4" s="63">
        <v>6.5</v>
      </c>
      <c r="C4" s="34">
        <f>0.1+(0.1*0.2)</f>
        <v>0.12000000000000001</v>
      </c>
      <c r="E4" s="21" t="str">
        <f t="shared" ref="E4:E12" si="3">IF(ISBLANK(B5),"",CONCATENATE(B4," - ",B5))</f>
        <v>6.5 - 7.1</v>
      </c>
      <c r="F4" s="22">
        <f t="shared" si="0"/>
        <v>-1.8300000000000007</v>
      </c>
      <c r="G4" s="23">
        <f t="shared" si="1"/>
        <v>0.30000000000000016</v>
      </c>
      <c r="H4" s="24" t="str">
        <f t="shared" si="2"/>
        <v>Y= -1.83 +  (0.3 * Temperature)</v>
      </c>
      <c r="J4" s="86"/>
      <c r="K4" s="87"/>
      <c r="L4" s="87"/>
      <c r="M4" s="87"/>
      <c r="N4" s="87"/>
      <c r="O4" s="88"/>
    </row>
    <row r="5" spans="1:15" x14ac:dyDescent="0.3">
      <c r="A5" s="7">
        <v>3</v>
      </c>
      <c r="B5" s="33">
        <v>7.1</v>
      </c>
      <c r="C5" s="34">
        <f>0.25+(0.25*0.2)</f>
        <v>0.3</v>
      </c>
      <c r="E5" s="21" t="str">
        <f t="shared" si="3"/>
        <v>7.1 - 7.3</v>
      </c>
      <c r="F5" s="22">
        <f t="shared" si="0"/>
        <v>-20.999999999999986</v>
      </c>
      <c r="G5" s="23">
        <f t="shared" si="1"/>
        <v>2.9999999999999978</v>
      </c>
      <c r="H5" s="24" t="str">
        <f t="shared" si="2"/>
        <v>Y= -21 +  (3 * Temperature)</v>
      </c>
      <c r="J5" s="86"/>
      <c r="K5" s="87"/>
      <c r="L5" s="87"/>
      <c r="M5" s="87"/>
      <c r="N5" s="87"/>
      <c r="O5" s="88"/>
    </row>
    <row r="6" spans="1:15" x14ac:dyDescent="0.3">
      <c r="A6" s="7">
        <v>4</v>
      </c>
      <c r="B6" s="62">
        <v>7.3</v>
      </c>
      <c r="C6" s="34">
        <f>0.75+(0.75*0.2)</f>
        <v>0.9</v>
      </c>
      <c r="E6" s="21" t="str">
        <f t="shared" si="3"/>
        <v>7.3 - 8.3</v>
      </c>
      <c r="F6" s="22">
        <f t="shared" si="0"/>
        <v>0.17000000000000082</v>
      </c>
      <c r="G6" s="23">
        <f t="shared" si="1"/>
        <v>9.9999999999999895E-2</v>
      </c>
      <c r="H6" s="24" t="str">
        <f t="shared" si="2"/>
        <v>Y= 0.17 +  (0.1 * Temperature)</v>
      </c>
      <c r="J6" s="86"/>
      <c r="K6" s="87"/>
      <c r="L6" s="87"/>
      <c r="M6" s="87"/>
      <c r="N6" s="87"/>
      <c r="O6" s="88"/>
    </row>
    <row r="7" spans="1:15" x14ac:dyDescent="0.3">
      <c r="A7" s="7">
        <v>5</v>
      </c>
      <c r="B7" s="62">
        <v>8.3000000000000007</v>
      </c>
      <c r="C7" s="33">
        <v>1</v>
      </c>
      <c r="E7" s="21" t="str">
        <f t="shared" si="3"/>
        <v>8.3 - 8.4</v>
      </c>
      <c r="F7" s="22">
        <f t="shared" si="0"/>
        <v>1</v>
      </c>
      <c r="G7" s="23">
        <f t="shared" si="1"/>
        <v>0</v>
      </c>
      <c r="H7" s="24" t="str">
        <f t="shared" si="2"/>
        <v>Y= 1 +  (0 * Temperature)</v>
      </c>
      <c r="I7" s="13"/>
      <c r="J7" s="86"/>
      <c r="K7" s="87"/>
      <c r="L7" s="87"/>
      <c r="M7" s="87"/>
      <c r="N7" s="87"/>
      <c r="O7" s="88"/>
    </row>
    <row r="8" spans="1:15" x14ac:dyDescent="0.3">
      <c r="A8" s="7">
        <v>6</v>
      </c>
      <c r="B8" s="62">
        <v>8.4</v>
      </c>
      <c r="C8" s="33">
        <v>1</v>
      </c>
      <c r="E8" s="21" t="str">
        <f t="shared" si="3"/>
        <v>8.4 - 8.5</v>
      </c>
      <c r="F8" s="22">
        <f t="shared" si="0"/>
        <v>1</v>
      </c>
      <c r="G8" s="23">
        <f t="shared" si="1"/>
        <v>0</v>
      </c>
      <c r="H8" s="24" t="str">
        <f t="shared" si="2"/>
        <v>Y= 1 +  (0 * Temperature)</v>
      </c>
      <c r="J8" s="86"/>
      <c r="K8" s="87"/>
      <c r="L8" s="87"/>
      <c r="M8" s="87"/>
      <c r="N8" s="87"/>
      <c r="O8" s="88"/>
    </row>
    <row r="9" spans="1:15" x14ac:dyDescent="0.3">
      <c r="A9" s="7">
        <v>7</v>
      </c>
      <c r="B9" s="62">
        <v>8.5</v>
      </c>
      <c r="C9" s="33">
        <v>1</v>
      </c>
      <c r="E9" s="21" t="str">
        <f t="shared" si="3"/>
        <v>8.5 - 9.4</v>
      </c>
      <c r="F9" s="22">
        <f>IF(ISBLANK(C10),"",C10-(B10*G9))</f>
        <v>1.9444444444444438</v>
      </c>
      <c r="G9" s="23">
        <f t="shared" si="1"/>
        <v>-0.11111111111111105</v>
      </c>
      <c r="H9" s="24" t="str">
        <f>IF(ISBLANK(C10),"",CONCATENATE("Y= ",ROUND(F9,2)," +  (",ROUND(G9,4)," * ",$B$2,")"))</f>
        <v>Y= 1.94 +  (-0.1111 * Temperature)</v>
      </c>
      <c r="J9" s="86"/>
      <c r="K9" s="87"/>
      <c r="L9" s="87"/>
      <c r="M9" s="87"/>
      <c r="N9" s="87"/>
      <c r="O9" s="88"/>
    </row>
    <row r="10" spans="1:15" x14ac:dyDescent="0.3">
      <c r="A10" s="7">
        <v>8</v>
      </c>
      <c r="B10" s="62">
        <v>9.4</v>
      </c>
      <c r="C10" s="33">
        <f>0.75+(0.75*0.2)</f>
        <v>0.9</v>
      </c>
      <c r="E10" s="21" t="str">
        <f t="shared" si="3"/>
        <v>9.4 - 9.5</v>
      </c>
      <c r="F10" s="22">
        <f>IF(ISBLANK(C11),"",C11-(B11*G10))</f>
        <v>57.30000000000021</v>
      </c>
      <c r="G10" s="23">
        <f t="shared" si="1"/>
        <v>-6.0000000000000222</v>
      </c>
      <c r="H10" s="24" t="str">
        <f t="shared" ref="H10:H12" si="4">IF(ISBLANK(C11),"",CONCATENATE("Y= ",ROUND(F10,2)," +  (",ROUND(G10,4)," * ",$B$2,")"))</f>
        <v>Y= 57.3 +  (-6 * Temperature)</v>
      </c>
      <c r="J10" s="86"/>
      <c r="K10" s="87"/>
      <c r="L10" s="87"/>
      <c r="M10" s="87"/>
      <c r="N10" s="87"/>
      <c r="O10" s="88"/>
    </row>
    <row r="11" spans="1:15" x14ac:dyDescent="0.3">
      <c r="A11" s="7">
        <v>9</v>
      </c>
      <c r="B11" s="33">
        <v>9.5</v>
      </c>
      <c r="C11" s="33">
        <f>0.25+(0.25*0.2)</f>
        <v>0.3</v>
      </c>
      <c r="E11" s="21" t="str">
        <f t="shared" si="3"/>
        <v>9.5 - 9.8</v>
      </c>
      <c r="F11" s="22">
        <f t="shared" ref="F11:F12" si="5">IF(ISBLANK(C12),"",C12-(B12*G11))</f>
        <v>9.7999999999999776</v>
      </c>
      <c r="G11" s="23">
        <f t="shared" si="1"/>
        <v>-0.99999999999999756</v>
      </c>
      <c r="H11" s="24" t="str">
        <f t="shared" si="4"/>
        <v>Y= 9.8 +  (-1 * Temperature)</v>
      </c>
      <c r="J11" s="86"/>
      <c r="K11" s="87"/>
      <c r="L11" s="87"/>
      <c r="M11" s="87"/>
      <c r="N11" s="87"/>
      <c r="O11" s="88"/>
    </row>
    <row r="12" spans="1:15" x14ac:dyDescent="0.3">
      <c r="A12" s="8">
        <v>10</v>
      </c>
      <c r="B12" s="35">
        <v>9.8000000000000007</v>
      </c>
      <c r="C12" s="35">
        <f>0+(0*0.2)</f>
        <v>0</v>
      </c>
      <c r="E12" s="25" t="str">
        <f t="shared" si="3"/>
        <v/>
      </c>
      <c r="F12" s="26" t="str">
        <f t="shared" si="5"/>
        <v/>
      </c>
      <c r="G12" s="27" t="str">
        <f t="shared" si="1"/>
        <v/>
      </c>
      <c r="H12" s="55" t="str">
        <f t="shared" si="4"/>
        <v/>
      </c>
      <c r="J12" s="89"/>
      <c r="K12" s="90"/>
      <c r="L12" s="90"/>
      <c r="M12" s="90"/>
      <c r="N12" s="90"/>
      <c r="O12" s="91"/>
    </row>
    <row r="13" spans="1:15" x14ac:dyDescent="0.3">
      <c r="B13" s="1"/>
      <c r="C13" s="1"/>
    </row>
    <row r="14" spans="1:15" x14ac:dyDescent="0.3">
      <c r="B14" s="1"/>
      <c r="C14" s="1"/>
    </row>
    <row r="15" spans="1:15" x14ac:dyDescent="0.3">
      <c r="B15" s="1"/>
      <c r="C15" s="1"/>
    </row>
  </sheetData>
  <sheetProtection sheet="1" objects="1" scenarios="1" selectLockedCells="1"/>
  <mergeCells count="3">
    <mergeCell ref="A1:C1"/>
    <mergeCell ref="J2:O2"/>
    <mergeCell ref="J3:O12"/>
  </mergeCells>
  <dataValidations count="1">
    <dataValidation type="decimal" allowBlank="1" showErrorMessage="1" errorTitle="Incorrect Value" error="Please enter an index value between 0 and 1." sqref="C3:C12" xr:uid="{00000000-0002-0000-0000-000000000000}">
      <formula1>0</formula1>
      <formula2>1</formula2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5"/>
  <sheetViews>
    <sheetView showGridLines="0" zoomScale="80" zoomScaleNormal="80" workbookViewId="0">
      <selection activeCell="B6" sqref="B6"/>
    </sheetView>
  </sheetViews>
  <sheetFormatPr defaultRowHeight="14.4" x14ac:dyDescent="0.3"/>
  <cols>
    <col min="1" max="1" width="12.109375" bestFit="1" customWidth="1"/>
    <col min="2" max="2" width="35.109375" bestFit="1" customWidth="1"/>
    <col min="3" max="3" width="20.109375" bestFit="1" customWidth="1"/>
    <col min="4" max="4" width="3.109375" customWidth="1"/>
    <col min="5" max="5" width="9.77734375" bestFit="1" customWidth="1"/>
    <col min="7" max="7" width="12.44140625" bestFit="1" customWidth="1"/>
    <col min="8" max="8" width="43.77734375" bestFit="1" customWidth="1"/>
    <col min="9" max="9" width="3.109375" customWidth="1"/>
    <col min="10" max="10" width="8.77734375" customWidth="1"/>
    <col min="12" max="12" width="10.109375" bestFit="1" customWidth="1"/>
    <col min="15" max="15" width="11.109375" bestFit="1" customWidth="1"/>
  </cols>
  <sheetData>
    <row r="1" spans="1:15" x14ac:dyDescent="0.3">
      <c r="A1" s="79" t="s">
        <v>28</v>
      </c>
      <c r="B1" s="79"/>
      <c r="C1" s="79"/>
      <c r="I1" s="14"/>
      <c r="J1" s="14"/>
    </row>
    <row r="2" spans="1:15" x14ac:dyDescent="0.3">
      <c r="A2" s="6" t="s">
        <v>0</v>
      </c>
      <c r="B2" s="32" t="s">
        <v>60</v>
      </c>
      <c r="C2" s="32" t="s">
        <v>1</v>
      </c>
      <c r="E2" s="76" t="s">
        <v>2</v>
      </c>
      <c r="F2" s="77" t="s">
        <v>3</v>
      </c>
      <c r="G2" s="77" t="s">
        <v>4</v>
      </c>
      <c r="H2" s="78" t="s">
        <v>5</v>
      </c>
      <c r="I2" s="12"/>
      <c r="J2" s="80" t="s">
        <v>56</v>
      </c>
      <c r="K2" s="81"/>
      <c r="L2" s="81"/>
      <c r="M2" s="81"/>
      <c r="N2" s="81"/>
      <c r="O2" s="82"/>
    </row>
    <row r="3" spans="1:15" x14ac:dyDescent="0.3">
      <c r="A3" s="7">
        <v>1</v>
      </c>
      <c r="B3" s="33">
        <v>6</v>
      </c>
      <c r="C3" s="34">
        <v>0</v>
      </c>
      <c r="E3" s="21" t="str">
        <f>IF(ISBLANK(B4),"",CONCATENATE(B3," - ",B4))</f>
        <v>6 - 6.5</v>
      </c>
      <c r="F3" s="22">
        <f t="shared" ref="F3:F8" si="0">IF(ISBLANK(C4),"",C4-(B4*G3))</f>
        <v>-3</v>
      </c>
      <c r="G3" s="23">
        <f t="shared" ref="G3:G12" si="1">(IF(ISBLANK(C4),"",(C4-C3)/(B4-B3)))</f>
        <v>0.5</v>
      </c>
      <c r="H3" s="24" t="str">
        <f t="shared" ref="H3:H8" si="2">IF(ISBLANK(C4),"",CONCATENATE("Y= ",ROUND(F3,2)," +  (",ROUND(G3,4)," * ",$B$2,")"))</f>
        <v>Y= -3 +  (0.5 * Temperature)</v>
      </c>
      <c r="J3" s="83" t="s">
        <v>59</v>
      </c>
      <c r="K3" s="84"/>
      <c r="L3" s="84"/>
      <c r="M3" s="84"/>
      <c r="N3" s="84"/>
      <c r="O3" s="85"/>
    </row>
    <row r="4" spans="1:15" x14ac:dyDescent="0.3">
      <c r="A4" s="67">
        <v>2</v>
      </c>
      <c r="B4" s="63">
        <v>6.5</v>
      </c>
      <c r="C4" s="34">
        <v>0.25</v>
      </c>
      <c r="E4" s="21" t="str">
        <f t="shared" ref="E4:E12" si="3">IF(ISBLANK(B5),"",CONCATENATE(B4," - ",B5))</f>
        <v>6.5 - 7.4</v>
      </c>
      <c r="F4" s="22">
        <f t="shared" si="0"/>
        <v>-1.5555555555555549</v>
      </c>
      <c r="G4" s="23">
        <f t="shared" si="1"/>
        <v>0.27777777777777768</v>
      </c>
      <c r="H4" s="24" t="str">
        <f t="shared" si="2"/>
        <v>Y= -1.56 +  (0.2778 * Temperature)</v>
      </c>
      <c r="J4" s="86"/>
      <c r="K4" s="87"/>
      <c r="L4" s="87"/>
      <c r="M4" s="87"/>
      <c r="N4" s="87"/>
      <c r="O4" s="88"/>
    </row>
    <row r="5" spans="1:15" x14ac:dyDescent="0.3">
      <c r="A5" s="7">
        <v>3</v>
      </c>
      <c r="B5" s="33">
        <v>7.4</v>
      </c>
      <c r="C5" s="34">
        <v>0.5</v>
      </c>
      <c r="E5" s="21" t="str">
        <f t="shared" si="3"/>
        <v>7.4 - 8</v>
      </c>
      <c r="F5" s="22">
        <f t="shared" si="0"/>
        <v>-2.5833333333333353</v>
      </c>
      <c r="G5" s="23">
        <f t="shared" si="1"/>
        <v>0.41666666666666691</v>
      </c>
      <c r="H5" s="24" t="str">
        <f t="shared" si="2"/>
        <v>Y= -2.58 +  (0.4167 * Temperature)</v>
      </c>
      <c r="J5" s="86"/>
      <c r="K5" s="87"/>
      <c r="L5" s="87"/>
      <c r="M5" s="87"/>
      <c r="N5" s="87"/>
      <c r="O5" s="88"/>
    </row>
    <row r="6" spans="1:15" x14ac:dyDescent="0.3">
      <c r="A6" s="7">
        <v>4</v>
      </c>
      <c r="B6" s="62">
        <v>8</v>
      </c>
      <c r="C6" s="34">
        <v>0.75</v>
      </c>
      <c r="E6" s="21" t="str">
        <f t="shared" si="3"/>
        <v>8 - 8.3</v>
      </c>
      <c r="F6" s="22">
        <f t="shared" si="0"/>
        <v>-5.916666666666651</v>
      </c>
      <c r="G6" s="23">
        <f t="shared" si="1"/>
        <v>0.83333333333333137</v>
      </c>
      <c r="H6" s="24" t="str">
        <f t="shared" si="2"/>
        <v>Y= -5.92 +  (0.8333 * Temperature)</v>
      </c>
      <c r="J6" s="86"/>
      <c r="K6" s="87"/>
      <c r="L6" s="87"/>
      <c r="M6" s="87"/>
      <c r="N6" s="87"/>
      <c r="O6" s="88"/>
    </row>
    <row r="7" spans="1:15" x14ac:dyDescent="0.3">
      <c r="A7" s="7">
        <v>5</v>
      </c>
      <c r="B7" s="62">
        <v>8.3000000000000007</v>
      </c>
      <c r="C7" s="33">
        <v>1</v>
      </c>
      <c r="E7" s="21" t="str">
        <f t="shared" si="3"/>
        <v>8.3 - 8.8</v>
      </c>
      <c r="F7" s="22">
        <f t="shared" si="0"/>
        <v>1</v>
      </c>
      <c r="G7" s="23">
        <f t="shared" si="1"/>
        <v>0</v>
      </c>
      <c r="H7" s="24" t="str">
        <f t="shared" si="2"/>
        <v>Y= 1 +  (0 * Temperature)</v>
      </c>
      <c r="I7" s="13"/>
      <c r="J7" s="86"/>
      <c r="K7" s="87"/>
      <c r="L7" s="87"/>
      <c r="M7" s="87"/>
      <c r="N7" s="87"/>
      <c r="O7" s="88"/>
    </row>
    <row r="8" spans="1:15" x14ac:dyDescent="0.3">
      <c r="A8" s="7">
        <v>6</v>
      </c>
      <c r="B8" s="62">
        <v>8.8000000000000007</v>
      </c>
      <c r="C8" s="33">
        <v>1</v>
      </c>
      <c r="E8" s="21" t="str">
        <f t="shared" si="3"/>
        <v>8.8 - 9</v>
      </c>
      <c r="F8" s="22">
        <f t="shared" si="0"/>
        <v>23.000000000000078</v>
      </c>
      <c r="G8" s="23">
        <f t="shared" si="1"/>
        <v>-2.5000000000000089</v>
      </c>
      <c r="H8" s="24" t="str">
        <f t="shared" si="2"/>
        <v>Y= 23 +  (-2.5 * Temperature)</v>
      </c>
      <c r="J8" s="86"/>
      <c r="K8" s="87"/>
      <c r="L8" s="87"/>
      <c r="M8" s="87"/>
      <c r="N8" s="87"/>
      <c r="O8" s="88"/>
    </row>
    <row r="9" spans="1:15" x14ac:dyDescent="0.3">
      <c r="A9" s="7">
        <v>7</v>
      </c>
      <c r="B9" s="62">
        <v>9</v>
      </c>
      <c r="C9" s="33">
        <v>0.5</v>
      </c>
      <c r="E9" s="21" t="str">
        <f t="shared" si="3"/>
        <v>9 - 9.5</v>
      </c>
      <c r="F9" s="22">
        <f>IF(ISBLANK(C10),"",C10-(B10*G9))</f>
        <v>5</v>
      </c>
      <c r="G9" s="23">
        <f t="shared" si="1"/>
        <v>-0.5</v>
      </c>
      <c r="H9" s="24" t="str">
        <f>IF(ISBLANK(C10),"",CONCATENATE("Y= ",ROUND(F9,2)," +  (",ROUND(G9,4)," * ",$B$2,")"))</f>
        <v>Y= 5 +  (-0.5 * Temperature)</v>
      </c>
      <c r="J9" s="86"/>
      <c r="K9" s="87"/>
      <c r="L9" s="87"/>
      <c r="M9" s="87"/>
      <c r="N9" s="87"/>
      <c r="O9" s="88"/>
    </row>
    <row r="10" spans="1:15" x14ac:dyDescent="0.3">
      <c r="A10" s="7">
        <v>8</v>
      </c>
      <c r="B10" s="62">
        <v>9.5</v>
      </c>
      <c r="C10" s="33">
        <v>0.25</v>
      </c>
      <c r="E10" s="21" t="str">
        <f t="shared" si="3"/>
        <v>9.5 - 9.7</v>
      </c>
      <c r="F10" s="22">
        <f>IF(ISBLANK(C11),"",C11-(B11*G10))</f>
        <v>12.125000000000043</v>
      </c>
      <c r="G10" s="23">
        <f t="shared" si="1"/>
        <v>-1.2500000000000044</v>
      </c>
      <c r="H10" s="24" t="str">
        <f t="shared" ref="H10:H12" si="4">IF(ISBLANK(C11),"",CONCATENATE("Y= ",ROUND(F10,2)," +  (",ROUND(G10,4)," * ",$B$2,")"))</f>
        <v>Y= 12.13 +  (-1.25 * Temperature)</v>
      </c>
      <c r="J10" s="86"/>
      <c r="K10" s="87"/>
      <c r="L10" s="87"/>
      <c r="M10" s="87"/>
      <c r="N10" s="87"/>
      <c r="O10" s="88"/>
    </row>
    <row r="11" spans="1:15" x14ac:dyDescent="0.3">
      <c r="A11" s="7">
        <v>9</v>
      </c>
      <c r="B11" s="33">
        <v>9.6999999999999993</v>
      </c>
      <c r="C11" s="33">
        <v>0</v>
      </c>
      <c r="E11" s="21" t="str">
        <f t="shared" si="3"/>
        <v/>
      </c>
      <c r="F11" s="22" t="str">
        <f t="shared" ref="F11:F12" si="5">IF(ISBLANK(C12),"",C12-(B12*G11))</f>
        <v/>
      </c>
      <c r="G11" s="23" t="str">
        <f t="shared" si="1"/>
        <v/>
      </c>
      <c r="H11" s="24" t="str">
        <f t="shared" si="4"/>
        <v/>
      </c>
      <c r="J11" s="86"/>
      <c r="K11" s="87"/>
      <c r="L11" s="87"/>
      <c r="M11" s="87"/>
      <c r="N11" s="87"/>
      <c r="O11" s="88"/>
    </row>
    <row r="12" spans="1:15" x14ac:dyDescent="0.3">
      <c r="A12" s="8">
        <v>10</v>
      </c>
      <c r="B12" s="35"/>
      <c r="C12" s="35"/>
      <c r="E12" s="25" t="str">
        <f t="shared" si="3"/>
        <v/>
      </c>
      <c r="F12" s="26" t="str">
        <f t="shared" si="5"/>
        <v/>
      </c>
      <c r="G12" s="27" t="str">
        <f t="shared" si="1"/>
        <v/>
      </c>
      <c r="H12" s="55" t="str">
        <f t="shared" si="4"/>
        <v/>
      </c>
      <c r="J12" s="89"/>
      <c r="K12" s="90"/>
      <c r="L12" s="90"/>
      <c r="M12" s="90"/>
      <c r="N12" s="90"/>
      <c r="O12" s="91"/>
    </row>
    <row r="13" spans="1:15" x14ac:dyDescent="0.3">
      <c r="B13" s="1"/>
      <c r="C13" s="1"/>
    </row>
    <row r="14" spans="1:15" x14ac:dyDescent="0.3">
      <c r="B14" s="1"/>
      <c r="C14" s="1"/>
    </row>
    <row r="15" spans="1:15" x14ac:dyDescent="0.3">
      <c r="B15" s="1"/>
      <c r="C15" s="1"/>
    </row>
  </sheetData>
  <sheetProtection selectLockedCells="1"/>
  <mergeCells count="3">
    <mergeCell ref="A1:C1"/>
    <mergeCell ref="J2:O2"/>
    <mergeCell ref="J3:O12"/>
  </mergeCells>
  <dataValidations count="1">
    <dataValidation type="decimal" allowBlank="1" showErrorMessage="1" errorTitle="Incorrect Value" error="Please enter an index value between 0 and 1." sqref="C3:C12" xr:uid="{00000000-0002-0000-0100-000000000000}">
      <formula1>0</formula1>
      <formula2>1</formula2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5"/>
  <sheetViews>
    <sheetView showGridLines="0" tabSelected="1" topLeftCell="B1" zoomScale="80" zoomScaleNormal="80" workbookViewId="0">
      <selection activeCell="C5" sqref="C5"/>
    </sheetView>
  </sheetViews>
  <sheetFormatPr defaultRowHeight="14.4" x14ac:dyDescent="0.3"/>
  <cols>
    <col min="1" max="1" width="12.109375" bestFit="1" customWidth="1"/>
    <col min="2" max="2" width="35.109375" bestFit="1" customWidth="1"/>
    <col min="3" max="3" width="20.109375" bestFit="1" customWidth="1"/>
    <col min="4" max="4" width="3.109375" customWidth="1"/>
    <col min="5" max="5" width="9.77734375" bestFit="1" customWidth="1"/>
    <col min="7" max="7" width="12.44140625" bestFit="1" customWidth="1"/>
    <col min="8" max="8" width="43.77734375" bestFit="1" customWidth="1"/>
    <col min="9" max="9" width="3.109375" customWidth="1"/>
    <col min="10" max="10" width="8.77734375" customWidth="1"/>
    <col min="12" max="12" width="10.109375" bestFit="1" customWidth="1"/>
    <col min="15" max="15" width="11.109375" bestFit="1" customWidth="1"/>
  </cols>
  <sheetData>
    <row r="1" spans="1:15" x14ac:dyDescent="0.3">
      <c r="A1" s="79" t="s">
        <v>28</v>
      </c>
      <c r="B1" s="79"/>
      <c r="C1" s="79"/>
      <c r="I1" s="14"/>
      <c r="J1" s="14"/>
    </row>
    <row r="2" spans="1:15" x14ac:dyDescent="0.3">
      <c r="A2" s="6" t="s">
        <v>0</v>
      </c>
      <c r="B2" s="32" t="s">
        <v>60</v>
      </c>
      <c r="C2" s="32" t="s">
        <v>1</v>
      </c>
      <c r="E2" s="76" t="s">
        <v>2</v>
      </c>
      <c r="F2" s="77" t="s">
        <v>3</v>
      </c>
      <c r="G2" s="77" t="s">
        <v>4</v>
      </c>
      <c r="H2" s="78" t="s">
        <v>5</v>
      </c>
      <c r="I2" s="12"/>
      <c r="J2" s="80" t="s">
        <v>56</v>
      </c>
      <c r="K2" s="81"/>
      <c r="L2" s="81"/>
      <c r="M2" s="81"/>
      <c r="N2" s="81"/>
      <c r="O2" s="82"/>
    </row>
    <row r="3" spans="1:15" x14ac:dyDescent="0.3">
      <c r="A3" s="7">
        <v>1</v>
      </c>
      <c r="B3" s="33">
        <v>5</v>
      </c>
      <c r="C3" s="34">
        <v>0</v>
      </c>
      <c r="E3" s="21" t="str">
        <f>IF(ISBLANK(B4),"",CONCATENATE(B3," - ",B4))</f>
        <v>5 - 8</v>
      </c>
      <c r="F3" s="22">
        <f t="shared" ref="F3:F8" si="0">IF(ISBLANK(C4),"",C4-(B4*G3))</f>
        <v>0</v>
      </c>
      <c r="G3" s="23">
        <f t="shared" ref="G3:G12" si="1">(IF(ISBLANK(C4),"",(C4-C3)/(B4-B3)))</f>
        <v>0</v>
      </c>
      <c r="H3" s="24" t="str">
        <f t="shared" ref="H3:H8" si="2">IF(ISBLANK(C4),"",CONCATENATE("Y= ",ROUND(F3,2)," +  (",ROUND(G3,4)," * ",$B$2,")"))</f>
        <v>Y= 0 +  (0 * Temperature)</v>
      </c>
      <c r="J3" s="83" t="s">
        <v>59</v>
      </c>
      <c r="K3" s="84"/>
      <c r="L3" s="84"/>
      <c r="M3" s="84"/>
      <c r="N3" s="84"/>
      <c r="O3" s="85"/>
    </row>
    <row r="4" spans="1:15" x14ac:dyDescent="0.3">
      <c r="A4" s="67">
        <v>2</v>
      </c>
      <c r="B4" s="63">
        <v>8</v>
      </c>
      <c r="C4" s="34">
        <v>0</v>
      </c>
      <c r="E4" s="21" t="str">
        <f t="shared" ref="E4:E12" si="3">IF(ISBLANK(B5),"",CONCATENATE(B4," - ",B5))</f>
        <v>8 - 12</v>
      </c>
      <c r="F4" s="22">
        <f t="shared" si="0"/>
        <v>-0.59999999999999987</v>
      </c>
      <c r="G4" s="23">
        <f t="shared" si="1"/>
        <v>7.4999999999999997E-2</v>
      </c>
      <c r="H4" s="24" t="str">
        <f t="shared" si="2"/>
        <v>Y= -0.6 +  (0.075 * Temperature)</v>
      </c>
      <c r="J4" s="86"/>
      <c r="K4" s="87"/>
      <c r="L4" s="87"/>
      <c r="M4" s="87"/>
      <c r="N4" s="87"/>
      <c r="O4" s="88"/>
    </row>
    <row r="5" spans="1:15" x14ac:dyDescent="0.3">
      <c r="A5" s="7">
        <v>3</v>
      </c>
      <c r="B5" s="33">
        <v>12</v>
      </c>
      <c r="C5" s="34">
        <f>0.25+(0.25*0.2)</f>
        <v>0.3</v>
      </c>
      <c r="E5" s="21" t="str">
        <f t="shared" si="3"/>
        <v>12 - 20</v>
      </c>
      <c r="F5" s="22">
        <f t="shared" si="0"/>
        <v>-0.15000000000000002</v>
      </c>
      <c r="G5" s="23">
        <f t="shared" si="1"/>
        <v>3.7499999999999999E-2</v>
      </c>
      <c r="H5" s="24" t="str">
        <f t="shared" si="2"/>
        <v>Y= -0.15 +  (0.0375 * Temperature)</v>
      </c>
      <c r="J5" s="86"/>
      <c r="K5" s="87"/>
      <c r="L5" s="87"/>
      <c r="M5" s="87"/>
      <c r="N5" s="87"/>
      <c r="O5" s="88"/>
    </row>
    <row r="6" spans="1:15" x14ac:dyDescent="0.3">
      <c r="A6" s="7">
        <v>4</v>
      </c>
      <c r="B6" s="62">
        <v>20</v>
      </c>
      <c r="C6" s="34">
        <f>0.5+(0.5*0.2)</f>
        <v>0.6</v>
      </c>
      <c r="E6" s="21" t="str">
        <f t="shared" si="3"/>
        <v>20 - 26</v>
      </c>
      <c r="F6" s="22">
        <f t="shared" si="0"/>
        <v>-0.73333333333333339</v>
      </c>
      <c r="G6" s="23">
        <f t="shared" si="1"/>
        <v>6.6666666666666666E-2</v>
      </c>
      <c r="H6" s="24" t="str">
        <f t="shared" si="2"/>
        <v>Y= -0.73 +  (0.0667 * Temperature)</v>
      </c>
      <c r="J6" s="86"/>
      <c r="K6" s="87"/>
      <c r="L6" s="87"/>
      <c r="M6" s="87"/>
      <c r="N6" s="87"/>
      <c r="O6" s="88"/>
    </row>
    <row r="7" spans="1:15" x14ac:dyDescent="0.3">
      <c r="A7" s="7">
        <v>5</v>
      </c>
      <c r="B7" s="62">
        <v>26</v>
      </c>
      <c r="C7" s="33">
        <v>1</v>
      </c>
      <c r="E7" s="21" t="str">
        <f t="shared" si="3"/>
        <v>26 - 35</v>
      </c>
      <c r="F7" s="22">
        <f t="shared" si="0"/>
        <v>1</v>
      </c>
      <c r="G7" s="23">
        <f t="shared" si="1"/>
        <v>0</v>
      </c>
      <c r="H7" s="24" t="str">
        <f t="shared" si="2"/>
        <v>Y= 1 +  (0 * Temperature)</v>
      </c>
      <c r="I7" s="13"/>
      <c r="J7" s="86"/>
      <c r="K7" s="87"/>
      <c r="L7" s="87"/>
      <c r="M7" s="87"/>
      <c r="N7" s="87"/>
      <c r="O7" s="88"/>
    </row>
    <row r="8" spans="1:15" x14ac:dyDescent="0.3">
      <c r="A8" s="7">
        <v>6</v>
      </c>
      <c r="B8" s="62">
        <v>35</v>
      </c>
      <c r="C8" s="33">
        <v>1</v>
      </c>
      <c r="E8" s="21" t="str">
        <f t="shared" si="3"/>
        <v>35 - 46</v>
      </c>
      <c r="F8" s="22">
        <f t="shared" si="0"/>
        <v>1</v>
      </c>
      <c r="G8" s="23">
        <f t="shared" si="1"/>
        <v>0</v>
      </c>
      <c r="H8" s="24" t="str">
        <f t="shared" si="2"/>
        <v>Y= 1 +  (0 * Temperature)</v>
      </c>
      <c r="J8" s="86"/>
      <c r="K8" s="87"/>
      <c r="L8" s="87"/>
      <c r="M8" s="87"/>
      <c r="N8" s="87"/>
      <c r="O8" s="88"/>
    </row>
    <row r="9" spans="1:15" x14ac:dyDescent="0.3">
      <c r="A9" s="7">
        <v>7</v>
      </c>
      <c r="B9" s="62">
        <v>46</v>
      </c>
      <c r="C9" s="33">
        <v>1</v>
      </c>
      <c r="E9" s="21" t="str">
        <f t="shared" si="3"/>
        <v/>
      </c>
      <c r="F9" s="22" t="str">
        <f>IF(ISBLANK(C10),"",C10-(B10*G9))</f>
        <v/>
      </c>
      <c r="G9" s="23" t="str">
        <f t="shared" si="1"/>
        <v/>
      </c>
      <c r="H9" s="24" t="str">
        <f>IF(ISBLANK(C10),"",CONCATENATE("Y= ",ROUND(F9,2)," +  (",ROUND(G9,4)," * ",$B$2,")"))</f>
        <v/>
      </c>
      <c r="J9" s="86"/>
      <c r="K9" s="87"/>
      <c r="L9" s="87"/>
      <c r="M9" s="87"/>
      <c r="N9" s="87"/>
      <c r="O9" s="88"/>
    </row>
    <row r="10" spans="1:15" x14ac:dyDescent="0.3">
      <c r="A10" s="7">
        <v>8</v>
      </c>
      <c r="B10" s="62"/>
      <c r="C10" s="33"/>
      <c r="E10" s="21" t="str">
        <f t="shared" si="3"/>
        <v/>
      </c>
      <c r="F10" s="22" t="str">
        <f>IF(ISBLANK(C11),"",C11-(B11*G10))</f>
        <v/>
      </c>
      <c r="G10" s="23" t="str">
        <f t="shared" si="1"/>
        <v/>
      </c>
      <c r="H10" s="24" t="str">
        <f t="shared" ref="H10:H12" si="4">IF(ISBLANK(C11),"",CONCATENATE("Y= ",ROUND(F10,2)," +  (",ROUND(G10,4)," * ",$B$2,")"))</f>
        <v/>
      </c>
      <c r="J10" s="86"/>
      <c r="K10" s="87"/>
      <c r="L10" s="87"/>
      <c r="M10" s="87"/>
      <c r="N10" s="87"/>
      <c r="O10" s="88"/>
    </row>
    <row r="11" spans="1:15" x14ac:dyDescent="0.3">
      <c r="A11" s="7">
        <v>9</v>
      </c>
      <c r="B11" s="33"/>
      <c r="C11" s="33"/>
      <c r="E11" s="21" t="str">
        <f t="shared" si="3"/>
        <v/>
      </c>
      <c r="F11" s="22" t="str">
        <f t="shared" ref="F11:F12" si="5">IF(ISBLANK(C12),"",C12-(B12*G11))</f>
        <v/>
      </c>
      <c r="G11" s="23" t="str">
        <f t="shared" si="1"/>
        <v/>
      </c>
      <c r="H11" s="24" t="str">
        <f t="shared" si="4"/>
        <v/>
      </c>
      <c r="J11" s="86"/>
      <c r="K11" s="87"/>
      <c r="L11" s="87"/>
      <c r="M11" s="87"/>
      <c r="N11" s="87"/>
      <c r="O11" s="88"/>
    </row>
    <row r="12" spans="1:15" x14ac:dyDescent="0.3">
      <c r="A12" s="8">
        <v>10</v>
      </c>
      <c r="B12" s="35"/>
      <c r="C12" s="35"/>
      <c r="E12" s="25" t="str">
        <f t="shared" si="3"/>
        <v/>
      </c>
      <c r="F12" s="26" t="str">
        <f t="shared" si="5"/>
        <v/>
      </c>
      <c r="G12" s="27" t="str">
        <f t="shared" si="1"/>
        <v/>
      </c>
      <c r="H12" s="55" t="str">
        <f t="shared" si="4"/>
        <v/>
      </c>
      <c r="J12" s="89"/>
      <c r="K12" s="90"/>
      <c r="L12" s="90"/>
      <c r="M12" s="90"/>
      <c r="N12" s="90"/>
      <c r="O12" s="91"/>
    </row>
    <row r="13" spans="1:15" x14ac:dyDescent="0.3">
      <c r="B13" s="1"/>
      <c r="C13" s="1"/>
    </row>
    <row r="14" spans="1:15" x14ac:dyDescent="0.3">
      <c r="B14" s="1"/>
      <c r="C14" s="1"/>
    </row>
    <row r="15" spans="1:15" x14ac:dyDescent="0.3">
      <c r="B15" s="1"/>
      <c r="C15" s="1"/>
    </row>
  </sheetData>
  <sheetProtection selectLockedCells="1"/>
  <mergeCells count="3">
    <mergeCell ref="A1:C1"/>
    <mergeCell ref="J2:O2"/>
    <mergeCell ref="J3:O12"/>
  </mergeCells>
  <dataValidations count="1">
    <dataValidation type="decimal" allowBlank="1" showErrorMessage="1" errorTitle="Incorrect Value" error="Please enter an index value between 0 and 1." sqref="C3:C12" xr:uid="{00000000-0002-0000-0200-000000000000}">
      <formula1>0</formula1>
      <formula2>1</formula2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"/>
  <sheetViews>
    <sheetView showGridLines="0" zoomScale="80" zoomScaleNormal="80" workbookViewId="0">
      <selection activeCell="C9" sqref="C9"/>
    </sheetView>
  </sheetViews>
  <sheetFormatPr defaultRowHeight="14.4" x14ac:dyDescent="0.3"/>
  <cols>
    <col min="1" max="1" width="12.109375" bestFit="1" customWidth="1"/>
    <col min="2" max="2" width="35.109375" bestFit="1" customWidth="1"/>
    <col min="3" max="3" width="20.109375" bestFit="1" customWidth="1"/>
    <col min="4" max="4" width="3.109375" customWidth="1"/>
    <col min="5" max="5" width="9.77734375" bestFit="1" customWidth="1"/>
    <col min="7" max="7" width="12.44140625" bestFit="1" customWidth="1"/>
    <col min="8" max="8" width="43.77734375" bestFit="1" customWidth="1"/>
    <col min="9" max="9" width="3.109375" customWidth="1"/>
    <col min="10" max="10" width="8.77734375" customWidth="1"/>
    <col min="12" max="12" width="10.109375" bestFit="1" customWidth="1"/>
    <col min="15" max="15" width="11.109375" bestFit="1" customWidth="1"/>
  </cols>
  <sheetData>
    <row r="1" spans="1:15" x14ac:dyDescent="0.3">
      <c r="A1" s="79" t="s">
        <v>28</v>
      </c>
      <c r="B1" s="79"/>
      <c r="C1" s="79"/>
      <c r="I1" s="14"/>
      <c r="J1" s="14"/>
    </row>
    <row r="2" spans="1:15" x14ac:dyDescent="0.3">
      <c r="A2" s="6" t="s">
        <v>0</v>
      </c>
      <c r="B2" s="32" t="s">
        <v>60</v>
      </c>
      <c r="C2" s="32" t="s">
        <v>1</v>
      </c>
      <c r="E2" s="76" t="s">
        <v>2</v>
      </c>
      <c r="F2" s="77" t="s">
        <v>3</v>
      </c>
      <c r="G2" s="77" t="s">
        <v>4</v>
      </c>
      <c r="H2" s="78" t="s">
        <v>5</v>
      </c>
      <c r="I2" s="12"/>
      <c r="J2" s="80" t="s">
        <v>56</v>
      </c>
      <c r="K2" s="81"/>
      <c r="L2" s="81"/>
      <c r="M2" s="81"/>
      <c r="N2" s="81"/>
      <c r="O2" s="82"/>
    </row>
    <row r="3" spans="1:15" x14ac:dyDescent="0.3">
      <c r="A3" s="7">
        <v>1</v>
      </c>
      <c r="B3" s="33">
        <v>8</v>
      </c>
      <c r="C3" s="34">
        <v>0</v>
      </c>
      <c r="E3" s="21" t="str">
        <f>IF(ISBLANK(B4),"",CONCATENATE(B3," - ",B4))</f>
        <v>8 - 12</v>
      </c>
      <c r="F3" s="22">
        <f t="shared" ref="F3:F8" si="0">IF(ISBLANK(C4),"",C4-(B4*G3))</f>
        <v>-0.25</v>
      </c>
      <c r="G3" s="23">
        <f t="shared" ref="G3:G12" si="1">(IF(ISBLANK(C4),"",(C4-C3)/(B4-B3)))</f>
        <v>3.125E-2</v>
      </c>
      <c r="H3" s="24" t="str">
        <f t="shared" ref="H3:H8" si="2">IF(ISBLANK(C4),"",CONCATENATE("Y= ",ROUND(F3,2)," +  (",ROUND(G3,4)," * ",$B$2,")"))</f>
        <v>Y= -0.25 +  (0.0313 * Temperature)</v>
      </c>
      <c r="J3" s="83" t="s">
        <v>59</v>
      </c>
      <c r="K3" s="84"/>
      <c r="L3" s="84"/>
      <c r="M3" s="84"/>
      <c r="N3" s="84"/>
      <c r="O3" s="85"/>
    </row>
    <row r="4" spans="1:15" x14ac:dyDescent="0.3">
      <c r="A4" s="67">
        <v>2</v>
      </c>
      <c r="B4" s="63">
        <v>12</v>
      </c>
      <c r="C4" s="34">
        <v>0.125</v>
      </c>
      <c r="E4" s="21" t="str">
        <f t="shared" ref="E4:E12" si="3">IF(ISBLANK(B5),"",CONCATENATE(B4," - ",B5))</f>
        <v>12 - 15</v>
      </c>
      <c r="F4" s="22">
        <f t="shared" si="0"/>
        <v>-0.375</v>
      </c>
      <c r="G4" s="23">
        <f t="shared" si="1"/>
        <v>4.1666666666666664E-2</v>
      </c>
      <c r="H4" s="24" t="str">
        <f t="shared" si="2"/>
        <v>Y= -0.38 +  (0.0417 * Temperature)</v>
      </c>
      <c r="J4" s="86"/>
      <c r="K4" s="87"/>
      <c r="L4" s="87"/>
      <c r="M4" s="87"/>
      <c r="N4" s="87"/>
      <c r="O4" s="88"/>
    </row>
    <row r="5" spans="1:15" x14ac:dyDescent="0.3">
      <c r="A5" s="7">
        <v>3</v>
      </c>
      <c r="B5" s="33">
        <v>15</v>
      </c>
      <c r="C5" s="34">
        <v>0.25</v>
      </c>
      <c r="E5" s="21" t="str">
        <f t="shared" si="3"/>
        <v>15 - 21</v>
      </c>
      <c r="F5" s="22">
        <f t="shared" si="0"/>
        <v>-1</v>
      </c>
      <c r="G5" s="23">
        <f t="shared" si="1"/>
        <v>8.3333333333333329E-2</v>
      </c>
      <c r="H5" s="24" t="str">
        <f t="shared" si="2"/>
        <v>Y= -1 +  (0.0833 * Temperature)</v>
      </c>
      <c r="J5" s="86"/>
      <c r="K5" s="87"/>
      <c r="L5" s="87"/>
      <c r="M5" s="87"/>
      <c r="N5" s="87"/>
      <c r="O5" s="88"/>
    </row>
    <row r="6" spans="1:15" x14ac:dyDescent="0.3">
      <c r="A6" s="7">
        <v>4</v>
      </c>
      <c r="B6" s="62">
        <v>21</v>
      </c>
      <c r="C6" s="34">
        <v>0.75</v>
      </c>
      <c r="E6" s="21" t="str">
        <f t="shared" si="3"/>
        <v>21 - 26</v>
      </c>
      <c r="F6" s="22">
        <f t="shared" si="0"/>
        <v>-0.30000000000000004</v>
      </c>
      <c r="G6" s="23">
        <f t="shared" si="1"/>
        <v>0.05</v>
      </c>
      <c r="H6" s="24" t="str">
        <f t="shared" si="2"/>
        <v>Y= -0.3 +  (0.05 * Temperature)</v>
      </c>
      <c r="J6" s="86"/>
      <c r="K6" s="87"/>
      <c r="L6" s="87"/>
      <c r="M6" s="87"/>
      <c r="N6" s="87"/>
      <c r="O6" s="88"/>
    </row>
    <row r="7" spans="1:15" x14ac:dyDescent="0.3">
      <c r="A7" s="7">
        <v>5</v>
      </c>
      <c r="B7" s="62">
        <v>26</v>
      </c>
      <c r="C7" s="33">
        <v>1</v>
      </c>
      <c r="E7" s="21" t="str">
        <f t="shared" si="3"/>
        <v>26 - 34</v>
      </c>
      <c r="F7" s="22">
        <f t="shared" si="0"/>
        <v>1</v>
      </c>
      <c r="G7" s="23">
        <f t="shared" si="1"/>
        <v>0</v>
      </c>
      <c r="H7" s="24" t="str">
        <f t="shared" si="2"/>
        <v>Y= 1 +  (0 * Temperature)</v>
      </c>
      <c r="I7" s="13"/>
      <c r="J7" s="86"/>
      <c r="K7" s="87"/>
      <c r="L7" s="87"/>
      <c r="M7" s="87"/>
      <c r="N7" s="87"/>
      <c r="O7" s="88"/>
    </row>
    <row r="8" spans="1:15" x14ac:dyDescent="0.3">
      <c r="A8" s="7">
        <v>6</v>
      </c>
      <c r="B8" s="62">
        <v>34</v>
      </c>
      <c r="C8" s="33">
        <v>1</v>
      </c>
      <c r="E8" s="21" t="str">
        <f t="shared" si="3"/>
        <v/>
      </c>
      <c r="F8" s="22" t="str">
        <f t="shared" si="0"/>
        <v/>
      </c>
      <c r="G8" s="23" t="str">
        <f t="shared" si="1"/>
        <v/>
      </c>
      <c r="H8" s="24" t="str">
        <f t="shared" si="2"/>
        <v/>
      </c>
      <c r="J8" s="86"/>
      <c r="K8" s="87"/>
      <c r="L8" s="87"/>
      <c r="M8" s="87"/>
      <c r="N8" s="87"/>
      <c r="O8" s="88"/>
    </row>
    <row r="9" spans="1:15" x14ac:dyDescent="0.3">
      <c r="A9" s="7">
        <v>7</v>
      </c>
      <c r="B9" s="62"/>
      <c r="C9" s="33"/>
      <c r="E9" s="21" t="str">
        <f t="shared" si="3"/>
        <v/>
      </c>
      <c r="F9" s="22" t="str">
        <f>IF(ISBLANK(C10),"",C10-(B10*G9))</f>
        <v/>
      </c>
      <c r="G9" s="23" t="str">
        <f t="shared" si="1"/>
        <v/>
      </c>
      <c r="H9" s="24" t="str">
        <f>IF(ISBLANK(C10),"",CONCATENATE("Y= ",ROUND(F9,2)," +  (",ROUND(G9,4)," * ",$B$2,")"))</f>
        <v/>
      </c>
      <c r="J9" s="86"/>
      <c r="K9" s="87"/>
      <c r="L9" s="87"/>
      <c r="M9" s="87"/>
      <c r="N9" s="87"/>
      <c r="O9" s="88"/>
    </row>
    <row r="10" spans="1:15" x14ac:dyDescent="0.3">
      <c r="A10" s="7">
        <v>8</v>
      </c>
      <c r="B10" s="62"/>
      <c r="C10" s="33"/>
      <c r="E10" s="21" t="str">
        <f t="shared" si="3"/>
        <v/>
      </c>
      <c r="F10" s="22" t="str">
        <f>IF(ISBLANK(C11),"",C11-(B11*G10))</f>
        <v/>
      </c>
      <c r="G10" s="23" t="str">
        <f t="shared" si="1"/>
        <v/>
      </c>
      <c r="H10" s="24" t="str">
        <f t="shared" ref="H10:H12" si="4">IF(ISBLANK(C11),"",CONCATENATE("Y= ",ROUND(F10,2)," +  (",ROUND(G10,4)," * ",$B$2,")"))</f>
        <v/>
      </c>
      <c r="J10" s="86"/>
      <c r="K10" s="87"/>
      <c r="L10" s="87"/>
      <c r="M10" s="87"/>
      <c r="N10" s="87"/>
      <c r="O10" s="88"/>
    </row>
    <row r="11" spans="1:15" x14ac:dyDescent="0.3">
      <c r="A11" s="7">
        <v>9</v>
      </c>
      <c r="B11" s="33"/>
      <c r="C11" s="33"/>
      <c r="E11" s="21" t="str">
        <f t="shared" si="3"/>
        <v/>
      </c>
      <c r="F11" s="22" t="str">
        <f t="shared" ref="F11:F12" si="5">IF(ISBLANK(C12),"",C12-(B12*G11))</f>
        <v/>
      </c>
      <c r="G11" s="23" t="str">
        <f t="shared" si="1"/>
        <v/>
      </c>
      <c r="H11" s="24" t="str">
        <f t="shared" si="4"/>
        <v/>
      </c>
      <c r="J11" s="86"/>
      <c r="K11" s="87"/>
      <c r="L11" s="87"/>
      <c r="M11" s="87"/>
      <c r="N11" s="87"/>
      <c r="O11" s="88"/>
    </row>
    <row r="12" spans="1:15" x14ac:dyDescent="0.3">
      <c r="A12" s="8">
        <v>10</v>
      </c>
      <c r="B12" s="35"/>
      <c r="C12" s="35"/>
      <c r="E12" s="25" t="str">
        <f t="shared" si="3"/>
        <v/>
      </c>
      <c r="F12" s="26" t="str">
        <f t="shared" si="5"/>
        <v/>
      </c>
      <c r="G12" s="27" t="str">
        <f t="shared" si="1"/>
        <v/>
      </c>
      <c r="H12" s="55" t="str">
        <f t="shared" si="4"/>
        <v/>
      </c>
      <c r="J12" s="89"/>
      <c r="K12" s="90"/>
      <c r="L12" s="90"/>
      <c r="M12" s="90"/>
      <c r="N12" s="90"/>
      <c r="O12" s="91"/>
    </row>
    <row r="13" spans="1:15" x14ac:dyDescent="0.3">
      <c r="B13" s="1"/>
      <c r="C13" s="1"/>
    </row>
    <row r="14" spans="1:15" x14ac:dyDescent="0.3">
      <c r="B14" s="1"/>
      <c r="C14" s="1"/>
    </row>
    <row r="15" spans="1:15" x14ac:dyDescent="0.3">
      <c r="B15" s="1"/>
      <c r="C15" s="1"/>
    </row>
  </sheetData>
  <sheetProtection selectLockedCells="1"/>
  <mergeCells count="3">
    <mergeCell ref="A1:C1"/>
    <mergeCell ref="J2:O2"/>
    <mergeCell ref="J3:O12"/>
  </mergeCells>
  <dataValidations count="1">
    <dataValidation type="decimal" allowBlank="1" showErrorMessage="1" errorTitle="Incorrect Value" error="Please enter an index value between 0 and 1." sqref="C3:C12" xr:uid="{00000000-0002-0000-0300-000000000000}">
      <formula1>0</formula1>
      <formula2>1</formula2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/>
  <dimension ref="A1:E15"/>
  <sheetViews>
    <sheetView showGridLines="0" workbookViewId="0">
      <selection activeCell="D8" sqref="D8"/>
    </sheetView>
  </sheetViews>
  <sheetFormatPr defaultColWidth="9.109375" defaultRowHeight="14.4" x14ac:dyDescent="0.3"/>
  <cols>
    <col min="1" max="1" width="11.109375" style="4" bestFit="1" customWidth="1"/>
    <col min="2" max="2" width="39.77734375" style="9" customWidth="1"/>
    <col min="3" max="3" width="9.109375" style="4"/>
    <col min="4" max="4" width="11.109375" style="4" bestFit="1" customWidth="1"/>
    <col min="5" max="5" width="100.77734375" style="4" customWidth="1"/>
    <col min="6" max="16384" width="9.109375" style="4"/>
  </cols>
  <sheetData>
    <row r="1" spans="1:5" ht="15" thickTop="1" x14ac:dyDescent="0.3">
      <c r="A1" s="92" t="s">
        <v>21</v>
      </c>
      <c r="B1" s="93"/>
      <c r="D1" s="94" t="s">
        <v>17</v>
      </c>
      <c r="E1" s="95"/>
    </row>
    <row r="2" spans="1:5" ht="28.8" x14ac:dyDescent="0.3">
      <c r="A2" s="5" t="s">
        <v>6</v>
      </c>
      <c r="B2" s="49" t="s">
        <v>14</v>
      </c>
      <c r="D2" s="46" t="s">
        <v>6</v>
      </c>
      <c r="E2" s="42" t="s">
        <v>15</v>
      </c>
    </row>
    <row r="3" spans="1:5" ht="28.8" x14ac:dyDescent="0.3">
      <c r="A3" s="5" t="s">
        <v>7</v>
      </c>
      <c r="B3" s="50" t="s">
        <v>13</v>
      </c>
      <c r="D3" s="47" t="s">
        <v>7</v>
      </c>
      <c r="E3" s="43" t="s">
        <v>41</v>
      </c>
    </row>
    <row r="4" spans="1:5" ht="28.8" x14ac:dyDescent="0.3">
      <c r="A4" s="40" t="s">
        <v>36</v>
      </c>
      <c r="B4" s="51" t="s">
        <v>8</v>
      </c>
      <c r="D4" s="47" t="s">
        <v>36</v>
      </c>
      <c r="E4" s="43" t="s">
        <v>16</v>
      </c>
    </row>
    <row r="5" spans="1:5" ht="20.100000000000001" customHeight="1" thickBot="1" x14ac:dyDescent="0.35">
      <c r="D5" s="47" t="s">
        <v>37</v>
      </c>
      <c r="E5" s="43" t="s">
        <v>19</v>
      </c>
    </row>
    <row r="6" spans="1:5" ht="24.75" customHeight="1" thickTop="1" x14ac:dyDescent="0.3">
      <c r="A6" s="96" t="s">
        <v>29</v>
      </c>
      <c r="B6" s="97"/>
      <c r="D6" s="47" t="s">
        <v>38</v>
      </c>
      <c r="E6" s="44" t="s">
        <v>18</v>
      </c>
    </row>
    <row r="7" spans="1:5" ht="42.75" customHeight="1" x14ac:dyDescent="0.3">
      <c r="A7" s="10" t="s">
        <v>6</v>
      </c>
      <c r="B7" s="49" t="s">
        <v>30</v>
      </c>
      <c r="D7" s="48" t="s">
        <v>39</v>
      </c>
      <c r="E7" s="45" t="s">
        <v>42</v>
      </c>
    </row>
    <row r="8" spans="1:5" x14ac:dyDescent="0.3">
      <c r="A8" s="11" t="s">
        <v>7</v>
      </c>
      <c r="B8" s="52" t="s">
        <v>31</v>
      </c>
    </row>
    <row r="9" spans="1:5" ht="15" customHeight="1" x14ac:dyDescent="0.3">
      <c r="A9" s="10" t="s">
        <v>36</v>
      </c>
      <c r="B9" s="52" t="s">
        <v>32</v>
      </c>
    </row>
    <row r="10" spans="1:5" ht="28.8" x14ac:dyDescent="0.3">
      <c r="A10" s="11" t="s">
        <v>37</v>
      </c>
      <c r="B10" s="53" t="s">
        <v>33</v>
      </c>
    </row>
    <row r="11" spans="1:5" x14ac:dyDescent="0.3">
      <c r="A11" s="10" t="s">
        <v>38</v>
      </c>
      <c r="B11" s="52" t="s">
        <v>34</v>
      </c>
    </row>
    <row r="12" spans="1:5" x14ac:dyDescent="0.3">
      <c r="A12" s="41" t="s">
        <v>39</v>
      </c>
      <c r="B12" s="54" t="s">
        <v>35</v>
      </c>
    </row>
    <row r="13" spans="1:5" x14ac:dyDescent="0.3">
      <c r="B13" s="4"/>
    </row>
    <row r="14" spans="1:5" x14ac:dyDescent="0.3">
      <c r="B14" s="4"/>
    </row>
    <row r="15" spans="1:5" x14ac:dyDescent="0.3">
      <c r="B15" s="4"/>
    </row>
  </sheetData>
  <sheetProtection sheet="1" objects="1" scenarios="1" selectLockedCells="1" selectUnlockedCells="1"/>
  <mergeCells count="3">
    <mergeCell ref="A1:B1"/>
    <mergeCell ref="D1:E1"/>
    <mergeCell ref="A6:B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5"/>
  <sheetViews>
    <sheetView showGridLines="0" zoomScale="80" zoomScaleNormal="80" workbookViewId="0">
      <selection activeCell="B9" sqref="B9"/>
    </sheetView>
  </sheetViews>
  <sheetFormatPr defaultRowHeight="14.4" x14ac:dyDescent="0.3"/>
  <cols>
    <col min="1" max="1" width="12.109375" bestFit="1" customWidth="1"/>
    <col min="2" max="2" width="35.109375" bestFit="1" customWidth="1"/>
    <col min="3" max="3" width="20.109375" bestFit="1" customWidth="1"/>
    <col min="4" max="4" width="3.109375" customWidth="1"/>
    <col min="5" max="5" width="9.77734375" bestFit="1" customWidth="1"/>
    <col min="7" max="7" width="12.44140625" bestFit="1" customWidth="1"/>
    <col min="8" max="8" width="43.77734375" bestFit="1" customWidth="1"/>
    <col min="9" max="9" width="3.109375" customWidth="1"/>
    <col min="10" max="10" width="8.77734375" customWidth="1"/>
    <col min="12" max="12" width="10.109375" bestFit="1" customWidth="1"/>
    <col min="15" max="15" width="11.109375" bestFit="1" customWidth="1"/>
  </cols>
  <sheetData>
    <row r="1" spans="1:15" x14ac:dyDescent="0.3">
      <c r="A1" s="79" t="s">
        <v>28</v>
      </c>
      <c r="B1" s="79"/>
      <c r="C1" s="79"/>
      <c r="I1" s="14"/>
      <c r="J1" s="14"/>
    </row>
    <row r="2" spans="1:15" x14ac:dyDescent="0.3">
      <c r="A2" s="6" t="s">
        <v>0</v>
      </c>
      <c r="B2" s="32" t="s">
        <v>60</v>
      </c>
      <c r="C2" s="32" t="s">
        <v>1</v>
      </c>
      <c r="E2" s="64" t="s">
        <v>2</v>
      </c>
      <c r="F2" s="65" t="s">
        <v>3</v>
      </c>
      <c r="G2" s="65" t="s">
        <v>4</v>
      </c>
      <c r="H2" s="66" t="s">
        <v>5</v>
      </c>
      <c r="I2" s="12"/>
      <c r="J2" s="80" t="s">
        <v>56</v>
      </c>
      <c r="K2" s="81"/>
      <c r="L2" s="81"/>
      <c r="M2" s="81"/>
      <c r="N2" s="81"/>
      <c r="O2" s="82"/>
    </row>
    <row r="3" spans="1:15" x14ac:dyDescent="0.3">
      <c r="A3" s="7">
        <v>1</v>
      </c>
      <c r="B3" s="33">
        <v>0</v>
      </c>
      <c r="C3" s="34">
        <v>0</v>
      </c>
      <c r="E3" s="21" t="str">
        <f>IF(ISBLANK(B4),"",CONCATENATE(B3," - ",B4))</f>
        <v>0 - 5</v>
      </c>
      <c r="F3" s="22">
        <f t="shared" ref="F3:F8" si="0">IF(ISBLANK(C4),"",C4-(B4*G3))</f>
        <v>0</v>
      </c>
      <c r="G3" s="23">
        <f t="shared" ref="G3:G12" si="1">(IF(ISBLANK(C4),"",(C4-C3)/(B4-B3)))</f>
        <v>0.2</v>
      </c>
      <c r="H3" s="24" t="str">
        <f t="shared" ref="H3:H8" si="2">IF(ISBLANK(C4),"",CONCATENATE("Y= ",ROUND(F3,2)," +  (",ROUND(G3,4)," * ",$B$2,")"))</f>
        <v>Y= 0 +  (0.2 * Temperature)</v>
      </c>
      <c r="J3" s="83" t="s">
        <v>59</v>
      </c>
      <c r="K3" s="84"/>
      <c r="L3" s="84"/>
      <c r="M3" s="84"/>
      <c r="N3" s="84"/>
      <c r="O3" s="85"/>
    </row>
    <row r="4" spans="1:15" x14ac:dyDescent="0.3">
      <c r="A4" s="67">
        <v>2</v>
      </c>
      <c r="B4" s="63">
        <v>5</v>
      </c>
      <c r="C4" s="34">
        <v>1</v>
      </c>
      <c r="E4" s="21" t="str">
        <f t="shared" ref="E4:E12" si="3">IF(ISBLANK(B5),"",CONCATENATE(B4," - ",B5))</f>
        <v>5 - 15</v>
      </c>
      <c r="F4" s="22">
        <f t="shared" si="0"/>
        <v>1</v>
      </c>
      <c r="G4" s="23">
        <f t="shared" si="1"/>
        <v>0</v>
      </c>
      <c r="H4" s="24" t="str">
        <f t="shared" si="2"/>
        <v>Y= 1 +  (0 * Temperature)</v>
      </c>
      <c r="J4" s="86"/>
      <c r="K4" s="87"/>
      <c r="L4" s="87"/>
      <c r="M4" s="87"/>
      <c r="N4" s="87"/>
      <c r="O4" s="88"/>
    </row>
    <row r="5" spans="1:15" x14ac:dyDescent="0.3">
      <c r="A5" s="7">
        <v>3</v>
      </c>
      <c r="B5" s="33">
        <v>15</v>
      </c>
      <c r="C5" s="34">
        <v>1</v>
      </c>
      <c r="E5" s="21" t="str">
        <f t="shared" si="3"/>
        <v>15 - 18</v>
      </c>
      <c r="F5" s="22">
        <f t="shared" si="0"/>
        <v>1.9999999999999998</v>
      </c>
      <c r="G5" s="23">
        <f t="shared" si="1"/>
        <v>-6.6666666666666652E-2</v>
      </c>
      <c r="H5" s="24" t="str">
        <f t="shared" si="2"/>
        <v>Y= 2 +  (-0.0667 * Temperature)</v>
      </c>
      <c r="J5" s="86"/>
      <c r="K5" s="87"/>
      <c r="L5" s="87"/>
      <c r="M5" s="87"/>
      <c r="N5" s="87"/>
      <c r="O5" s="88"/>
    </row>
    <row r="6" spans="1:15" x14ac:dyDescent="0.3">
      <c r="A6" s="7">
        <v>4</v>
      </c>
      <c r="B6" s="62">
        <v>18</v>
      </c>
      <c r="C6" s="34">
        <v>0.8</v>
      </c>
      <c r="E6" s="21" t="str">
        <f t="shared" si="3"/>
        <v>18 - 20</v>
      </c>
      <c r="F6" s="22">
        <f t="shared" si="0"/>
        <v>2.600000000000001</v>
      </c>
      <c r="G6" s="23">
        <f t="shared" si="1"/>
        <v>-0.10000000000000003</v>
      </c>
      <c r="H6" s="24" t="str">
        <f t="shared" si="2"/>
        <v>Y= 2.6 +  (-0.1 * Temperature)</v>
      </c>
      <c r="J6" s="86"/>
      <c r="K6" s="87"/>
      <c r="L6" s="87"/>
      <c r="M6" s="87"/>
      <c r="N6" s="87"/>
      <c r="O6" s="88"/>
    </row>
    <row r="7" spans="1:15" x14ac:dyDescent="0.3">
      <c r="A7" s="7">
        <v>5</v>
      </c>
      <c r="B7" s="62">
        <v>20</v>
      </c>
      <c r="C7" s="33">
        <v>0.6</v>
      </c>
      <c r="E7" s="21" t="str">
        <f t="shared" si="3"/>
        <v>20 - 23</v>
      </c>
      <c r="F7" s="22">
        <f t="shared" si="0"/>
        <v>4.5933333333333337</v>
      </c>
      <c r="G7" s="23">
        <f t="shared" si="1"/>
        <v>-0.19966666666666666</v>
      </c>
      <c r="H7" s="24" t="str">
        <f t="shared" si="2"/>
        <v>Y= 4.59 +  (-0.1997 * Temperature)</v>
      </c>
      <c r="I7" s="13"/>
      <c r="J7" s="86"/>
      <c r="K7" s="87"/>
      <c r="L7" s="87"/>
      <c r="M7" s="87"/>
      <c r="N7" s="87"/>
      <c r="O7" s="88"/>
    </row>
    <row r="8" spans="1:15" x14ac:dyDescent="0.3">
      <c r="A8" s="7">
        <v>6</v>
      </c>
      <c r="B8" s="62">
        <v>23</v>
      </c>
      <c r="C8" s="33">
        <v>1E-3</v>
      </c>
      <c r="E8" s="21" t="str">
        <f t="shared" si="3"/>
        <v>23 - 26</v>
      </c>
      <c r="F8" s="22">
        <f t="shared" si="0"/>
        <v>8.6666666666666663E-3</v>
      </c>
      <c r="G8" s="23">
        <f t="shared" si="1"/>
        <v>-3.3333333333333332E-4</v>
      </c>
      <c r="H8" s="24" t="str">
        <f t="shared" si="2"/>
        <v>Y= 0.01 +  (-0.0003 * Temperature)</v>
      </c>
      <c r="J8" s="86"/>
      <c r="K8" s="87"/>
      <c r="L8" s="87"/>
      <c r="M8" s="87"/>
      <c r="N8" s="87"/>
      <c r="O8" s="88"/>
    </row>
    <row r="9" spans="1:15" x14ac:dyDescent="0.3">
      <c r="A9" s="7">
        <v>7</v>
      </c>
      <c r="B9" s="62">
        <v>26</v>
      </c>
      <c r="C9" s="33">
        <v>0</v>
      </c>
      <c r="E9" s="21" t="str">
        <f t="shared" si="3"/>
        <v>26 - 27</v>
      </c>
      <c r="F9" s="22">
        <f>IF(ISBLANK(C10),"",C10-(B10*G9))</f>
        <v>0</v>
      </c>
      <c r="G9" s="23">
        <f t="shared" si="1"/>
        <v>0</v>
      </c>
      <c r="H9" s="24" t="str">
        <f>IF(ISBLANK(C10),"",CONCATENATE("Y= ",ROUND(F9,2)," +  (",ROUND(G9,4)," * ",$B$2,")"))</f>
        <v>Y= 0 +  (0 * Temperature)</v>
      </c>
      <c r="J9" s="86"/>
      <c r="K9" s="87"/>
      <c r="L9" s="87"/>
      <c r="M9" s="87"/>
      <c r="N9" s="87"/>
      <c r="O9" s="88"/>
    </row>
    <row r="10" spans="1:15" x14ac:dyDescent="0.3">
      <c r="A10" s="7">
        <v>8</v>
      </c>
      <c r="B10" s="62">
        <v>27</v>
      </c>
      <c r="C10" s="33">
        <v>0</v>
      </c>
      <c r="E10" s="21" t="str">
        <f t="shared" si="3"/>
        <v/>
      </c>
      <c r="F10" s="22" t="str">
        <f>IF(ISBLANK(C11),"",C11-(B11*G10))</f>
        <v/>
      </c>
      <c r="G10" s="23" t="str">
        <f t="shared" si="1"/>
        <v/>
      </c>
      <c r="H10" s="24" t="str">
        <f t="shared" ref="H10:H12" si="4">IF(ISBLANK(C11),"",CONCATENATE("Y= ",ROUND(F10,2)," +  (",ROUND(G10,4)," * ",$B$2,")"))</f>
        <v/>
      </c>
      <c r="J10" s="86"/>
      <c r="K10" s="87"/>
      <c r="L10" s="87"/>
      <c r="M10" s="87"/>
      <c r="N10" s="87"/>
      <c r="O10" s="88"/>
    </row>
    <row r="11" spans="1:15" x14ac:dyDescent="0.3">
      <c r="A11" s="7">
        <v>9</v>
      </c>
      <c r="B11" s="33"/>
      <c r="C11" s="33"/>
      <c r="E11" s="21" t="str">
        <f t="shared" si="3"/>
        <v/>
      </c>
      <c r="F11" s="22" t="str">
        <f t="shared" ref="F11:F12" si="5">IF(ISBLANK(C12),"",C12-(B12*G11))</f>
        <v/>
      </c>
      <c r="G11" s="23" t="str">
        <f t="shared" si="1"/>
        <v/>
      </c>
      <c r="H11" s="24" t="str">
        <f t="shared" si="4"/>
        <v/>
      </c>
      <c r="J11" s="86"/>
      <c r="K11" s="87"/>
      <c r="L11" s="87"/>
      <c r="M11" s="87"/>
      <c r="N11" s="87"/>
      <c r="O11" s="88"/>
    </row>
    <row r="12" spans="1:15" x14ac:dyDescent="0.3">
      <c r="A12" s="8">
        <v>10</v>
      </c>
      <c r="B12" s="35"/>
      <c r="C12" s="35"/>
      <c r="E12" s="25" t="str">
        <f t="shared" si="3"/>
        <v/>
      </c>
      <c r="F12" s="26" t="str">
        <f t="shared" si="5"/>
        <v/>
      </c>
      <c r="G12" s="27" t="str">
        <f t="shared" si="1"/>
        <v/>
      </c>
      <c r="H12" s="55" t="str">
        <f t="shared" si="4"/>
        <v/>
      </c>
      <c r="J12" s="89"/>
      <c r="K12" s="90"/>
      <c r="L12" s="90"/>
      <c r="M12" s="90"/>
      <c r="N12" s="90"/>
      <c r="O12" s="91"/>
    </row>
    <row r="13" spans="1:15" x14ac:dyDescent="0.3">
      <c r="B13" s="1"/>
      <c r="C13" s="1"/>
    </row>
    <row r="14" spans="1:15" x14ac:dyDescent="0.3">
      <c r="B14" s="1"/>
      <c r="C14" s="1"/>
    </row>
    <row r="15" spans="1:15" x14ac:dyDescent="0.3">
      <c r="B15" s="1"/>
      <c r="C15" s="1"/>
    </row>
  </sheetData>
  <sheetProtection sheet="1" objects="1" scenarios="1" selectLockedCells="1"/>
  <mergeCells count="3">
    <mergeCell ref="A1:C1"/>
    <mergeCell ref="J2:O2"/>
    <mergeCell ref="J3:O12"/>
  </mergeCells>
  <dataValidations count="1">
    <dataValidation type="decimal" allowBlank="1" showErrorMessage="1" errorTitle="Incorrect Value" error="Please enter an index value between 0 and 1." sqref="C3:C12" xr:uid="{00000000-0002-0000-0500-000000000000}">
      <formula1>0</formula1>
      <formula2>1</formula2>
    </dataValidation>
  </dataValidation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5"/>
  <sheetViews>
    <sheetView showGridLines="0" zoomScale="80" zoomScaleNormal="80" workbookViewId="0">
      <selection activeCell="C8" sqref="C8"/>
    </sheetView>
  </sheetViews>
  <sheetFormatPr defaultRowHeight="14.4" x14ac:dyDescent="0.3"/>
  <cols>
    <col min="1" max="1" width="12.109375" bestFit="1" customWidth="1"/>
    <col min="2" max="2" width="35.109375" bestFit="1" customWidth="1"/>
    <col min="3" max="3" width="20.109375" bestFit="1" customWidth="1"/>
    <col min="4" max="4" width="3.44140625" customWidth="1"/>
    <col min="5" max="5" width="9.77734375" bestFit="1" customWidth="1"/>
    <col min="7" max="7" width="12.44140625" bestFit="1" customWidth="1"/>
    <col min="8" max="8" width="43.77734375" bestFit="1" customWidth="1"/>
    <col min="9" max="9" width="2.77734375" customWidth="1"/>
    <col min="10" max="10" width="8.77734375" customWidth="1"/>
    <col min="12" max="12" width="10.109375" bestFit="1" customWidth="1"/>
    <col min="15" max="15" width="11.109375" bestFit="1" customWidth="1"/>
  </cols>
  <sheetData>
    <row r="1" spans="1:15" x14ac:dyDescent="0.3">
      <c r="A1" s="79" t="s">
        <v>28</v>
      </c>
      <c r="B1" s="79"/>
      <c r="C1" s="79"/>
      <c r="I1" s="14"/>
      <c r="J1" s="14"/>
    </row>
    <row r="2" spans="1:15" x14ac:dyDescent="0.3">
      <c r="A2" s="6" t="s">
        <v>0</v>
      </c>
      <c r="B2" s="60" t="s">
        <v>20</v>
      </c>
      <c r="C2" s="61" t="s">
        <v>1</v>
      </c>
      <c r="E2" s="80" t="s">
        <v>51</v>
      </c>
      <c r="F2" s="81"/>
      <c r="G2" s="81"/>
      <c r="H2" s="82"/>
      <c r="I2" s="12"/>
      <c r="J2" s="80" t="s">
        <v>56</v>
      </c>
      <c r="K2" s="81"/>
      <c r="L2" s="81"/>
      <c r="M2" s="81"/>
      <c r="N2" s="81"/>
      <c r="O2" s="82"/>
    </row>
    <row r="3" spans="1:15" x14ac:dyDescent="0.3">
      <c r="A3" s="7">
        <v>1</v>
      </c>
      <c r="B3" s="57" t="s">
        <v>47</v>
      </c>
      <c r="C3" s="58">
        <v>0.1</v>
      </c>
      <c r="E3" s="68" t="s">
        <v>52</v>
      </c>
      <c r="F3" s="69"/>
      <c r="G3" s="70"/>
      <c r="H3" s="71"/>
      <c r="J3" s="83"/>
      <c r="K3" s="84"/>
      <c r="L3" s="84"/>
      <c r="M3" s="84"/>
      <c r="N3" s="84"/>
      <c r="O3" s="85"/>
    </row>
    <row r="4" spans="1:15" x14ac:dyDescent="0.3">
      <c r="A4" s="7">
        <v>2</v>
      </c>
      <c r="B4" s="57" t="s">
        <v>48</v>
      </c>
      <c r="C4" s="58">
        <v>0.25</v>
      </c>
      <c r="E4" s="68" t="s">
        <v>53</v>
      </c>
      <c r="F4" s="69"/>
      <c r="G4" s="70"/>
      <c r="H4" s="71"/>
      <c r="J4" s="86"/>
      <c r="K4" s="87"/>
      <c r="L4" s="87"/>
      <c r="M4" s="87"/>
      <c r="N4" s="87"/>
      <c r="O4" s="88"/>
    </row>
    <row r="5" spans="1:15" x14ac:dyDescent="0.3">
      <c r="A5" s="7">
        <v>3</v>
      </c>
      <c r="B5" s="57" t="s">
        <v>49</v>
      </c>
      <c r="C5" s="58">
        <v>0.5</v>
      </c>
      <c r="E5" s="68" t="s">
        <v>55</v>
      </c>
      <c r="F5" s="69"/>
      <c r="G5" s="70"/>
      <c r="H5" s="71"/>
      <c r="J5" s="86"/>
      <c r="K5" s="87"/>
      <c r="L5" s="87"/>
      <c r="M5" s="87"/>
      <c r="N5" s="87"/>
      <c r="O5" s="88"/>
    </row>
    <row r="6" spans="1:15" x14ac:dyDescent="0.3">
      <c r="A6" s="7">
        <v>4</v>
      </c>
      <c r="B6" s="57" t="s">
        <v>50</v>
      </c>
      <c r="C6" s="58">
        <v>1</v>
      </c>
      <c r="E6" s="68" t="s">
        <v>54</v>
      </c>
      <c r="F6" s="69"/>
      <c r="G6" s="70"/>
      <c r="H6" s="71"/>
      <c r="J6" s="86"/>
      <c r="K6" s="87"/>
      <c r="L6" s="87"/>
      <c r="M6" s="87"/>
      <c r="N6" s="87"/>
      <c r="O6" s="88"/>
    </row>
    <row r="7" spans="1:15" x14ac:dyDescent="0.3">
      <c r="A7" s="7">
        <v>5</v>
      </c>
      <c r="B7" s="57"/>
      <c r="C7" s="59"/>
      <c r="E7" s="68"/>
      <c r="F7" s="69"/>
      <c r="G7" s="70"/>
      <c r="H7" s="71"/>
      <c r="I7" s="13"/>
      <c r="J7" s="86"/>
      <c r="K7" s="87"/>
      <c r="L7" s="87"/>
      <c r="M7" s="87"/>
      <c r="N7" s="87"/>
      <c r="O7" s="88"/>
    </row>
    <row r="8" spans="1:15" x14ac:dyDescent="0.3">
      <c r="A8" s="7">
        <v>6</v>
      </c>
      <c r="B8" s="57"/>
      <c r="C8" s="59"/>
      <c r="E8" s="68"/>
      <c r="F8" s="69"/>
      <c r="G8" s="70"/>
      <c r="H8" s="71"/>
      <c r="J8" s="86"/>
      <c r="K8" s="87"/>
      <c r="L8" s="87"/>
      <c r="M8" s="87"/>
      <c r="N8" s="87"/>
      <c r="O8" s="88"/>
    </row>
    <row r="9" spans="1:15" x14ac:dyDescent="0.3">
      <c r="A9" s="7">
        <v>7</v>
      </c>
      <c r="B9" s="57"/>
      <c r="C9" s="59"/>
      <c r="E9" s="68"/>
      <c r="F9" s="69"/>
      <c r="G9" s="70"/>
      <c r="H9" s="71"/>
      <c r="J9" s="86"/>
      <c r="K9" s="87"/>
      <c r="L9" s="87"/>
      <c r="M9" s="87"/>
      <c r="N9" s="87"/>
      <c r="O9" s="88"/>
    </row>
    <row r="10" spans="1:15" x14ac:dyDescent="0.3">
      <c r="A10" s="7">
        <v>8</v>
      </c>
      <c r="B10" s="57"/>
      <c r="C10" s="59"/>
      <c r="E10" s="68"/>
      <c r="F10" s="69"/>
      <c r="G10" s="70"/>
      <c r="H10" s="71"/>
      <c r="J10" s="86"/>
      <c r="K10" s="87"/>
      <c r="L10" s="87"/>
      <c r="M10" s="87"/>
      <c r="N10" s="87"/>
      <c r="O10" s="88"/>
    </row>
    <row r="11" spans="1:15" x14ac:dyDescent="0.3">
      <c r="A11" s="7">
        <v>9</v>
      </c>
      <c r="B11" s="57"/>
      <c r="C11" s="59"/>
      <c r="E11" s="68"/>
      <c r="F11" s="69"/>
      <c r="G11" s="70"/>
      <c r="H11" s="71"/>
      <c r="J11" s="86"/>
      <c r="K11" s="87"/>
      <c r="L11" s="87"/>
      <c r="M11" s="87"/>
      <c r="N11" s="87"/>
      <c r="O11" s="88"/>
    </row>
    <row r="12" spans="1:15" x14ac:dyDescent="0.3">
      <c r="A12" s="8">
        <v>10</v>
      </c>
      <c r="B12" s="57"/>
      <c r="C12" s="59"/>
      <c r="E12" s="72"/>
      <c r="F12" s="73"/>
      <c r="G12" s="74"/>
      <c r="H12" s="75"/>
      <c r="J12" s="89"/>
      <c r="K12" s="90"/>
      <c r="L12" s="90"/>
      <c r="M12" s="90"/>
      <c r="N12" s="90"/>
      <c r="O12" s="91"/>
    </row>
    <row r="13" spans="1:15" x14ac:dyDescent="0.3">
      <c r="B13" s="1"/>
      <c r="C13" s="1"/>
    </row>
    <row r="14" spans="1:15" x14ac:dyDescent="0.3">
      <c r="B14" s="1"/>
      <c r="C14" s="1"/>
    </row>
    <row r="15" spans="1:15" x14ac:dyDescent="0.3">
      <c r="B15" s="1"/>
      <c r="C15" s="1"/>
    </row>
  </sheetData>
  <sheetProtection sheet="1" objects="1" scenarios="1" selectLockedCells="1"/>
  <mergeCells count="4">
    <mergeCell ref="A1:C1"/>
    <mergeCell ref="E2:H2"/>
    <mergeCell ref="J2:O2"/>
    <mergeCell ref="J3:O12"/>
  </mergeCells>
  <dataValidations count="1">
    <dataValidation type="decimal" allowBlank="1" showErrorMessage="1" errorTitle="Incorrect Value" error="Please enter an index value between 0 and 1." sqref="C3:C12" xr:uid="{00000000-0002-0000-0600-000000000000}">
      <formula1>0</formula1>
      <formula2>1</formula2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N163"/>
  <sheetViews>
    <sheetView showGridLines="0" zoomScale="80" zoomScaleNormal="80" workbookViewId="0">
      <selection activeCell="B5" sqref="B5"/>
    </sheetView>
  </sheetViews>
  <sheetFormatPr defaultColWidth="11.5546875" defaultRowHeight="13.2" x14ac:dyDescent="0.25"/>
  <cols>
    <col min="1" max="1" width="40.77734375" style="2" customWidth="1"/>
    <col min="2" max="2" width="13.44140625" style="2" customWidth="1"/>
    <col min="3" max="4" width="13.44140625" style="2" bestFit="1" customWidth="1"/>
    <col min="5" max="5" width="12.5546875" style="2" bestFit="1" customWidth="1"/>
    <col min="6" max="6" width="22.109375" style="2" bestFit="1" customWidth="1"/>
    <col min="7" max="7" width="14.77734375" style="2" bestFit="1" customWidth="1"/>
    <col min="8" max="8" width="2.109375" style="2" customWidth="1"/>
    <col min="9" max="9" width="8.77734375" style="2" customWidth="1"/>
    <col min="10" max="10" width="9.109375" style="2"/>
    <col min="11" max="11" width="10.109375" style="2" bestFit="1" customWidth="1"/>
    <col min="12" max="13" width="9.109375" style="2"/>
    <col min="14" max="14" width="11.109375" style="2" bestFit="1" customWidth="1"/>
    <col min="15" max="16384" width="11.5546875" style="2"/>
  </cols>
  <sheetData>
    <row r="1" spans="1:14" ht="14.4" x14ac:dyDescent="0.3">
      <c r="A1" s="98" t="s">
        <v>28</v>
      </c>
      <c r="B1" s="98"/>
      <c r="E1" s="6" t="s">
        <v>0</v>
      </c>
      <c r="F1" s="31" t="s">
        <v>57</v>
      </c>
      <c r="G1" s="37" t="s">
        <v>58</v>
      </c>
      <c r="I1" s="80" t="s">
        <v>56</v>
      </c>
      <c r="J1" s="81"/>
      <c r="K1" s="81"/>
      <c r="L1" s="81"/>
      <c r="M1" s="81"/>
      <c r="N1" s="82"/>
    </row>
    <row r="2" spans="1:14" ht="14.4" x14ac:dyDescent="0.3">
      <c r="A2" s="38" t="s">
        <v>9</v>
      </c>
      <c r="B2" s="39" t="s">
        <v>2</v>
      </c>
      <c r="E2" s="15">
        <v>1</v>
      </c>
      <c r="F2" s="30">
        <v>1</v>
      </c>
      <c r="G2" s="16">
        <f t="shared" ref="G2:G11" si="0">C56</f>
        <v>0.99990000000000001</v>
      </c>
      <c r="I2" s="83"/>
      <c r="J2" s="84"/>
      <c r="K2" s="84"/>
      <c r="L2" s="84"/>
      <c r="M2" s="84"/>
      <c r="N2" s="85"/>
    </row>
    <row r="3" spans="1:14" ht="14.4" x14ac:dyDescent="0.3">
      <c r="A3" s="19" t="s">
        <v>43</v>
      </c>
      <c r="B3" s="28">
        <v>1</v>
      </c>
      <c r="E3" s="15">
        <v>2</v>
      </c>
      <c r="F3" s="30">
        <v>0.8</v>
      </c>
      <c r="G3" s="16">
        <f t="shared" si="0"/>
        <v>0.99873664318162225</v>
      </c>
      <c r="I3" s="86"/>
      <c r="J3" s="87"/>
      <c r="K3" s="87"/>
      <c r="L3" s="87"/>
      <c r="M3" s="87"/>
      <c r="N3" s="88"/>
    </row>
    <row r="4" spans="1:14" ht="14.4" x14ac:dyDescent="0.3">
      <c r="A4" s="19" t="s">
        <v>44</v>
      </c>
      <c r="B4" s="36">
        <v>0.99990000000000001</v>
      </c>
      <c r="E4" s="15">
        <v>3</v>
      </c>
      <c r="F4" s="30">
        <v>0.7</v>
      </c>
      <c r="G4" s="16">
        <f t="shared" si="0"/>
        <v>0.99552140846800363</v>
      </c>
      <c r="I4" s="86"/>
      <c r="J4" s="87"/>
      <c r="K4" s="87"/>
      <c r="L4" s="87"/>
      <c r="M4" s="87"/>
      <c r="N4" s="88"/>
    </row>
    <row r="5" spans="1:14" ht="14.4" x14ac:dyDescent="0.3">
      <c r="A5" s="19" t="s">
        <v>45</v>
      </c>
      <c r="B5" s="28">
        <v>1E-4</v>
      </c>
      <c r="E5" s="15">
        <v>4</v>
      </c>
      <c r="F5" s="30">
        <v>0.6</v>
      </c>
      <c r="G5" s="16">
        <f t="shared" si="0"/>
        <v>0.98425244408736601</v>
      </c>
      <c r="I5" s="86"/>
      <c r="J5" s="87"/>
      <c r="K5" s="87"/>
      <c r="L5" s="87"/>
      <c r="M5" s="87"/>
      <c r="N5" s="88"/>
    </row>
    <row r="6" spans="1:14" ht="14.4" x14ac:dyDescent="0.3">
      <c r="A6" s="20" t="s">
        <v>46</v>
      </c>
      <c r="B6" s="29">
        <v>0.03</v>
      </c>
      <c r="E6" s="15">
        <v>5</v>
      </c>
      <c r="F6" s="30">
        <v>0.5</v>
      </c>
      <c r="G6" s="16">
        <f t="shared" si="0"/>
        <v>0.94616211175983522</v>
      </c>
      <c r="I6" s="86"/>
      <c r="J6" s="87"/>
      <c r="K6" s="87"/>
      <c r="L6" s="87"/>
      <c r="M6" s="87"/>
      <c r="N6" s="88"/>
    </row>
    <row r="7" spans="1:14" ht="14.4" x14ac:dyDescent="0.3">
      <c r="E7" s="15">
        <v>6</v>
      </c>
      <c r="F7" s="30">
        <v>0.4</v>
      </c>
      <c r="G7" s="16">
        <f t="shared" si="0"/>
        <v>0.83169327811209948</v>
      </c>
      <c r="I7" s="86"/>
      <c r="J7" s="87"/>
      <c r="K7" s="87"/>
      <c r="L7" s="87"/>
      <c r="M7" s="87"/>
      <c r="N7" s="88"/>
    </row>
    <row r="8" spans="1:14" ht="14.4" x14ac:dyDescent="0.3">
      <c r="E8" s="15">
        <v>7</v>
      </c>
      <c r="F8" s="30">
        <v>0.3</v>
      </c>
      <c r="G8" s="16">
        <f t="shared" si="0"/>
        <v>0.58149533059791447</v>
      </c>
      <c r="I8" s="86"/>
      <c r="J8" s="87"/>
      <c r="K8" s="87"/>
      <c r="L8" s="87"/>
      <c r="M8" s="87"/>
      <c r="N8" s="88"/>
    </row>
    <row r="9" spans="1:14" ht="14.4" x14ac:dyDescent="0.3">
      <c r="E9" s="15">
        <v>8</v>
      </c>
      <c r="F9" s="30">
        <v>0.2</v>
      </c>
      <c r="G9" s="16">
        <f t="shared" si="0"/>
        <v>0.28093147372269994</v>
      </c>
      <c r="I9" s="86"/>
      <c r="J9" s="87"/>
      <c r="K9" s="87"/>
      <c r="L9" s="87"/>
      <c r="M9" s="87"/>
      <c r="N9" s="88"/>
    </row>
    <row r="10" spans="1:14" ht="14.4" x14ac:dyDescent="0.3">
      <c r="E10" s="15">
        <v>9</v>
      </c>
      <c r="F10" s="30">
        <v>0.1</v>
      </c>
      <c r="G10" s="16">
        <f t="shared" si="0"/>
        <v>9.8980265456853844E-2</v>
      </c>
      <c r="I10" s="86"/>
      <c r="J10" s="87"/>
      <c r="K10" s="87"/>
      <c r="L10" s="87"/>
      <c r="M10" s="87"/>
      <c r="N10" s="88"/>
    </row>
    <row r="11" spans="1:14" ht="14.4" x14ac:dyDescent="0.3">
      <c r="E11" s="17">
        <v>10</v>
      </c>
      <c r="F11" s="56">
        <v>0</v>
      </c>
      <c r="G11" s="18">
        <f t="shared" si="0"/>
        <v>2.9963101069681017E-2</v>
      </c>
      <c r="I11" s="89"/>
      <c r="J11" s="90"/>
      <c r="K11" s="90"/>
      <c r="L11" s="90"/>
      <c r="M11" s="90"/>
      <c r="N11" s="91"/>
    </row>
    <row r="14" spans="1:14" ht="14.4" x14ac:dyDescent="0.25">
      <c r="I14" s="3"/>
    </row>
    <row r="15" spans="1:14" ht="14.4" x14ac:dyDescent="0.3">
      <c r="A15"/>
      <c r="B15"/>
      <c r="C15"/>
      <c r="D15"/>
      <c r="I15" s="3"/>
    </row>
    <row r="16" spans="1:14" ht="14.4" x14ac:dyDescent="0.3">
      <c r="A16"/>
      <c r="B16"/>
      <c r="C16"/>
      <c r="D16"/>
      <c r="I16" s="3"/>
    </row>
    <row r="17" spans="1:12" ht="14.4" x14ac:dyDescent="0.3">
      <c r="D17"/>
      <c r="I17" s="3"/>
    </row>
    <row r="18" spans="1:12" ht="14.4" x14ac:dyDescent="0.3">
      <c r="D18"/>
      <c r="I18" s="3"/>
    </row>
    <row r="19" spans="1:12" ht="14.4" x14ac:dyDescent="0.3">
      <c r="D19"/>
      <c r="I19" s="3"/>
    </row>
    <row r="20" spans="1:12" ht="14.4" x14ac:dyDescent="0.3">
      <c r="D20"/>
      <c r="I20" s="3"/>
      <c r="J20"/>
      <c r="K20" s="1"/>
      <c r="L20" s="1"/>
    </row>
    <row r="21" spans="1:12" ht="14.4" x14ac:dyDescent="0.3">
      <c r="D21"/>
      <c r="I21" s="3"/>
      <c r="J21"/>
      <c r="K21" s="1"/>
      <c r="L21" s="1"/>
    </row>
    <row r="22" spans="1:12" ht="14.4" x14ac:dyDescent="0.3">
      <c r="D22"/>
      <c r="H22"/>
    </row>
    <row r="23" spans="1:12" ht="14.4" x14ac:dyDescent="0.3">
      <c r="D23"/>
      <c r="H23"/>
    </row>
    <row r="24" spans="1:12" ht="14.4" hidden="1" x14ac:dyDescent="0.3">
      <c r="D24"/>
      <c r="H24"/>
    </row>
    <row r="25" spans="1:12" ht="14.4" hidden="1" x14ac:dyDescent="0.3">
      <c r="A25" t="s">
        <v>23</v>
      </c>
      <c r="B25">
        <f>LN(B4/(1-B4))</f>
        <v>9.2102403669759596</v>
      </c>
      <c r="C25"/>
      <c r="D25"/>
      <c r="H25"/>
    </row>
    <row r="26" spans="1:12" ht="14.4" hidden="1" x14ac:dyDescent="0.3">
      <c r="A26" t="s">
        <v>24</v>
      </c>
      <c r="B26">
        <f>LN(B6/(1-B6))</f>
        <v>-3.4760986898352733</v>
      </c>
      <c r="C26"/>
      <c r="D26"/>
      <c r="H26"/>
    </row>
    <row r="27" spans="1:12" ht="14.4" hidden="1" x14ac:dyDescent="0.3">
      <c r="A27" t="s">
        <v>22</v>
      </c>
      <c r="B27" s="2">
        <f>($B$25-$B$26)/($B$3-$B$5)</f>
        <v>12.687607817592992</v>
      </c>
      <c r="C27"/>
      <c r="D27"/>
      <c r="H27"/>
    </row>
    <row r="28" spans="1:12" ht="14.4" hidden="1" x14ac:dyDescent="0.3">
      <c r="A28" t="s">
        <v>10</v>
      </c>
      <c r="B28" s="2">
        <f>$B$25-($B$27*$B$3)</f>
        <v>-3.4773674506170327</v>
      </c>
      <c r="C28"/>
      <c r="D28"/>
      <c r="H28"/>
    </row>
    <row r="29" spans="1:12" ht="14.4" hidden="1" x14ac:dyDescent="0.3">
      <c r="A29"/>
      <c r="B29"/>
      <c r="C29"/>
      <c r="D29"/>
      <c r="H29"/>
    </row>
    <row r="30" spans="1:12" ht="14.4" hidden="1" x14ac:dyDescent="0.3">
      <c r="A30"/>
      <c r="B30"/>
      <c r="C30"/>
      <c r="D30"/>
      <c r="H30"/>
    </row>
    <row r="31" spans="1:12" ht="14.4" hidden="1" x14ac:dyDescent="0.3">
      <c r="A31" t="s">
        <v>25</v>
      </c>
      <c r="B31" t="s">
        <v>11</v>
      </c>
      <c r="C31" t="s">
        <v>26</v>
      </c>
      <c r="D31" t="s">
        <v>40</v>
      </c>
      <c r="H31"/>
    </row>
    <row r="32" spans="1:12" ht="14.4" hidden="1" x14ac:dyDescent="0.3">
      <c r="A32" s="2">
        <v>0</v>
      </c>
      <c r="B32">
        <f t="shared" ref="B32:B52" si="1">EXP($B$28+($B$27*A32))</f>
        <v>3.088861990994568E-2</v>
      </c>
      <c r="C32">
        <f>B32/(1+B32)</f>
        <v>2.9963101069681017E-2</v>
      </c>
      <c r="D32">
        <v>1</v>
      </c>
      <c r="H32"/>
    </row>
    <row r="33" spans="1:8" ht="14.4" hidden="1" x14ac:dyDescent="0.3">
      <c r="A33">
        <f t="shared" ref="A33:A52" si="2">A32+($B$3/20)</f>
        <v>0.05</v>
      </c>
      <c r="B33">
        <f t="shared" si="1"/>
        <v>5.8251405402992368E-2</v>
      </c>
      <c r="C33">
        <f t="shared" ref="C33:C52" si="3">B33/(1+B33)</f>
        <v>5.5044959170935069E-2</v>
      </c>
      <c r="D33">
        <v>2</v>
      </c>
      <c r="H33"/>
    </row>
    <row r="34" spans="1:8" ht="14.4" hidden="1" x14ac:dyDescent="0.3">
      <c r="A34">
        <f t="shared" si="2"/>
        <v>0.1</v>
      </c>
      <c r="B34">
        <f t="shared" si="1"/>
        <v>0.1098536043797541</v>
      </c>
      <c r="C34">
        <f t="shared" si="3"/>
        <v>9.8980265456853844E-2</v>
      </c>
      <c r="D34">
        <v>3</v>
      </c>
      <c r="H34"/>
    </row>
    <row r="35" spans="1:8" ht="14.4" hidden="1" x14ac:dyDescent="0.3">
      <c r="A35">
        <f t="shared" si="2"/>
        <v>0.15000000000000002</v>
      </c>
      <c r="B35">
        <f t="shared" si="1"/>
        <v>0.20716778096144622</v>
      </c>
      <c r="C35">
        <f t="shared" si="3"/>
        <v>0.1716147367654626</v>
      </c>
      <c r="D35">
        <v>4</v>
      </c>
      <c r="H35"/>
    </row>
    <row r="36" spans="1:8" ht="14.4" hidden="1" x14ac:dyDescent="0.3">
      <c r="A36">
        <f t="shared" si="2"/>
        <v>0.2</v>
      </c>
      <c r="B36">
        <f t="shared" si="1"/>
        <v>0.39068804078675817</v>
      </c>
      <c r="C36">
        <f t="shared" si="3"/>
        <v>0.28093147372269994</v>
      </c>
      <c r="D36">
        <v>5</v>
      </c>
      <c r="H36"/>
    </row>
    <row r="37" spans="1:8" ht="14.4" hidden="1" x14ac:dyDescent="0.3">
      <c r="A37">
        <f t="shared" si="2"/>
        <v>0.25</v>
      </c>
      <c r="B37">
        <f t="shared" si="1"/>
        <v>0.73678032609810695</v>
      </c>
      <c r="C37">
        <f t="shared" si="3"/>
        <v>0.42422194391928403</v>
      </c>
      <c r="D37">
        <v>6</v>
      </c>
      <c r="E37"/>
      <c r="F37"/>
      <c r="G37"/>
      <c r="H37"/>
    </row>
    <row r="38" spans="1:8" ht="14.4" hidden="1" x14ac:dyDescent="0.3">
      <c r="A38">
        <f t="shared" si="2"/>
        <v>0.3</v>
      </c>
      <c r="B38">
        <f t="shared" si="1"/>
        <v>1.3894596001251129</v>
      </c>
      <c r="C38">
        <f t="shared" si="3"/>
        <v>0.58149533059791447</v>
      </c>
      <c r="D38">
        <v>7</v>
      </c>
      <c r="E38"/>
      <c r="F38"/>
      <c r="G38"/>
      <c r="H38"/>
    </row>
    <row r="39" spans="1:8" ht="14.4" hidden="1" x14ac:dyDescent="0.3">
      <c r="A39">
        <f t="shared" si="2"/>
        <v>0.35</v>
      </c>
      <c r="B39">
        <f t="shared" si="1"/>
        <v>2.6203169547211393</v>
      </c>
      <c r="C39">
        <f t="shared" si="3"/>
        <v>0.72378109085285147</v>
      </c>
      <c r="D39">
        <v>8</v>
      </c>
      <c r="E39"/>
      <c r="F39"/>
      <c r="G39"/>
      <c r="H39"/>
    </row>
    <row r="40" spans="1:8" ht="14.4" hidden="1" x14ac:dyDescent="0.3">
      <c r="A40">
        <f t="shared" si="2"/>
        <v>0.39999999999999997</v>
      </c>
      <c r="B40">
        <f t="shared" si="1"/>
        <v>4.9415333433090209</v>
      </c>
      <c r="C40">
        <f t="shared" si="3"/>
        <v>0.83169327811209937</v>
      </c>
      <c r="D40">
        <v>9</v>
      </c>
      <c r="E40"/>
      <c r="F40"/>
      <c r="G40"/>
      <c r="H40"/>
    </row>
    <row r="41" spans="1:8" ht="14.4" hidden="1" x14ac:dyDescent="0.3">
      <c r="A41">
        <f t="shared" si="2"/>
        <v>0.44999999999999996</v>
      </c>
      <c r="B41">
        <f t="shared" si="1"/>
        <v>9.3190069006875227</v>
      </c>
      <c r="C41">
        <f t="shared" si="3"/>
        <v>0.90309144963035415</v>
      </c>
      <c r="D41">
        <v>10</v>
      </c>
      <c r="E41"/>
      <c r="F41"/>
      <c r="G41"/>
      <c r="H41"/>
    </row>
    <row r="42" spans="1:8" ht="14.4" hidden="1" x14ac:dyDescent="0.3">
      <c r="A42">
        <f t="shared" si="2"/>
        <v>0.49999999999999994</v>
      </c>
      <c r="B42">
        <f t="shared" si="1"/>
        <v>17.574279799740879</v>
      </c>
      <c r="C42">
        <f t="shared" si="3"/>
        <v>0.94616211175983522</v>
      </c>
      <c r="D42">
        <v>11</v>
      </c>
      <c r="E42"/>
      <c r="F42"/>
      <c r="G42"/>
      <c r="H42"/>
    </row>
    <row r="43" spans="1:8" ht="14.4" hidden="1" x14ac:dyDescent="0.3">
      <c r="A43">
        <f t="shared" si="2"/>
        <v>0.54999999999999993</v>
      </c>
      <c r="B43">
        <f t="shared" si="1"/>
        <v>33.142513335492232</v>
      </c>
      <c r="C43">
        <f t="shared" si="3"/>
        <v>0.97071100214053463</v>
      </c>
      <c r="D43">
        <v>12</v>
      </c>
      <c r="E43"/>
      <c r="F43"/>
      <c r="G43"/>
      <c r="H43"/>
    </row>
    <row r="44" spans="1:8" ht="14.4" hidden="1" x14ac:dyDescent="0.3">
      <c r="A44">
        <f t="shared" si="2"/>
        <v>0.6</v>
      </c>
      <c r="B44">
        <f t="shared" si="1"/>
        <v>62.501917729196265</v>
      </c>
      <c r="C44">
        <f t="shared" si="3"/>
        <v>0.98425244408736601</v>
      </c>
      <c r="D44">
        <v>13</v>
      </c>
      <c r="E44"/>
      <c r="F44"/>
      <c r="G44"/>
      <c r="H44"/>
    </row>
    <row r="45" spans="1:8" ht="14.4" hidden="1" x14ac:dyDescent="0.3">
      <c r="A45">
        <f t="shared" si="2"/>
        <v>0.65</v>
      </c>
      <c r="B45">
        <f t="shared" si="1"/>
        <v>117.869447023614</v>
      </c>
      <c r="C45">
        <f t="shared" si="3"/>
        <v>0.99158740933823519</v>
      </c>
      <c r="D45">
        <v>14</v>
      </c>
      <c r="E45"/>
      <c r="F45"/>
      <c r="G45"/>
      <c r="H45"/>
    </row>
    <row r="46" spans="1:8" ht="14.4" hidden="1" x14ac:dyDescent="0.3">
      <c r="A46">
        <f t="shared" si="2"/>
        <v>0.70000000000000007</v>
      </c>
      <c r="B46">
        <f t="shared" si="1"/>
        <v>222.28448416331824</v>
      </c>
      <c r="C46">
        <f t="shared" si="3"/>
        <v>0.99552140846800374</v>
      </c>
      <c r="D46">
        <v>15</v>
      </c>
      <c r="E46"/>
      <c r="F46"/>
      <c r="G46"/>
      <c r="H46"/>
    </row>
    <row r="47" spans="1:8" ht="14.4" hidden="1" x14ac:dyDescent="0.3">
      <c r="A47">
        <f t="shared" si="2"/>
        <v>0.75000000000000011</v>
      </c>
      <c r="B47">
        <f t="shared" si="1"/>
        <v>419.19592521591784</v>
      </c>
      <c r="C47">
        <f t="shared" si="3"/>
        <v>0.99762015778833135</v>
      </c>
      <c r="D47">
        <v>16</v>
      </c>
      <c r="E47"/>
      <c r="F47"/>
      <c r="G47"/>
      <c r="H47"/>
    </row>
    <row r="48" spans="1:8" ht="14.4" hidden="1" x14ac:dyDescent="0.3">
      <c r="A48">
        <f t="shared" si="2"/>
        <v>0.80000000000000016</v>
      </c>
      <c r="B48">
        <f t="shared" si="1"/>
        <v>790.54201366803056</v>
      </c>
      <c r="C48">
        <f t="shared" si="3"/>
        <v>0.99873664318162225</v>
      </c>
      <c r="D48">
        <v>17</v>
      </c>
      <c r="E48"/>
      <c r="F48"/>
      <c r="G48"/>
      <c r="H48"/>
    </row>
    <row r="49" spans="1:8" ht="14.4" hidden="1" x14ac:dyDescent="0.3">
      <c r="A49">
        <f t="shared" si="2"/>
        <v>0.8500000000000002</v>
      </c>
      <c r="B49">
        <f t="shared" si="1"/>
        <v>1490.846255369504</v>
      </c>
      <c r="C49">
        <f t="shared" si="3"/>
        <v>0.99932968964033608</v>
      </c>
      <c r="D49">
        <v>18</v>
      </c>
      <c r="E49"/>
      <c r="F49"/>
      <c r="G49"/>
      <c r="H49"/>
    </row>
    <row r="50" spans="1:8" ht="14.4" hidden="1" x14ac:dyDescent="0.3">
      <c r="A50">
        <f t="shared" si="2"/>
        <v>0.90000000000000024</v>
      </c>
      <c r="B50">
        <f t="shared" si="1"/>
        <v>2811.5173118207099</v>
      </c>
      <c r="C50">
        <f t="shared" si="3"/>
        <v>0.99964444663298713</v>
      </c>
      <c r="D50">
        <v>19</v>
      </c>
      <c r="E50"/>
      <c r="F50"/>
      <c r="G50"/>
      <c r="H50"/>
    </row>
    <row r="51" spans="1:8" ht="14.4" hidden="1" x14ac:dyDescent="0.3">
      <c r="A51">
        <f t="shared" si="2"/>
        <v>0.95000000000000029</v>
      </c>
      <c r="B51">
        <f t="shared" si="1"/>
        <v>5302.1091653132271</v>
      </c>
      <c r="C51">
        <f t="shared" si="3"/>
        <v>0.9998114313756653</v>
      </c>
      <c r="D51">
        <v>20</v>
      </c>
      <c r="E51"/>
      <c r="F51"/>
      <c r="G51"/>
      <c r="H51"/>
    </row>
    <row r="52" spans="1:8" ht="14.4" hidden="1" x14ac:dyDescent="0.3">
      <c r="A52">
        <f t="shared" si="2"/>
        <v>1.0000000000000002</v>
      </c>
      <c r="B52">
        <f t="shared" si="1"/>
        <v>9999.0000000011369</v>
      </c>
      <c r="C52">
        <f t="shared" si="3"/>
        <v>0.99990000000000001</v>
      </c>
      <c r="D52">
        <v>21</v>
      </c>
      <c r="E52"/>
      <c r="F52"/>
      <c r="G52"/>
      <c r="H52"/>
    </row>
    <row r="53" spans="1:8" ht="14.4" hidden="1" x14ac:dyDescent="0.3">
      <c r="A53"/>
      <c r="B53"/>
      <c r="C53"/>
      <c r="D53"/>
      <c r="E53"/>
      <c r="F53"/>
      <c r="G53"/>
      <c r="H53"/>
    </row>
    <row r="54" spans="1:8" ht="14.4" hidden="1" x14ac:dyDescent="0.3">
      <c r="D54"/>
      <c r="E54"/>
      <c r="F54"/>
      <c r="G54"/>
      <c r="H54"/>
    </row>
    <row r="55" spans="1:8" ht="14.4" hidden="1" x14ac:dyDescent="0.3">
      <c r="A55" t="s">
        <v>27</v>
      </c>
      <c r="B55"/>
      <c r="C55"/>
      <c r="D55" t="s">
        <v>40</v>
      </c>
      <c r="E55"/>
      <c r="F55"/>
      <c r="G55"/>
      <c r="H55"/>
    </row>
    <row r="56" spans="1:8" ht="14.4" hidden="1" x14ac:dyDescent="0.3">
      <c r="A56">
        <f t="shared" ref="A56:A61" si="4">F2</f>
        <v>1</v>
      </c>
      <c r="B56">
        <f t="shared" ref="B56:B69" si="5">EXP($B$28+($B$27*A56))</f>
        <v>9999.0000000011023</v>
      </c>
      <c r="C56">
        <f t="shared" ref="C56:C69" si="6">B56/(1+B56)</f>
        <v>0.99990000000000001</v>
      </c>
      <c r="D56">
        <v>1</v>
      </c>
      <c r="E56"/>
      <c r="F56"/>
      <c r="G56"/>
      <c r="H56"/>
    </row>
    <row r="57" spans="1:8" ht="14.4" hidden="1" x14ac:dyDescent="0.3">
      <c r="A57">
        <f t="shared" si="4"/>
        <v>0.8</v>
      </c>
      <c r="B57">
        <f t="shared" si="5"/>
        <v>790.54201366803056</v>
      </c>
      <c r="C57">
        <f t="shared" si="6"/>
        <v>0.99873664318162225</v>
      </c>
      <c r="D57">
        <v>2</v>
      </c>
      <c r="E57"/>
      <c r="F57"/>
      <c r="G57"/>
      <c r="H57"/>
    </row>
    <row r="58" spans="1:8" ht="14.4" hidden="1" x14ac:dyDescent="0.3">
      <c r="A58">
        <f t="shared" si="4"/>
        <v>0.7</v>
      </c>
      <c r="B58">
        <f t="shared" si="5"/>
        <v>222.28448416331784</v>
      </c>
      <c r="C58">
        <f t="shared" si="6"/>
        <v>0.99552140846800363</v>
      </c>
      <c r="D58">
        <v>3</v>
      </c>
      <c r="E58"/>
      <c r="F58"/>
      <c r="G58"/>
      <c r="H58"/>
    </row>
    <row r="59" spans="1:8" ht="14.4" hidden="1" x14ac:dyDescent="0.3">
      <c r="A59">
        <f t="shared" si="4"/>
        <v>0.6</v>
      </c>
      <c r="B59">
        <f t="shared" si="5"/>
        <v>62.501917729196265</v>
      </c>
      <c r="C59">
        <f t="shared" si="6"/>
        <v>0.98425244408736601</v>
      </c>
      <c r="D59">
        <v>4</v>
      </c>
      <c r="E59"/>
      <c r="F59"/>
      <c r="G59"/>
      <c r="H59"/>
    </row>
    <row r="60" spans="1:8" ht="14.4" hidden="1" x14ac:dyDescent="0.3">
      <c r="A60">
        <f t="shared" si="4"/>
        <v>0.5</v>
      </c>
      <c r="B60">
        <f t="shared" si="5"/>
        <v>17.574279799740896</v>
      </c>
      <c r="C60">
        <f t="shared" si="6"/>
        <v>0.94616211175983522</v>
      </c>
      <c r="D60">
        <v>5</v>
      </c>
      <c r="E60"/>
      <c r="F60"/>
      <c r="G60"/>
      <c r="H60"/>
    </row>
    <row r="61" spans="1:8" ht="14.4" hidden="1" x14ac:dyDescent="0.3">
      <c r="A61">
        <f t="shared" si="4"/>
        <v>0.4</v>
      </c>
      <c r="B61">
        <f t="shared" si="5"/>
        <v>4.9415333433090254</v>
      </c>
      <c r="C61">
        <f t="shared" si="6"/>
        <v>0.83169327811209948</v>
      </c>
      <c r="D61">
        <v>6</v>
      </c>
      <c r="E61"/>
      <c r="F61"/>
      <c r="G61"/>
      <c r="H61"/>
    </row>
    <row r="62" spans="1:8" ht="14.4" hidden="1" x14ac:dyDescent="0.3">
      <c r="A62">
        <f t="shared" ref="A62:A65" si="7">F8</f>
        <v>0.3</v>
      </c>
      <c r="B62">
        <f t="shared" si="5"/>
        <v>1.3894596001251129</v>
      </c>
      <c r="C62">
        <f t="shared" si="6"/>
        <v>0.58149533059791447</v>
      </c>
      <c r="D62">
        <v>7</v>
      </c>
      <c r="E62"/>
      <c r="F62"/>
      <c r="G62"/>
      <c r="H62"/>
    </row>
    <row r="63" spans="1:8" ht="14.4" hidden="1" x14ac:dyDescent="0.3">
      <c r="A63">
        <f t="shared" si="7"/>
        <v>0.2</v>
      </c>
      <c r="B63">
        <f t="shared" si="5"/>
        <v>0.39068804078675817</v>
      </c>
      <c r="C63">
        <f t="shared" si="6"/>
        <v>0.28093147372269994</v>
      </c>
      <c r="D63">
        <v>8</v>
      </c>
      <c r="E63"/>
      <c r="F63"/>
      <c r="G63"/>
      <c r="H63"/>
    </row>
    <row r="64" spans="1:8" ht="14.4" hidden="1" x14ac:dyDescent="0.3">
      <c r="A64">
        <f t="shared" si="7"/>
        <v>0.1</v>
      </c>
      <c r="B64">
        <f t="shared" si="5"/>
        <v>0.1098536043797541</v>
      </c>
      <c r="C64">
        <f t="shared" si="6"/>
        <v>9.8980265456853844E-2</v>
      </c>
      <c r="D64">
        <v>9</v>
      </c>
      <c r="E64"/>
      <c r="F64"/>
      <c r="G64"/>
      <c r="H64"/>
    </row>
    <row r="65" spans="1:8" ht="14.4" hidden="1" x14ac:dyDescent="0.3">
      <c r="A65">
        <f t="shared" si="7"/>
        <v>0</v>
      </c>
      <c r="B65">
        <f t="shared" si="5"/>
        <v>3.088861990994568E-2</v>
      </c>
      <c r="C65">
        <f t="shared" si="6"/>
        <v>2.9963101069681017E-2</v>
      </c>
      <c r="D65">
        <v>10</v>
      </c>
      <c r="E65"/>
      <c r="F65"/>
      <c r="G65"/>
      <c r="H65"/>
    </row>
    <row r="66" spans="1:8" ht="14.4" hidden="1" x14ac:dyDescent="0.3">
      <c r="A66" t="e">
        <f>#REF!</f>
        <v>#REF!</v>
      </c>
      <c r="B66" t="e">
        <f t="shared" si="5"/>
        <v>#REF!</v>
      </c>
      <c r="C66" t="e">
        <f t="shared" si="6"/>
        <v>#REF!</v>
      </c>
      <c r="D66">
        <v>11</v>
      </c>
      <c r="E66"/>
      <c r="F66"/>
      <c r="G66"/>
      <c r="H66"/>
    </row>
    <row r="67" spans="1:8" ht="14.4" hidden="1" x14ac:dyDescent="0.3">
      <c r="A67" t="e">
        <f>#REF!</f>
        <v>#REF!</v>
      </c>
      <c r="B67" t="e">
        <f t="shared" si="5"/>
        <v>#REF!</v>
      </c>
      <c r="C67" t="e">
        <f t="shared" si="6"/>
        <v>#REF!</v>
      </c>
      <c r="D67">
        <v>12</v>
      </c>
      <c r="E67"/>
      <c r="F67"/>
      <c r="G67"/>
      <c r="H67"/>
    </row>
    <row r="68" spans="1:8" ht="14.4" hidden="1" x14ac:dyDescent="0.3">
      <c r="A68" t="e">
        <f>#REF!</f>
        <v>#REF!</v>
      </c>
      <c r="B68" t="e">
        <f t="shared" si="5"/>
        <v>#REF!</v>
      </c>
      <c r="C68" t="e">
        <f t="shared" si="6"/>
        <v>#REF!</v>
      </c>
      <c r="D68">
        <v>13</v>
      </c>
      <c r="E68"/>
      <c r="F68"/>
      <c r="G68"/>
      <c r="H68"/>
    </row>
    <row r="69" spans="1:8" ht="14.4" hidden="1" x14ac:dyDescent="0.3">
      <c r="A69" t="e">
        <f>#REF!</f>
        <v>#REF!</v>
      </c>
      <c r="B69" t="e">
        <f t="shared" si="5"/>
        <v>#REF!</v>
      </c>
      <c r="C69" t="e">
        <f t="shared" si="6"/>
        <v>#REF!</v>
      </c>
      <c r="D69">
        <v>14</v>
      </c>
      <c r="E69"/>
      <c r="F69"/>
      <c r="G69"/>
      <c r="H69"/>
    </row>
    <row r="70" spans="1:8" ht="14.4" hidden="1" x14ac:dyDescent="0.3">
      <c r="A70" t="e">
        <f>#REF!</f>
        <v>#REF!</v>
      </c>
      <c r="B70" t="e">
        <f t="shared" ref="B70:B76" si="8">EXP($B$28+($B$27*A70))</f>
        <v>#REF!</v>
      </c>
      <c r="C70" t="e">
        <f t="shared" ref="C70:C73" si="9">B70/(1+B70)</f>
        <v>#REF!</v>
      </c>
      <c r="D70">
        <v>15</v>
      </c>
      <c r="E70"/>
      <c r="F70"/>
      <c r="G70"/>
      <c r="H70"/>
    </row>
    <row r="71" spans="1:8" ht="14.4" hidden="1" x14ac:dyDescent="0.3">
      <c r="A71" t="e">
        <f>#REF!</f>
        <v>#REF!</v>
      </c>
      <c r="B71" t="e">
        <f t="shared" si="8"/>
        <v>#REF!</v>
      </c>
      <c r="C71" t="e">
        <f t="shared" si="9"/>
        <v>#REF!</v>
      </c>
      <c r="D71">
        <v>16</v>
      </c>
      <c r="E71"/>
      <c r="F71"/>
      <c r="G71"/>
      <c r="H71"/>
    </row>
    <row r="72" spans="1:8" ht="14.4" hidden="1" x14ac:dyDescent="0.3">
      <c r="A72" t="e">
        <f>#REF!</f>
        <v>#REF!</v>
      </c>
      <c r="B72" t="e">
        <f t="shared" si="8"/>
        <v>#REF!</v>
      </c>
      <c r="C72" t="e">
        <f t="shared" si="9"/>
        <v>#REF!</v>
      </c>
      <c r="D72">
        <v>17</v>
      </c>
      <c r="E72"/>
      <c r="F72"/>
      <c r="G72"/>
      <c r="H72"/>
    </row>
    <row r="73" spans="1:8" ht="14.4" hidden="1" x14ac:dyDescent="0.3">
      <c r="A73" t="e">
        <f>#REF!</f>
        <v>#REF!</v>
      </c>
      <c r="B73" t="e">
        <f t="shared" si="8"/>
        <v>#REF!</v>
      </c>
      <c r="C73" t="e">
        <f t="shared" si="9"/>
        <v>#REF!</v>
      </c>
      <c r="D73">
        <v>18</v>
      </c>
      <c r="E73"/>
      <c r="F73"/>
      <c r="G73"/>
      <c r="H73"/>
    </row>
    <row r="74" spans="1:8" ht="14.4" hidden="1" x14ac:dyDescent="0.3">
      <c r="A74" t="e">
        <f>#REF!</f>
        <v>#REF!</v>
      </c>
      <c r="B74" t="e">
        <f t="shared" si="8"/>
        <v>#REF!</v>
      </c>
      <c r="C74" t="e">
        <f t="shared" ref="C74:C76" si="10">B74/(1+B74)</f>
        <v>#REF!</v>
      </c>
      <c r="D74">
        <v>19</v>
      </c>
      <c r="E74"/>
      <c r="F74"/>
      <c r="G74"/>
      <c r="H74"/>
    </row>
    <row r="75" spans="1:8" ht="14.4" hidden="1" x14ac:dyDescent="0.3">
      <c r="A75" t="e">
        <f>#REF!</f>
        <v>#REF!</v>
      </c>
      <c r="B75" t="e">
        <f t="shared" si="8"/>
        <v>#REF!</v>
      </c>
      <c r="C75" t="e">
        <f t="shared" si="10"/>
        <v>#REF!</v>
      </c>
      <c r="D75">
        <v>20</v>
      </c>
      <c r="E75"/>
      <c r="F75"/>
      <c r="G75"/>
      <c r="H75"/>
    </row>
    <row r="76" spans="1:8" ht="14.4" hidden="1" x14ac:dyDescent="0.3">
      <c r="A76">
        <f>F12</f>
        <v>0</v>
      </c>
      <c r="B76">
        <f t="shared" si="8"/>
        <v>3.088861990994568E-2</v>
      </c>
      <c r="C76">
        <f t="shared" si="10"/>
        <v>2.9963101069681017E-2</v>
      </c>
      <c r="D76">
        <v>21</v>
      </c>
      <c r="E76"/>
      <c r="F76"/>
      <c r="G76"/>
      <c r="H76"/>
    </row>
    <row r="77" spans="1:8" ht="14.4" hidden="1" x14ac:dyDescent="0.3">
      <c r="A77"/>
      <c r="B77"/>
      <c r="C77"/>
      <c r="D77"/>
      <c r="E77"/>
      <c r="F77"/>
      <c r="G77"/>
      <c r="H77"/>
    </row>
    <row r="78" spans="1:8" ht="14.4" x14ac:dyDescent="0.3">
      <c r="A78"/>
      <c r="B78"/>
      <c r="C78"/>
      <c r="D78"/>
      <c r="E78"/>
      <c r="F78"/>
      <c r="G78"/>
      <c r="H78"/>
    </row>
    <row r="79" spans="1:8" ht="14.4" x14ac:dyDescent="0.3">
      <c r="A79"/>
      <c r="B79"/>
      <c r="C79"/>
      <c r="D79"/>
      <c r="E79"/>
      <c r="F79"/>
      <c r="G79"/>
      <c r="H79"/>
    </row>
    <row r="80" spans="1:8" ht="14.4" x14ac:dyDescent="0.3">
      <c r="A80"/>
      <c r="B80"/>
      <c r="C80"/>
      <c r="D80"/>
      <c r="E80"/>
      <c r="F80"/>
      <c r="G80"/>
      <c r="H80"/>
    </row>
    <row r="81" spans="1:8" ht="14.4" x14ac:dyDescent="0.3">
      <c r="A81"/>
      <c r="B81"/>
      <c r="C81"/>
      <c r="D81"/>
      <c r="E81"/>
      <c r="F81"/>
      <c r="G81"/>
      <c r="H81"/>
    </row>
    <row r="82" spans="1:8" ht="14.4" x14ac:dyDescent="0.3">
      <c r="A82"/>
      <c r="B82"/>
      <c r="C82"/>
      <c r="D82"/>
      <c r="E82"/>
      <c r="F82"/>
      <c r="G82"/>
      <c r="H82"/>
    </row>
    <row r="83" spans="1:8" ht="14.4" x14ac:dyDescent="0.3">
      <c r="A83"/>
      <c r="B83"/>
      <c r="C83"/>
      <c r="D83"/>
      <c r="E83"/>
      <c r="F83"/>
      <c r="G83"/>
      <c r="H83"/>
    </row>
    <row r="84" spans="1:8" ht="14.4" x14ac:dyDescent="0.3">
      <c r="A84"/>
      <c r="B84"/>
      <c r="C84"/>
      <c r="D84"/>
      <c r="E84"/>
      <c r="F84"/>
      <c r="G84"/>
      <c r="H84"/>
    </row>
    <row r="85" spans="1:8" ht="14.4" x14ac:dyDescent="0.3">
      <c r="A85"/>
      <c r="B85"/>
      <c r="C85"/>
      <c r="D85"/>
      <c r="E85"/>
      <c r="F85"/>
      <c r="G85"/>
      <c r="H85"/>
    </row>
    <row r="86" spans="1:8" ht="14.4" x14ac:dyDescent="0.3">
      <c r="A86"/>
      <c r="B86"/>
      <c r="C86"/>
      <c r="D86"/>
      <c r="E86"/>
      <c r="F86"/>
      <c r="G86"/>
      <c r="H86"/>
    </row>
    <row r="87" spans="1:8" ht="14.4" x14ac:dyDescent="0.3">
      <c r="A87"/>
      <c r="B87"/>
      <c r="C87"/>
      <c r="D87"/>
      <c r="E87"/>
      <c r="F87"/>
      <c r="G87"/>
      <c r="H87"/>
    </row>
    <row r="88" spans="1:8" ht="14.4" x14ac:dyDescent="0.3">
      <c r="A88"/>
      <c r="B88"/>
      <c r="C88"/>
      <c r="D88"/>
      <c r="E88"/>
      <c r="F88"/>
      <c r="G88"/>
      <c r="H88"/>
    </row>
    <row r="89" spans="1:8" ht="14.4" x14ac:dyDescent="0.3">
      <c r="A89"/>
      <c r="B89"/>
      <c r="C89"/>
      <c r="D89"/>
      <c r="E89"/>
      <c r="F89"/>
      <c r="G89"/>
      <c r="H89"/>
    </row>
    <row r="90" spans="1:8" ht="14.4" x14ac:dyDescent="0.3">
      <c r="A90"/>
      <c r="B90"/>
      <c r="C90"/>
      <c r="D90"/>
      <c r="E90"/>
      <c r="F90"/>
      <c r="G90"/>
      <c r="H90"/>
    </row>
    <row r="91" spans="1:8" ht="14.4" x14ac:dyDescent="0.3">
      <c r="A91"/>
      <c r="B91"/>
      <c r="C91"/>
      <c r="D91"/>
      <c r="E91"/>
      <c r="F91"/>
      <c r="G91"/>
      <c r="H91"/>
    </row>
    <row r="92" spans="1:8" ht="14.4" x14ac:dyDescent="0.3">
      <c r="A92"/>
      <c r="B92"/>
      <c r="C92"/>
      <c r="D92"/>
      <c r="E92"/>
      <c r="F92"/>
      <c r="G92"/>
      <c r="H92"/>
    </row>
    <row r="93" spans="1:8" ht="14.4" x14ac:dyDescent="0.3">
      <c r="A93"/>
      <c r="B93"/>
      <c r="C93"/>
      <c r="D93"/>
      <c r="E93"/>
      <c r="F93"/>
      <c r="G93"/>
      <c r="H93"/>
    </row>
    <row r="94" spans="1:8" ht="14.4" x14ac:dyDescent="0.3">
      <c r="A94"/>
      <c r="B94"/>
      <c r="C94"/>
      <c r="D94"/>
      <c r="E94"/>
      <c r="F94"/>
      <c r="G94"/>
      <c r="H94"/>
    </row>
    <row r="95" spans="1:8" ht="14.4" x14ac:dyDescent="0.3">
      <c r="A95"/>
      <c r="B95"/>
      <c r="C95"/>
      <c r="D95"/>
      <c r="E95"/>
      <c r="F95"/>
      <c r="G95"/>
      <c r="H95"/>
    </row>
    <row r="96" spans="1:8" ht="14.4" x14ac:dyDescent="0.3">
      <c r="A96"/>
      <c r="B96"/>
      <c r="C96"/>
      <c r="D96"/>
      <c r="E96"/>
      <c r="F96"/>
      <c r="G96"/>
      <c r="H96"/>
    </row>
    <row r="97" spans="1:8" ht="14.4" x14ac:dyDescent="0.3">
      <c r="A97"/>
      <c r="B97"/>
      <c r="C97"/>
      <c r="D97"/>
      <c r="E97"/>
      <c r="F97"/>
      <c r="G97"/>
      <c r="H97"/>
    </row>
    <row r="98" spans="1:8" ht="14.4" x14ac:dyDescent="0.3">
      <c r="A98"/>
      <c r="B98"/>
      <c r="C98"/>
      <c r="D98"/>
      <c r="E98"/>
      <c r="F98"/>
      <c r="G98"/>
      <c r="H98"/>
    </row>
    <row r="99" spans="1:8" ht="14.4" x14ac:dyDescent="0.3">
      <c r="A99"/>
      <c r="B99"/>
      <c r="C99"/>
      <c r="D99"/>
      <c r="E99"/>
      <c r="F99"/>
      <c r="G99"/>
      <c r="H99"/>
    </row>
    <row r="100" spans="1:8" ht="14.4" x14ac:dyDescent="0.3">
      <c r="A100"/>
      <c r="B100"/>
      <c r="C100"/>
      <c r="D100"/>
      <c r="E100"/>
      <c r="F100"/>
      <c r="G100"/>
      <c r="H100"/>
    </row>
    <row r="101" spans="1:8" ht="14.4" x14ac:dyDescent="0.3">
      <c r="A101"/>
      <c r="B101"/>
      <c r="C101"/>
      <c r="D101"/>
      <c r="E101"/>
      <c r="F101"/>
      <c r="G101"/>
      <c r="H101"/>
    </row>
    <row r="102" spans="1:8" ht="14.4" x14ac:dyDescent="0.3">
      <c r="A102"/>
      <c r="B102"/>
      <c r="C102"/>
      <c r="D102"/>
      <c r="E102"/>
      <c r="F102"/>
      <c r="G102"/>
      <c r="H102"/>
    </row>
    <row r="103" spans="1:8" ht="14.4" x14ac:dyDescent="0.3">
      <c r="A103"/>
      <c r="B103"/>
      <c r="C103"/>
      <c r="D103"/>
      <c r="E103"/>
      <c r="F103"/>
      <c r="G103"/>
      <c r="H103"/>
    </row>
    <row r="104" spans="1:8" ht="14.4" x14ac:dyDescent="0.3">
      <c r="A104"/>
      <c r="B104"/>
      <c r="C104"/>
      <c r="D104"/>
      <c r="E104"/>
      <c r="F104"/>
      <c r="G104"/>
      <c r="H104"/>
    </row>
    <row r="105" spans="1:8" ht="14.4" x14ac:dyDescent="0.3">
      <c r="A105"/>
      <c r="B105"/>
      <c r="C105"/>
      <c r="D105"/>
      <c r="E105"/>
      <c r="F105"/>
      <c r="G105"/>
      <c r="H105"/>
    </row>
    <row r="106" spans="1:8" ht="14.4" x14ac:dyDescent="0.3">
      <c r="A106"/>
      <c r="B106"/>
      <c r="C106"/>
      <c r="D106"/>
      <c r="E106"/>
      <c r="F106"/>
      <c r="G106"/>
      <c r="H106"/>
    </row>
    <row r="107" spans="1:8" ht="14.4" x14ac:dyDescent="0.3">
      <c r="A107"/>
      <c r="B107"/>
      <c r="C107"/>
      <c r="D107"/>
      <c r="E107"/>
      <c r="F107"/>
      <c r="G107"/>
      <c r="H107"/>
    </row>
    <row r="108" spans="1:8" ht="14.4" x14ac:dyDescent="0.3">
      <c r="A108"/>
      <c r="B108"/>
      <c r="C108"/>
      <c r="D108"/>
      <c r="E108"/>
      <c r="F108"/>
      <c r="G108"/>
      <c r="H108"/>
    </row>
    <row r="109" spans="1:8" ht="14.4" x14ac:dyDescent="0.3">
      <c r="A109"/>
      <c r="B109"/>
      <c r="C109"/>
      <c r="D109"/>
      <c r="E109"/>
      <c r="F109"/>
      <c r="G109"/>
      <c r="H109"/>
    </row>
    <row r="110" spans="1:8" ht="14.4" x14ac:dyDescent="0.3">
      <c r="A110"/>
      <c r="B110"/>
      <c r="C110"/>
      <c r="D110"/>
      <c r="E110"/>
      <c r="F110"/>
      <c r="G110"/>
      <c r="H110"/>
    </row>
    <row r="111" spans="1:8" ht="14.4" x14ac:dyDescent="0.3">
      <c r="A111"/>
      <c r="B111"/>
      <c r="C111"/>
      <c r="D111"/>
      <c r="E111"/>
      <c r="F111"/>
      <c r="G111"/>
      <c r="H111"/>
    </row>
    <row r="112" spans="1:8" ht="14.4" x14ac:dyDescent="0.3">
      <c r="A112"/>
      <c r="B112"/>
      <c r="C112"/>
      <c r="D112"/>
      <c r="E112"/>
      <c r="F112"/>
      <c r="G112"/>
      <c r="H112"/>
    </row>
    <row r="113" spans="1:8" ht="14.4" x14ac:dyDescent="0.3">
      <c r="A113"/>
      <c r="B113"/>
      <c r="C113"/>
      <c r="D113"/>
      <c r="E113"/>
      <c r="F113"/>
      <c r="G113"/>
      <c r="H113"/>
    </row>
    <row r="114" spans="1:8" ht="14.4" x14ac:dyDescent="0.3">
      <c r="A114"/>
      <c r="B114"/>
      <c r="C114"/>
      <c r="D114"/>
      <c r="E114"/>
      <c r="F114"/>
      <c r="G114"/>
      <c r="H114"/>
    </row>
    <row r="115" spans="1:8" ht="14.4" x14ac:dyDescent="0.3">
      <c r="A115"/>
      <c r="B115"/>
      <c r="C115"/>
      <c r="D115"/>
      <c r="E115"/>
      <c r="F115"/>
      <c r="G115"/>
      <c r="H115"/>
    </row>
    <row r="116" spans="1:8" ht="14.4" x14ac:dyDescent="0.3">
      <c r="A116"/>
      <c r="B116"/>
      <c r="C116"/>
      <c r="D116"/>
      <c r="E116"/>
      <c r="F116"/>
      <c r="G116"/>
      <c r="H116"/>
    </row>
    <row r="117" spans="1:8" ht="14.4" x14ac:dyDescent="0.3">
      <c r="A117"/>
      <c r="B117"/>
      <c r="C117"/>
      <c r="D117"/>
      <c r="E117"/>
      <c r="F117"/>
      <c r="G117"/>
      <c r="H117"/>
    </row>
    <row r="118" spans="1:8" ht="14.4" x14ac:dyDescent="0.3">
      <c r="A118"/>
      <c r="B118"/>
      <c r="C118"/>
      <c r="D118"/>
      <c r="E118"/>
      <c r="F118"/>
      <c r="G118"/>
      <c r="H118"/>
    </row>
    <row r="119" spans="1:8" ht="14.4" x14ac:dyDescent="0.3">
      <c r="A119"/>
      <c r="B119"/>
      <c r="C119"/>
      <c r="D119"/>
      <c r="E119"/>
      <c r="F119"/>
      <c r="G119"/>
      <c r="H119"/>
    </row>
    <row r="120" spans="1:8" ht="14.4" x14ac:dyDescent="0.3">
      <c r="A120"/>
      <c r="B120"/>
      <c r="C120"/>
      <c r="D120"/>
      <c r="E120"/>
      <c r="F120"/>
      <c r="G120"/>
      <c r="H120"/>
    </row>
    <row r="121" spans="1:8" ht="14.4" x14ac:dyDescent="0.3">
      <c r="A121"/>
      <c r="B121"/>
      <c r="C121"/>
      <c r="D121"/>
      <c r="E121"/>
      <c r="F121"/>
      <c r="G121"/>
      <c r="H121"/>
    </row>
    <row r="122" spans="1:8" ht="14.4" x14ac:dyDescent="0.3">
      <c r="A122"/>
      <c r="B122"/>
      <c r="C122"/>
      <c r="D122"/>
      <c r="E122"/>
      <c r="F122"/>
      <c r="G122"/>
      <c r="H122"/>
    </row>
    <row r="123" spans="1:8" ht="14.4" x14ac:dyDescent="0.3">
      <c r="A123"/>
      <c r="B123"/>
      <c r="C123"/>
      <c r="D123"/>
      <c r="E123"/>
      <c r="F123"/>
      <c r="G123"/>
      <c r="H123"/>
    </row>
    <row r="124" spans="1:8" ht="14.4" x14ac:dyDescent="0.3">
      <c r="A124"/>
      <c r="B124"/>
      <c r="C124"/>
      <c r="D124"/>
      <c r="E124"/>
      <c r="F124"/>
      <c r="G124"/>
      <c r="H124"/>
    </row>
    <row r="125" spans="1:8" ht="14.4" x14ac:dyDescent="0.3">
      <c r="A125"/>
      <c r="B125"/>
      <c r="C125"/>
      <c r="D125"/>
      <c r="E125"/>
      <c r="F125"/>
      <c r="G125"/>
      <c r="H125"/>
    </row>
    <row r="126" spans="1:8" ht="14.4" x14ac:dyDescent="0.3">
      <c r="A126"/>
      <c r="B126"/>
      <c r="C126"/>
      <c r="D126"/>
      <c r="E126"/>
      <c r="F126"/>
      <c r="G126"/>
      <c r="H126"/>
    </row>
    <row r="127" spans="1:8" ht="14.4" x14ac:dyDescent="0.3">
      <c r="A127"/>
      <c r="B127"/>
      <c r="C127"/>
      <c r="D127"/>
      <c r="E127"/>
      <c r="F127"/>
      <c r="G127"/>
      <c r="H127"/>
    </row>
    <row r="128" spans="1:8" ht="14.4" x14ac:dyDescent="0.3">
      <c r="A128"/>
      <c r="B128"/>
      <c r="C128"/>
      <c r="D128"/>
      <c r="E128"/>
      <c r="F128"/>
      <c r="G128"/>
      <c r="H128"/>
    </row>
    <row r="129" spans="1:8" ht="14.4" x14ac:dyDescent="0.3">
      <c r="A129"/>
      <c r="B129"/>
      <c r="C129"/>
      <c r="D129"/>
      <c r="E129"/>
      <c r="F129"/>
      <c r="G129"/>
      <c r="H129"/>
    </row>
    <row r="130" spans="1:8" ht="14.4" x14ac:dyDescent="0.3">
      <c r="A130"/>
      <c r="B130"/>
      <c r="C130"/>
      <c r="D130"/>
      <c r="E130"/>
      <c r="F130"/>
      <c r="G130"/>
      <c r="H130"/>
    </row>
    <row r="131" spans="1:8" ht="14.4" x14ac:dyDescent="0.3">
      <c r="A131"/>
      <c r="B131"/>
      <c r="C131"/>
      <c r="D131"/>
      <c r="E131"/>
      <c r="F131"/>
      <c r="G131"/>
      <c r="H131"/>
    </row>
    <row r="132" spans="1:8" ht="14.4" x14ac:dyDescent="0.3">
      <c r="A132"/>
      <c r="B132"/>
      <c r="C132"/>
      <c r="D132"/>
      <c r="E132"/>
      <c r="F132"/>
      <c r="G132"/>
      <c r="H132"/>
    </row>
    <row r="133" spans="1:8" ht="14.4" x14ac:dyDescent="0.3">
      <c r="A133"/>
      <c r="B133"/>
      <c r="C133"/>
      <c r="D133"/>
      <c r="E133"/>
      <c r="F133"/>
      <c r="G133"/>
      <c r="H133"/>
    </row>
    <row r="134" spans="1:8" ht="14.4" x14ac:dyDescent="0.3">
      <c r="A134"/>
      <c r="B134"/>
      <c r="C134"/>
      <c r="D134"/>
      <c r="E134"/>
      <c r="F134"/>
      <c r="G134"/>
      <c r="H134"/>
    </row>
    <row r="135" spans="1:8" ht="14.4" x14ac:dyDescent="0.3">
      <c r="A135"/>
      <c r="B135"/>
      <c r="C135"/>
      <c r="D135"/>
      <c r="E135"/>
      <c r="F135"/>
      <c r="G135"/>
      <c r="H135"/>
    </row>
    <row r="136" spans="1:8" ht="14.4" x14ac:dyDescent="0.3">
      <c r="A136"/>
      <c r="B136"/>
      <c r="C136"/>
      <c r="D136"/>
      <c r="E136"/>
      <c r="F136"/>
      <c r="G136"/>
      <c r="H136"/>
    </row>
    <row r="137" spans="1:8" ht="14.4" x14ac:dyDescent="0.3">
      <c r="A137"/>
      <c r="B137"/>
      <c r="C137"/>
      <c r="D137"/>
      <c r="E137"/>
      <c r="F137"/>
      <c r="G137"/>
      <c r="H137"/>
    </row>
    <row r="138" spans="1:8" ht="14.4" x14ac:dyDescent="0.3">
      <c r="A138"/>
      <c r="B138"/>
      <c r="C138"/>
      <c r="D138"/>
      <c r="H138"/>
    </row>
    <row r="139" spans="1:8" ht="14.4" x14ac:dyDescent="0.3">
      <c r="A139"/>
      <c r="B139"/>
      <c r="C139"/>
      <c r="D139"/>
      <c r="H139"/>
    </row>
    <row r="140" spans="1:8" ht="14.4" x14ac:dyDescent="0.3">
      <c r="A140"/>
      <c r="B140"/>
      <c r="C140"/>
      <c r="D140"/>
      <c r="H140"/>
    </row>
    <row r="141" spans="1:8" ht="14.4" x14ac:dyDescent="0.3">
      <c r="A141"/>
      <c r="B141"/>
      <c r="C141"/>
      <c r="D141"/>
      <c r="H141"/>
    </row>
    <row r="142" spans="1:8" ht="14.4" x14ac:dyDescent="0.3">
      <c r="A142"/>
      <c r="B142"/>
      <c r="C142"/>
      <c r="D142"/>
      <c r="H142"/>
    </row>
    <row r="143" spans="1:8" ht="14.4" x14ac:dyDescent="0.3">
      <c r="A143"/>
      <c r="B143"/>
      <c r="C143"/>
      <c r="D143"/>
      <c r="H143"/>
    </row>
    <row r="144" spans="1:8" ht="14.4" x14ac:dyDescent="0.3">
      <c r="A144"/>
      <c r="B144"/>
      <c r="C144"/>
      <c r="D144"/>
      <c r="H144"/>
    </row>
    <row r="145" spans="1:8" ht="14.4" x14ac:dyDescent="0.3">
      <c r="A145"/>
      <c r="B145"/>
      <c r="C145"/>
      <c r="D145"/>
      <c r="H145"/>
    </row>
    <row r="146" spans="1:8" ht="14.4" x14ac:dyDescent="0.3">
      <c r="A146"/>
      <c r="B146"/>
      <c r="C146"/>
      <c r="D146"/>
      <c r="H146"/>
    </row>
    <row r="147" spans="1:8" ht="14.4" x14ac:dyDescent="0.3">
      <c r="A147"/>
      <c r="B147"/>
      <c r="C147"/>
      <c r="D147"/>
      <c r="H147"/>
    </row>
    <row r="163" spans="1:1" x14ac:dyDescent="0.25">
      <c r="A163" s="2" t="s">
        <v>12</v>
      </c>
    </row>
  </sheetData>
  <sheetProtection sheet="1" objects="1" scenarios="1" selectLockedCells="1"/>
  <mergeCells count="3">
    <mergeCell ref="A1:B1"/>
    <mergeCell ref="I1:N1"/>
    <mergeCell ref="I2:N11"/>
  </mergeCells>
  <dataValidations count="2">
    <dataValidation type="decimal" operator="lessThanOrEqual" allowBlank="1" showInputMessage="1" showErrorMessage="1" errorTitle="Improper value" error="Please enter a number less than or equal to the maximum threshold" sqref="F2:F11" xr:uid="{00000000-0002-0000-0700-000000000000}">
      <formula1>$B$3</formula1>
    </dataValidation>
    <dataValidation type="decimal" allowBlank="1" showInputMessage="1" showErrorMessage="1" errorTitle="Improper value" error="Please enter a number greater than 0 and less than 1. For threshold values of 0 or 1, enter 0.00001 and 0.99999, respectively." sqref="B4 B6" xr:uid="{00000000-0002-0000-0700-000001000000}">
      <formula1>0</formula1>
      <formula2>1</formula2>
    </dataValidation>
  </dataValidation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pH- Veligers</vt:lpstr>
      <vt:lpstr>pH- Adults</vt:lpstr>
      <vt:lpstr>Calcium-Veligers</vt:lpstr>
      <vt:lpstr>Calcium-Adults</vt:lpstr>
      <vt:lpstr>Instructions</vt:lpstr>
      <vt:lpstr>Linear Function</vt:lpstr>
      <vt:lpstr>Categorical Function</vt:lpstr>
      <vt:lpstr>Logistic Function</vt:lpstr>
      <vt:lpstr>Sheet2</vt:lpstr>
    </vt:vector>
  </TitlesOfParts>
  <Company>United States Army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B6pdpknm</dc:creator>
  <cp:lastModifiedBy>Carrillo, Carra C ERDC-RDE-EL-MS CIV</cp:lastModifiedBy>
  <dcterms:created xsi:type="dcterms:W3CDTF">2016-04-15T14:55:36Z</dcterms:created>
  <dcterms:modified xsi:type="dcterms:W3CDTF">2022-09-09T15:18:57Z</dcterms:modified>
</cp:coreProperties>
</file>