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Desktop\OSU_Course\"/>
    </mc:Choice>
  </mc:AlternateContent>
  <xr:revisionPtr revIDLastSave="0" documentId="13_ncr:1_{6EAE4CCC-D536-48A3-9B58-A62C95868EFC}" xr6:coauthVersionLast="47" xr6:coauthVersionMax="47" xr10:uidLastSave="{00000000-0000-0000-0000-000000000000}"/>
  <bookViews>
    <workbookView xWindow="22065" yWindow="-180" windowWidth="28950" windowHeight="15465" tabRatio="762" activeTab="5" xr2:uid="{00000000-000D-0000-FFFF-FFFF00000000}"/>
  </bookViews>
  <sheets>
    <sheet name="Instructions" sheetId="12" r:id="rId1"/>
    <sheet name="Linear Function" sheetId="1" r:id="rId2"/>
    <sheet name="Linear Function (2)" sheetId="16" r:id="rId3"/>
    <sheet name="Categorical Function" sheetId="14" r:id="rId4"/>
    <sheet name="Logistic Function" sheetId="13" r:id="rId5"/>
    <sheet name="Logistic Function (2)" sheetId="18" r:id="rId6"/>
    <sheet name="Sheet2" sheetId="1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8" l="1"/>
  <c r="A64" i="18"/>
  <c r="A63" i="18"/>
  <c r="A62" i="18"/>
  <c r="A61" i="18"/>
  <c r="A60" i="18"/>
  <c r="A59" i="18"/>
  <c r="A58" i="18"/>
  <c r="A57" i="18"/>
  <c r="A56" i="18"/>
  <c r="A33" i="18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B26" i="18"/>
  <c r="B25" i="18"/>
  <c r="B27" i="18" l="1"/>
  <c r="B28" i="18" s="1"/>
  <c r="B76" i="18" s="1"/>
  <c r="C76" i="18" s="1"/>
  <c r="B44" i="18" l="1"/>
  <c r="C44" i="18" s="1"/>
  <c r="B75" i="18"/>
  <c r="C75" i="18" s="1"/>
  <c r="B70" i="18"/>
  <c r="C70" i="18" s="1"/>
  <c r="G16" i="18" s="1"/>
  <c r="B43" i="18"/>
  <c r="C43" i="18" s="1"/>
  <c r="B52" i="18"/>
  <c r="C52" i="18" s="1"/>
  <c r="B37" i="18"/>
  <c r="C37" i="18" s="1"/>
  <c r="B68" i="18"/>
  <c r="C68" i="18" s="1"/>
  <c r="G14" i="18" s="1"/>
  <c r="B62" i="18"/>
  <c r="C62" i="18" s="1"/>
  <c r="G8" i="18" s="1"/>
  <c r="B61" i="18"/>
  <c r="C61" i="18" s="1"/>
  <c r="G7" i="18" s="1"/>
  <c r="B35" i="18"/>
  <c r="C35" i="18" s="1"/>
  <c r="B40" i="18"/>
  <c r="C40" i="18" s="1"/>
  <c r="B71" i="18"/>
  <c r="C71" i="18" s="1"/>
  <c r="B73" i="18"/>
  <c r="C73" i="18" s="1"/>
  <c r="B32" i="18"/>
  <c r="C32" i="18" s="1"/>
  <c r="B34" i="18"/>
  <c r="C34" i="18" s="1"/>
  <c r="B67" i="18"/>
  <c r="C67" i="18" s="1"/>
  <c r="G13" i="18" s="1"/>
  <c r="B46" i="18"/>
  <c r="C46" i="18" s="1"/>
  <c r="B57" i="18"/>
  <c r="C57" i="18" s="1"/>
  <c r="G3" i="18" s="1"/>
  <c r="B65" i="18"/>
  <c r="C65" i="18" s="1"/>
  <c r="G11" i="18" s="1"/>
  <c r="B60" i="18"/>
  <c r="C60" i="18" s="1"/>
  <c r="G6" i="18" s="1"/>
  <c r="B51" i="18"/>
  <c r="C51" i="18" s="1"/>
  <c r="B74" i="18"/>
  <c r="C74" i="18" s="1"/>
  <c r="B69" i="18"/>
  <c r="C69" i="18" s="1"/>
  <c r="G15" i="18" s="1"/>
  <c r="B72" i="18"/>
  <c r="C72" i="18" s="1"/>
  <c r="B36" i="18"/>
  <c r="C36" i="18" s="1"/>
  <c r="B63" i="18"/>
  <c r="C63" i="18" s="1"/>
  <c r="G9" i="18" s="1"/>
  <c r="B42" i="18"/>
  <c r="C42" i="18" s="1"/>
  <c r="B38" i="18"/>
  <c r="C38" i="18" s="1"/>
  <c r="B49" i="18"/>
  <c r="C49" i="18" s="1"/>
  <c r="B50" i="18"/>
  <c r="C50" i="18" s="1"/>
  <c r="B33" i="18"/>
  <c r="C33" i="18" s="1"/>
  <c r="B45" i="18"/>
  <c r="C45" i="18" s="1"/>
  <c r="B66" i="18"/>
  <c r="C66" i="18" s="1"/>
  <c r="G12" i="18" s="1"/>
  <c r="B56" i="18"/>
  <c r="C56" i="18" s="1"/>
  <c r="G2" i="18" s="1"/>
  <c r="B39" i="18"/>
  <c r="C39" i="18" s="1"/>
  <c r="B64" i="18"/>
  <c r="C64" i="18" s="1"/>
  <c r="G10" i="18" s="1"/>
  <c r="B47" i="18"/>
  <c r="C47" i="18" s="1"/>
  <c r="B48" i="18"/>
  <c r="C48" i="18" s="1"/>
  <c r="B58" i="18"/>
  <c r="C58" i="18" s="1"/>
  <c r="G4" i="18" s="1"/>
  <c r="B41" i="18"/>
  <c r="C41" i="18" s="1"/>
  <c r="B59" i="18"/>
  <c r="C59" i="18" s="1"/>
  <c r="G5" i="18" s="1"/>
  <c r="E9" i="1"/>
  <c r="E4" i="1"/>
  <c r="E5" i="1"/>
  <c r="E6" i="1"/>
  <c r="E7" i="1"/>
  <c r="E8" i="1"/>
  <c r="E3" i="1"/>
  <c r="H12" i="16" l="1"/>
  <c r="G12" i="16"/>
  <c r="F12" i="16"/>
  <c r="E12" i="16"/>
  <c r="H11" i="16"/>
  <c r="G11" i="16"/>
  <c r="F11" i="16"/>
  <c r="E11" i="16"/>
  <c r="H10" i="16"/>
  <c r="G10" i="16"/>
  <c r="F10" i="16"/>
  <c r="E10" i="16"/>
  <c r="H9" i="16"/>
  <c r="G9" i="16"/>
  <c r="F9" i="16"/>
  <c r="E9" i="16"/>
  <c r="G8" i="16"/>
  <c r="F8" i="16" s="1"/>
  <c r="H8" i="16" s="1"/>
  <c r="E8" i="16"/>
  <c r="G7" i="16"/>
  <c r="F7" i="16" s="1"/>
  <c r="H7" i="16" s="1"/>
  <c r="E7" i="16"/>
  <c r="G6" i="16"/>
  <c r="F6" i="16" s="1"/>
  <c r="H6" i="16" s="1"/>
  <c r="E6" i="16"/>
  <c r="G5" i="16"/>
  <c r="F5" i="16" s="1"/>
  <c r="H5" i="16" s="1"/>
  <c r="E5" i="16"/>
  <c r="G4" i="16"/>
  <c r="F4" i="16" s="1"/>
  <c r="H4" i="16" s="1"/>
  <c r="E4" i="16"/>
  <c r="G3" i="16"/>
  <c r="F3" i="16" s="1"/>
  <c r="H3" i="16" s="1"/>
  <c r="E3" i="16"/>
  <c r="H12" i="14" l="1"/>
  <c r="G12" i="14"/>
  <c r="F12" i="14"/>
  <c r="H12" i="1"/>
  <c r="G8" i="1" l="1"/>
  <c r="F8" i="1" s="1"/>
  <c r="H8" i="1" s="1"/>
  <c r="A62" i="13" l="1"/>
  <c r="A63" i="13"/>
  <c r="A64" i="13"/>
  <c r="A65" i="13"/>
  <c r="G10" i="1"/>
  <c r="G11" i="1"/>
  <c r="F11" i="1" s="1"/>
  <c r="H11" i="1" s="1"/>
  <c r="G12" i="1"/>
  <c r="F12" i="1"/>
  <c r="F10" i="1"/>
  <c r="H10" i="1" s="1"/>
  <c r="G9" i="1"/>
  <c r="F9" i="1" s="1"/>
  <c r="H9" i="1" l="1"/>
  <c r="E10" i="1"/>
  <c r="E11" i="1"/>
  <c r="E12" i="1"/>
  <c r="A61" i="13" l="1"/>
  <c r="A57" i="13" l="1"/>
  <c r="A58" i="13"/>
  <c r="A59" i="13"/>
  <c r="A60" i="13"/>
  <c r="A56" i="13"/>
  <c r="A33" i="13" l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B26" i="13"/>
  <c r="B25" i="13"/>
  <c r="B27" i="13" l="1"/>
  <c r="B28" i="13" s="1"/>
  <c r="B65" i="13" s="1"/>
  <c r="B75" i="13" l="1"/>
  <c r="C75" i="13" s="1"/>
  <c r="B71" i="13"/>
  <c r="C71" i="13" s="1"/>
  <c r="B70" i="13"/>
  <c r="C70" i="13" s="1"/>
  <c r="G16" i="13" s="1"/>
  <c r="B74" i="13"/>
  <c r="C74" i="13" s="1"/>
  <c r="B72" i="13"/>
  <c r="C72" i="13" s="1"/>
  <c r="B73" i="13"/>
  <c r="C73" i="13" s="1"/>
  <c r="B76" i="13"/>
  <c r="C76" i="13" s="1"/>
  <c r="B56" i="13"/>
  <c r="C56" i="13" s="1"/>
  <c r="G2" i="13" s="1"/>
  <c r="B60" i="13"/>
  <c r="C60" i="13" s="1"/>
  <c r="G6" i="13" s="1"/>
  <c r="B64" i="13"/>
  <c r="C64" i="13" s="1"/>
  <c r="G10" i="13" s="1"/>
  <c r="B68" i="13"/>
  <c r="C68" i="13" s="1"/>
  <c r="G14" i="13" s="1"/>
  <c r="B69" i="13"/>
  <c r="C69" i="13" s="1"/>
  <c r="G15" i="13" s="1"/>
  <c r="B57" i="13"/>
  <c r="C57" i="13" s="1"/>
  <c r="G3" i="13" s="1"/>
  <c r="B59" i="13"/>
  <c r="C59" i="13" s="1"/>
  <c r="G5" i="13" s="1"/>
  <c r="B61" i="13"/>
  <c r="C61" i="13" s="1"/>
  <c r="G7" i="13" s="1"/>
  <c r="B63" i="13"/>
  <c r="C63" i="13" s="1"/>
  <c r="G9" i="13" s="1"/>
  <c r="C65" i="13"/>
  <c r="G11" i="13" s="1"/>
  <c r="B67" i="13"/>
  <c r="C67" i="13" s="1"/>
  <c r="G13" i="13" s="1"/>
  <c r="B58" i="13"/>
  <c r="C58" i="13" s="1"/>
  <c r="G4" i="13" s="1"/>
  <c r="B62" i="13"/>
  <c r="C62" i="13" s="1"/>
  <c r="G8" i="13" s="1"/>
  <c r="B66" i="13"/>
  <c r="C66" i="13" s="1"/>
  <c r="G12" i="13" s="1"/>
  <c r="B36" i="13"/>
  <c r="C36" i="13" s="1"/>
  <c r="B40" i="13"/>
  <c r="C40" i="13" s="1"/>
  <c r="B44" i="13"/>
  <c r="C44" i="13" s="1"/>
  <c r="B48" i="13"/>
  <c r="C48" i="13" s="1"/>
  <c r="B52" i="13"/>
  <c r="C52" i="13" s="1"/>
  <c r="B33" i="13"/>
  <c r="C33" i="13" s="1"/>
  <c r="B37" i="13"/>
  <c r="C37" i="13" s="1"/>
  <c r="B41" i="13"/>
  <c r="C41" i="13" s="1"/>
  <c r="B45" i="13"/>
  <c r="C45" i="13" s="1"/>
  <c r="B49" i="13"/>
  <c r="C49" i="13" s="1"/>
  <c r="B32" i="13"/>
  <c r="C32" i="13" s="1"/>
  <c r="B34" i="13"/>
  <c r="C34" i="13" s="1"/>
  <c r="B38" i="13"/>
  <c r="C38" i="13" s="1"/>
  <c r="B42" i="13"/>
  <c r="C42" i="13" s="1"/>
  <c r="B46" i="13"/>
  <c r="C46" i="13" s="1"/>
  <c r="B50" i="13"/>
  <c r="C50" i="13" s="1"/>
  <c r="B35" i="13"/>
  <c r="C35" i="13" s="1"/>
  <c r="B39" i="13"/>
  <c r="C39" i="13" s="1"/>
  <c r="B43" i="13"/>
  <c r="C43" i="13" s="1"/>
  <c r="B47" i="13"/>
  <c r="C47" i="13" s="1"/>
  <c r="B51" i="13"/>
  <c r="C51" i="13" s="1"/>
  <c r="G3" i="1" l="1"/>
  <c r="F3" i="1" s="1"/>
  <c r="G6" i="1" l="1"/>
  <c r="F6" i="1" s="1"/>
  <c r="H6" i="1" s="1"/>
  <c r="G7" i="1"/>
  <c r="F7" i="1" s="1"/>
  <c r="H7" i="1" s="1"/>
  <c r="G5" i="1" l="1"/>
  <c r="F5" i="1" s="1"/>
  <c r="H5" i="1" s="1"/>
  <c r="G4" i="1"/>
  <c r="F4" i="1" s="1"/>
  <c r="H4" i="1" s="1"/>
  <c r="H3" i="1" l="1"/>
</calcChain>
</file>

<file path=xl/sharedStrings.xml><?xml version="1.0" encoding="utf-8"?>
<sst xmlns="http://schemas.openxmlformats.org/spreadsheetml/2006/main" count="110" uniqueCount="70">
  <si>
    <t>Breakpoint #</t>
  </si>
  <si>
    <t>Index Value (Y)</t>
  </si>
  <si>
    <t>Values</t>
  </si>
  <si>
    <t>Intercept</t>
  </si>
  <si>
    <t>Slope</t>
  </si>
  <si>
    <t>Equation</t>
  </si>
  <si>
    <t>1)</t>
  </si>
  <si>
    <t>2)</t>
  </si>
  <si>
    <t xml:space="preserve">3) </t>
  </si>
  <si>
    <t>Highlight cells E2-G2 and drag down until each breakpoint is accounted for</t>
  </si>
  <si>
    <t>Parameters:</t>
  </si>
  <si>
    <t>A</t>
  </si>
  <si>
    <t>Z</t>
  </si>
  <si>
    <t>This file provided as instructor materials for Railsback &amp; Grimm 2012</t>
  </si>
  <si>
    <t xml:space="preserve">1) </t>
  </si>
  <si>
    <t>Enter the values for the environments variable and the associated index value</t>
  </si>
  <si>
    <t>Enter the number of breakpoints from graphical representation of the system</t>
  </si>
  <si>
    <t>Breakpoints represent threshold values of environmental parameters</t>
  </si>
  <si>
    <t xml:space="preserve">2) </t>
  </si>
  <si>
    <t>Linear functions assume that the rate of change between each pair of successive breakpoints is constant (represented by the slope of the line)</t>
  </si>
  <si>
    <t>Comments/Assumptions</t>
  </si>
  <si>
    <t xml:space="preserve">4) </t>
  </si>
  <si>
    <t xml:space="preserve">5) </t>
  </si>
  <si>
    <t>Logistic functions assume that the rate of change is smallest near threshold values and largest at mid-values</t>
  </si>
  <si>
    <t>The maximum value Y is 1, and minimum is 0 for both linear and logistic functions</t>
  </si>
  <si>
    <t>Environmental Variable</t>
  </si>
  <si>
    <t>Instructions</t>
  </si>
  <si>
    <t>B</t>
  </si>
  <si>
    <t>D</t>
  </si>
  <si>
    <t>C</t>
  </si>
  <si>
    <t>X</t>
  </si>
  <si>
    <t>P</t>
  </si>
  <si>
    <t>User-entered values</t>
  </si>
  <si>
    <t>ENTER DATA INTO HIGHLIGHTED CELLS</t>
  </si>
  <si>
    <t>Creating a worksheet for a new parameter</t>
  </si>
  <si>
    <r>
      <t xml:space="preserve">New parameters must be added through the </t>
    </r>
    <r>
      <rPr>
        <i/>
        <sz val="11"/>
        <color theme="1"/>
        <rFont val="Calibri"/>
        <family val="2"/>
        <scheme val="minor"/>
      </rPr>
      <t>Move or Copy</t>
    </r>
    <r>
      <rPr>
        <sz val="11"/>
        <color theme="1"/>
        <rFont val="Calibri"/>
        <family val="2"/>
        <scheme val="minor"/>
      </rPr>
      <t xml:space="preserve"> option, not copy-paste </t>
    </r>
  </si>
  <si>
    <t>Right click on the linear or logistic function tab</t>
  </si>
  <si>
    <t>Select Move or Copy</t>
  </si>
  <si>
    <t>Check the Create A Copy box in the same dropdown menu.</t>
  </si>
  <si>
    <t>Click OK</t>
  </si>
  <si>
    <t>Rename new tab by using right mouse button</t>
  </si>
  <si>
    <t>3)</t>
  </si>
  <si>
    <t>4)</t>
  </si>
  <si>
    <t>5)</t>
  </si>
  <si>
    <t>6)</t>
  </si>
  <si>
    <t>Breakpoint</t>
  </si>
  <si>
    <t xml:space="preserve">The number of break points per parameter is limited to 10 for linear functions and 20 for logistic functions. </t>
  </si>
  <si>
    <t xml:space="preserve">6) </t>
  </si>
  <si>
    <t>Logistic functions require two pairs of input: the value of the enviromental parameter at Maxium suitability, and another set of X-Y values (i.e., enviromental parameter-index value). There is no restriction on the values of the latter, only that the Y-value cannot be less than 0.</t>
  </si>
  <si>
    <t>Poor</t>
  </si>
  <si>
    <t>Marginal</t>
  </si>
  <si>
    <t>Sub-optimal</t>
  </si>
  <si>
    <t>Optimal</t>
  </si>
  <si>
    <t>Description of Values</t>
  </si>
  <si>
    <t xml:space="preserve">Poor habitat is defined by </t>
  </si>
  <si>
    <t>Maringal habitat is defined by</t>
  </si>
  <si>
    <t>Optimal habitat is defined as</t>
  </si>
  <si>
    <t>Sub-optimal habitat is defined by</t>
  </si>
  <si>
    <t>Comments/References</t>
  </si>
  <si>
    <t>Relative Elevation</t>
  </si>
  <si>
    <t xml:space="preserve">Smith et al. 2019, Elevation impacts whatever elevation impacts and the citation is </t>
  </si>
  <si>
    <t>Temperature</t>
  </si>
  <si>
    <t>X2</t>
  </si>
  <si>
    <t>Y2</t>
  </si>
  <si>
    <t>%Damage</t>
  </si>
  <si>
    <t>MaxX</t>
  </si>
  <si>
    <t>MaxY</t>
  </si>
  <si>
    <t>Day</t>
  </si>
  <si>
    <t>Distance</t>
  </si>
  <si>
    <t>%light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</si>
</sst>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2" xfId="1" applyFill="1" applyBorder="1"/>
    <xf numFmtId="0" fontId="2" fillId="0" borderId="4" xfId="1" applyFill="1" applyBorder="1"/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2" borderId="3" xfId="1" applyFill="1" applyBorder="1" applyProtection="1">
      <protection locked="0"/>
    </xf>
    <xf numFmtId="0" fontId="2" fillId="2" borderId="6" xfId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0" fillId="2" borderId="12" xfId="0" applyFill="1" applyBorder="1" applyAlignment="1" applyProtection="1">
      <alignment horizontal="center"/>
      <protection locked="0"/>
    </xf>
    <xf numFmtId="166" fontId="0" fillId="2" borderId="12" xfId="2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2" fillId="0" borderId="3" xfId="1" applyFill="1" applyBorder="1" applyProtection="1"/>
    <xf numFmtId="0" fontId="1" fillId="2" borderId="9" xfId="0" applyFont="1" applyFill="1" applyBorder="1" applyAlignment="1" applyProtection="1">
      <alignment horizontal="center"/>
      <protection locked="0"/>
    </xf>
    <xf numFmtId="0" fontId="4" fillId="0" borderId="7" xfId="1" applyFont="1" applyBorder="1"/>
    <xf numFmtId="0" fontId="4" fillId="0" borderId="9" xfId="1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wrapText="1"/>
    </xf>
    <xf numFmtId="0" fontId="0" fillId="0" borderId="13" xfId="0" applyFont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6" fontId="0" fillId="2" borderId="2" xfId="2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 vertical="top"/>
      <protection locked="0"/>
    </xf>
    <xf numFmtId="0" fontId="1" fillId="2" borderId="4" xfId="0" applyFont="1" applyFill="1" applyBorder="1" applyAlignment="1" applyProtection="1">
      <alignment horizontal="center" vertical="top"/>
      <protection locked="0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12" xfId="0" applyNumberForma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8" fillId="0" borderId="0" xfId="1" applyFont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5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Function'!$B$3:$B$12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'Linear Function'!$C$3:$C$12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 formatCode="General">
                  <c:v>0.95</c:v>
                </c:pt>
                <c:pt idx="5" formatCode="General">
                  <c:v>0.9</c:v>
                </c:pt>
                <c:pt idx="6" formatCode="General">
                  <c:v>0.8</c:v>
                </c:pt>
                <c:pt idx="7" formatCode="General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7232"/>
        <c:axId val="437440368"/>
      </c:scatterChart>
      <c:valAx>
        <c:axId val="4374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0368"/>
        <c:crosses val="autoZero"/>
        <c:crossBetween val="midCat"/>
      </c:valAx>
      <c:valAx>
        <c:axId val="4374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 (2)'!$C$2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 (2)'!$B$3:$B$12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'Linear Function (2)'!$C$3:$C$12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0.85</c:v>
                </c:pt>
                <c:pt idx="3">
                  <c:v>0.8</c:v>
                </c:pt>
                <c:pt idx="4" formatCode="General">
                  <c:v>0.6</c:v>
                </c:pt>
                <c:pt idx="5" formatCode="General">
                  <c:v>1E-3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 (2)'!$B$2</c:f>
              <c:strCache>
                <c:ptCount val="1"/>
                <c:pt idx="0">
                  <c:v>Relative Elevation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 (2)'!$C$2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ysClr val="windowText" lastClr="000000"/>
              </a:solidFill>
              <a:prstDash val="sysDash"/>
            </a:ln>
            <a:effectLst/>
          </c:spPr>
          <c:invertIfNegative val="0"/>
          <c:cat>
            <c:strRef>
              <c:f>'Categorical Function'!$B$3:$B$12</c:f>
              <c:strCache>
                <c:ptCount val="4"/>
                <c:pt idx="0">
                  <c:v>Poor</c:v>
                </c:pt>
                <c:pt idx="1">
                  <c:v>Marginal</c:v>
                </c:pt>
                <c:pt idx="2">
                  <c:v>Sub-optimal</c:v>
                </c:pt>
                <c:pt idx="3">
                  <c:v>Optimal</c:v>
                </c:pt>
              </c:strCache>
            </c:strRef>
          </c:cat>
          <c:val>
            <c:numRef>
              <c:f>'Categorical Function'!$C$3:$C$12</c:f>
              <c:numCache>
                <c:formatCode>0.000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443504"/>
        <c:axId val="437437624"/>
      </c:barChart>
      <c:catAx>
        <c:axId val="4374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Function'!$B$2</c:f>
              <c:strCache>
                <c:ptCount val="1"/>
                <c:pt idx="0">
                  <c:v>Environmental Variable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7624"/>
        <c:crosses val="autoZero"/>
        <c:auto val="0"/>
        <c:lblAlgn val="ctr"/>
        <c:lblOffset val="100"/>
        <c:tickMarkSkip val="1"/>
        <c:noMultiLvlLbl val="0"/>
      </c:catAx>
      <c:valAx>
        <c:axId val="43743762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Function'!$F$1</c:f>
              <c:strCache>
                <c:ptCount val="1"/>
                <c:pt idx="0">
                  <c:v>Day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Function'!$A$32:$A$52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2.0999999999999996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5.6000000000000005</c:v>
                </c:pt>
                <c:pt idx="9">
                  <c:v>6.3000000000000007</c:v>
                </c:pt>
                <c:pt idx="10">
                  <c:v>7.0000000000000009</c:v>
                </c:pt>
                <c:pt idx="11">
                  <c:v>7.7000000000000011</c:v>
                </c:pt>
                <c:pt idx="12">
                  <c:v>8.4</c:v>
                </c:pt>
                <c:pt idx="13">
                  <c:v>9.1</c:v>
                </c:pt>
                <c:pt idx="14">
                  <c:v>9.7999999999999989</c:v>
                </c:pt>
                <c:pt idx="15">
                  <c:v>10.499999999999998</c:v>
                </c:pt>
                <c:pt idx="16">
                  <c:v>11.199999999999998</c:v>
                </c:pt>
                <c:pt idx="17">
                  <c:v>11.899999999999997</c:v>
                </c:pt>
                <c:pt idx="18">
                  <c:v>12.599999999999996</c:v>
                </c:pt>
                <c:pt idx="19">
                  <c:v>13.299999999999995</c:v>
                </c:pt>
                <c:pt idx="20">
                  <c:v>13.999999999999995</c:v>
                </c:pt>
              </c:numCache>
            </c:numRef>
          </c:xVal>
          <c:yVal>
            <c:numRef>
              <c:f>'Logistic Function'!$C$32:$C$52</c:f>
              <c:numCache>
                <c:formatCode>General</c:formatCode>
                <c:ptCount val="21"/>
                <c:pt idx="0">
                  <c:v>5.8808922992972194E-4</c:v>
                </c:pt>
                <c:pt idx="1">
                  <c:v>8.5279225752738354E-4</c:v>
                </c:pt>
                <c:pt idx="2">
                  <c:v>1.2364925394487509E-3</c:v>
                </c:pt>
                <c:pt idx="3">
                  <c:v>1.7925229216830922E-3</c:v>
                </c:pt>
                <c:pt idx="4">
                  <c:v>2.5979406451186165E-3</c:v>
                </c:pt>
                <c:pt idx="5">
                  <c:v>3.7638846934914981E-3</c:v>
                </c:pt>
                <c:pt idx="6">
                  <c:v>5.4502397961353278E-3</c:v>
                </c:pt>
                <c:pt idx="7">
                  <c:v>7.8861614814030399E-3</c:v>
                </c:pt>
                <c:pt idx="8">
                  <c:v>1.1398312782136114E-2</c:v>
                </c:pt>
                <c:pt idx="9">
                  <c:v>1.644868974484421E-2</c:v>
                </c:pt>
                <c:pt idx="10">
                  <c:v>2.3683185756671599E-2</c:v>
                </c:pt>
                <c:pt idx="11">
                  <c:v>3.3989612517409583E-2</c:v>
                </c:pt>
                <c:pt idx="12">
                  <c:v>4.8558107445047571E-2</c:v>
                </c:pt>
                <c:pt idx="13">
                  <c:v>6.8925360207639674E-2</c:v>
                </c:pt>
                <c:pt idx="14">
                  <c:v>9.696483725372973E-2</c:v>
                </c:pt>
                <c:pt idx="15">
                  <c:v>0.13476007049774802</c:v>
                </c:pt>
                <c:pt idx="16">
                  <c:v>0.18428091653844733</c:v>
                </c:pt>
                <c:pt idx="17">
                  <c:v>0.24680854425930596</c:v>
                </c:pt>
                <c:pt idx="18">
                  <c:v>0.32217279560140755</c:v>
                </c:pt>
                <c:pt idx="19">
                  <c:v>0.40808146781123245</c:v>
                </c:pt>
                <c:pt idx="20">
                  <c:v>0.49999999999999911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9-4E26-80E1-2986F4B1D1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'Logistic Function'!$G$2:$G$11</c:f>
              <c:numCache>
                <c:formatCode>General</c:formatCode>
                <c:ptCount val="10"/>
                <c:pt idx="0">
                  <c:v>9.999999999999985E-4</c:v>
                </c:pt>
                <c:pt idx="1">
                  <c:v>1.699931492031691E-3</c:v>
                </c:pt>
                <c:pt idx="2">
                  <c:v>2.888350646364635E-3</c:v>
                </c:pt>
                <c:pt idx="3">
                  <c:v>4.9035106872985729E-3</c:v>
                </c:pt>
                <c:pt idx="4">
                  <c:v>8.3128970889107187E-3</c:v>
                </c:pt>
                <c:pt idx="5">
                  <c:v>1.405932050521861E-2</c:v>
                </c:pt>
                <c:pt idx="6">
                  <c:v>2.3683185756671589E-2</c:v>
                </c:pt>
                <c:pt idx="7">
                  <c:v>3.9629971261743599E-2</c:v>
                </c:pt>
                <c:pt idx="8">
                  <c:v>6.5592937171742152E-2</c:v>
                </c:pt>
                <c:pt idx="9">
                  <c:v>0.10667579198909133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9-4E26-80E1-2986F4B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9976"/>
        <c:axId val="437443112"/>
      </c:scatterChart>
      <c:valAx>
        <c:axId val="43743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Function'!$F$1</c:f>
              <c:strCache>
                <c:ptCount val="1"/>
                <c:pt idx="0">
                  <c:v>Day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112"/>
        <c:crosses val="autoZero"/>
        <c:crossBetween val="midCat"/>
      </c:valAx>
      <c:valAx>
        <c:axId val="4374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Function'!$G$1</c:f>
              <c:strCache>
                <c:ptCount val="1"/>
                <c:pt idx="0">
                  <c:v>%Damage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997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 (2)'!$F$1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 (2)'!$A$32:$A$52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'Logistic Function (2)'!$C$32:$C$52</c:f>
              <c:numCache>
                <c:formatCode>General</c:formatCode>
                <c:ptCount val="21"/>
                <c:pt idx="0">
                  <c:v>3.9622408320308796E-3</c:v>
                </c:pt>
                <c:pt idx="1">
                  <c:v>6.0393290683358296E-3</c:v>
                </c:pt>
                <c:pt idx="2">
                  <c:v>9.1952176666401514E-3</c:v>
                </c:pt>
                <c:pt idx="3">
                  <c:v>1.3977045284665019E-2</c:v>
                </c:pt>
                <c:pt idx="4">
                  <c:v>2.1192398268345326E-2</c:v>
                </c:pt>
                <c:pt idx="5">
                  <c:v>3.2011597972806768E-2</c:v>
                </c:pt>
                <c:pt idx="6">
                  <c:v>4.808291077104393E-2</c:v>
                </c:pt>
                <c:pt idx="7">
                  <c:v>7.1625743443136075E-2</c:v>
                </c:pt>
                <c:pt idx="8">
                  <c:v>0.1054192731962313</c:v>
                </c:pt>
                <c:pt idx="9">
                  <c:v>0.15253713468087066</c:v>
                </c:pt>
                <c:pt idx="10">
                  <c:v>0.21563822738079949</c:v>
                </c:pt>
                <c:pt idx="11">
                  <c:v>0.29573362854008012</c:v>
                </c:pt>
                <c:pt idx="12">
                  <c:v>0.39075807907806781</c:v>
                </c:pt>
                <c:pt idx="13">
                  <c:v>0.49486116443469069</c:v>
                </c:pt>
                <c:pt idx="14">
                  <c:v>0.59941174732372715</c:v>
                </c:pt>
                <c:pt idx="15">
                  <c:v>0.69563244170357819</c:v>
                </c:pt>
                <c:pt idx="16">
                  <c:v>0.77732688100061809</c:v>
                </c:pt>
                <c:pt idx="17">
                  <c:v>0.84207207029847431</c:v>
                </c:pt>
                <c:pt idx="18">
                  <c:v>0.89064023616330668</c:v>
                </c:pt>
                <c:pt idx="19">
                  <c:v>0.92559187524337716</c:v>
                </c:pt>
                <c:pt idx="2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1-4E78-A672-D9C3398A8AA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 (2)'!$F$2:$F$11</c:f>
              <c:numCache>
                <c:formatCode>General</c:formatCode>
                <c:ptCount val="10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'Logistic Function (2)'!$G$2:$G$11</c:f>
              <c:numCache>
                <c:formatCode>General</c:formatCode>
                <c:ptCount val="10"/>
                <c:pt idx="0">
                  <c:v>6.0393290683358296E-3</c:v>
                </c:pt>
                <c:pt idx="1">
                  <c:v>3.2011597972806768E-2</c:v>
                </c:pt>
                <c:pt idx="2">
                  <c:v>0.21563822738079949</c:v>
                </c:pt>
                <c:pt idx="3">
                  <c:v>0.95</c:v>
                </c:pt>
                <c:pt idx="4">
                  <c:v>3.9622408320308796E-3</c:v>
                </c:pt>
                <c:pt idx="5">
                  <c:v>3.9622408320308796E-3</c:v>
                </c:pt>
                <c:pt idx="6">
                  <c:v>3.9622408320308796E-3</c:v>
                </c:pt>
                <c:pt idx="7">
                  <c:v>3.9622408320308796E-3</c:v>
                </c:pt>
                <c:pt idx="8">
                  <c:v>3.9622408320308796E-3</c:v>
                </c:pt>
                <c:pt idx="9">
                  <c:v>3.9622408320308796E-3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1-4E78-A672-D9C3398A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9976"/>
        <c:axId val="437443112"/>
      </c:scatterChart>
      <c:valAx>
        <c:axId val="437439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 (2)'!$F$1</c:f>
              <c:strCache>
                <c:ptCount val="1"/>
                <c:pt idx="0">
                  <c:v>Distance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112"/>
        <c:crosses val="autoZero"/>
        <c:crossBetween val="midCat"/>
      </c:valAx>
      <c:valAx>
        <c:axId val="437443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 (2)'!$G$1</c:f>
              <c:strCache>
                <c:ptCount val="1"/>
                <c:pt idx="0">
                  <c:v>%light reduced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997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1927383</xdr:colOff>
      <xdr:row>13</xdr:row>
      <xdr:rowOff>66675</xdr:rowOff>
    </xdr:from>
    <xdr:to>
      <xdr:col>7</xdr:col>
      <xdr:colOff>807243</xdr:colOff>
      <xdr:row>26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190231</xdr:colOff>
      <xdr:row>0</xdr:row>
      <xdr:rowOff>64558</xdr:rowOff>
    </xdr:from>
    <xdr:to>
      <xdr:col>20</xdr:col>
      <xdr:colOff>142875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269605</xdr:colOff>
      <xdr:row>18</xdr:row>
      <xdr:rowOff>56619</xdr:rowOff>
    </xdr:from>
    <xdr:to>
      <xdr:col>5</xdr:col>
      <xdr:colOff>833438</xdr:colOff>
      <xdr:row>96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C397C-FB99-4846-A609-CD15DA7B1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C12" totalsRowShown="0" headerRowDxfId="4" headerRowBorderDxfId="3" tableBorderDxfId="2">
  <autoFilter ref="B2:C12" xr:uid="{00000000-0009-0000-0100-000002000000}"/>
  <tableColumns count="2">
    <tableColumn id="1" xr3:uid="{00000000-0010-0000-0000-000001000000}" name="Environmental Variable" dataDxfId="1"/>
    <tableColumn id="2" xr3:uid="{00000000-0010-0000-0000-000002000000}" name="Index Value 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5"/>
  <sheetViews>
    <sheetView showGridLines="0" workbookViewId="0">
      <selection activeCell="E6" sqref="E6"/>
    </sheetView>
  </sheetViews>
  <sheetFormatPr defaultColWidth="9.140625" defaultRowHeight="15" x14ac:dyDescent="0.25"/>
  <cols>
    <col min="1" max="1" width="11.140625" style="4" bestFit="1" customWidth="1"/>
    <col min="2" max="2" width="39.7109375" style="9" customWidth="1"/>
    <col min="3" max="3" width="9.140625" style="4"/>
    <col min="4" max="4" width="11.140625" style="4" bestFit="1" customWidth="1"/>
    <col min="5" max="5" width="100.7109375" style="4" customWidth="1"/>
    <col min="6" max="16384" width="9.140625" style="4"/>
  </cols>
  <sheetData>
    <row r="1" spans="1:5" ht="15.75" thickTop="1" x14ac:dyDescent="0.25">
      <c r="A1" s="72" t="s">
        <v>26</v>
      </c>
      <c r="B1" s="73"/>
      <c r="D1" s="74" t="s">
        <v>20</v>
      </c>
      <c r="E1" s="75"/>
    </row>
    <row r="2" spans="1:5" ht="30" x14ac:dyDescent="0.25">
      <c r="A2" s="5" t="s">
        <v>6</v>
      </c>
      <c r="B2" s="52" t="s">
        <v>16</v>
      </c>
      <c r="D2" s="49" t="s">
        <v>14</v>
      </c>
      <c r="E2" s="45" t="s">
        <v>17</v>
      </c>
    </row>
    <row r="3" spans="1:5" ht="30" x14ac:dyDescent="0.25">
      <c r="A3" s="5" t="s">
        <v>7</v>
      </c>
      <c r="B3" s="53" t="s">
        <v>15</v>
      </c>
      <c r="D3" s="50" t="s">
        <v>18</v>
      </c>
      <c r="E3" s="46" t="s">
        <v>46</v>
      </c>
    </row>
    <row r="4" spans="1:5" ht="30" x14ac:dyDescent="0.25">
      <c r="A4" s="43" t="s">
        <v>8</v>
      </c>
      <c r="B4" s="54" t="s">
        <v>9</v>
      </c>
      <c r="D4" s="50" t="s">
        <v>8</v>
      </c>
      <c r="E4" s="46" t="s">
        <v>19</v>
      </c>
    </row>
    <row r="5" spans="1:5" ht="19.899999999999999" customHeight="1" thickBot="1" x14ac:dyDescent="0.3">
      <c r="D5" s="50" t="s">
        <v>21</v>
      </c>
      <c r="E5" s="46" t="s">
        <v>24</v>
      </c>
    </row>
    <row r="6" spans="1:5" ht="24.6" customHeight="1" thickTop="1" x14ac:dyDescent="0.25">
      <c r="A6" s="76" t="s">
        <v>34</v>
      </c>
      <c r="B6" s="77"/>
      <c r="D6" s="50" t="s">
        <v>22</v>
      </c>
      <c r="E6" s="47" t="s">
        <v>23</v>
      </c>
    </row>
    <row r="7" spans="1:5" ht="42.6" customHeight="1" x14ac:dyDescent="0.25">
      <c r="A7" s="10" t="s">
        <v>14</v>
      </c>
      <c r="B7" s="52" t="s">
        <v>35</v>
      </c>
      <c r="D7" s="51" t="s">
        <v>47</v>
      </c>
      <c r="E7" s="48" t="s">
        <v>48</v>
      </c>
    </row>
    <row r="8" spans="1:5" ht="30" x14ac:dyDescent="0.25">
      <c r="A8" s="11" t="s">
        <v>18</v>
      </c>
      <c r="B8" s="55" t="s">
        <v>36</v>
      </c>
    </row>
    <row r="9" spans="1:5" ht="15" customHeight="1" x14ac:dyDescent="0.25">
      <c r="A9" s="10" t="s">
        <v>41</v>
      </c>
      <c r="B9" s="55" t="s">
        <v>37</v>
      </c>
    </row>
    <row r="10" spans="1:5" ht="30" x14ac:dyDescent="0.25">
      <c r="A10" s="11" t="s">
        <v>42</v>
      </c>
      <c r="B10" s="56" t="s">
        <v>38</v>
      </c>
    </row>
    <row r="11" spans="1:5" x14ac:dyDescent="0.25">
      <c r="A11" s="10" t="s">
        <v>43</v>
      </c>
      <c r="B11" s="55" t="s">
        <v>39</v>
      </c>
    </row>
    <row r="12" spans="1:5" ht="30" x14ac:dyDescent="0.25">
      <c r="A12" s="44" t="s">
        <v>44</v>
      </c>
      <c r="B12" s="57" t="s">
        <v>40</v>
      </c>
    </row>
    <row r="13" spans="1:5" x14ac:dyDescent="0.25">
      <c r="B13" s="4"/>
    </row>
    <row r="14" spans="1:5" x14ac:dyDescent="0.25">
      <c r="B14" s="4"/>
    </row>
    <row r="15" spans="1:5" x14ac:dyDescent="0.25">
      <c r="B15" s="4"/>
    </row>
  </sheetData>
  <sheetProtection sheet="1" objects="1" scenarios="1" selectLockedCells="1" selectUnlockedCells="1"/>
  <mergeCells count="3">
    <mergeCell ref="A1:B1"/>
    <mergeCell ref="D1:E1"/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5"/>
  <sheetViews>
    <sheetView showGridLines="0" zoomScale="80" zoomScaleNormal="80" workbookViewId="0">
      <selection activeCell="C10" sqref="C10"/>
    </sheetView>
  </sheetViews>
  <sheetFormatPr defaultRowHeight="15" x14ac:dyDescent="0.25"/>
  <cols>
    <col min="1" max="1" width="12.140625" bestFit="1" customWidth="1"/>
    <col min="2" max="2" width="35.140625" bestFit="1" customWidth="1"/>
    <col min="3" max="3" width="20.140625" bestFit="1" customWidth="1"/>
    <col min="4" max="4" width="3.28515625" customWidth="1"/>
    <col min="5" max="5" width="9.7109375" bestFit="1" customWidth="1"/>
    <col min="7" max="7" width="12.42578125" bestFit="1" customWidth="1"/>
    <col min="8" max="8" width="43.85546875" bestFit="1" customWidth="1"/>
    <col min="9" max="9" width="3.28515625" customWidth="1"/>
    <col min="10" max="10" width="8.85546875" customWidth="1"/>
    <col min="12" max="12" width="10.140625" bestFit="1" customWidth="1"/>
    <col min="15" max="15" width="11.140625" bestFit="1" customWidth="1"/>
  </cols>
  <sheetData>
    <row r="1" spans="1:15" x14ac:dyDescent="0.25">
      <c r="A1" s="78" t="s">
        <v>33</v>
      </c>
      <c r="B1" s="78"/>
      <c r="C1" s="78"/>
      <c r="I1" s="14"/>
      <c r="J1" s="14"/>
    </row>
    <row r="2" spans="1:15" x14ac:dyDescent="0.25">
      <c r="A2" s="6" t="s">
        <v>0</v>
      </c>
      <c r="B2" s="35" t="s">
        <v>61</v>
      </c>
      <c r="C2" s="35" t="s">
        <v>1</v>
      </c>
      <c r="E2" s="28" t="s">
        <v>2</v>
      </c>
      <c r="F2" s="29" t="s">
        <v>3</v>
      </c>
      <c r="G2" s="29" t="s">
        <v>4</v>
      </c>
      <c r="H2" s="30" t="s">
        <v>5</v>
      </c>
      <c r="I2" s="12"/>
      <c r="J2" s="79" t="s">
        <v>58</v>
      </c>
      <c r="K2" s="80"/>
      <c r="L2" s="80"/>
      <c r="M2" s="80"/>
      <c r="N2" s="80"/>
      <c r="O2" s="81"/>
    </row>
    <row r="3" spans="1:15" x14ac:dyDescent="0.25">
      <c r="A3" s="7">
        <v>1</v>
      </c>
      <c r="B3" s="36">
        <v>0</v>
      </c>
      <c r="C3" s="37">
        <v>0</v>
      </c>
      <c r="E3" s="21" t="str">
        <f>CONCATENATE(B3," -",B4)</f>
        <v>0 -5</v>
      </c>
      <c r="F3" s="22">
        <f>C4-(B5*G3)</f>
        <v>0</v>
      </c>
      <c r="G3" s="23">
        <f>(C4-C3)/(B5-B3)</f>
        <v>6.6666666666666666E-2</v>
      </c>
      <c r="H3" s="24" t="str">
        <f>CONCATENATE("Y= ",ROUND(F3,2)," +  (",ROUND(G3,4)," * ",$B$2,")")</f>
        <v>Y= 0 +  (0.0667 * Temperature)</v>
      </c>
      <c r="J3" s="82" t="s">
        <v>60</v>
      </c>
      <c r="K3" s="83"/>
      <c r="L3" s="83"/>
      <c r="M3" s="83"/>
      <c r="N3" s="83"/>
      <c r="O3" s="84"/>
    </row>
    <row r="4" spans="1:15" x14ac:dyDescent="0.25">
      <c r="A4" s="7">
        <v>2</v>
      </c>
      <c r="B4" s="71">
        <v>5</v>
      </c>
      <c r="C4" s="37">
        <v>1</v>
      </c>
      <c r="E4" s="21" t="str">
        <f t="shared" ref="E4:E8" si="0">CONCATENATE(B4," -",B5)</f>
        <v>5 -15</v>
      </c>
      <c r="F4" s="22">
        <f>C5-(B6*G4)</f>
        <v>1</v>
      </c>
      <c r="G4" s="23">
        <f>(C5-C4)/(B6-B5)</f>
        <v>0</v>
      </c>
      <c r="H4" s="24" t="str">
        <f>CONCATENATE("Y= ",ROUND(F4,2)," +  (",ROUND(G4,4)," * ",$B$2,")")</f>
        <v>Y= 1 +  (0 * Temperature)</v>
      </c>
      <c r="J4" s="85"/>
      <c r="K4" s="86"/>
      <c r="L4" s="86"/>
      <c r="M4" s="86"/>
      <c r="N4" s="86"/>
      <c r="O4" s="87"/>
    </row>
    <row r="5" spans="1:15" x14ac:dyDescent="0.25">
      <c r="A5" s="7">
        <v>3</v>
      </c>
      <c r="B5" s="36">
        <v>15</v>
      </c>
      <c r="C5" s="37">
        <v>1</v>
      </c>
      <c r="E5" s="21" t="str">
        <f t="shared" si="0"/>
        <v>15 -18</v>
      </c>
      <c r="F5" s="22">
        <f>C6-(B7*G5)</f>
        <v>2.8</v>
      </c>
      <c r="G5" s="23">
        <f>(C6-C5)/(B7-B6)</f>
        <v>-9.9999999999999978E-2</v>
      </c>
      <c r="H5" s="24" t="str">
        <f t="shared" ref="H5:H7" si="1">CONCATENATE("Y= ",ROUND(F5,2)," +  (",ROUND(G5,4)," * ",$B$2,")")</f>
        <v>Y= 2.8 +  (-0.1 * Temperature)</v>
      </c>
      <c r="J5" s="85"/>
      <c r="K5" s="86"/>
      <c r="L5" s="86"/>
      <c r="M5" s="86"/>
      <c r="N5" s="86"/>
      <c r="O5" s="87"/>
    </row>
    <row r="6" spans="1:15" x14ac:dyDescent="0.25">
      <c r="A6" s="7">
        <v>4</v>
      </c>
      <c r="B6" s="70">
        <v>18</v>
      </c>
      <c r="C6" s="37">
        <v>0.8</v>
      </c>
      <c r="E6" s="21" t="str">
        <f t="shared" si="0"/>
        <v>18 -20</v>
      </c>
      <c r="F6" s="22">
        <f>C7-(B8*G6)</f>
        <v>-0.19999999999999929</v>
      </c>
      <c r="G6" s="23">
        <f>(C7-C6)/(B8-B7)</f>
        <v>4.9999999999999968E-2</v>
      </c>
      <c r="H6" s="24" t="str">
        <f t="shared" si="1"/>
        <v>Y= -0.2 +  (0.05 * Temperature)</v>
      </c>
      <c r="J6" s="85"/>
      <c r="K6" s="86"/>
      <c r="L6" s="86"/>
      <c r="M6" s="86"/>
      <c r="N6" s="86"/>
      <c r="O6" s="87"/>
    </row>
    <row r="7" spans="1:15" x14ac:dyDescent="0.25">
      <c r="A7" s="7">
        <v>5</v>
      </c>
      <c r="B7" s="70">
        <v>20</v>
      </c>
      <c r="C7" s="36">
        <v>0.95</v>
      </c>
      <c r="E7" s="21" t="str">
        <f t="shared" si="0"/>
        <v>20 -23</v>
      </c>
      <c r="F7" s="22">
        <f>C8-(B9*G7)</f>
        <v>1.3333333333333328</v>
      </c>
      <c r="G7" s="23">
        <f>(C8-C7)/(B9-B8)</f>
        <v>-1.6666666666666646E-2</v>
      </c>
      <c r="H7" s="24" t="str">
        <f t="shared" si="1"/>
        <v>Y= 1.33 +  (-0.0167 * Temperature)</v>
      </c>
      <c r="I7" s="13"/>
      <c r="J7" s="85"/>
      <c r="K7" s="86"/>
      <c r="L7" s="86"/>
      <c r="M7" s="86"/>
      <c r="N7" s="86"/>
      <c r="O7" s="87"/>
    </row>
    <row r="8" spans="1:15" x14ac:dyDescent="0.25">
      <c r="A8" s="7">
        <v>6</v>
      </c>
      <c r="B8" s="70">
        <v>23</v>
      </c>
      <c r="C8" s="36">
        <v>0.9</v>
      </c>
      <c r="E8" s="21" t="str">
        <f t="shared" si="0"/>
        <v>23 -26</v>
      </c>
      <c r="F8" s="22">
        <f>IFERROR(C9-(B10*G8),"")</f>
        <v>3.4999999999999991</v>
      </c>
      <c r="G8" s="23">
        <f>IFERROR((C9-C8)/(B10-B9),"")</f>
        <v>-9.9999999999999978E-2</v>
      </c>
      <c r="H8" s="24" t="str">
        <f>IFERROR(CONCATENATE("Y= ",ROUND(F8,2)," +  (",ROUND(G8,4)," * ",$B$2,")"),"")</f>
        <v>Y= 3.5 +  (-0.1 * Temperature)</v>
      </c>
      <c r="J8" s="85"/>
      <c r="K8" s="86"/>
      <c r="L8" s="86"/>
      <c r="M8" s="86"/>
      <c r="N8" s="86"/>
      <c r="O8" s="87"/>
    </row>
    <row r="9" spans="1:15" x14ac:dyDescent="0.25">
      <c r="A9" s="7">
        <v>7</v>
      </c>
      <c r="B9" s="70">
        <v>26</v>
      </c>
      <c r="C9" s="36">
        <v>0.8</v>
      </c>
      <c r="E9" s="21" t="str">
        <f>CONCATENATE(B9," -",B10)</f>
        <v>26 -27</v>
      </c>
      <c r="F9" s="22" t="str">
        <f>IFERROR(C10-(B11*G9),"")</f>
        <v/>
      </c>
      <c r="G9" s="23" t="e">
        <f>(IF(ISBLANK(C10),"",(C10-C9)/(#REF!-B10)))</f>
        <v>#REF!</v>
      </c>
      <c r="H9" s="24" t="e">
        <f>IF(ISBLANK(C10),"",CONCATENATE("Y= ",ROUND(F9,2)," +  (",ROUND(G9,4)," * ",$B$2,")"))</f>
        <v>#VALUE!</v>
      </c>
      <c r="J9" s="85"/>
      <c r="K9" s="86"/>
      <c r="L9" s="86"/>
      <c r="M9" s="86"/>
      <c r="N9" s="86"/>
      <c r="O9" s="87"/>
    </row>
    <row r="10" spans="1:15" x14ac:dyDescent="0.25">
      <c r="A10" s="7">
        <v>8</v>
      </c>
      <c r="B10" s="70">
        <v>27</v>
      </c>
      <c r="C10" s="36">
        <v>0.6</v>
      </c>
      <c r="E10" s="21" t="e">
        <f>CONCATENATE(#REF!," -",B11)</f>
        <v>#REF!</v>
      </c>
      <c r="F10" s="22" t="str">
        <f>IF(ISBLANK(C11),"",C11-(B11*G10))</f>
        <v/>
      </c>
      <c r="G10" s="23" t="str">
        <f>(IF(ISBLANK(C11),"",(C11-C10)/(B11-#REF!)))</f>
        <v/>
      </c>
      <c r="H10" s="24" t="str">
        <f t="shared" ref="H10:H12" si="2">IF(ISBLANK(C11),"",CONCATENATE("Y= ",ROUND(F10,2)," +  (",ROUND(G10,4)," * ",$B$2,")"))</f>
        <v/>
      </c>
      <c r="J10" s="85"/>
      <c r="K10" s="86"/>
      <c r="L10" s="86"/>
      <c r="M10" s="86"/>
      <c r="N10" s="86"/>
      <c r="O10" s="87"/>
    </row>
    <row r="11" spans="1:15" x14ac:dyDescent="0.25">
      <c r="A11" s="7">
        <v>9</v>
      </c>
      <c r="B11" s="36"/>
      <c r="C11" s="36"/>
      <c r="E11" s="21" t="str">
        <f t="shared" ref="E11:E12" si="3">CONCATENATE(B11," -",B12)</f>
        <v xml:space="preserve"> -</v>
      </c>
      <c r="F11" s="22" t="str">
        <f t="shared" ref="F11:F12" si="4">IF(ISBLANK(C12),"",C12-(B12*G11))</f>
        <v/>
      </c>
      <c r="G11" s="23" t="str">
        <f t="shared" ref="G11:G12" si="5">(IF(ISBLANK(C12),"",(C12-C11)/(B12-B11)))</f>
        <v/>
      </c>
      <c r="H11" s="24" t="str">
        <f t="shared" si="2"/>
        <v/>
      </c>
      <c r="J11" s="85"/>
      <c r="K11" s="86"/>
      <c r="L11" s="86"/>
      <c r="M11" s="86"/>
      <c r="N11" s="86"/>
      <c r="O11" s="87"/>
    </row>
    <row r="12" spans="1:15" x14ac:dyDescent="0.25">
      <c r="A12" s="8">
        <v>10</v>
      </c>
      <c r="B12" s="38"/>
      <c r="C12" s="38"/>
      <c r="E12" s="25" t="str">
        <f t="shared" si="3"/>
        <v xml:space="preserve"> -</v>
      </c>
      <c r="F12" s="26" t="str">
        <f t="shared" si="4"/>
        <v/>
      </c>
      <c r="G12" s="27" t="str">
        <f t="shared" si="5"/>
        <v/>
      </c>
      <c r="H12" s="58" t="str">
        <f t="shared" si="2"/>
        <v/>
      </c>
      <c r="J12" s="88"/>
      <c r="K12" s="89"/>
      <c r="L12" s="89"/>
      <c r="M12" s="89"/>
      <c r="N12" s="89"/>
      <c r="O12" s="90"/>
    </row>
    <row r="13" spans="1:15" x14ac:dyDescent="0.25">
      <c r="B13" s="1"/>
      <c r="C13" s="1"/>
    </row>
    <row r="14" spans="1:15" x14ac:dyDescent="0.25">
      <c r="B14" s="1"/>
      <c r="C14" s="1"/>
    </row>
    <row r="15" spans="1:15" x14ac:dyDescent="0.25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1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showGridLines="0" zoomScale="80" zoomScaleNormal="80" workbookViewId="0">
      <selection activeCell="J20" sqref="J20"/>
    </sheetView>
  </sheetViews>
  <sheetFormatPr defaultRowHeight="15" x14ac:dyDescent="0.25"/>
  <cols>
    <col min="1" max="1" width="12.140625" bestFit="1" customWidth="1"/>
    <col min="2" max="2" width="35.140625" bestFit="1" customWidth="1"/>
    <col min="3" max="3" width="20.140625" bestFit="1" customWidth="1"/>
    <col min="4" max="4" width="3.28515625" customWidth="1"/>
    <col min="5" max="5" width="9.7109375" bestFit="1" customWidth="1"/>
    <col min="7" max="7" width="12.42578125" bestFit="1" customWidth="1"/>
    <col min="8" max="8" width="43.85546875" bestFit="1" customWidth="1"/>
    <col min="9" max="9" width="3.28515625" customWidth="1"/>
    <col min="10" max="10" width="8.85546875" customWidth="1"/>
    <col min="12" max="12" width="10.140625" bestFit="1" customWidth="1"/>
    <col min="15" max="15" width="11.140625" bestFit="1" customWidth="1"/>
  </cols>
  <sheetData>
    <row r="1" spans="1:15" x14ac:dyDescent="0.25">
      <c r="A1" s="78" t="s">
        <v>33</v>
      </c>
      <c r="B1" s="78"/>
      <c r="C1" s="78"/>
      <c r="I1" s="14"/>
      <c r="J1" s="14"/>
    </row>
    <row r="2" spans="1:15" x14ac:dyDescent="0.25">
      <c r="A2" s="6" t="s">
        <v>0</v>
      </c>
      <c r="B2" s="35" t="s">
        <v>59</v>
      </c>
      <c r="C2" s="35" t="s">
        <v>1</v>
      </c>
      <c r="E2" s="67" t="s">
        <v>2</v>
      </c>
      <c r="F2" s="68" t="s">
        <v>3</v>
      </c>
      <c r="G2" s="68" t="s">
        <v>4</v>
      </c>
      <c r="H2" s="69" t="s">
        <v>5</v>
      </c>
      <c r="I2" s="12"/>
      <c r="J2" s="79" t="s">
        <v>58</v>
      </c>
      <c r="K2" s="80"/>
      <c r="L2" s="80"/>
      <c r="M2" s="80"/>
      <c r="N2" s="80"/>
      <c r="O2" s="81"/>
    </row>
    <row r="3" spans="1:15" x14ac:dyDescent="0.25">
      <c r="A3" s="7">
        <v>1</v>
      </c>
      <c r="B3" s="36">
        <v>0</v>
      </c>
      <c r="C3" s="37">
        <v>0</v>
      </c>
      <c r="E3" s="21" t="str">
        <f t="shared" ref="E3:E8" si="0">CONCATENATE(B3," -",B4)</f>
        <v>0 -15</v>
      </c>
      <c r="F3" s="22">
        <f>C4-(B4*G3)</f>
        <v>0</v>
      </c>
      <c r="G3" s="23">
        <f>(C4-C3)/(B4-B3)</f>
        <v>6.6666666666666666E-2</v>
      </c>
      <c r="H3" s="24" t="str">
        <f>CONCATENATE("Y= ",ROUND(F3,2)," +  (",ROUND(G3,4)," * ",$B$2,")")</f>
        <v>Y= 0 +  (0.0667 * Relative Elevation)</v>
      </c>
      <c r="J3" s="82"/>
      <c r="K3" s="83"/>
      <c r="L3" s="83"/>
      <c r="M3" s="83"/>
      <c r="N3" s="83"/>
      <c r="O3" s="84"/>
    </row>
    <row r="4" spans="1:15" x14ac:dyDescent="0.25">
      <c r="A4" s="7">
        <v>2</v>
      </c>
      <c r="B4" s="36">
        <v>15</v>
      </c>
      <c r="C4" s="37">
        <v>1</v>
      </c>
      <c r="E4" s="21" t="str">
        <f t="shared" si="0"/>
        <v>15 -18</v>
      </c>
      <c r="F4" s="22">
        <f>C5-(B5*G4)</f>
        <v>1.75</v>
      </c>
      <c r="G4" s="23">
        <f>(C5-C4)/(B5-B4)</f>
        <v>-5.000000000000001E-2</v>
      </c>
      <c r="H4" s="24" t="str">
        <f t="shared" ref="H4:H7" si="1">CONCATENATE("Y= ",ROUND(F4,2)," +  (",ROUND(G4,4)," * ",$B$2,")")</f>
        <v>Y= 1.75 +  (-0.05 * Relative Elevation)</v>
      </c>
      <c r="J4" s="85"/>
      <c r="K4" s="86"/>
      <c r="L4" s="86"/>
      <c r="M4" s="86"/>
      <c r="N4" s="86"/>
      <c r="O4" s="87"/>
    </row>
    <row r="5" spans="1:15" x14ac:dyDescent="0.25">
      <c r="A5" s="7">
        <v>3</v>
      </c>
      <c r="B5" s="70">
        <v>18</v>
      </c>
      <c r="C5" s="37">
        <v>0.85</v>
      </c>
      <c r="E5" s="21" t="str">
        <f t="shared" si="0"/>
        <v>18 -20</v>
      </c>
      <c r="F5" s="22">
        <f>C6-(B6*G5)</f>
        <v>1.2999999999999994</v>
      </c>
      <c r="G5" s="23">
        <f>(C6-C5)/(B6-B5)</f>
        <v>-2.4999999999999967E-2</v>
      </c>
      <c r="H5" s="24" t="str">
        <f t="shared" si="1"/>
        <v>Y= 1.3 +  (-0.025 * Relative Elevation)</v>
      </c>
      <c r="J5" s="85"/>
      <c r="K5" s="86"/>
      <c r="L5" s="86"/>
      <c r="M5" s="86"/>
      <c r="N5" s="86"/>
      <c r="O5" s="87"/>
    </row>
    <row r="6" spans="1:15" x14ac:dyDescent="0.25">
      <c r="A6" s="7">
        <v>4</v>
      </c>
      <c r="B6" s="70">
        <v>20</v>
      </c>
      <c r="C6" s="37">
        <v>0.8</v>
      </c>
      <c r="E6" s="21" t="str">
        <f t="shared" si="0"/>
        <v>20 -23</v>
      </c>
      <c r="F6" s="22">
        <f>C7-(B7*G6)</f>
        <v>2.1333333333333337</v>
      </c>
      <c r="G6" s="23">
        <f>(C7-C6)/(B7-B6)</f>
        <v>-6.6666666666666693E-2</v>
      </c>
      <c r="H6" s="24" t="str">
        <f t="shared" si="1"/>
        <v>Y= 2.13 +  (-0.0667 * Relative Elevation)</v>
      </c>
      <c r="J6" s="85"/>
      <c r="K6" s="86"/>
      <c r="L6" s="86"/>
      <c r="M6" s="86"/>
      <c r="N6" s="86"/>
      <c r="O6" s="87"/>
    </row>
    <row r="7" spans="1:15" x14ac:dyDescent="0.25">
      <c r="A7" s="7">
        <v>5</v>
      </c>
      <c r="B7" s="70">
        <v>23</v>
      </c>
      <c r="C7" s="36">
        <v>0.6</v>
      </c>
      <c r="E7" s="21" t="str">
        <f t="shared" si="0"/>
        <v>23 -26</v>
      </c>
      <c r="F7" s="22">
        <f>C8-(B8*G7)</f>
        <v>5.192333333333333</v>
      </c>
      <c r="G7" s="23">
        <f>(C8-C7)/(B8-B7)</f>
        <v>-0.19966666666666666</v>
      </c>
      <c r="H7" s="24" t="str">
        <f t="shared" si="1"/>
        <v>Y= 5.19 +  (-0.1997 * Relative Elevation)</v>
      </c>
      <c r="I7" s="13"/>
      <c r="J7" s="85"/>
      <c r="K7" s="86"/>
      <c r="L7" s="86"/>
      <c r="M7" s="86"/>
      <c r="N7" s="86"/>
      <c r="O7" s="87"/>
    </row>
    <row r="8" spans="1:15" x14ac:dyDescent="0.25">
      <c r="A8" s="7">
        <v>6</v>
      </c>
      <c r="B8" s="70">
        <v>26</v>
      </c>
      <c r="C8" s="36">
        <v>1E-3</v>
      </c>
      <c r="E8" s="21" t="str">
        <f t="shared" si="0"/>
        <v>26 -27</v>
      </c>
      <c r="F8" s="22">
        <f>IFERROR(C9-(B9*G8),"")</f>
        <v>2.7E-2</v>
      </c>
      <c r="G8" s="23">
        <f>IFERROR((C9-C8)/(B9-B8),"")</f>
        <v>-1E-3</v>
      </c>
      <c r="H8" s="24" t="str">
        <f>IFERROR(CONCATENATE("Y= ",ROUND(F8,2)," +  (",ROUND(G8,4)," * ",$B$2,")"),"")</f>
        <v>Y= 0.03 +  (-0.001 * Relative Elevation)</v>
      </c>
      <c r="J8" s="85"/>
      <c r="K8" s="86"/>
      <c r="L8" s="86"/>
      <c r="M8" s="86"/>
      <c r="N8" s="86"/>
      <c r="O8" s="87"/>
    </row>
    <row r="9" spans="1:15" x14ac:dyDescent="0.25">
      <c r="A9" s="7">
        <v>7</v>
      </c>
      <c r="B9" s="70">
        <v>27</v>
      </c>
      <c r="C9" s="36">
        <v>0</v>
      </c>
      <c r="E9" s="21" t="str">
        <f t="shared" ref="E9:E12" si="2">CONCATENATE(B9," -",B10)</f>
        <v>27 -</v>
      </c>
      <c r="F9" s="22" t="str">
        <f>IF(ISBLANK(C10),"",C10-(B10*G9))</f>
        <v/>
      </c>
      <c r="G9" s="23" t="str">
        <f>(IF(ISBLANK(C10),"",(C10-C9)/(B10-B9)))</f>
        <v/>
      </c>
      <c r="H9" s="24" t="str">
        <f>IF(ISBLANK(C10),"",CONCATENATE("Y= ",ROUND(F9,2)," +  (",ROUND(G9,4)," * ",$B$2,")"))</f>
        <v/>
      </c>
      <c r="J9" s="85"/>
      <c r="K9" s="86"/>
      <c r="L9" s="86"/>
      <c r="M9" s="86"/>
      <c r="N9" s="86"/>
      <c r="O9" s="87"/>
    </row>
    <row r="10" spans="1:15" x14ac:dyDescent="0.25">
      <c r="A10" s="7">
        <v>8</v>
      </c>
      <c r="B10" s="36"/>
      <c r="C10" s="36"/>
      <c r="E10" s="21" t="str">
        <f t="shared" si="2"/>
        <v xml:space="preserve"> -</v>
      </c>
      <c r="F10" s="22" t="str">
        <f>IF(ISBLANK(C11),"",C11-(B11*G10))</f>
        <v/>
      </c>
      <c r="G10" s="23" t="str">
        <f t="shared" ref="G10:G12" si="3">(IF(ISBLANK(C11),"",(C11-C10)/(B11-B10)))</f>
        <v/>
      </c>
      <c r="H10" s="24" t="str">
        <f t="shared" ref="H10:H12" si="4">IF(ISBLANK(C11),"",CONCATENATE("Y= ",ROUND(F10,2)," +  (",ROUND(G10,4)," * ",$B$2,")"))</f>
        <v/>
      </c>
      <c r="J10" s="85"/>
      <c r="K10" s="86"/>
      <c r="L10" s="86"/>
      <c r="M10" s="86"/>
      <c r="N10" s="86"/>
      <c r="O10" s="87"/>
    </row>
    <row r="11" spans="1:15" x14ac:dyDescent="0.25">
      <c r="A11" s="7">
        <v>9</v>
      </c>
      <c r="B11" s="36"/>
      <c r="C11" s="36"/>
      <c r="E11" s="21" t="str">
        <f t="shared" si="2"/>
        <v xml:space="preserve"> -</v>
      </c>
      <c r="F11" s="22" t="str">
        <f t="shared" ref="F11:F12" si="5">IF(ISBLANK(C12),"",C12-(B12*G11))</f>
        <v/>
      </c>
      <c r="G11" s="23" t="str">
        <f t="shared" si="3"/>
        <v/>
      </c>
      <c r="H11" s="24" t="str">
        <f t="shared" si="4"/>
        <v/>
      </c>
      <c r="J11" s="85"/>
      <c r="K11" s="86"/>
      <c r="L11" s="86"/>
      <c r="M11" s="86"/>
      <c r="N11" s="86"/>
      <c r="O11" s="87"/>
    </row>
    <row r="12" spans="1:15" x14ac:dyDescent="0.25">
      <c r="A12" s="8">
        <v>10</v>
      </c>
      <c r="B12" s="38"/>
      <c r="C12" s="38"/>
      <c r="E12" s="25" t="str">
        <f t="shared" si="2"/>
        <v xml:space="preserve"> -</v>
      </c>
      <c r="F12" s="26" t="str">
        <f t="shared" si="5"/>
        <v/>
      </c>
      <c r="G12" s="27" t="str">
        <f t="shared" si="3"/>
        <v/>
      </c>
      <c r="H12" s="58" t="str">
        <f t="shared" si="4"/>
        <v/>
      </c>
      <c r="J12" s="88"/>
      <c r="K12" s="89"/>
      <c r="L12" s="89"/>
      <c r="M12" s="89"/>
      <c r="N12" s="89"/>
      <c r="O12" s="90"/>
    </row>
    <row r="13" spans="1:15" x14ac:dyDescent="0.25">
      <c r="B13" s="1"/>
      <c r="C13" s="1"/>
    </row>
    <row r="14" spans="1:15" x14ac:dyDescent="0.25">
      <c r="B14" s="1"/>
      <c r="C14" s="1"/>
    </row>
    <row r="15" spans="1:15" x14ac:dyDescent="0.25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2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showGridLines="0" zoomScale="80" zoomScaleNormal="80" workbookViewId="0">
      <selection activeCell="H15" sqref="H15"/>
    </sheetView>
  </sheetViews>
  <sheetFormatPr defaultRowHeight="15" x14ac:dyDescent="0.25"/>
  <cols>
    <col min="1" max="1" width="12.140625" bestFit="1" customWidth="1"/>
    <col min="2" max="2" width="35.140625" bestFit="1" customWidth="1"/>
    <col min="3" max="3" width="20.140625" bestFit="1" customWidth="1"/>
    <col min="4" max="4" width="3.42578125" customWidth="1"/>
    <col min="5" max="5" width="9.7109375" bestFit="1" customWidth="1"/>
    <col min="7" max="7" width="12.42578125" bestFit="1" customWidth="1"/>
    <col min="8" max="8" width="43.85546875" bestFit="1" customWidth="1"/>
    <col min="9" max="9" width="2.7109375" customWidth="1"/>
    <col min="10" max="10" width="8.85546875" customWidth="1"/>
    <col min="12" max="12" width="10.140625" bestFit="1" customWidth="1"/>
    <col min="15" max="15" width="11.140625" bestFit="1" customWidth="1"/>
  </cols>
  <sheetData>
    <row r="1" spans="1:15" x14ac:dyDescent="0.25">
      <c r="A1" s="78" t="s">
        <v>33</v>
      </c>
      <c r="B1" s="78"/>
      <c r="C1" s="78"/>
      <c r="I1" s="14"/>
      <c r="J1" s="14"/>
    </row>
    <row r="2" spans="1:15" x14ac:dyDescent="0.25">
      <c r="A2" s="6" t="s">
        <v>0</v>
      </c>
      <c r="B2" s="65" t="s">
        <v>25</v>
      </c>
      <c r="C2" s="66" t="s">
        <v>1</v>
      </c>
      <c r="E2" s="79" t="s">
        <v>53</v>
      </c>
      <c r="F2" s="80"/>
      <c r="G2" s="80"/>
      <c r="H2" s="81"/>
      <c r="I2" s="12"/>
      <c r="J2" s="79" t="s">
        <v>58</v>
      </c>
      <c r="K2" s="80"/>
      <c r="L2" s="80"/>
      <c r="M2" s="80"/>
      <c r="N2" s="80"/>
      <c r="O2" s="81"/>
    </row>
    <row r="3" spans="1:15" x14ac:dyDescent="0.25">
      <c r="A3" s="7">
        <v>1</v>
      </c>
      <c r="B3" s="62" t="s">
        <v>49</v>
      </c>
      <c r="C3" s="63">
        <v>0.1</v>
      </c>
      <c r="E3" s="59" t="s">
        <v>54</v>
      </c>
      <c r="F3" s="22"/>
      <c r="G3" s="23"/>
      <c r="H3" s="24"/>
      <c r="J3" s="82"/>
      <c r="K3" s="83"/>
      <c r="L3" s="83"/>
      <c r="M3" s="83"/>
      <c r="N3" s="83"/>
      <c r="O3" s="84"/>
    </row>
    <row r="4" spans="1:15" x14ac:dyDescent="0.25">
      <c r="A4" s="7">
        <v>2</v>
      </c>
      <c r="B4" s="62" t="s">
        <v>50</v>
      </c>
      <c r="C4" s="63">
        <v>0.25</v>
      </c>
      <c r="E4" s="59" t="s">
        <v>55</v>
      </c>
      <c r="F4" s="22"/>
      <c r="G4" s="23"/>
      <c r="H4" s="24"/>
      <c r="J4" s="85"/>
      <c r="K4" s="86"/>
      <c r="L4" s="86"/>
      <c r="M4" s="86"/>
      <c r="N4" s="86"/>
      <c r="O4" s="87"/>
    </row>
    <row r="5" spans="1:15" x14ac:dyDescent="0.25">
      <c r="A5" s="7">
        <v>3</v>
      </c>
      <c r="B5" s="62" t="s">
        <v>51</v>
      </c>
      <c r="C5" s="63">
        <v>0.5</v>
      </c>
      <c r="E5" s="59" t="s">
        <v>57</v>
      </c>
      <c r="F5" s="22"/>
      <c r="G5" s="23"/>
      <c r="H5" s="24"/>
      <c r="J5" s="85"/>
      <c r="K5" s="86"/>
      <c r="L5" s="86"/>
      <c r="M5" s="86"/>
      <c r="N5" s="86"/>
      <c r="O5" s="87"/>
    </row>
    <row r="6" spans="1:15" x14ac:dyDescent="0.25">
      <c r="A6" s="7">
        <v>4</v>
      </c>
      <c r="B6" s="62" t="s">
        <v>52</v>
      </c>
      <c r="C6" s="63">
        <v>1</v>
      </c>
      <c r="E6" s="59" t="s">
        <v>56</v>
      </c>
      <c r="F6" s="22"/>
      <c r="G6" s="23"/>
      <c r="H6" s="24"/>
      <c r="J6" s="85"/>
      <c r="K6" s="86"/>
      <c r="L6" s="86"/>
      <c r="M6" s="86"/>
      <c r="N6" s="86"/>
      <c r="O6" s="87"/>
    </row>
    <row r="7" spans="1:15" x14ac:dyDescent="0.25">
      <c r="A7" s="7">
        <v>5</v>
      </c>
      <c r="B7" s="62"/>
      <c r="C7" s="64"/>
      <c r="E7" s="59"/>
      <c r="F7" s="22"/>
      <c r="G7" s="23"/>
      <c r="H7" s="24"/>
      <c r="I7" s="13"/>
      <c r="J7" s="85"/>
      <c r="K7" s="86"/>
      <c r="L7" s="86"/>
      <c r="M7" s="86"/>
      <c r="N7" s="86"/>
      <c r="O7" s="87"/>
    </row>
    <row r="8" spans="1:15" x14ac:dyDescent="0.25">
      <c r="A8" s="7">
        <v>6</v>
      </c>
      <c r="B8" s="62"/>
      <c r="C8" s="64"/>
      <c r="E8" s="59"/>
      <c r="F8" s="22"/>
      <c r="G8" s="23"/>
      <c r="H8" s="24"/>
      <c r="J8" s="85"/>
      <c r="K8" s="86"/>
      <c r="L8" s="86"/>
      <c r="M8" s="86"/>
      <c r="N8" s="86"/>
      <c r="O8" s="87"/>
    </row>
    <row r="9" spans="1:15" x14ac:dyDescent="0.25">
      <c r="A9" s="7">
        <v>7</v>
      </c>
      <c r="B9" s="62"/>
      <c r="C9" s="64"/>
      <c r="E9" s="59"/>
      <c r="F9" s="22"/>
      <c r="G9" s="23"/>
      <c r="H9" s="24"/>
      <c r="J9" s="85"/>
      <c r="K9" s="86"/>
      <c r="L9" s="86"/>
      <c r="M9" s="86"/>
      <c r="N9" s="86"/>
      <c r="O9" s="87"/>
    </row>
    <row r="10" spans="1:15" x14ac:dyDescent="0.25">
      <c r="A10" s="7">
        <v>8</v>
      </c>
      <c r="B10" s="62"/>
      <c r="C10" s="64"/>
      <c r="E10" s="59"/>
      <c r="F10" s="22"/>
      <c r="G10" s="23"/>
      <c r="H10" s="24"/>
      <c r="J10" s="85"/>
      <c r="K10" s="86"/>
      <c r="L10" s="86"/>
      <c r="M10" s="86"/>
      <c r="N10" s="86"/>
      <c r="O10" s="87"/>
    </row>
    <row r="11" spans="1:15" x14ac:dyDescent="0.25">
      <c r="A11" s="7">
        <v>9</v>
      </c>
      <c r="B11" s="62"/>
      <c r="C11" s="64"/>
      <c r="E11" s="59"/>
      <c r="F11" s="22"/>
      <c r="G11" s="23"/>
      <c r="H11" s="24"/>
      <c r="J11" s="85"/>
      <c r="K11" s="86"/>
      <c r="L11" s="86"/>
      <c r="M11" s="86"/>
      <c r="N11" s="86"/>
      <c r="O11" s="87"/>
    </row>
    <row r="12" spans="1:15" x14ac:dyDescent="0.25">
      <c r="A12" s="8">
        <v>10</v>
      </c>
      <c r="B12" s="62"/>
      <c r="C12" s="64"/>
      <c r="E12" s="60"/>
      <c r="F12" s="26" t="str">
        <f t="shared" ref="F12" si="0">IF(ISBLANK(C13),"",C13-(B13*G12))</f>
        <v/>
      </c>
      <c r="G12" s="27" t="str">
        <f t="shared" ref="G12" si="1">(IF(ISBLANK(C13),"",(C13-C12)/(B13-B12)))</f>
        <v/>
      </c>
      <c r="H12" s="58" t="str">
        <f t="shared" ref="H12" si="2">IF(ISBLANK(C13),"",CONCATENATE("Y= ",ROUND(F12,2)," +  (",ROUND(G12,4)," * ",$B$2,")"))</f>
        <v/>
      </c>
      <c r="J12" s="88"/>
      <c r="K12" s="89"/>
      <c r="L12" s="89"/>
      <c r="M12" s="89"/>
      <c r="N12" s="89"/>
      <c r="O12" s="90"/>
    </row>
    <row r="13" spans="1:15" x14ac:dyDescent="0.25">
      <c r="B13" s="1"/>
      <c r="C13" s="1"/>
    </row>
    <row r="14" spans="1:15" x14ac:dyDescent="0.25">
      <c r="B14" s="1"/>
      <c r="C14" s="1"/>
    </row>
    <row r="15" spans="1:15" x14ac:dyDescent="0.25">
      <c r="B15" s="1"/>
      <c r="C15" s="1"/>
    </row>
  </sheetData>
  <sheetProtection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3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163"/>
  <sheetViews>
    <sheetView showGridLines="0" zoomScale="80" zoomScaleNormal="80" workbookViewId="0">
      <selection activeCell="C19" sqref="C19"/>
    </sheetView>
  </sheetViews>
  <sheetFormatPr defaultColWidth="11.5703125" defaultRowHeight="12.75" x14ac:dyDescent="0.2"/>
  <cols>
    <col min="1" max="1" width="40.85546875" style="2" customWidth="1"/>
    <col min="2" max="2" width="13.42578125" style="2" customWidth="1"/>
    <col min="3" max="4" width="13.42578125" style="2" bestFit="1" customWidth="1"/>
    <col min="5" max="5" width="12.5703125" style="2" bestFit="1" customWidth="1"/>
    <col min="6" max="6" width="22.28515625" style="2" bestFit="1" customWidth="1"/>
    <col min="7" max="7" width="14.7109375" style="2" bestFit="1" customWidth="1"/>
    <col min="8" max="8" width="2.28515625" style="2" customWidth="1"/>
    <col min="9" max="9" width="8.85546875" style="2" customWidth="1"/>
    <col min="10" max="10" width="9.140625" style="2"/>
    <col min="11" max="11" width="10.140625" style="2" bestFit="1" customWidth="1"/>
    <col min="12" max="13" width="9.140625" style="2"/>
    <col min="14" max="14" width="11.140625" style="2" bestFit="1" customWidth="1"/>
    <col min="15" max="16384" width="11.5703125" style="2"/>
  </cols>
  <sheetData>
    <row r="1" spans="1:14" ht="15" x14ac:dyDescent="0.25">
      <c r="A1" s="91" t="s">
        <v>33</v>
      </c>
      <c r="B1" s="91"/>
      <c r="E1" s="6" t="s">
        <v>0</v>
      </c>
      <c r="F1" s="34" t="s">
        <v>67</v>
      </c>
      <c r="G1" s="40" t="s">
        <v>64</v>
      </c>
      <c r="I1" s="79" t="s">
        <v>58</v>
      </c>
      <c r="J1" s="80"/>
      <c r="K1" s="80"/>
      <c r="L1" s="80"/>
      <c r="M1" s="80"/>
      <c r="N1" s="81"/>
    </row>
    <row r="2" spans="1:14" ht="15" x14ac:dyDescent="0.25">
      <c r="A2" s="41" t="s">
        <v>10</v>
      </c>
      <c r="B2" s="42" t="s">
        <v>2</v>
      </c>
      <c r="E2" s="15">
        <v>1</v>
      </c>
      <c r="F2" s="33">
        <v>1</v>
      </c>
      <c r="G2" s="16">
        <f t="shared" ref="G2:G11" si="0">C56</f>
        <v>9.999999999999985E-4</v>
      </c>
      <c r="I2" s="82"/>
      <c r="J2" s="83"/>
      <c r="K2" s="83"/>
      <c r="L2" s="83"/>
      <c r="M2" s="83"/>
      <c r="N2" s="84"/>
    </row>
    <row r="3" spans="1:14" ht="15" x14ac:dyDescent="0.25">
      <c r="A3" s="19" t="s">
        <v>65</v>
      </c>
      <c r="B3" s="31">
        <v>14</v>
      </c>
      <c r="E3" s="15">
        <v>2</v>
      </c>
      <c r="F3" s="33">
        <v>2</v>
      </c>
      <c r="G3" s="16">
        <f t="shared" si="0"/>
        <v>1.699931492031691E-3</v>
      </c>
      <c r="I3" s="85"/>
      <c r="J3" s="86"/>
      <c r="K3" s="86"/>
      <c r="L3" s="86"/>
      <c r="M3" s="86"/>
      <c r="N3" s="87"/>
    </row>
    <row r="4" spans="1:14" ht="15" x14ac:dyDescent="0.25">
      <c r="A4" s="19" t="s">
        <v>66</v>
      </c>
      <c r="B4" s="39">
        <v>0.5</v>
      </c>
      <c r="E4" s="15">
        <v>3</v>
      </c>
      <c r="F4" s="33">
        <v>3</v>
      </c>
      <c r="G4" s="16">
        <f t="shared" si="0"/>
        <v>2.888350646364635E-3</v>
      </c>
      <c r="I4" s="85"/>
      <c r="J4" s="86"/>
      <c r="K4" s="86"/>
      <c r="L4" s="86"/>
      <c r="M4" s="86"/>
      <c r="N4" s="87"/>
    </row>
    <row r="5" spans="1:14" ht="15" x14ac:dyDescent="0.25">
      <c r="A5" s="19" t="s">
        <v>62</v>
      </c>
      <c r="B5" s="31">
        <v>1</v>
      </c>
      <c r="E5" s="15">
        <v>4</v>
      </c>
      <c r="F5" s="33">
        <v>4</v>
      </c>
      <c r="G5" s="16">
        <f t="shared" si="0"/>
        <v>4.9035106872985729E-3</v>
      </c>
      <c r="I5" s="85"/>
      <c r="J5" s="86"/>
      <c r="K5" s="86"/>
      <c r="L5" s="86"/>
      <c r="M5" s="86"/>
      <c r="N5" s="87"/>
    </row>
    <row r="6" spans="1:14" ht="15" x14ac:dyDescent="0.25">
      <c r="A6" s="20" t="s">
        <v>63</v>
      </c>
      <c r="B6" s="32">
        <v>1E-3</v>
      </c>
      <c r="E6" s="15">
        <v>5</v>
      </c>
      <c r="F6" s="33">
        <v>5</v>
      </c>
      <c r="G6" s="16">
        <f t="shared" si="0"/>
        <v>8.3128970889107187E-3</v>
      </c>
      <c r="I6" s="85"/>
      <c r="J6" s="86"/>
      <c r="K6" s="86"/>
      <c r="L6" s="86"/>
      <c r="M6" s="86"/>
      <c r="N6" s="87"/>
    </row>
    <row r="7" spans="1:14" ht="15" x14ac:dyDescent="0.25">
      <c r="E7" s="15">
        <v>6</v>
      </c>
      <c r="F7" s="33">
        <v>6</v>
      </c>
      <c r="G7" s="16">
        <f t="shared" si="0"/>
        <v>1.405932050521861E-2</v>
      </c>
      <c r="I7" s="85"/>
      <c r="J7" s="86"/>
      <c r="K7" s="86"/>
      <c r="L7" s="86"/>
      <c r="M7" s="86"/>
      <c r="N7" s="87"/>
    </row>
    <row r="8" spans="1:14" ht="15" x14ac:dyDescent="0.25">
      <c r="E8" s="15">
        <v>7</v>
      </c>
      <c r="F8" s="33">
        <v>7</v>
      </c>
      <c r="G8" s="16">
        <f t="shared" si="0"/>
        <v>2.3683185756671589E-2</v>
      </c>
      <c r="I8" s="85"/>
      <c r="J8" s="86"/>
      <c r="K8" s="86"/>
      <c r="L8" s="86"/>
      <c r="M8" s="86"/>
      <c r="N8" s="87"/>
    </row>
    <row r="9" spans="1:14" ht="15" x14ac:dyDescent="0.25">
      <c r="E9" s="15">
        <v>8</v>
      </c>
      <c r="F9" s="33">
        <v>8</v>
      </c>
      <c r="G9" s="16">
        <f t="shared" si="0"/>
        <v>3.9629971261743599E-2</v>
      </c>
      <c r="I9" s="85"/>
      <c r="J9" s="86"/>
      <c r="K9" s="86"/>
      <c r="L9" s="86"/>
      <c r="M9" s="86"/>
      <c r="N9" s="87"/>
    </row>
    <row r="10" spans="1:14" ht="15" x14ac:dyDescent="0.25">
      <c r="E10" s="15">
        <v>9</v>
      </c>
      <c r="F10" s="33">
        <v>9</v>
      </c>
      <c r="G10" s="16">
        <f>C64</f>
        <v>6.5592937171742152E-2</v>
      </c>
      <c r="I10" s="85"/>
      <c r="J10" s="86"/>
      <c r="K10" s="86"/>
      <c r="L10" s="86"/>
      <c r="M10" s="86"/>
      <c r="N10" s="87"/>
    </row>
    <row r="11" spans="1:14" ht="15" x14ac:dyDescent="0.25">
      <c r="E11" s="17">
        <v>10</v>
      </c>
      <c r="F11" s="61">
        <v>10</v>
      </c>
      <c r="G11" s="18">
        <f t="shared" si="0"/>
        <v>0.10667579198909133</v>
      </c>
      <c r="I11" s="88"/>
      <c r="J11" s="89"/>
      <c r="K11" s="89"/>
      <c r="L11" s="89"/>
      <c r="M11" s="89"/>
      <c r="N11" s="90"/>
    </row>
    <row r="12" spans="1:14" ht="15" x14ac:dyDescent="0.25">
      <c r="F12" s="61">
        <v>11</v>
      </c>
      <c r="G12" s="18">
        <f t="shared" ref="G12:G16" si="1">C66</f>
        <v>0.16884060443454543</v>
      </c>
    </row>
    <row r="13" spans="1:14" ht="15" x14ac:dyDescent="0.25">
      <c r="F13" s="61">
        <v>12</v>
      </c>
      <c r="G13" s="18">
        <f t="shared" si="1"/>
        <v>0.25681716908940105</v>
      </c>
    </row>
    <row r="14" spans="1:14" ht="15" x14ac:dyDescent="0.25">
      <c r="F14" s="61">
        <v>13</v>
      </c>
      <c r="G14" s="18">
        <f t="shared" si="1"/>
        <v>0.37021633929825276</v>
      </c>
      <c r="I14" s="3"/>
    </row>
    <row r="15" spans="1:14" ht="15" x14ac:dyDescent="0.25">
      <c r="A15"/>
      <c r="B15"/>
      <c r="C15"/>
      <c r="D15"/>
      <c r="F15" s="61">
        <v>14</v>
      </c>
      <c r="G15" s="18">
        <f t="shared" si="1"/>
        <v>0.5</v>
      </c>
      <c r="I15" s="3"/>
    </row>
    <row r="16" spans="1:14" ht="15" x14ac:dyDescent="0.25">
      <c r="A16"/>
      <c r="B16"/>
      <c r="C16"/>
      <c r="D16"/>
      <c r="F16" s="61">
        <v>15</v>
      </c>
      <c r="G16" s="18">
        <f t="shared" si="1"/>
        <v>0.62978366070174696</v>
      </c>
      <c r="I16" s="3"/>
    </row>
    <row r="17" spans="1:12" ht="15" x14ac:dyDescent="0.25">
      <c r="D17"/>
      <c r="I17" s="3"/>
    </row>
    <row r="18" spans="1:12" ht="15" x14ac:dyDescent="0.25">
      <c r="D18"/>
      <c r="I18" s="3"/>
    </row>
    <row r="19" spans="1:12" ht="15" x14ac:dyDescent="0.25">
      <c r="D19"/>
      <c r="I19" s="3"/>
    </row>
    <row r="20" spans="1:12" ht="15" x14ac:dyDescent="0.25">
      <c r="D20"/>
      <c r="I20" s="3"/>
      <c r="J20"/>
      <c r="K20" s="1"/>
      <c r="L20" s="1"/>
    </row>
    <row r="21" spans="1:12" ht="15" x14ac:dyDescent="0.25">
      <c r="D21"/>
      <c r="I21" s="3"/>
      <c r="J21"/>
      <c r="K21" s="1"/>
      <c r="L21" s="1"/>
    </row>
    <row r="22" spans="1:12" ht="15" x14ac:dyDescent="0.25">
      <c r="D22"/>
      <c r="H22"/>
    </row>
    <row r="23" spans="1:12" ht="15" x14ac:dyDescent="0.25">
      <c r="D23"/>
      <c r="H23"/>
    </row>
    <row r="24" spans="1:12" ht="15" x14ac:dyDescent="0.25">
      <c r="D24"/>
      <c r="H24"/>
    </row>
    <row r="25" spans="1:12" ht="15" x14ac:dyDescent="0.25">
      <c r="A25" t="s">
        <v>28</v>
      </c>
      <c r="B25">
        <f>LN(B4/(1-B4))</f>
        <v>0</v>
      </c>
      <c r="C25"/>
      <c r="D25"/>
      <c r="H25"/>
    </row>
    <row r="26" spans="1:12" ht="15" x14ac:dyDescent="0.25">
      <c r="A26" t="s">
        <v>29</v>
      </c>
      <c r="B26">
        <f>LN(B6/(1-B6))</f>
        <v>-6.9067547786485539</v>
      </c>
      <c r="C26"/>
      <c r="D26"/>
      <c r="H26"/>
    </row>
    <row r="27" spans="1:12" ht="15" x14ac:dyDescent="0.25">
      <c r="A27" t="s">
        <v>27</v>
      </c>
      <c r="B27" s="2">
        <f>($B$25-$B$26)/($B$3-$B$5)</f>
        <v>0.53128882912681186</v>
      </c>
      <c r="C27"/>
      <c r="D27"/>
      <c r="H27"/>
    </row>
    <row r="28" spans="1:12" ht="15" x14ac:dyDescent="0.25">
      <c r="A28" t="s">
        <v>11</v>
      </c>
      <c r="B28" s="2">
        <f>$B$25-($B$27*$B$3)</f>
        <v>-7.4380436077753664</v>
      </c>
      <c r="C28"/>
      <c r="D28"/>
      <c r="H28"/>
    </row>
    <row r="29" spans="1:12" ht="15" x14ac:dyDescent="0.25">
      <c r="A29"/>
      <c r="B29"/>
      <c r="C29"/>
      <c r="D29"/>
      <c r="H29"/>
    </row>
    <row r="30" spans="1:12" ht="15" x14ac:dyDescent="0.25">
      <c r="A30"/>
      <c r="B30"/>
      <c r="C30"/>
      <c r="D30"/>
      <c r="H30"/>
    </row>
    <row r="31" spans="1:12" ht="15" x14ac:dyDescent="0.25">
      <c r="A31" t="s">
        <v>30</v>
      </c>
      <c r="B31" t="s">
        <v>12</v>
      </c>
      <c r="C31" t="s">
        <v>31</v>
      </c>
      <c r="D31" t="s">
        <v>45</v>
      </c>
      <c r="H31"/>
    </row>
    <row r="32" spans="1:12" ht="15" x14ac:dyDescent="0.25">
      <c r="A32" s="2">
        <v>0</v>
      </c>
      <c r="B32">
        <f t="shared" ref="B32:B52" si="2">EXP($B$28+($B$27*A32))</f>
        <v>5.8843528238180132E-4</v>
      </c>
      <c r="C32">
        <f>B32/(1+B32)</f>
        <v>5.8808922992972194E-4</v>
      </c>
      <c r="D32">
        <v>1</v>
      </c>
      <c r="H32"/>
    </row>
    <row r="33" spans="1:8" ht="15" x14ac:dyDescent="0.25">
      <c r="A33">
        <f t="shared" ref="A33:A52" si="3">A32+($B$3/20)</f>
        <v>0.7</v>
      </c>
      <c r="B33">
        <f t="shared" si="2"/>
        <v>8.5352013288835448E-4</v>
      </c>
      <c r="C33">
        <f t="shared" ref="C33:C52" si="4">B33/(1+B33)</f>
        <v>8.5279225752738354E-4</v>
      </c>
      <c r="D33">
        <v>2</v>
      </c>
      <c r="H33"/>
    </row>
    <row r="34" spans="1:8" ht="15" x14ac:dyDescent="0.25">
      <c r="A34">
        <f t="shared" si="3"/>
        <v>1.4</v>
      </c>
      <c r="B34">
        <f t="shared" si="2"/>
        <v>1.2380233460798421E-3</v>
      </c>
      <c r="C34">
        <f t="shared" si="4"/>
        <v>1.2364925394487509E-3</v>
      </c>
      <c r="D34">
        <v>3</v>
      </c>
      <c r="H34"/>
    </row>
    <row r="35" spans="1:8" ht="15" x14ac:dyDescent="0.25">
      <c r="A35">
        <f t="shared" si="3"/>
        <v>2.0999999999999996</v>
      </c>
      <c r="B35">
        <f t="shared" si="2"/>
        <v>1.7957418300749266E-3</v>
      </c>
      <c r="C35">
        <f t="shared" si="4"/>
        <v>1.7925229216830922E-3</v>
      </c>
      <c r="D35">
        <v>4</v>
      </c>
      <c r="H35"/>
    </row>
    <row r="36" spans="1:8" ht="15" x14ac:dyDescent="0.25">
      <c r="A36">
        <f t="shared" si="3"/>
        <v>2.8</v>
      </c>
      <c r="B36">
        <f t="shared" si="2"/>
        <v>2.604707520655173E-3</v>
      </c>
      <c r="C36">
        <f t="shared" si="4"/>
        <v>2.5979406451186165E-3</v>
      </c>
      <c r="D36">
        <v>5</v>
      </c>
      <c r="H36"/>
    </row>
    <row r="37" spans="1:8" ht="15" x14ac:dyDescent="0.25">
      <c r="A37">
        <f t="shared" si="3"/>
        <v>3.5</v>
      </c>
      <c r="B37">
        <f t="shared" si="2"/>
        <v>3.7781050452416862E-3</v>
      </c>
      <c r="C37">
        <f t="shared" si="4"/>
        <v>3.7638846934914981E-3</v>
      </c>
      <c r="D37">
        <v>6</v>
      </c>
      <c r="E37"/>
      <c r="F37"/>
      <c r="G37"/>
      <c r="H37"/>
    </row>
    <row r="38" spans="1:8" ht="15" x14ac:dyDescent="0.25">
      <c r="A38">
        <f t="shared" si="3"/>
        <v>4.2</v>
      </c>
      <c r="B38">
        <f t="shared" si="2"/>
        <v>5.4801076971936809E-3</v>
      </c>
      <c r="C38">
        <f t="shared" si="4"/>
        <v>5.4502397961353278E-3</v>
      </c>
      <c r="D38">
        <v>7</v>
      </c>
      <c r="E38"/>
      <c r="F38"/>
      <c r="G38"/>
      <c r="H38"/>
    </row>
    <row r="39" spans="1:8" ht="15" x14ac:dyDescent="0.25">
      <c r="A39">
        <f t="shared" si="3"/>
        <v>4.9000000000000004</v>
      </c>
      <c r="B39">
        <f t="shared" si="2"/>
        <v>7.9488473753964416E-3</v>
      </c>
      <c r="C39">
        <f t="shared" si="4"/>
        <v>7.8861614814030399E-3</v>
      </c>
      <c r="D39">
        <v>8</v>
      </c>
      <c r="E39"/>
      <c r="F39"/>
      <c r="G39"/>
      <c r="H39"/>
    </row>
    <row r="40" spans="1:8" ht="15" x14ac:dyDescent="0.25">
      <c r="A40">
        <f t="shared" si="3"/>
        <v>5.6000000000000005</v>
      </c>
      <c r="B40">
        <f t="shared" si="2"/>
        <v>1.152973227692277E-2</v>
      </c>
      <c r="C40">
        <f t="shared" si="4"/>
        <v>1.1398312782136114E-2</v>
      </c>
      <c r="D40">
        <v>9</v>
      </c>
      <c r="E40"/>
      <c r="F40"/>
      <c r="G40"/>
      <c r="H40"/>
    </row>
    <row r="41" spans="1:8" ht="15" x14ac:dyDescent="0.25">
      <c r="A41">
        <f t="shared" si="3"/>
        <v>6.3000000000000007</v>
      </c>
      <c r="B41">
        <f t="shared" si="2"/>
        <v>1.6723773913307115E-2</v>
      </c>
      <c r="C41">
        <f t="shared" si="4"/>
        <v>1.644868974484421E-2</v>
      </c>
      <c r="D41">
        <v>10</v>
      </c>
      <c r="E41"/>
      <c r="F41"/>
      <c r="G41"/>
      <c r="H41"/>
    </row>
    <row r="42" spans="1:8" ht="15" x14ac:dyDescent="0.25">
      <c r="A42">
        <f t="shared" si="3"/>
        <v>7.0000000000000009</v>
      </c>
      <c r="B42">
        <f t="shared" si="2"/>
        <v>2.4257685016954973E-2</v>
      </c>
      <c r="C42">
        <f t="shared" si="4"/>
        <v>2.3683185756671599E-2</v>
      </c>
      <c r="D42">
        <v>11</v>
      </c>
      <c r="E42"/>
      <c r="F42"/>
      <c r="G42"/>
      <c r="H42"/>
    </row>
    <row r="43" spans="1:8" ht="15" x14ac:dyDescent="0.25">
      <c r="A43">
        <f t="shared" si="3"/>
        <v>7.7000000000000011</v>
      </c>
      <c r="B43">
        <f t="shared" si="2"/>
        <v>3.5185555929668669E-2</v>
      </c>
      <c r="C43">
        <f t="shared" si="4"/>
        <v>3.3989612517409583E-2</v>
      </c>
      <c r="D43">
        <v>12</v>
      </c>
      <c r="E43"/>
      <c r="F43"/>
      <c r="G43"/>
      <c r="H43"/>
    </row>
    <row r="44" spans="1:8" ht="15" x14ac:dyDescent="0.25">
      <c r="A44">
        <f t="shared" si="3"/>
        <v>8.4</v>
      </c>
      <c r="B44">
        <f t="shared" si="2"/>
        <v>5.1036335298051849E-2</v>
      </c>
      <c r="C44">
        <f t="shared" si="4"/>
        <v>4.8558107445047571E-2</v>
      </c>
      <c r="D44">
        <v>13</v>
      </c>
      <c r="E44"/>
      <c r="F44"/>
      <c r="G44"/>
      <c r="H44"/>
    </row>
    <row r="45" spans="1:8" ht="15" x14ac:dyDescent="0.25">
      <c r="A45">
        <f t="shared" si="3"/>
        <v>9.1</v>
      </c>
      <c r="B45">
        <f t="shared" si="2"/>
        <v>7.4027749507827617E-2</v>
      </c>
      <c r="C45">
        <f t="shared" si="4"/>
        <v>6.8925360207639674E-2</v>
      </c>
      <c r="D45">
        <v>14</v>
      </c>
      <c r="E45"/>
      <c r="F45"/>
      <c r="G45"/>
      <c r="H45"/>
    </row>
    <row r="46" spans="1:8" ht="15" x14ac:dyDescent="0.25">
      <c r="A46">
        <f t="shared" si="3"/>
        <v>9.7999999999999989</v>
      </c>
      <c r="B46">
        <f t="shared" si="2"/>
        <v>0.1073765909168416</v>
      </c>
      <c r="C46">
        <f t="shared" si="4"/>
        <v>9.696483725372973E-2</v>
      </c>
      <c r="D46">
        <v>15</v>
      </c>
      <c r="E46"/>
      <c r="F46"/>
      <c r="G46"/>
      <c r="H46"/>
    </row>
    <row r="47" spans="1:8" ht="15" x14ac:dyDescent="0.25">
      <c r="A47">
        <f t="shared" si="3"/>
        <v>10.499999999999998</v>
      </c>
      <c r="B47">
        <f t="shared" si="2"/>
        <v>0.15574878817170593</v>
      </c>
      <c r="C47">
        <f t="shared" si="4"/>
        <v>0.13476007049774802</v>
      </c>
      <c r="D47">
        <v>16</v>
      </c>
      <c r="E47"/>
      <c r="F47"/>
      <c r="G47"/>
      <c r="H47"/>
    </row>
    <row r="48" spans="1:8" ht="15" x14ac:dyDescent="0.25">
      <c r="A48">
        <f t="shared" si="3"/>
        <v>11.199999999999998</v>
      </c>
      <c r="B48">
        <f t="shared" si="2"/>
        <v>0.22591222919101053</v>
      </c>
      <c r="C48">
        <f t="shared" si="4"/>
        <v>0.18428091653844733</v>
      </c>
      <c r="D48">
        <v>17</v>
      </c>
      <c r="E48"/>
      <c r="F48"/>
      <c r="G48"/>
      <c r="H48"/>
    </row>
    <row r="49" spans="1:8" ht="15" x14ac:dyDescent="0.25">
      <c r="A49">
        <f t="shared" si="3"/>
        <v>11.899999999999997</v>
      </c>
      <c r="B49">
        <f t="shared" si="2"/>
        <v>0.32768367508443463</v>
      </c>
      <c r="C49">
        <f t="shared" si="4"/>
        <v>0.24680854425930596</v>
      </c>
      <c r="D49">
        <v>18</v>
      </c>
      <c r="E49"/>
      <c r="F49"/>
      <c r="G49"/>
      <c r="H49"/>
    </row>
    <row r="50" spans="1:8" ht="15" x14ac:dyDescent="0.25">
      <c r="A50">
        <f t="shared" si="3"/>
        <v>12.599999999999996</v>
      </c>
      <c r="B50">
        <f t="shared" si="2"/>
        <v>0.47530225035340379</v>
      </c>
      <c r="C50">
        <f t="shared" si="4"/>
        <v>0.32217279560140755</v>
      </c>
      <c r="D50">
        <v>19</v>
      </c>
      <c r="E50"/>
      <c r="F50"/>
      <c r="G50"/>
      <c r="H50"/>
    </row>
    <row r="51" spans="1:8" ht="15" x14ac:dyDescent="0.25">
      <c r="A51">
        <f t="shared" si="3"/>
        <v>13.299999999999995</v>
      </c>
      <c r="B51">
        <f t="shared" si="2"/>
        <v>0.68942167818643663</v>
      </c>
      <c r="C51">
        <f t="shared" si="4"/>
        <v>0.40808146781123245</v>
      </c>
      <c r="D51">
        <v>20</v>
      </c>
      <c r="E51"/>
      <c r="F51"/>
      <c r="G51"/>
      <c r="H51"/>
    </row>
    <row r="52" spans="1:8" ht="15" x14ac:dyDescent="0.25">
      <c r="A52">
        <f t="shared" si="3"/>
        <v>13.999999999999995</v>
      </c>
      <c r="B52">
        <f t="shared" si="2"/>
        <v>0.99999999999999645</v>
      </c>
      <c r="C52">
        <f t="shared" si="4"/>
        <v>0.49999999999999911</v>
      </c>
      <c r="D52">
        <v>21</v>
      </c>
      <c r="E52"/>
      <c r="F52"/>
      <c r="G52"/>
      <c r="H52"/>
    </row>
    <row r="53" spans="1:8" ht="15" x14ac:dyDescent="0.25">
      <c r="A53"/>
      <c r="B53"/>
      <c r="C53"/>
      <c r="D53"/>
      <c r="E53"/>
      <c r="F53"/>
      <c r="G53"/>
      <c r="H53"/>
    </row>
    <row r="54" spans="1:8" ht="15" x14ac:dyDescent="0.25">
      <c r="D54"/>
      <c r="E54"/>
      <c r="F54"/>
      <c r="G54"/>
      <c r="H54"/>
    </row>
    <row r="55" spans="1:8" ht="15" x14ac:dyDescent="0.25">
      <c r="A55" t="s">
        <v>32</v>
      </c>
      <c r="B55"/>
      <c r="C55"/>
      <c r="D55" t="s">
        <v>45</v>
      </c>
      <c r="E55"/>
      <c r="F55"/>
      <c r="G55"/>
      <c r="H55"/>
    </row>
    <row r="56" spans="1:8" ht="15" x14ac:dyDescent="0.25">
      <c r="A56">
        <f t="shared" ref="A56:A61" si="5">F2</f>
        <v>1</v>
      </c>
      <c r="B56">
        <f t="shared" ref="B56:B69" si="6">EXP($B$28+($B$27*A56))</f>
        <v>1.0010010010009997E-3</v>
      </c>
      <c r="C56">
        <f t="shared" ref="C56:C69" si="7">B56/(1+B56)</f>
        <v>9.999999999999985E-4</v>
      </c>
      <c r="D56">
        <v>1</v>
      </c>
      <c r="E56"/>
      <c r="F56"/>
      <c r="G56"/>
      <c r="H56"/>
    </row>
    <row r="57" spans="1:8" ht="15" x14ac:dyDescent="0.25">
      <c r="A57">
        <f t="shared" si="5"/>
        <v>2</v>
      </c>
      <c r="B57">
        <f t="shared" si="6"/>
        <v>1.7028261798803256E-3</v>
      </c>
      <c r="C57">
        <f t="shared" si="7"/>
        <v>1.699931492031691E-3</v>
      </c>
      <c r="D57">
        <v>2</v>
      </c>
      <c r="E57"/>
      <c r="F57"/>
      <c r="G57"/>
      <c r="H57"/>
    </row>
    <row r="58" spans="1:8" ht="15" x14ac:dyDescent="0.25">
      <c r="A58">
        <f t="shared" si="5"/>
        <v>3</v>
      </c>
      <c r="B58">
        <f t="shared" si="6"/>
        <v>2.896717381886944E-3</v>
      </c>
      <c r="C58">
        <f t="shared" si="7"/>
        <v>2.888350646364635E-3</v>
      </c>
      <c r="D58">
        <v>3</v>
      </c>
      <c r="E58"/>
      <c r="F58"/>
      <c r="G58"/>
      <c r="H58"/>
    </row>
    <row r="59" spans="1:8" ht="15" x14ac:dyDescent="0.25">
      <c r="A59">
        <f t="shared" si="5"/>
        <v>4</v>
      </c>
      <c r="B59">
        <f t="shared" si="6"/>
        <v>4.9276735873978982E-3</v>
      </c>
      <c r="C59">
        <f t="shared" si="7"/>
        <v>4.9035106872985729E-3</v>
      </c>
      <c r="D59">
        <v>4</v>
      </c>
      <c r="E59"/>
      <c r="F59"/>
      <c r="G59"/>
      <c r="H59"/>
    </row>
    <row r="60" spans="1:8" ht="15" x14ac:dyDescent="0.25">
      <c r="A60">
        <f t="shared" si="5"/>
        <v>5</v>
      </c>
      <c r="B60">
        <f t="shared" si="6"/>
        <v>8.3825806189354278E-3</v>
      </c>
      <c r="C60">
        <f t="shared" si="7"/>
        <v>8.3128970889107187E-3</v>
      </c>
      <c r="D60">
        <v>5</v>
      </c>
      <c r="E60"/>
      <c r="F60"/>
      <c r="G60"/>
      <c r="H60"/>
    </row>
    <row r="61" spans="1:8" ht="15" x14ac:dyDescent="0.25">
      <c r="A61">
        <f t="shared" si="5"/>
        <v>6</v>
      </c>
      <c r="B61">
        <f t="shared" si="6"/>
        <v>1.4259803655147821E-2</v>
      </c>
      <c r="C61">
        <f t="shared" si="7"/>
        <v>1.405932050521861E-2</v>
      </c>
      <c r="D61">
        <v>6</v>
      </c>
      <c r="E61"/>
      <c r="F61"/>
      <c r="G61"/>
      <c r="H61"/>
    </row>
    <row r="62" spans="1:8" ht="15" x14ac:dyDescent="0.25">
      <c r="A62">
        <f t="shared" ref="A62:A65" si="8">F8</f>
        <v>7</v>
      </c>
      <c r="B62">
        <f t="shared" si="6"/>
        <v>2.4257685016954963E-2</v>
      </c>
      <c r="C62">
        <f t="shared" si="7"/>
        <v>2.3683185756671589E-2</v>
      </c>
      <c r="D62">
        <v>7</v>
      </c>
      <c r="E62"/>
      <c r="F62"/>
      <c r="G62"/>
      <c r="H62"/>
    </row>
    <row r="63" spans="1:8" ht="15" x14ac:dyDescent="0.25">
      <c r="A63">
        <f t="shared" si="8"/>
        <v>8</v>
      </c>
      <c r="B63">
        <f t="shared" si="6"/>
        <v>4.1265314489051526E-2</v>
      </c>
      <c r="C63">
        <f t="shared" si="7"/>
        <v>3.9629971261743599E-2</v>
      </c>
      <c r="D63">
        <v>8</v>
      </c>
      <c r="E63"/>
      <c r="F63"/>
      <c r="G63"/>
      <c r="H63"/>
    </row>
    <row r="64" spans="1:8" ht="15" x14ac:dyDescent="0.25">
      <c r="A64">
        <f t="shared" si="8"/>
        <v>9</v>
      </c>
      <c r="B64">
        <f t="shared" si="6"/>
        <v>7.0197390175119001E-2</v>
      </c>
      <c r="C64">
        <f t="shared" si="7"/>
        <v>6.5592937171742152E-2</v>
      </c>
      <c r="D64">
        <v>9</v>
      </c>
      <c r="E64"/>
      <c r="F64"/>
      <c r="G64"/>
      <c r="H64"/>
    </row>
    <row r="65" spans="1:8" ht="15" x14ac:dyDescent="0.25">
      <c r="A65">
        <f t="shared" si="8"/>
        <v>10</v>
      </c>
      <c r="B65">
        <f>EXP($B$28+($B$27*A65))</f>
        <v>0.11941441979571729</v>
      </c>
      <c r="C65">
        <f t="shared" si="7"/>
        <v>0.10667579198909133</v>
      </c>
      <c r="D65">
        <v>10</v>
      </c>
      <c r="E65"/>
      <c r="F65"/>
      <c r="G65"/>
      <c r="H65"/>
    </row>
    <row r="66" spans="1:8" ht="15" x14ac:dyDescent="0.25">
      <c r="A66">
        <v>11</v>
      </c>
      <c r="B66">
        <f t="shared" si="6"/>
        <v>0.20313865828308389</v>
      </c>
      <c r="C66">
        <f t="shared" si="7"/>
        <v>0.16884060443454543</v>
      </c>
      <c r="D66">
        <v>11</v>
      </c>
      <c r="E66"/>
      <c r="F66"/>
      <c r="G66"/>
      <c r="H66"/>
    </row>
    <row r="67" spans="1:8" ht="15" x14ac:dyDescent="0.25">
      <c r="A67">
        <v>12</v>
      </c>
      <c r="B67">
        <f t="shared" si="6"/>
        <v>0.34556391564472888</v>
      </c>
      <c r="C67">
        <f t="shared" si="7"/>
        <v>0.25681716908940105</v>
      </c>
      <c r="D67">
        <v>12</v>
      </c>
      <c r="E67"/>
      <c r="F67"/>
      <c r="G67"/>
      <c r="H67"/>
    </row>
    <row r="68" spans="1:8" ht="15" x14ac:dyDescent="0.25">
      <c r="A68">
        <v>13</v>
      </c>
      <c r="B68">
        <f t="shared" si="6"/>
        <v>0.5878468470994197</v>
      </c>
      <c r="C68">
        <f t="shared" si="7"/>
        <v>0.37021633929825276</v>
      </c>
      <c r="D68">
        <v>13</v>
      </c>
      <c r="E68"/>
      <c r="F68"/>
      <c r="G68"/>
      <c r="H68"/>
    </row>
    <row r="69" spans="1:8" ht="15" x14ac:dyDescent="0.25">
      <c r="A69">
        <v>14</v>
      </c>
      <c r="B69">
        <f t="shared" si="6"/>
        <v>1</v>
      </c>
      <c r="C69">
        <f t="shared" si="7"/>
        <v>0.5</v>
      </c>
      <c r="D69">
        <v>14</v>
      </c>
      <c r="E69"/>
      <c r="F69"/>
      <c r="G69"/>
      <c r="H69"/>
    </row>
    <row r="70" spans="1:8" ht="15" x14ac:dyDescent="0.25">
      <c r="A70">
        <v>15</v>
      </c>
      <c r="B70">
        <f t="shared" ref="B70:B76" si="9">EXP($B$28+($B$27*A70))</f>
        <v>1.7011233537004475</v>
      </c>
      <c r="C70">
        <f t="shared" ref="C70:C73" si="10">B70/(1+B70)</f>
        <v>0.62978366070174696</v>
      </c>
      <c r="D70">
        <v>15</v>
      </c>
      <c r="E70"/>
      <c r="F70"/>
      <c r="G70"/>
      <c r="H70"/>
    </row>
    <row r="71" spans="1:8" ht="15" x14ac:dyDescent="0.25">
      <c r="A71">
        <v>16</v>
      </c>
      <c r="B71">
        <f t="shared" si="9"/>
        <v>2.8938206645050579</v>
      </c>
      <c r="C71">
        <f t="shared" si="10"/>
        <v>0.74318283091059878</v>
      </c>
      <c r="D71">
        <v>16</v>
      </c>
      <c r="E71"/>
      <c r="F71"/>
      <c r="G71"/>
      <c r="H71"/>
    </row>
    <row r="72" spans="1:8" ht="15" x14ac:dyDescent="0.25">
      <c r="A72">
        <v>17</v>
      </c>
      <c r="B72">
        <f t="shared" si="9"/>
        <v>4.9227459138105019</v>
      </c>
      <c r="C72">
        <f t="shared" si="10"/>
        <v>0.83115939556545448</v>
      </c>
      <c r="D72">
        <v>17</v>
      </c>
      <c r="E72"/>
      <c r="F72"/>
      <c r="G72"/>
      <c r="H72"/>
    </row>
    <row r="73" spans="1:8" ht="15" x14ac:dyDescent="0.25">
      <c r="A73">
        <v>18</v>
      </c>
      <c r="B73">
        <f t="shared" si="9"/>
        <v>8.3741980383164965</v>
      </c>
      <c r="C73">
        <f t="shared" si="10"/>
        <v>0.8933242080109085</v>
      </c>
      <c r="D73">
        <v>18</v>
      </c>
      <c r="E73"/>
      <c r="F73"/>
      <c r="G73"/>
      <c r="H73"/>
    </row>
    <row r="74" spans="1:8" ht="15" x14ac:dyDescent="0.25">
      <c r="A74">
        <v>19</v>
      </c>
      <c r="B74">
        <f t="shared" si="9"/>
        <v>14.245543851492666</v>
      </c>
      <c r="C74">
        <f t="shared" ref="C74:C76" si="11">B74/(1+B74)</f>
        <v>0.9344070628282577</v>
      </c>
      <c r="D74">
        <v>19</v>
      </c>
      <c r="E74"/>
      <c r="F74"/>
      <c r="G74"/>
      <c r="H74"/>
    </row>
    <row r="75" spans="1:8" ht="15" x14ac:dyDescent="0.25">
      <c r="A75">
        <v>20</v>
      </c>
      <c r="B75">
        <f t="shared" si="9"/>
        <v>24.233427331937996</v>
      </c>
      <c r="C75">
        <f t="shared" si="11"/>
        <v>0.96037002873825628</v>
      </c>
      <c r="D75">
        <v>20</v>
      </c>
      <c r="E75"/>
      <c r="F75"/>
      <c r="G75"/>
      <c r="H75"/>
    </row>
    <row r="76" spans="1:8" ht="15" x14ac:dyDescent="0.25">
      <c r="A76">
        <v>21</v>
      </c>
      <c r="B76">
        <f t="shared" si="9"/>
        <v>41.224049174562523</v>
      </c>
      <c r="C76">
        <f t="shared" si="11"/>
        <v>0.97631681424332839</v>
      </c>
      <c r="D76">
        <v>21</v>
      </c>
      <c r="E76"/>
      <c r="F76"/>
      <c r="G76"/>
      <c r="H76"/>
    </row>
    <row r="77" spans="1:8" ht="15" x14ac:dyDescent="0.25">
      <c r="A77"/>
      <c r="B77"/>
      <c r="C77"/>
      <c r="D77"/>
      <c r="E77"/>
      <c r="F77"/>
      <c r="G77"/>
      <c r="H77"/>
    </row>
    <row r="78" spans="1:8" ht="15" x14ac:dyDescent="0.25">
      <c r="A78"/>
      <c r="B78"/>
      <c r="C78"/>
      <c r="D78"/>
      <c r="E78"/>
      <c r="F78"/>
      <c r="G78"/>
      <c r="H78"/>
    </row>
    <row r="79" spans="1:8" ht="15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  <row r="90" spans="1:8" ht="15" x14ac:dyDescent="0.25">
      <c r="A90"/>
      <c r="B90"/>
      <c r="C90"/>
      <c r="D90"/>
      <c r="E90"/>
      <c r="F90"/>
      <c r="G90"/>
      <c r="H90"/>
    </row>
    <row r="91" spans="1:8" ht="15" x14ac:dyDescent="0.25">
      <c r="A91"/>
      <c r="B91"/>
      <c r="C91"/>
      <c r="D91"/>
      <c r="E91"/>
      <c r="F91"/>
      <c r="G91"/>
      <c r="H91"/>
    </row>
    <row r="92" spans="1:8" ht="15" x14ac:dyDescent="0.25">
      <c r="A92"/>
      <c r="B92"/>
      <c r="C92"/>
      <c r="D92"/>
      <c r="E92"/>
      <c r="F92"/>
      <c r="G92"/>
      <c r="H92"/>
    </row>
    <row r="93" spans="1:8" ht="15" x14ac:dyDescent="0.25">
      <c r="A93"/>
      <c r="B93"/>
      <c r="C93"/>
      <c r="D93"/>
      <c r="E93"/>
      <c r="F93"/>
      <c r="G93"/>
      <c r="H93"/>
    </row>
    <row r="94" spans="1:8" ht="15" x14ac:dyDescent="0.25">
      <c r="A94"/>
      <c r="B94"/>
      <c r="C94"/>
      <c r="D94"/>
      <c r="E94"/>
      <c r="F94"/>
      <c r="G94"/>
      <c r="H94"/>
    </row>
    <row r="95" spans="1:8" ht="15" x14ac:dyDescent="0.25">
      <c r="A95"/>
      <c r="B95"/>
      <c r="C95"/>
      <c r="D95"/>
      <c r="E95"/>
      <c r="F95"/>
      <c r="G95"/>
      <c r="H95"/>
    </row>
    <row r="96" spans="1:8" ht="15" x14ac:dyDescent="0.25">
      <c r="A96"/>
      <c r="B96"/>
      <c r="C96"/>
      <c r="D96"/>
      <c r="E96"/>
      <c r="F96"/>
      <c r="G96"/>
      <c r="H96"/>
    </row>
    <row r="97" spans="1:8" ht="15" x14ac:dyDescent="0.25">
      <c r="A97"/>
      <c r="B97"/>
      <c r="C97"/>
      <c r="D97"/>
      <c r="E97"/>
      <c r="F97"/>
      <c r="G97"/>
      <c r="H97"/>
    </row>
    <row r="98" spans="1:8" ht="15" x14ac:dyDescent="0.25">
      <c r="A98"/>
      <c r="B98"/>
      <c r="C98"/>
      <c r="D98"/>
      <c r="E98"/>
      <c r="F98"/>
      <c r="G98"/>
      <c r="H98"/>
    </row>
    <row r="99" spans="1:8" ht="15" x14ac:dyDescent="0.25">
      <c r="A99"/>
      <c r="B99"/>
      <c r="C99"/>
      <c r="D99"/>
      <c r="E99"/>
      <c r="F99"/>
      <c r="G99"/>
      <c r="H99"/>
    </row>
    <row r="100" spans="1:8" ht="15" x14ac:dyDescent="0.25">
      <c r="A100"/>
      <c r="B100"/>
      <c r="C100"/>
      <c r="D100"/>
      <c r="E100"/>
      <c r="F100"/>
      <c r="G100"/>
      <c r="H100"/>
    </row>
    <row r="101" spans="1:8" ht="15" x14ac:dyDescent="0.25">
      <c r="A101"/>
      <c r="B101"/>
      <c r="C101"/>
      <c r="D101"/>
      <c r="E101"/>
      <c r="F101"/>
      <c r="G101"/>
      <c r="H101"/>
    </row>
    <row r="102" spans="1:8" ht="15" x14ac:dyDescent="0.25">
      <c r="A102"/>
      <c r="B102"/>
      <c r="C102"/>
      <c r="D102"/>
      <c r="E102"/>
      <c r="F102"/>
      <c r="G102"/>
      <c r="H102"/>
    </row>
    <row r="103" spans="1:8" ht="15" x14ac:dyDescent="0.25">
      <c r="A103"/>
      <c r="B103"/>
      <c r="C103"/>
      <c r="D103"/>
      <c r="E103"/>
      <c r="F103"/>
      <c r="G103"/>
      <c r="H103"/>
    </row>
    <row r="104" spans="1:8" ht="15" x14ac:dyDescent="0.25">
      <c r="A104"/>
      <c r="B104"/>
      <c r="C104"/>
      <c r="D104"/>
      <c r="E104"/>
      <c r="F104"/>
      <c r="G104"/>
      <c r="H104"/>
    </row>
    <row r="105" spans="1:8" ht="15" x14ac:dyDescent="0.25">
      <c r="A105"/>
      <c r="B105"/>
      <c r="C105"/>
      <c r="D105"/>
      <c r="E105"/>
      <c r="F105"/>
      <c r="G105"/>
      <c r="H105"/>
    </row>
    <row r="106" spans="1:8" ht="15" x14ac:dyDescent="0.25">
      <c r="A106"/>
      <c r="B106"/>
      <c r="C106"/>
      <c r="D106"/>
      <c r="E106"/>
      <c r="F106"/>
      <c r="G106"/>
      <c r="H106"/>
    </row>
    <row r="107" spans="1:8" ht="15" x14ac:dyDescent="0.25">
      <c r="A107"/>
      <c r="B107"/>
      <c r="C107"/>
      <c r="D107"/>
      <c r="E107"/>
      <c r="F107"/>
      <c r="G107"/>
      <c r="H107"/>
    </row>
    <row r="108" spans="1:8" ht="15" x14ac:dyDescent="0.25">
      <c r="A108"/>
      <c r="B108"/>
      <c r="C108"/>
      <c r="D108"/>
      <c r="E108"/>
      <c r="F108"/>
      <c r="G108"/>
      <c r="H108"/>
    </row>
    <row r="109" spans="1:8" ht="15" x14ac:dyDescent="0.25">
      <c r="A109"/>
      <c r="B109"/>
      <c r="C109"/>
      <c r="D109"/>
      <c r="E109"/>
      <c r="F109"/>
      <c r="G109"/>
      <c r="H109"/>
    </row>
    <row r="110" spans="1:8" ht="15" x14ac:dyDescent="0.25">
      <c r="A110"/>
      <c r="B110"/>
      <c r="C110"/>
      <c r="D110"/>
      <c r="E110"/>
      <c r="F110"/>
      <c r="G110"/>
      <c r="H110"/>
    </row>
    <row r="111" spans="1:8" ht="15" x14ac:dyDescent="0.25">
      <c r="A111"/>
      <c r="B111"/>
      <c r="C111"/>
      <c r="D111"/>
      <c r="E111"/>
      <c r="F111"/>
      <c r="G111"/>
      <c r="H111"/>
    </row>
    <row r="112" spans="1:8" ht="15" x14ac:dyDescent="0.25">
      <c r="A112"/>
      <c r="B112"/>
      <c r="C112"/>
      <c r="D112"/>
      <c r="E112"/>
      <c r="F112"/>
      <c r="G112"/>
      <c r="H112"/>
    </row>
    <row r="113" spans="1:8" ht="15" x14ac:dyDescent="0.25">
      <c r="A113"/>
      <c r="B113"/>
      <c r="C113"/>
      <c r="D113"/>
      <c r="E113"/>
      <c r="F113"/>
      <c r="G113"/>
      <c r="H113"/>
    </row>
    <row r="114" spans="1:8" ht="15" x14ac:dyDescent="0.25">
      <c r="A114"/>
      <c r="B114"/>
      <c r="C114"/>
      <c r="D114"/>
      <c r="E114"/>
      <c r="F114"/>
      <c r="G114"/>
      <c r="H114"/>
    </row>
    <row r="115" spans="1:8" ht="15" x14ac:dyDescent="0.25">
      <c r="A115"/>
      <c r="B115"/>
      <c r="C115"/>
      <c r="D115"/>
      <c r="E115"/>
      <c r="F115"/>
      <c r="G115"/>
      <c r="H115"/>
    </row>
    <row r="116" spans="1:8" ht="15" x14ac:dyDescent="0.25">
      <c r="A116"/>
      <c r="B116"/>
      <c r="C116"/>
      <c r="D116"/>
      <c r="E116"/>
      <c r="F116"/>
      <c r="G116"/>
      <c r="H116"/>
    </row>
    <row r="117" spans="1:8" ht="15" x14ac:dyDescent="0.25">
      <c r="A117"/>
      <c r="B117"/>
      <c r="C117"/>
      <c r="D117"/>
      <c r="E117"/>
      <c r="F117"/>
      <c r="G117"/>
      <c r="H117"/>
    </row>
    <row r="118" spans="1:8" ht="15" x14ac:dyDescent="0.25">
      <c r="A118"/>
      <c r="B118"/>
      <c r="C118"/>
      <c r="D118"/>
      <c r="E118"/>
      <c r="F118"/>
      <c r="G118"/>
      <c r="H118"/>
    </row>
    <row r="119" spans="1:8" ht="15" x14ac:dyDescent="0.25">
      <c r="A119"/>
      <c r="B119"/>
      <c r="C119"/>
      <c r="D119"/>
      <c r="E119"/>
      <c r="F119"/>
      <c r="G119"/>
      <c r="H119"/>
    </row>
    <row r="120" spans="1:8" ht="15" x14ac:dyDescent="0.25">
      <c r="A120"/>
      <c r="B120"/>
      <c r="C120"/>
      <c r="D120"/>
      <c r="E120"/>
      <c r="F120"/>
      <c r="G120"/>
      <c r="H120"/>
    </row>
    <row r="121" spans="1:8" ht="15" x14ac:dyDescent="0.25">
      <c r="A121"/>
      <c r="B121"/>
      <c r="C121"/>
      <c r="D121"/>
      <c r="E121"/>
      <c r="F121"/>
      <c r="G121"/>
      <c r="H121"/>
    </row>
    <row r="122" spans="1:8" ht="15" x14ac:dyDescent="0.25">
      <c r="A122"/>
      <c r="B122"/>
      <c r="C122"/>
      <c r="D122"/>
      <c r="E122"/>
      <c r="F122"/>
      <c r="G122"/>
      <c r="H122"/>
    </row>
    <row r="123" spans="1:8" ht="15" x14ac:dyDescent="0.25">
      <c r="A123"/>
      <c r="B123"/>
      <c r="C123"/>
      <c r="D123"/>
      <c r="E123"/>
      <c r="F123"/>
      <c r="G123"/>
      <c r="H123"/>
    </row>
    <row r="124" spans="1:8" ht="15" x14ac:dyDescent="0.25">
      <c r="A124"/>
      <c r="B124"/>
      <c r="C124"/>
      <c r="D124"/>
      <c r="E124"/>
      <c r="F124"/>
      <c r="G124"/>
      <c r="H124"/>
    </row>
    <row r="125" spans="1:8" ht="15" x14ac:dyDescent="0.25">
      <c r="A125"/>
      <c r="B125"/>
      <c r="C125"/>
      <c r="D125"/>
      <c r="E125"/>
      <c r="F125"/>
      <c r="G125"/>
      <c r="H125"/>
    </row>
    <row r="126" spans="1:8" ht="15" x14ac:dyDescent="0.25">
      <c r="A126"/>
      <c r="B126"/>
      <c r="C126"/>
      <c r="D126"/>
      <c r="E126"/>
      <c r="F126"/>
      <c r="G126"/>
      <c r="H126"/>
    </row>
    <row r="127" spans="1:8" ht="15" x14ac:dyDescent="0.25">
      <c r="A127"/>
      <c r="B127"/>
      <c r="C127"/>
      <c r="D127"/>
      <c r="E127"/>
      <c r="F127"/>
      <c r="G127"/>
      <c r="H127"/>
    </row>
    <row r="128" spans="1:8" ht="15" x14ac:dyDescent="0.25">
      <c r="A128"/>
      <c r="B128"/>
      <c r="C128"/>
      <c r="D128"/>
      <c r="E128"/>
      <c r="F128"/>
      <c r="G128"/>
      <c r="H128"/>
    </row>
    <row r="129" spans="1:8" ht="15" x14ac:dyDescent="0.25">
      <c r="A129"/>
      <c r="B129"/>
      <c r="C129"/>
      <c r="D129"/>
      <c r="E129"/>
      <c r="F129"/>
      <c r="G129"/>
      <c r="H129"/>
    </row>
    <row r="130" spans="1:8" ht="15" x14ac:dyDescent="0.25">
      <c r="A130"/>
      <c r="B130"/>
      <c r="C130"/>
      <c r="D130"/>
      <c r="E130"/>
      <c r="F130"/>
      <c r="G130"/>
      <c r="H130"/>
    </row>
    <row r="131" spans="1:8" ht="15" x14ac:dyDescent="0.25">
      <c r="A131"/>
      <c r="B131"/>
      <c r="C131"/>
      <c r="D131"/>
      <c r="E131"/>
      <c r="F131"/>
      <c r="G131"/>
      <c r="H131"/>
    </row>
    <row r="132" spans="1:8" ht="15" x14ac:dyDescent="0.25">
      <c r="A132"/>
      <c r="B132"/>
      <c r="C132"/>
      <c r="D132"/>
      <c r="E132"/>
      <c r="F132"/>
      <c r="G132"/>
      <c r="H132"/>
    </row>
    <row r="133" spans="1:8" ht="15" x14ac:dyDescent="0.25">
      <c r="A133"/>
      <c r="B133"/>
      <c r="C133"/>
      <c r="D133"/>
      <c r="E133"/>
      <c r="F133"/>
      <c r="G133"/>
      <c r="H133"/>
    </row>
    <row r="134" spans="1:8" ht="15" x14ac:dyDescent="0.25">
      <c r="A134"/>
      <c r="B134"/>
      <c r="C134"/>
      <c r="D134"/>
      <c r="E134"/>
      <c r="F134"/>
      <c r="G134"/>
      <c r="H134"/>
    </row>
    <row r="135" spans="1:8" ht="15" x14ac:dyDescent="0.25">
      <c r="A135"/>
      <c r="B135"/>
      <c r="C135"/>
      <c r="D135"/>
      <c r="E135"/>
      <c r="F135"/>
      <c r="G135"/>
      <c r="H135"/>
    </row>
    <row r="136" spans="1:8" ht="15" x14ac:dyDescent="0.25">
      <c r="A136"/>
      <c r="B136"/>
      <c r="C136"/>
      <c r="D136"/>
      <c r="E136"/>
      <c r="F136"/>
      <c r="G136"/>
      <c r="H136"/>
    </row>
    <row r="137" spans="1:8" ht="15" x14ac:dyDescent="0.25">
      <c r="A137"/>
      <c r="B137"/>
      <c r="C137"/>
      <c r="D137"/>
      <c r="E137"/>
      <c r="F137"/>
      <c r="G137"/>
      <c r="H137"/>
    </row>
    <row r="138" spans="1:8" ht="15" x14ac:dyDescent="0.25">
      <c r="A138"/>
      <c r="B138"/>
      <c r="C138"/>
      <c r="D138"/>
      <c r="H138"/>
    </row>
    <row r="139" spans="1:8" ht="15" x14ac:dyDescent="0.25">
      <c r="A139"/>
      <c r="B139"/>
      <c r="C139"/>
      <c r="D139"/>
      <c r="H139"/>
    </row>
    <row r="140" spans="1:8" ht="15" x14ac:dyDescent="0.25">
      <c r="A140"/>
      <c r="B140"/>
      <c r="C140"/>
      <c r="D140"/>
      <c r="H140"/>
    </row>
    <row r="141" spans="1:8" ht="15" x14ac:dyDescent="0.25">
      <c r="A141"/>
      <c r="B141"/>
      <c r="C141"/>
      <c r="D141"/>
      <c r="H141"/>
    </row>
    <row r="142" spans="1:8" ht="15" x14ac:dyDescent="0.25">
      <c r="A142"/>
      <c r="B142"/>
      <c r="C142"/>
      <c r="D142"/>
      <c r="H142"/>
    </row>
    <row r="143" spans="1:8" ht="15" x14ac:dyDescent="0.25">
      <c r="A143"/>
      <c r="B143"/>
      <c r="C143"/>
      <c r="D143"/>
      <c r="H143"/>
    </row>
    <row r="144" spans="1:8" ht="15" x14ac:dyDescent="0.25">
      <c r="A144"/>
      <c r="B144"/>
      <c r="C144"/>
      <c r="D144"/>
      <c r="H144"/>
    </row>
    <row r="145" spans="1:8" ht="15" x14ac:dyDescent="0.25">
      <c r="A145"/>
      <c r="B145"/>
      <c r="C145"/>
      <c r="D145"/>
      <c r="H145"/>
    </row>
    <row r="146" spans="1:8" ht="15" x14ac:dyDescent="0.25">
      <c r="A146"/>
      <c r="B146"/>
      <c r="C146"/>
      <c r="D146"/>
      <c r="H146"/>
    </row>
    <row r="147" spans="1:8" ht="15" x14ac:dyDescent="0.25">
      <c r="A147"/>
      <c r="B147"/>
      <c r="C147"/>
      <c r="D147"/>
      <c r="H147"/>
    </row>
    <row r="163" spans="1:1" x14ac:dyDescent="0.2">
      <c r="A163" s="2" t="s">
        <v>13</v>
      </c>
    </row>
  </sheetData>
  <sheetProtection selectLockedCells="1"/>
  <mergeCells count="3">
    <mergeCell ref="A1:B1"/>
    <mergeCell ref="I1:N1"/>
    <mergeCell ref="I2:N11"/>
  </mergeCells>
  <dataValidations count="2">
    <dataValidation type="decimal" operator="lessThanOrEqual" allowBlank="1" showInputMessage="1" showErrorMessage="1" errorTitle="Improper value" error="Please enter a number less than or equal to the maximum threshold" sqref="F2:F16" xr:uid="{00000000-0002-0000-0400-000000000000}">
      <formula1>$B$3</formula1>
    </dataValidation>
    <dataValidation type="decimal" allowBlank="1" showInputMessage="1" showErrorMessage="1" errorTitle="Improper value" error="Please enter a number greater than 0 and less than 1. For threshold values of 0 or 1, enter 0.00001 and 0.99999, respectively." sqref="B4 B6" xr:uid="{00000000-0002-0000-0400-000001000000}">
      <formula1>0</formula1>
      <formula2>1</formula2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D37E-DB47-4E7B-8496-ECECE347E35B}">
  <dimension ref="A1:N163"/>
  <sheetViews>
    <sheetView showGridLines="0" tabSelected="1" zoomScale="90" zoomScaleNormal="90" workbookViewId="0">
      <selection activeCell="B7" sqref="B7"/>
    </sheetView>
  </sheetViews>
  <sheetFormatPr defaultColWidth="11.5703125" defaultRowHeight="12.75" x14ac:dyDescent="0.2"/>
  <cols>
    <col min="1" max="1" width="40.85546875" style="2" customWidth="1"/>
    <col min="2" max="2" width="13.42578125" style="2" customWidth="1"/>
    <col min="3" max="4" width="13.42578125" style="2" bestFit="1" customWidth="1"/>
    <col min="5" max="5" width="12.5703125" style="2" bestFit="1" customWidth="1"/>
    <col min="6" max="6" width="22.28515625" style="2" bestFit="1" customWidth="1"/>
    <col min="7" max="7" width="14.7109375" style="2" bestFit="1" customWidth="1"/>
    <col min="8" max="8" width="2.28515625" style="2" customWidth="1"/>
    <col min="9" max="9" width="8.85546875" style="2" customWidth="1"/>
    <col min="10" max="10" width="11.5703125" style="2"/>
    <col min="11" max="11" width="10.140625" style="2" bestFit="1" customWidth="1"/>
    <col min="12" max="13" width="11.5703125" style="2"/>
    <col min="14" max="14" width="11.140625" style="2" bestFit="1" customWidth="1"/>
    <col min="15" max="16384" width="11.5703125" style="2"/>
  </cols>
  <sheetData>
    <row r="1" spans="1:14" ht="15" x14ac:dyDescent="0.25">
      <c r="A1" s="91" t="s">
        <v>33</v>
      </c>
      <c r="B1" s="91"/>
      <c r="E1" s="6" t="s">
        <v>0</v>
      </c>
      <c r="F1" s="34" t="s">
        <v>68</v>
      </c>
      <c r="G1" s="40" t="s">
        <v>69</v>
      </c>
      <c r="I1" s="79" t="s">
        <v>58</v>
      </c>
      <c r="J1" s="80"/>
      <c r="K1" s="80"/>
      <c r="L1" s="80"/>
      <c r="M1" s="80"/>
      <c r="N1" s="81"/>
    </row>
    <row r="2" spans="1:14" ht="15" x14ac:dyDescent="0.25">
      <c r="A2" s="41" t="s">
        <v>10</v>
      </c>
      <c r="B2" s="42" t="s">
        <v>2</v>
      </c>
      <c r="E2" s="15">
        <v>1</v>
      </c>
      <c r="F2" s="33">
        <v>5</v>
      </c>
      <c r="G2" s="16">
        <f t="shared" ref="G2:G16" si="0">C56</f>
        <v>6.0393290683358296E-3</v>
      </c>
      <c r="I2" s="82"/>
      <c r="J2" s="83"/>
      <c r="K2" s="83"/>
      <c r="L2" s="83"/>
      <c r="M2" s="83"/>
      <c r="N2" s="84"/>
    </row>
    <row r="3" spans="1:14" ht="15" x14ac:dyDescent="0.25">
      <c r="A3" s="19" t="s">
        <v>65</v>
      </c>
      <c r="B3" s="31">
        <v>100</v>
      </c>
      <c r="E3" s="15">
        <v>2</v>
      </c>
      <c r="F3" s="33">
        <v>25</v>
      </c>
      <c r="G3" s="16">
        <f t="shared" si="0"/>
        <v>3.2011597972806768E-2</v>
      </c>
      <c r="I3" s="85"/>
      <c r="J3" s="86"/>
      <c r="K3" s="86"/>
      <c r="L3" s="86"/>
      <c r="M3" s="86"/>
      <c r="N3" s="87"/>
    </row>
    <row r="4" spans="1:14" ht="15" x14ac:dyDescent="0.25">
      <c r="A4" s="19" t="s">
        <v>66</v>
      </c>
      <c r="B4" s="39">
        <v>0.95</v>
      </c>
      <c r="E4" s="15">
        <v>3</v>
      </c>
      <c r="F4" s="33">
        <v>50</v>
      </c>
      <c r="G4" s="16">
        <f t="shared" si="0"/>
        <v>0.21563822738079949</v>
      </c>
      <c r="I4" s="85"/>
      <c r="J4" s="86"/>
      <c r="K4" s="86"/>
      <c r="L4" s="86"/>
      <c r="M4" s="86"/>
      <c r="N4" s="87"/>
    </row>
    <row r="5" spans="1:14" ht="15" x14ac:dyDescent="0.25">
      <c r="A5" s="19" t="s">
        <v>62</v>
      </c>
      <c r="B5" s="31">
        <v>11</v>
      </c>
      <c r="E5" s="15">
        <v>4</v>
      </c>
      <c r="F5" s="33">
        <v>100</v>
      </c>
      <c r="G5" s="16">
        <f t="shared" si="0"/>
        <v>0.95</v>
      </c>
      <c r="I5" s="85"/>
      <c r="J5" s="86"/>
      <c r="K5" s="86"/>
      <c r="L5" s="86"/>
      <c r="M5" s="86"/>
      <c r="N5" s="87"/>
    </row>
    <row r="6" spans="1:14" ht="15" x14ac:dyDescent="0.25">
      <c r="A6" s="20" t="s">
        <v>63</v>
      </c>
      <c r="B6" s="32">
        <v>0.01</v>
      </c>
      <c r="E6" s="15">
        <v>5</v>
      </c>
      <c r="F6" s="33"/>
      <c r="G6" s="16">
        <f t="shared" si="0"/>
        <v>3.9622408320308796E-3</v>
      </c>
      <c r="I6" s="85"/>
      <c r="J6" s="86"/>
      <c r="K6" s="86"/>
      <c r="L6" s="86"/>
      <c r="M6" s="86"/>
      <c r="N6" s="87"/>
    </row>
    <row r="7" spans="1:14" ht="15" x14ac:dyDescent="0.25">
      <c r="E7" s="15">
        <v>6</v>
      </c>
      <c r="F7" s="33"/>
      <c r="G7" s="16">
        <f t="shared" si="0"/>
        <v>3.9622408320308796E-3</v>
      </c>
      <c r="I7" s="85"/>
      <c r="J7" s="86"/>
      <c r="K7" s="86"/>
      <c r="L7" s="86"/>
      <c r="M7" s="86"/>
      <c r="N7" s="87"/>
    </row>
    <row r="8" spans="1:14" ht="15" x14ac:dyDescent="0.25">
      <c r="E8" s="15">
        <v>7</v>
      </c>
      <c r="F8" s="33"/>
      <c r="G8" s="16">
        <f t="shared" si="0"/>
        <v>3.9622408320308796E-3</v>
      </c>
      <c r="I8" s="85"/>
      <c r="J8" s="86"/>
      <c r="K8" s="86"/>
      <c r="L8" s="86"/>
      <c r="M8" s="86"/>
      <c r="N8" s="87"/>
    </row>
    <row r="9" spans="1:14" ht="15" x14ac:dyDescent="0.25">
      <c r="E9" s="15">
        <v>8</v>
      </c>
      <c r="F9" s="33"/>
      <c r="G9" s="16">
        <f t="shared" si="0"/>
        <v>3.9622408320308796E-3</v>
      </c>
      <c r="I9" s="85"/>
      <c r="J9" s="86"/>
      <c r="K9" s="86"/>
      <c r="L9" s="86"/>
      <c r="M9" s="86"/>
      <c r="N9" s="87"/>
    </row>
    <row r="10" spans="1:14" ht="15" x14ac:dyDescent="0.25">
      <c r="E10" s="15">
        <v>9</v>
      </c>
      <c r="F10" s="33"/>
      <c r="G10" s="16">
        <f>C64</f>
        <v>3.9622408320308796E-3</v>
      </c>
      <c r="I10" s="85"/>
      <c r="J10" s="86"/>
      <c r="K10" s="86"/>
      <c r="L10" s="86"/>
      <c r="M10" s="86"/>
      <c r="N10" s="87"/>
    </row>
    <row r="11" spans="1:14" ht="15" x14ac:dyDescent="0.25">
      <c r="E11" s="17">
        <v>10</v>
      </c>
      <c r="F11" s="61"/>
      <c r="G11" s="18">
        <f t="shared" si="0"/>
        <v>3.9622408320308796E-3</v>
      </c>
      <c r="I11" s="88"/>
      <c r="J11" s="89"/>
      <c r="K11" s="89"/>
      <c r="L11" s="89"/>
      <c r="M11" s="89"/>
      <c r="N11" s="90"/>
    </row>
    <row r="12" spans="1:14" ht="15" x14ac:dyDescent="0.25">
      <c r="F12" s="61"/>
      <c r="G12" s="18">
        <f t="shared" si="0"/>
        <v>1.0000000000000009E-2</v>
      </c>
    </row>
    <row r="13" spans="1:14" ht="15" x14ac:dyDescent="0.25">
      <c r="F13" s="61"/>
      <c r="G13" s="18">
        <f t="shared" si="0"/>
        <v>1.0874445299628338E-2</v>
      </c>
    </row>
    <row r="14" spans="1:14" ht="15" x14ac:dyDescent="0.25">
      <c r="F14" s="61"/>
      <c r="G14" s="18">
        <f t="shared" si="0"/>
        <v>1.1824442763083205E-2</v>
      </c>
      <c r="I14" s="3"/>
    </row>
    <row r="15" spans="1:14" ht="15" x14ac:dyDescent="0.25">
      <c r="A15"/>
      <c r="B15"/>
      <c r="C15"/>
      <c r="D15"/>
      <c r="F15" s="61"/>
      <c r="G15" s="18">
        <f t="shared" si="0"/>
        <v>1.2856353813624929E-2</v>
      </c>
      <c r="I15" s="3"/>
    </row>
    <row r="16" spans="1:14" ht="15" x14ac:dyDescent="0.25">
      <c r="A16"/>
      <c r="B16"/>
      <c r="C16"/>
      <c r="D16"/>
      <c r="F16" s="61"/>
      <c r="G16" s="18">
        <f t="shared" si="0"/>
        <v>1.3977045284665019E-2</v>
      </c>
      <c r="I16" s="3"/>
    </row>
    <row r="17" spans="1:12" ht="15" x14ac:dyDescent="0.25">
      <c r="D17"/>
      <c r="I17" s="3"/>
    </row>
    <row r="18" spans="1:12" ht="15" x14ac:dyDescent="0.25">
      <c r="D18"/>
      <c r="I18" s="3"/>
    </row>
    <row r="19" spans="1:12" ht="15" x14ac:dyDescent="0.25">
      <c r="D19"/>
      <c r="I19" s="3"/>
    </row>
    <row r="20" spans="1:12" ht="15" x14ac:dyDescent="0.25">
      <c r="D20"/>
      <c r="I20" s="3"/>
      <c r="J20"/>
      <c r="K20" s="1"/>
      <c r="L20" s="1"/>
    </row>
    <row r="21" spans="1:12" ht="15" hidden="1" x14ac:dyDescent="0.25">
      <c r="D21"/>
      <c r="I21" s="3"/>
      <c r="J21"/>
      <c r="K21" s="1"/>
      <c r="L21" s="1"/>
    </row>
    <row r="22" spans="1:12" ht="15" hidden="1" x14ac:dyDescent="0.25">
      <c r="D22"/>
      <c r="H22"/>
    </row>
    <row r="23" spans="1:12" ht="15" hidden="1" x14ac:dyDescent="0.25">
      <c r="D23"/>
      <c r="H23"/>
    </row>
    <row r="24" spans="1:12" ht="15" hidden="1" x14ac:dyDescent="0.25">
      <c r="D24"/>
      <c r="H24"/>
    </row>
    <row r="25" spans="1:12" ht="15" hidden="1" x14ac:dyDescent="0.25">
      <c r="A25" t="s">
        <v>28</v>
      </c>
      <c r="B25">
        <f>LN(B4/(1-B4))</f>
        <v>2.9444389791664394</v>
      </c>
      <c r="C25"/>
      <c r="D25"/>
      <c r="H25"/>
    </row>
    <row r="26" spans="1:12" ht="15" hidden="1" x14ac:dyDescent="0.25">
      <c r="A26" t="s">
        <v>29</v>
      </c>
      <c r="B26">
        <f>LN(B6/(1-B6))</f>
        <v>-4.5951198501345898</v>
      </c>
      <c r="C26"/>
      <c r="D26"/>
      <c r="H26"/>
    </row>
    <row r="27" spans="1:12" ht="15" hidden="1" x14ac:dyDescent="0.25">
      <c r="A27" t="s">
        <v>27</v>
      </c>
      <c r="B27" s="2">
        <f>($B$25-$B$26)/($B$3-$B$5)</f>
        <v>8.4714144149449763E-2</v>
      </c>
      <c r="C27"/>
      <c r="D27"/>
      <c r="H27"/>
    </row>
    <row r="28" spans="1:12" ht="15" hidden="1" x14ac:dyDescent="0.25">
      <c r="A28" t="s">
        <v>11</v>
      </c>
      <c r="B28" s="2">
        <f>$B$25-($B$27*$B$3)</f>
        <v>-5.5269754357785361</v>
      </c>
      <c r="C28"/>
      <c r="D28"/>
      <c r="H28"/>
    </row>
    <row r="29" spans="1:12" ht="15" hidden="1" x14ac:dyDescent="0.25">
      <c r="A29"/>
      <c r="B29"/>
      <c r="C29"/>
      <c r="D29"/>
      <c r="H29"/>
    </row>
    <row r="30" spans="1:12" ht="15" hidden="1" x14ac:dyDescent="0.25">
      <c r="A30"/>
      <c r="B30"/>
      <c r="C30"/>
      <c r="D30"/>
      <c r="H30"/>
    </row>
    <row r="31" spans="1:12" ht="15" hidden="1" x14ac:dyDescent="0.25">
      <c r="A31" t="s">
        <v>30</v>
      </c>
      <c r="B31" t="s">
        <v>12</v>
      </c>
      <c r="C31" t="s">
        <v>31</v>
      </c>
      <c r="D31" t="s">
        <v>45</v>
      </c>
      <c r="H31"/>
    </row>
    <row r="32" spans="1:12" ht="15" hidden="1" x14ac:dyDescent="0.25">
      <c r="A32" s="2">
        <v>0</v>
      </c>
      <c r="B32">
        <f t="shared" ref="B32:B52" si="1">EXP($B$28+($B$27*A32))</f>
        <v>3.9780026365071755E-3</v>
      </c>
      <c r="C32">
        <f>B32/(1+B32)</f>
        <v>3.9622408320308796E-3</v>
      </c>
      <c r="D32">
        <v>1</v>
      </c>
      <c r="H32"/>
    </row>
    <row r="33" spans="1:8" ht="15" hidden="1" x14ac:dyDescent="0.25">
      <c r="A33">
        <f t="shared" ref="A33:A52" si="2">A32+($B$3/20)</f>
        <v>5</v>
      </c>
      <c r="B33">
        <f t="shared" si="1"/>
        <v>6.0760241777725633E-3</v>
      </c>
      <c r="C33">
        <f t="shared" ref="C33:C52" si="3">B33/(1+B33)</f>
        <v>6.0393290683358296E-3</v>
      </c>
      <c r="D33">
        <v>2</v>
      </c>
      <c r="H33"/>
    </row>
    <row r="34" spans="1:8" ht="15" hidden="1" x14ac:dyDescent="0.25">
      <c r="A34">
        <f t="shared" si="2"/>
        <v>10</v>
      </c>
      <c r="B34">
        <f t="shared" si="1"/>
        <v>9.2805543842706117E-3</v>
      </c>
      <c r="C34">
        <f t="shared" si="3"/>
        <v>9.1952176666401514E-3</v>
      </c>
      <c r="D34">
        <v>3</v>
      </c>
      <c r="H34"/>
    </row>
    <row r="35" spans="1:8" ht="15" hidden="1" x14ac:dyDescent="0.25">
      <c r="A35">
        <f t="shared" si="2"/>
        <v>15</v>
      </c>
      <c r="B35">
        <f t="shared" si="1"/>
        <v>1.4175172309959249E-2</v>
      </c>
      <c r="C35">
        <f t="shared" si="3"/>
        <v>1.3977045284665019E-2</v>
      </c>
      <c r="D35">
        <v>4</v>
      </c>
      <c r="H35"/>
    </row>
    <row r="36" spans="1:8" ht="15" hidden="1" x14ac:dyDescent="0.25">
      <c r="A36">
        <f t="shared" si="2"/>
        <v>20</v>
      </c>
      <c r="B36">
        <f t="shared" si="1"/>
        <v>2.1651239968766951E-2</v>
      </c>
      <c r="C36">
        <f t="shared" si="3"/>
        <v>2.1192398268345326E-2</v>
      </c>
      <c r="D36">
        <v>5</v>
      </c>
      <c r="H36"/>
    </row>
    <row r="37" spans="1:8" ht="15" hidden="1" x14ac:dyDescent="0.25">
      <c r="A37">
        <f t="shared" si="2"/>
        <v>25</v>
      </c>
      <c r="B37">
        <f t="shared" si="1"/>
        <v>3.3070228843410751E-2</v>
      </c>
      <c r="C37">
        <f t="shared" si="3"/>
        <v>3.2011597972806768E-2</v>
      </c>
      <c r="D37">
        <v>6</v>
      </c>
      <c r="E37"/>
      <c r="F37"/>
      <c r="G37"/>
      <c r="H37"/>
    </row>
    <row r="38" spans="1:8" ht="15" hidden="1" x14ac:dyDescent="0.25">
      <c r="A38">
        <f t="shared" si="2"/>
        <v>30</v>
      </c>
      <c r="B38">
        <f t="shared" si="1"/>
        <v>5.0511658331494645E-2</v>
      </c>
      <c r="C38">
        <f t="shared" si="3"/>
        <v>4.808291077104393E-2</v>
      </c>
      <c r="D38">
        <v>7</v>
      </c>
      <c r="E38"/>
      <c r="F38"/>
      <c r="G38"/>
      <c r="H38"/>
    </row>
    <row r="39" spans="1:8" ht="15" hidden="1" x14ac:dyDescent="0.25">
      <c r="A39">
        <f t="shared" si="2"/>
        <v>35</v>
      </c>
      <c r="B39">
        <f t="shared" si="1"/>
        <v>7.7151798358541537E-2</v>
      </c>
      <c r="C39">
        <f t="shared" si="3"/>
        <v>7.1625743443136075E-2</v>
      </c>
      <c r="D39">
        <v>8</v>
      </c>
      <c r="E39"/>
      <c r="F39"/>
      <c r="G39"/>
      <c r="H39"/>
    </row>
    <row r="40" spans="1:8" ht="15" hidden="1" x14ac:dyDescent="0.25">
      <c r="A40">
        <f t="shared" si="2"/>
        <v>40</v>
      </c>
      <c r="B40">
        <f t="shared" si="1"/>
        <v>0.11784210193403329</v>
      </c>
      <c r="C40">
        <f t="shared" si="3"/>
        <v>0.1054192731962313</v>
      </c>
      <c r="D40">
        <v>9</v>
      </c>
      <c r="E40"/>
      <c r="F40"/>
      <c r="G40"/>
      <c r="H40"/>
    </row>
    <row r="41" spans="1:8" ht="15" hidden="1" x14ac:dyDescent="0.25">
      <c r="A41">
        <f t="shared" si="2"/>
        <v>45</v>
      </c>
      <c r="B41">
        <f t="shared" si="1"/>
        <v>0.17999270637472675</v>
      </c>
      <c r="C41">
        <f t="shared" si="3"/>
        <v>0.15253713468087066</v>
      </c>
      <c r="D41">
        <v>10</v>
      </c>
      <c r="E41"/>
      <c r="F41"/>
      <c r="G41"/>
      <c r="H41"/>
    </row>
    <row r="42" spans="1:8" ht="15" hidden="1" x14ac:dyDescent="0.25">
      <c r="A42">
        <f t="shared" si="2"/>
        <v>50</v>
      </c>
      <c r="B42">
        <f t="shared" si="1"/>
        <v>0.27492189817043722</v>
      </c>
      <c r="C42">
        <f t="shared" si="3"/>
        <v>0.21563822738079949</v>
      </c>
      <c r="D42">
        <v>11</v>
      </c>
      <c r="E42"/>
      <c r="F42"/>
      <c r="G42"/>
      <c r="H42"/>
    </row>
    <row r="43" spans="1:8" ht="15" hidden="1" x14ac:dyDescent="0.25">
      <c r="A43">
        <f t="shared" si="2"/>
        <v>55</v>
      </c>
      <c r="B43">
        <f t="shared" si="1"/>
        <v>0.41991729340566769</v>
      </c>
      <c r="C43">
        <f t="shared" si="3"/>
        <v>0.29573362854008012</v>
      </c>
      <c r="D43">
        <v>12</v>
      </c>
      <c r="E43"/>
      <c r="F43"/>
      <c r="G43"/>
      <c r="H43"/>
    </row>
    <row r="44" spans="1:8" ht="15" hidden="1" x14ac:dyDescent="0.25">
      <c r="A44">
        <f t="shared" si="2"/>
        <v>60</v>
      </c>
      <c r="B44">
        <f t="shared" si="1"/>
        <v>0.64138409662742057</v>
      </c>
      <c r="C44">
        <f t="shared" si="3"/>
        <v>0.39075807907806781</v>
      </c>
      <c r="D44">
        <v>13</v>
      </c>
      <c r="E44"/>
      <c r="F44"/>
      <c r="G44"/>
      <c r="H44"/>
    </row>
    <row r="45" spans="1:8" ht="15" hidden="1" x14ac:dyDescent="0.25">
      <c r="A45">
        <f t="shared" si="2"/>
        <v>65</v>
      </c>
      <c r="B45">
        <f t="shared" si="1"/>
        <v>0.97965376960352557</v>
      </c>
      <c r="C45">
        <f t="shared" si="3"/>
        <v>0.49486116443469069</v>
      </c>
      <c r="D45">
        <v>14</v>
      </c>
      <c r="E45"/>
      <c r="F45"/>
      <c r="G45"/>
      <c r="H45"/>
    </row>
    <row r="46" spans="1:8" ht="15" hidden="1" x14ac:dyDescent="0.25">
      <c r="A46">
        <f t="shared" si="2"/>
        <v>70</v>
      </c>
      <c r="B46">
        <f t="shared" si="1"/>
        <v>1.4963288197273463</v>
      </c>
      <c r="C46">
        <f t="shared" si="3"/>
        <v>0.59941174732372715</v>
      </c>
      <c r="D46">
        <v>15</v>
      </c>
      <c r="E46"/>
      <c r="F46"/>
      <c r="G46"/>
      <c r="H46"/>
    </row>
    <row r="47" spans="1:8" ht="15" hidden="1" x14ac:dyDescent="0.25">
      <c r="A47">
        <f t="shared" si="2"/>
        <v>75</v>
      </c>
      <c r="B47">
        <f t="shared" si="1"/>
        <v>2.2855012722022945</v>
      </c>
      <c r="C47">
        <f t="shared" si="3"/>
        <v>0.69563244170357819</v>
      </c>
      <c r="D47">
        <v>16</v>
      </c>
      <c r="E47"/>
      <c r="F47"/>
      <c r="G47"/>
      <c r="H47"/>
    </row>
    <row r="48" spans="1:8" ht="15" hidden="1" x14ac:dyDescent="0.25">
      <c r="A48">
        <f t="shared" si="2"/>
        <v>80</v>
      </c>
      <c r="B48">
        <f t="shared" si="1"/>
        <v>3.4908878291805636</v>
      </c>
      <c r="C48">
        <f t="shared" si="3"/>
        <v>0.77732688100061809</v>
      </c>
      <c r="D48">
        <v>17</v>
      </c>
      <c r="E48"/>
      <c r="F48"/>
      <c r="G48"/>
      <c r="H48"/>
    </row>
    <row r="49" spans="1:8" ht="15" hidden="1" x14ac:dyDescent="0.25">
      <c r="A49">
        <f t="shared" si="2"/>
        <v>85</v>
      </c>
      <c r="B49">
        <f t="shared" si="1"/>
        <v>5.332002210691547</v>
      </c>
      <c r="C49">
        <f t="shared" si="3"/>
        <v>0.84207207029847431</v>
      </c>
      <c r="D49">
        <v>18</v>
      </c>
      <c r="E49"/>
      <c r="F49"/>
      <c r="G49"/>
      <c r="H49"/>
    </row>
    <row r="50" spans="1:8" ht="15" hidden="1" x14ac:dyDescent="0.25">
      <c r="A50">
        <f t="shared" si="2"/>
        <v>90</v>
      </c>
      <c r="B50">
        <f t="shared" si="1"/>
        <v>8.1441309391751986</v>
      </c>
      <c r="C50">
        <f t="shared" si="3"/>
        <v>0.89064023616330668</v>
      </c>
      <c r="D50">
        <v>19</v>
      </c>
      <c r="E50"/>
      <c r="F50"/>
      <c r="G50"/>
      <c r="H50"/>
    </row>
    <row r="51" spans="1:8" ht="15" hidden="1" x14ac:dyDescent="0.25">
      <c r="A51">
        <f t="shared" si="2"/>
        <v>95</v>
      </c>
      <c r="B51">
        <f t="shared" si="1"/>
        <v>12.439392583415341</v>
      </c>
      <c r="C51">
        <f t="shared" si="3"/>
        <v>0.92559187524337716</v>
      </c>
      <c r="D51">
        <v>20</v>
      </c>
      <c r="E51"/>
      <c r="F51"/>
      <c r="G51"/>
      <c r="H51"/>
    </row>
    <row r="52" spans="1:8" ht="15" hidden="1" x14ac:dyDescent="0.25">
      <c r="A52">
        <f t="shared" si="2"/>
        <v>100</v>
      </c>
      <c r="B52">
        <f t="shared" si="1"/>
        <v>18.999999999999979</v>
      </c>
      <c r="C52">
        <f t="shared" si="3"/>
        <v>0.95</v>
      </c>
      <c r="D52">
        <v>21</v>
      </c>
      <c r="E52"/>
      <c r="F52"/>
      <c r="G52"/>
      <c r="H52"/>
    </row>
    <row r="53" spans="1:8" ht="15" hidden="1" x14ac:dyDescent="0.25">
      <c r="A53"/>
      <c r="B53"/>
      <c r="C53"/>
      <c r="D53"/>
      <c r="E53"/>
      <c r="F53"/>
      <c r="G53"/>
      <c r="H53"/>
    </row>
    <row r="54" spans="1:8" ht="15" hidden="1" x14ac:dyDescent="0.25">
      <c r="D54"/>
      <c r="E54"/>
      <c r="F54"/>
      <c r="G54"/>
      <c r="H54"/>
    </row>
    <row r="55" spans="1:8" ht="15" hidden="1" x14ac:dyDescent="0.25">
      <c r="A55" t="s">
        <v>32</v>
      </c>
      <c r="B55"/>
      <c r="C55"/>
      <c r="D55" t="s">
        <v>45</v>
      </c>
      <c r="E55"/>
      <c r="F55"/>
      <c r="G55"/>
      <c r="H55"/>
    </row>
    <row r="56" spans="1:8" ht="15" hidden="1" x14ac:dyDescent="0.25">
      <c r="A56">
        <f t="shared" ref="A56:A65" si="4">F2</f>
        <v>5</v>
      </c>
      <c r="B56">
        <f t="shared" ref="B56:B76" si="5">EXP($B$28+($B$27*A56))</f>
        <v>6.0760241777725633E-3</v>
      </c>
      <c r="C56">
        <f t="shared" ref="C56:C76" si="6">B56/(1+B56)</f>
        <v>6.0393290683358296E-3</v>
      </c>
      <c r="D56">
        <v>1</v>
      </c>
      <c r="E56"/>
      <c r="F56"/>
      <c r="G56"/>
      <c r="H56"/>
    </row>
    <row r="57" spans="1:8" ht="15" hidden="1" x14ac:dyDescent="0.25">
      <c r="A57">
        <f t="shared" si="4"/>
        <v>25</v>
      </c>
      <c r="B57">
        <f t="shared" si="5"/>
        <v>3.3070228843410751E-2</v>
      </c>
      <c r="C57">
        <f t="shared" si="6"/>
        <v>3.2011597972806768E-2</v>
      </c>
      <c r="D57">
        <v>2</v>
      </c>
      <c r="E57"/>
      <c r="F57"/>
      <c r="G57"/>
      <c r="H57"/>
    </row>
    <row r="58" spans="1:8" ht="15" hidden="1" x14ac:dyDescent="0.25">
      <c r="A58">
        <f t="shared" si="4"/>
        <v>50</v>
      </c>
      <c r="B58">
        <f t="shared" si="5"/>
        <v>0.27492189817043722</v>
      </c>
      <c r="C58">
        <f t="shared" si="6"/>
        <v>0.21563822738079949</v>
      </c>
      <c r="D58">
        <v>3</v>
      </c>
      <c r="E58"/>
      <c r="F58"/>
      <c r="G58"/>
      <c r="H58"/>
    </row>
    <row r="59" spans="1:8" ht="15" hidden="1" x14ac:dyDescent="0.25">
      <c r="A59">
        <f t="shared" si="4"/>
        <v>100</v>
      </c>
      <c r="B59">
        <f t="shared" si="5"/>
        <v>18.999999999999979</v>
      </c>
      <c r="C59">
        <f t="shared" si="6"/>
        <v>0.95</v>
      </c>
      <c r="D59">
        <v>4</v>
      </c>
      <c r="E59"/>
      <c r="F59"/>
      <c r="G59"/>
      <c r="H59"/>
    </row>
    <row r="60" spans="1:8" ht="15" hidden="1" x14ac:dyDescent="0.25">
      <c r="A60">
        <f t="shared" si="4"/>
        <v>0</v>
      </c>
      <c r="B60">
        <f t="shared" si="5"/>
        <v>3.9780026365071755E-3</v>
      </c>
      <c r="C60">
        <f t="shared" si="6"/>
        <v>3.9622408320308796E-3</v>
      </c>
      <c r="D60">
        <v>5</v>
      </c>
      <c r="E60"/>
      <c r="F60"/>
      <c r="G60"/>
      <c r="H60"/>
    </row>
    <row r="61" spans="1:8" ht="15" hidden="1" x14ac:dyDescent="0.25">
      <c r="A61">
        <f t="shared" si="4"/>
        <v>0</v>
      </c>
      <c r="B61">
        <f t="shared" si="5"/>
        <v>3.9780026365071755E-3</v>
      </c>
      <c r="C61">
        <f t="shared" si="6"/>
        <v>3.9622408320308796E-3</v>
      </c>
      <c r="D61">
        <v>6</v>
      </c>
      <c r="E61"/>
      <c r="F61"/>
      <c r="G61"/>
      <c r="H61"/>
    </row>
    <row r="62" spans="1:8" ht="15" hidden="1" x14ac:dyDescent="0.25">
      <c r="A62">
        <f t="shared" si="4"/>
        <v>0</v>
      </c>
      <c r="B62">
        <f t="shared" si="5"/>
        <v>3.9780026365071755E-3</v>
      </c>
      <c r="C62">
        <f t="shared" si="6"/>
        <v>3.9622408320308796E-3</v>
      </c>
      <c r="D62">
        <v>7</v>
      </c>
      <c r="E62"/>
      <c r="F62"/>
      <c r="G62"/>
      <c r="H62"/>
    </row>
    <row r="63" spans="1:8" ht="15" hidden="1" x14ac:dyDescent="0.25">
      <c r="A63">
        <f t="shared" si="4"/>
        <v>0</v>
      </c>
      <c r="B63">
        <f t="shared" si="5"/>
        <v>3.9780026365071755E-3</v>
      </c>
      <c r="C63">
        <f t="shared" si="6"/>
        <v>3.9622408320308796E-3</v>
      </c>
      <c r="D63">
        <v>8</v>
      </c>
      <c r="E63"/>
      <c r="F63"/>
      <c r="G63"/>
      <c r="H63"/>
    </row>
    <row r="64" spans="1:8" ht="15" hidden="1" x14ac:dyDescent="0.25">
      <c r="A64">
        <f t="shared" si="4"/>
        <v>0</v>
      </c>
      <c r="B64">
        <f t="shared" si="5"/>
        <v>3.9780026365071755E-3</v>
      </c>
      <c r="C64">
        <f t="shared" si="6"/>
        <v>3.9622408320308796E-3</v>
      </c>
      <c r="D64">
        <v>9</v>
      </c>
      <c r="E64"/>
      <c r="F64"/>
      <c r="G64"/>
      <c r="H64"/>
    </row>
    <row r="65" spans="1:8" ht="15" hidden="1" x14ac:dyDescent="0.25">
      <c r="A65">
        <f t="shared" si="4"/>
        <v>0</v>
      </c>
      <c r="B65">
        <f>EXP($B$28+($B$27*A65))</f>
        <v>3.9780026365071755E-3</v>
      </c>
      <c r="C65">
        <f t="shared" si="6"/>
        <v>3.9622408320308796E-3</v>
      </c>
      <c r="D65">
        <v>10</v>
      </c>
      <c r="E65"/>
      <c r="F65"/>
      <c r="G65"/>
      <c r="H65"/>
    </row>
    <row r="66" spans="1:8" ht="15" hidden="1" x14ac:dyDescent="0.25">
      <c r="A66">
        <v>11</v>
      </c>
      <c r="B66">
        <f t="shared" si="5"/>
        <v>1.0101010101010111E-2</v>
      </c>
      <c r="C66">
        <f t="shared" si="6"/>
        <v>1.0000000000000009E-2</v>
      </c>
      <c r="D66">
        <v>11</v>
      </c>
      <c r="E66"/>
      <c r="F66"/>
      <c r="G66"/>
      <c r="H66"/>
    </row>
    <row r="67" spans="1:8" ht="15" hidden="1" x14ac:dyDescent="0.25">
      <c r="A67">
        <v>12</v>
      </c>
      <c r="B67">
        <f t="shared" si="5"/>
        <v>1.0993998939722522E-2</v>
      </c>
      <c r="C67">
        <f t="shared" si="6"/>
        <v>1.0874445299628338E-2</v>
      </c>
      <c r="D67">
        <v>12</v>
      </c>
      <c r="E67"/>
      <c r="F67"/>
      <c r="G67"/>
      <c r="H67"/>
    </row>
    <row r="68" spans="1:8" ht="15" hidden="1" x14ac:dyDescent="0.25">
      <c r="A68">
        <v>13</v>
      </c>
      <c r="B68">
        <f t="shared" si="5"/>
        <v>1.196593325597536E-2</v>
      </c>
      <c r="C68">
        <f t="shared" si="6"/>
        <v>1.1824442763083205E-2</v>
      </c>
      <c r="D68">
        <v>13</v>
      </c>
      <c r="E68"/>
      <c r="F68"/>
      <c r="G68"/>
      <c r="H68"/>
    </row>
    <row r="69" spans="1:8" ht="15" hidden="1" x14ac:dyDescent="0.25">
      <c r="A69">
        <v>14</v>
      </c>
      <c r="B69">
        <f t="shared" si="5"/>
        <v>1.3023792295369358E-2</v>
      </c>
      <c r="C69">
        <f t="shared" si="6"/>
        <v>1.2856353813624929E-2</v>
      </c>
      <c r="D69">
        <v>14</v>
      </c>
      <c r="E69"/>
      <c r="F69"/>
      <c r="G69"/>
      <c r="H69"/>
    </row>
    <row r="70" spans="1:8" ht="15" hidden="1" x14ac:dyDescent="0.25">
      <c r="A70">
        <v>15</v>
      </c>
      <c r="B70">
        <f t="shared" si="5"/>
        <v>1.4175172309959249E-2</v>
      </c>
      <c r="C70">
        <f t="shared" si="6"/>
        <v>1.3977045284665019E-2</v>
      </c>
      <c r="D70">
        <v>15</v>
      </c>
      <c r="E70"/>
      <c r="F70"/>
      <c r="G70"/>
      <c r="H70"/>
    </row>
    <row r="71" spans="1:8" ht="15" hidden="1" x14ac:dyDescent="0.25">
      <c r="A71">
        <v>16</v>
      </c>
      <c r="B71">
        <f t="shared" si="5"/>
        <v>1.542834110526151E-2</v>
      </c>
      <c r="C71">
        <f t="shared" si="6"/>
        <v>1.5193924062103929E-2</v>
      </c>
      <c r="D71">
        <v>16</v>
      </c>
      <c r="E71"/>
      <c r="F71"/>
      <c r="G71"/>
      <c r="H71"/>
    </row>
    <row r="72" spans="1:8" ht="15" hidden="1" x14ac:dyDescent="0.25">
      <c r="A72">
        <v>17</v>
      </c>
      <c r="B72">
        <f t="shared" si="5"/>
        <v>1.6792297409539303E-2</v>
      </c>
      <c r="C72">
        <f t="shared" si="6"/>
        <v>1.6514973070036715E-2</v>
      </c>
      <c r="D72">
        <v>17</v>
      </c>
      <c r="E72"/>
      <c r="F72"/>
      <c r="G72"/>
      <c r="H72"/>
    </row>
    <row r="73" spans="1:8" ht="15" hidden="1" x14ac:dyDescent="0.25">
      <c r="A73">
        <v>18</v>
      </c>
      <c r="B73">
        <f t="shared" si="5"/>
        <v>1.8276835491682034E-2</v>
      </c>
      <c r="C73">
        <f t="shared" si="6"/>
        <v>1.7948788438123447E-2</v>
      </c>
      <c r="D73">
        <v>18</v>
      </c>
      <c r="E73"/>
      <c r="F73"/>
      <c r="G73"/>
      <c r="H73"/>
    </row>
    <row r="74" spans="1:8" ht="15" hidden="1" x14ac:dyDescent="0.25">
      <c r="A74">
        <v>19</v>
      </c>
      <c r="B74">
        <f t="shared" si="5"/>
        <v>1.9892615491686468E-2</v>
      </c>
      <c r="C74">
        <f t="shared" si="6"/>
        <v>1.9504617632804713E-2</v>
      </c>
      <c r="D74">
        <v>19</v>
      </c>
      <c r="E74"/>
      <c r="F74"/>
      <c r="G74"/>
      <c r="H74"/>
    </row>
    <row r="75" spans="1:8" ht="15" hidden="1" x14ac:dyDescent="0.25">
      <c r="A75">
        <v>20</v>
      </c>
      <c r="B75">
        <f t="shared" si="5"/>
        <v>2.1651239968766951E-2</v>
      </c>
      <c r="C75">
        <f t="shared" si="6"/>
        <v>2.1192398268345326E-2</v>
      </c>
      <c r="D75">
        <v>20</v>
      </c>
      <c r="E75"/>
      <c r="F75"/>
      <c r="G75"/>
      <c r="H75"/>
    </row>
    <row r="76" spans="1:8" ht="15" hidden="1" x14ac:dyDescent="0.25">
      <c r="A76">
        <v>21</v>
      </c>
      <c r="B76">
        <f t="shared" si="5"/>
        <v>2.3565337216769847E-2</v>
      </c>
      <c r="C76">
        <f t="shared" si="6"/>
        <v>2.3022797236224891E-2</v>
      </c>
      <c r="D76">
        <v>21</v>
      </c>
      <c r="E76"/>
      <c r="F76"/>
      <c r="G76"/>
      <c r="H76"/>
    </row>
    <row r="77" spans="1:8" ht="15" hidden="1" x14ac:dyDescent="0.25">
      <c r="A77"/>
      <c r="B77"/>
      <c r="C77"/>
      <c r="D77"/>
      <c r="E77"/>
      <c r="F77"/>
      <c r="G77"/>
      <c r="H77"/>
    </row>
    <row r="78" spans="1:8" ht="15" hidden="1" x14ac:dyDescent="0.25">
      <c r="A78"/>
      <c r="B78"/>
      <c r="C78"/>
      <c r="D78"/>
      <c r="E78"/>
      <c r="F78"/>
      <c r="G78"/>
      <c r="H78"/>
    </row>
    <row r="79" spans="1:8" ht="15" hidden="1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  <row r="90" spans="1:8" ht="15" x14ac:dyDescent="0.25">
      <c r="A90"/>
      <c r="B90"/>
      <c r="C90"/>
      <c r="D90"/>
      <c r="E90"/>
      <c r="F90"/>
      <c r="G90"/>
      <c r="H90"/>
    </row>
    <row r="91" spans="1:8" ht="15" x14ac:dyDescent="0.25">
      <c r="A91"/>
      <c r="B91"/>
      <c r="C91"/>
      <c r="D91"/>
      <c r="E91"/>
      <c r="F91"/>
      <c r="G91"/>
      <c r="H91"/>
    </row>
    <row r="92" spans="1:8" ht="15" x14ac:dyDescent="0.25">
      <c r="A92"/>
      <c r="B92"/>
      <c r="C92"/>
      <c r="D92"/>
      <c r="E92"/>
      <c r="F92"/>
      <c r="G92"/>
      <c r="H92"/>
    </row>
    <row r="93" spans="1:8" ht="15" x14ac:dyDescent="0.25">
      <c r="A93"/>
      <c r="B93"/>
      <c r="C93"/>
      <c r="D93"/>
      <c r="E93"/>
      <c r="F93"/>
      <c r="G93"/>
      <c r="H93"/>
    </row>
    <row r="94" spans="1:8" ht="15" x14ac:dyDescent="0.25">
      <c r="A94"/>
      <c r="B94"/>
      <c r="C94"/>
      <c r="D94"/>
      <c r="E94"/>
      <c r="F94"/>
      <c r="G94"/>
      <c r="H94"/>
    </row>
    <row r="95" spans="1:8" ht="15" x14ac:dyDescent="0.25">
      <c r="A95"/>
      <c r="B95"/>
      <c r="C95"/>
      <c r="D95"/>
      <c r="E95"/>
      <c r="F95"/>
      <c r="G95"/>
      <c r="H95"/>
    </row>
    <row r="96" spans="1:8" ht="15" x14ac:dyDescent="0.25">
      <c r="A96"/>
      <c r="B96"/>
      <c r="C96"/>
      <c r="D96"/>
      <c r="E96"/>
      <c r="F96"/>
      <c r="G96"/>
      <c r="H96"/>
    </row>
    <row r="97" spans="1:8" ht="15" x14ac:dyDescent="0.25">
      <c r="A97"/>
      <c r="B97"/>
      <c r="C97"/>
      <c r="D97"/>
      <c r="E97"/>
      <c r="F97"/>
      <c r="G97"/>
      <c r="H97"/>
    </row>
    <row r="98" spans="1:8" ht="15" x14ac:dyDescent="0.25">
      <c r="A98"/>
      <c r="B98"/>
      <c r="C98"/>
      <c r="D98"/>
      <c r="E98"/>
      <c r="F98"/>
      <c r="G98"/>
      <c r="H98"/>
    </row>
    <row r="99" spans="1:8" ht="15" x14ac:dyDescent="0.25">
      <c r="A99"/>
      <c r="B99"/>
      <c r="C99"/>
      <c r="D99"/>
      <c r="E99"/>
      <c r="F99"/>
      <c r="G99"/>
      <c r="H99"/>
    </row>
    <row r="100" spans="1:8" ht="15" x14ac:dyDescent="0.25">
      <c r="A100"/>
      <c r="B100"/>
      <c r="C100"/>
      <c r="D100"/>
      <c r="E100"/>
      <c r="F100"/>
      <c r="G100"/>
      <c r="H100"/>
    </row>
    <row r="101" spans="1:8" ht="15" x14ac:dyDescent="0.25">
      <c r="A101"/>
      <c r="B101"/>
      <c r="C101"/>
      <c r="D101"/>
      <c r="E101"/>
      <c r="F101"/>
      <c r="G101"/>
      <c r="H101"/>
    </row>
    <row r="102" spans="1:8" ht="15" x14ac:dyDescent="0.25">
      <c r="A102"/>
      <c r="B102"/>
      <c r="C102"/>
      <c r="D102"/>
      <c r="E102"/>
      <c r="F102"/>
      <c r="G102"/>
      <c r="H102"/>
    </row>
    <row r="103" spans="1:8" ht="15" x14ac:dyDescent="0.25">
      <c r="A103"/>
      <c r="B103"/>
      <c r="C103"/>
      <c r="D103"/>
      <c r="E103"/>
      <c r="F103"/>
      <c r="G103"/>
      <c r="H103"/>
    </row>
    <row r="104" spans="1:8" ht="15" x14ac:dyDescent="0.25">
      <c r="A104"/>
      <c r="B104"/>
      <c r="C104"/>
      <c r="D104"/>
      <c r="E104"/>
      <c r="F104"/>
      <c r="G104"/>
      <c r="H104"/>
    </row>
    <row r="105" spans="1:8" ht="15" x14ac:dyDescent="0.25">
      <c r="A105"/>
      <c r="B105"/>
      <c r="C105"/>
      <c r="D105"/>
      <c r="E105"/>
      <c r="F105"/>
      <c r="G105"/>
      <c r="H105"/>
    </row>
    <row r="106" spans="1:8" ht="15" x14ac:dyDescent="0.25">
      <c r="A106"/>
      <c r="B106"/>
      <c r="C106"/>
      <c r="D106"/>
      <c r="E106"/>
      <c r="F106"/>
      <c r="G106"/>
      <c r="H106"/>
    </row>
    <row r="107" spans="1:8" ht="15" x14ac:dyDescent="0.25">
      <c r="A107"/>
      <c r="B107"/>
      <c r="C107"/>
      <c r="D107"/>
      <c r="E107"/>
      <c r="F107"/>
      <c r="G107"/>
      <c r="H107"/>
    </row>
    <row r="108" spans="1:8" ht="15" x14ac:dyDescent="0.25">
      <c r="A108"/>
      <c r="B108"/>
      <c r="C108"/>
      <c r="D108"/>
      <c r="E108"/>
      <c r="F108"/>
      <c r="G108"/>
      <c r="H108"/>
    </row>
    <row r="109" spans="1:8" ht="15" x14ac:dyDescent="0.25">
      <c r="A109"/>
      <c r="B109"/>
      <c r="C109"/>
      <c r="D109"/>
      <c r="E109"/>
      <c r="F109"/>
      <c r="G109"/>
      <c r="H109"/>
    </row>
    <row r="110" spans="1:8" ht="15" x14ac:dyDescent="0.25">
      <c r="A110"/>
      <c r="B110"/>
      <c r="C110"/>
      <c r="D110"/>
      <c r="E110"/>
      <c r="F110"/>
      <c r="G110"/>
      <c r="H110"/>
    </row>
    <row r="111" spans="1:8" ht="15" x14ac:dyDescent="0.25">
      <c r="A111"/>
      <c r="B111"/>
      <c r="C111"/>
      <c r="D111"/>
      <c r="E111"/>
      <c r="F111"/>
      <c r="G111"/>
      <c r="H111"/>
    </row>
    <row r="112" spans="1:8" ht="15" x14ac:dyDescent="0.25">
      <c r="A112"/>
      <c r="B112"/>
      <c r="C112"/>
      <c r="D112"/>
      <c r="E112"/>
      <c r="F112"/>
      <c r="G112"/>
      <c r="H112"/>
    </row>
    <row r="113" spans="1:8" ht="15" x14ac:dyDescent="0.25">
      <c r="A113"/>
      <c r="B113"/>
      <c r="C113"/>
      <c r="D113"/>
      <c r="E113"/>
      <c r="F113"/>
      <c r="G113"/>
      <c r="H113"/>
    </row>
    <row r="114" spans="1:8" ht="15" x14ac:dyDescent="0.25">
      <c r="A114"/>
      <c r="B114"/>
      <c r="C114"/>
      <c r="D114"/>
      <c r="E114"/>
      <c r="F114"/>
      <c r="G114"/>
      <c r="H114"/>
    </row>
    <row r="115" spans="1:8" ht="15" x14ac:dyDescent="0.25">
      <c r="A115"/>
      <c r="B115"/>
      <c r="C115"/>
      <c r="D115"/>
      <c r="E115"/>
      <c r="F115"/>
      <c r="G115"/>
      <c r="H115"/>
    </row>
    <row r="116" spans="1:8" ht="15" x14ac:dyDescent="0.25">
      <c r="A116"/>
      <c r="B116"/>
      <c r="C116"/>
      <c r="D116"/>
      <c r="E116"/>
      <c r="F116"/>
      <c r="G116"/>
      <c r="H116"/>
    </row>
    <row r="117" spans="1:8" ht="15" x14ac:dyDescent="0.25">
      <c r="A117"/>
      <c r="B117"/>
      <c r="C117"/>
      <c r="D117"/>
      <c r="E117"/>
      <c r="F117"/>
      <c r="G117"/>
      <c r="H117"/>
    </row>
    <row r="118" spans="1:8" ht="15" x14ac:dyDescent="0.25">
      <c r="A118"/>
      <c r="B118"/>
      <c r="C118"/>
      <c r="D118"/>
      <c r="E118"/>
      <c r="F118"/>
      <c r="G118"/>
      <c r="H118"/>
    </row>
    <row r="119" spans="1:8" ht="15" x14ac:dyDescent="0.25">
      <c r="A119"/>
      <c r="B119"/>
      <c r="C119"/>
      <c r="D119"/>
      <c r="E119"/>
      <c r="F119"/>
      <c r="G119"/>
      <c r="H119"/>
    </row>
    <row r="120" spans="1:8" ht="15" x14ac:dyDescent="0.25">
      <c r="A120"/>
      <c r="B120"/>
      <c r="C120"/>
      <c r="D120"/>
      <c r="E120"/>
      <c r="F120"/>
      <c r="G120"/>
      <c r="H120"/>
    </row>
    <row r="121" spans="1:8" ht="15" x14ac:dyDescent="0.25">
      <c r="A121"/>
      <c r="B121"/>
      <c r="C121"/>
      <c r="D121"/>
      <c r="E121"/>
      <c r="F121"/>
      <c r="G121"/>
      <c r="H121"/>
    </row>
    <row r="122" spans="1:8" ht="15" x14ac:dyDescent="0.25">
      <c r="A122"/>
      <c r="B122"/>
      <c r="C122"/>
      <c r="D122"/>
      <c r="E122"/>
      <c r="F122"/>
      <c r="G122"/>
      <c r="H122"/>
    </row>
    <row r="123" spans="1:8" ht="15" x14ac:dyDescent="0.25">
      <c r="A123"/>
      <c r="B123"/>
      <c r="C123"/>
      <c r="D123"/>
      <c r="E123"/>
      <c r="F123"/>
      <c r="G123"/>
      <c r="H123"/>
    </row>
    <row r="124" spans="1:8" ht="15" x14ac:dyDescent="0.25">
      <c r="A124"/>
      <c r="B124"/>
      <c r="C124"/>
      <c r="D124"/>
      <c r="E124"/>
      <c r="F124"/>
      <c r="G124"/>
      <c r="H124"/>
    </row>
    <row r="125" spans="1:8" ht="15" x14ac:dyDescent="0.25">
      <c r="A125"/>
      <c r="B125"/>
      <c r="C125"/>
      <c r="D125"/>
      <c r="E125"/>
      <c r="F125"/>
      <c r="G125"/>
      <c r="H125"/>
    </row>
    <row r="126" spans="1:8" ht="15" x14ac:dyDescent="0.25">
      <c r="A126"/>
      <c r="B126"/>
      <c r="C126"/>
      <c r="D126"/>
      <c r="E126"/>
      <c r="F126"/>
      <c r="G126"/>
      <c r="H126"/>
    </row>
    <row r="127" spans="1:8" ht="15" x14ac:dyDescent="0.25">
      <c r="A127"/>
      <c r="B127"/>
      <c r="C127"/>
      <c r="D127"/>
      <c r="E127"/>
      <c r="F127"/>
      <c r="G127"/>
      <c r="H127"/>
    </row>
    <row r="128" spans="1:8" ht="15" x14ac:dyDescent="0.25">
      <c r="A128"/>
      <c r="B128"/>
      <c r="C128"/>
      <c r="D128"/>
      <c r="E128"/>
      <c r="F128"/>
      <c r="G128"/>
      <c r="H128"/>
    </row>
    <row r="129" spans="1:8" ht="15" x14ac:dyDescent="0.25">
      <c r="A129"/>
      <c r="B129"/>
      <c r="C129"/>
      <c r="D129"/>
      <c r="E129"/>
      <c r="F129"/>
      <c r="G129"/>
      <c r="H129"/>
    </row>
    <row r="130" spans="1:8" ht="15" x14ac:dyDescent="0.25">
      <c r="A130"/>
      <c r="B130"/>
      <c r="C130"/>
      <c r="D130"/>
      <c r="E130"/>
      <c r="F130"/>
      <c r="G130"/>
      <c r="H130"/>
    </row>
    <row r="131" spans="1:8" ht="15" x14ac:dyDescent="0.25">
      <c r="A131"/>
      <c r="B131"/>
      <c r="C131"/>
      <c r="D131"/>
      <c r="E131"/>
      <c r="F131"/>
      <c r="G131"/>
      <c r="H131"/>
    </row>
    <row r="132" spans="1:8" ht="15" x14ac:dyDescent="0.25">
      <c r="A132"/>
      <c r="B132"/>
      <c r="C132"/>
      <c r="D132"/>
      <c r="E132"/>
      <c r="F132"/>
      <c r="G132"/>
      <c r="H132"/>
    </row>
    <row r="133" spans="1:8" ht="15" x14ac:dyDescent="0.25">
      <c r="A133"/>
      <c r="B133"/>
      <c r="C133"/>
      <c r="D133"/>
      <c r="E133"/>
      <c r="F133"/>
      <c r="G133"/>
      <c r="H133"/>
    </row>
    <row r="134" spans="1:8" ht="15" x14ac:dyDescent="0.25">
      <c r="A134"/>
      <c r="B134"/>
      <c r="C134"/>
      <c r="D134"/>
      <c r="E134"/>
      <c r="F134"/>
      <c r="G134"/>
      <c r="H134"/>
    </row>
    <row r="135" spans="1:8" ht="15" x14ac:dyDescent="0.25">
      <c r="A135"/>
      <c r="B135"/>
      <c r="C135"/>
      <c r="D135"/>
      <c r="E135"/>
      <c r="F135"/>
      <c r="G135"/>
      <c r="H135"/>
    </row>
    <row r="136" spans="1:8" ht="15" x14ac:dyDescent="0.25">
      <c r="A136"/>
      <c r="B136"/>
      <c r="C136"/>
      <c r="D136"/>
      <c r="E136"/>
      <c r="F136"/>
      <c r="G136"/>
      <c r="H136"/>
    </row>
    <row r="137" spans="1:8" ht="15" x14ac:dyDescent="0.25">
      <c r="A137"/>
      <c r="B137"/>
      <c r="C137"/>
      <c r="D137"/>
      <c r="E137"/>
      <c r="F137"/>
      <c r="G137"/>
      <c r="H137"/>
    </row>
    <row r="138" spans="1:8" ht="15" x14ac:dyDescent="0.25">
      <c r="A138"/>
      <c r="B138"/>
      <c r="C138"/>
      <c r="D138"/>
      <c r="H138"/>
    </row>
    <row r="139" spans="1:8" ht="15" x14ac:dyDescent="0.25">
      <c r="A139"/>
      <c r="B139"/>
      <c r="C139"/>
      <c r="D139"/>
      <c r="H139"/>
    </row>
    <row r="140" spans="1:8" ht="15" x14ac:dyDescent="0.25">
      <c r="A140"/>
      <c r="B140"/>
      <c r="C140"/>
      <c r="D140"/>
      <c r="H140"/>
    </row>
    <row r="141" spans="1:8" ht="15" x14ac:dyDescent="0.25">
      <c r="A141"/>
      <c r="B141"/>
      <c r="C141"/>
      <c r="D141"/>
      <c r="H141"/>
    </row>
    <row r="142" spans="1:8" ht="15" x14ac:dyDescent="0.25">
      <c r="A142"/>
      <c r="B142"/>
      <c r="C142"/>
      <c r="D142"/>
      <c r="H142"/>
    </row>
    <row r="143" spans="1:8" ht="15" x14ac:dyDescent="0.25">
      <c r="A143"/>
      <c r="B143"/>
      <c r="C143"/>
      <c r="D143"/>
      <c r="H143"/>
    </row>
    <row r="144" spans="1:8" ht="15" x14ac:dyDescent="0.25">
      <c r="A144"/>
      <c r="B144"/>
      <c r="C144"/>
      <c r="D144"/>
      <c r="H144"/>
    </row>
    <row r="145" spans="1:8" ht="15" x14ac:dyDescent="0.25">
      <c r="A145"/>
      <c r="B145"/>
      <c r="C145"/>
      <c r="D145"/>
      <c r="H145"/>
    </row>
    <row r="146" spans="1:8" ht="15" x14ac:dyDescent="0.25">
      <c r="A146"/>
      <c r="B146"/>
      <c r="C146"/>
      <c r="D146"/>
      <c r="H146"/>
    </row>
    <row r="147" spans="1:8" ht="15" x14ac:dyDescent="0.25">
      <c r="A147"/>
      <c r="B147"/>
      <c r="C147"/>
      <c r="D147"/>
      <c r="H147"/>
    </row>
    <row r="163" spans="1:1" x14ac:dyDescent="0.2">
      <c r="A163" s="2" t="s">
        <v>13</v>
      </c>
    </row>
  </sheetData>
  <sheetProtection selectLockedCells="1"/>
  <mergeCells count="3">
    <mergeCell ref="A1:B1"/>
    <mergeCell ref="I1:N1"/>
    <mergeCell ref="I2:N11"/>
  </mergeCells>
  <dataValidations count="2">
    <dataValidation type="decimal" allowBlank="1" showInputMessage="1" showErrorMessage="1" errorTitle="Improper value" error="Please enter a number greater than 0 and less than 1. For threshold values of 0 or 1, enter 0.00001 and 0.99999, respectively." sqref="B4 B6" xr:uid="{A2D70E56-DBAC-4334-8ABB-167C0B29260E}">
      <formula1>0</formula1>
      <formula2>1</formula2>
    </dataValidation>
    <dataValidation type="decimal" operator="lessThanOrEqual" allowBlank="1" showInputMessage="1" showErrorMessage="1" errorTitle="Improper value" error="Please enter a number less than or equal to the maximum threshold" sqref="F2:F16" xr:uid="{DC8FA049-A55F-44C4-AB4D-8B46A49FC9CA}">
      <formula1>$B$3</formula1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Linear Function</vt:lpstr>
      <vt:lpstr>Linear Function (2)</vt:lpstr>
      <vt:lpstr>Categorical Function</vt:lpstr>
      <vt:lpstr>Logistic Function</vt:lpstr>
      <vt:lpstr>Logistic Function (2)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B6pdpknm</dc:creator>
  <cp:lastModifiedBy>Xadmin</cp:lastModifiedBy>
  <dcterms:created xsi:type="dcterms:W3CDTF">2016-04-15T14:55:36Z</dcterms:created>
  <dcterms:modified xsi:type="dcterms:W3CDTF">2022-09-01T20:54:11Z</dcterms:modified>
</cp:coreProperties>
</file>