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brookhavenlab-my.sharepoint.com/personal/tliu5_bnl_gov/Documents/ALFE2/Test/2024_10_120Chips_For_NEVIS/"/>
    </mc:Choice>
  </mc:AlternateContent>
  <xr:revisionPtr revIDLastSave="85" documentId="8_{CAA7210B-F5E1-43A8-9FC0-013B81C424C4}" xr6:coauthVersionLast="47" xr6:coauthVersionMax="47" xr10:uidLastSave="{E4CE8F7B-E12D-4E78-AEEA-4D41F8C72B75}"/>
  <bookViews>
    <workbookView xWindow="7080" yWindow="40" windowWidth="27350" windowHeight="20660" xr2:uid="{00000000-000D-0000-FFFF-FFFF00000000}"/>
  </bookViews>
  <sheets>
    <sheet name="Sheet1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M128" i="1"/>
  <c r="M127" i="1"/>
  <c r="M126" i="1"/>
  <c r="M125" i="1"/>
  <c r="L125" i="1"/>
  <c r="K125" i="1"/>
  <c r="M124" i="1"/>
  <c r="M123" i="1"/>
  <c r="M122" i="1"/>
  <c r="L121" i="1" s="1"/>
  <c r="M121" i="1"/>
  <c r="K121" i="1"/>
  <c r="M92" i="1"/>
  <c r="M91" i="1"/>
  <c r="L89" i="1" s="1"/>
  <c r="M90" i="1"/>
  <c r="M89" i="1"/>
  <c r="K89" i="1"/>
  <c r="L81" i="1"/>
  <c r="M84" i="1"/>
  <c r="M83" i="1"/>
  <c r="M82" i="1"/>
  <c r="M81" i="1"/>
  <c r="K81" i="1"/>
  <c r="K109" i="1"/>
  <c r="M111" i="1" s="1"/>
  <c r="M102" i="1"/>
  <c r="M103" i="1"/>
  <c r="K101" i="1"/>
  <c r="M106" i="1" s="1"/>
  <c r="K141" i="1"/>
  <c r="M143" i="1" s="1"/>
  <c r="D159" i="1"/>
  <c r="K79" i="1"/>
  <c r="K78" i="1"/>
  <c r="K77" i="1"/>
  <c r="K70" i="1"/>
  <c r="K69" i="1"/>
  <c r="K68" i="1"/>
  <c r="K67" i="1"/>
  <c r="K57" i="1"/>
  <c r="K50" i="1"/>
  <c r="K49" i="1"/>
  <c r="K48" i="1"/>
  <c r="K47" i="1"/>
  <c r="K36" i="1"/>
  <c r="K37" i="1"/>
  <c r="K2" i="1"/>
  <c r="K75" i="1" s="1"/>
  <c r="J125" i="1"/>
  <c r="J127" i="1" s="1"/>
  <c r="I5" i="1"/>
  <c r="I141" i="1"/>
  <c r="I143" i="1" s="1"/>
  <c r="J150" i="1"/>
  <c r="J151" i="1"/>
  <c r="J152" i="1"/>
  <c r="J153" i="1"/>
  <c r="J154" i="1"/>
  <c r="J155" i="1"/>
  <c r="J156" i="1"/>
  <c r="J149" i="1"/>
  <c r="I125" i="1"/>
  <c r="I127" i="1" s="1"/>
  <c r="I93" i="1"/>
  <c r="I94" i="1" s="1"/>
  <c r="I95" i="1" s="1"/>
  <c r="I96" i="1" s="1"/>
  <c r="I89" i="1"/>
  <c r="I90" i="1" s="1"/>
  <c r="I91" i="1" s="1"/>
  <c r="I92" i="1" s="1"/>
  <c r="I97" i="1"/>
  <c r="I98" i="1"/>
  <c r="J86" i="1"/>
  <c r="J87" i="1" s="1"/>
  <c r="J88" i="1" s="1"/>
  <c r="I85" i="1"/>
  <c r="I86" i="1" s="1"/>
  <c r="I87" i="1" s="1"/>
  <c r="I88" i="1" s="1"/>
  <c r="J82" i="1"/>
  <c r="J83" i="1" s="1"/>
  <c r="J84" i="1" s="1"/>
  <c r="I81" i="1"/>
  <c r="I82" i="1" s="1"/>
  <c r="I83" i="1" s="1"/>
  <c r="I84" i="1" s="1"/>
  <c r="J69" i="1"/>
  <c r="J71" i="1" s="1"/>
  <c r="I69" i="1"/>
  <c r="I71" i="1" s="1"/>
  <c r="J65" i="1"/>
  <c r="J67" i="1" s="1"/>
  <c r="I65" i="1"/>
  <c r="I67" i="1" s="1"/>
  <c r="J61" i="1"/>
  <c r="J62" i="1" s="1"/>
  <c r="J64" i="1" s="1"/>
  <c r="I61" i="1"/>
  <c r="I63" i="1" s="1"/>
  <c r="J57" i="1"/>
  <c r="J59" i="1" s="1"/>
  <c r="I57" i="1"/>
  <c r="I58" i="1" s="1"/>
  <c r="I60" i="1" s="1"/>
  <c r="J53" i="1"/>
  <c r="J55" i="1" s="1"/>
  <c r="I53" i="1"/>
  <c r="I55" i="1" s="1"/>
  <c r="J49" i="1"/>
  <c r="J51" i="1" s="1"/>
  <c r="I49" i="1"/>
  <c r="I51" i="1" s="1"/>
  <c r="J45" i="1"/>
  <c r="J47" i="1" s="1"/>
  <c r="I45" i="1"/>
  <c r="I47" i="1" s="1"/>
  <c r="J41" i="1"/>
  <c r="J43" i="1" s="1"/>
  <c r="I41" i="1"/>
  <c r="I42" i="1" s="1"/>
  <c r="I44" i="1" s="1"/>
  <c r="I121" i="1"/>
  <c r="I123" i="1" s="1"/>
  <c r="J31" i="1"/>
  <c r="I31" i="1"/>
  <c r="J30" i="1"/>
  <c r="I30" i="1"/>
  <c r="J29" i="1"/>
  <c r="I29" i="1"/>
  <c r="J28" i="1"/>
  <c r="I28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I100" i="1"/>
  <c r="I99" i="1"/>
  <c r="J140" i="1"/>
  <c r="I140" i="1"/>
  <c r="J139" i="1"/>
  <c r="I139" i="1"/>
  <c r="J130" i="1"/>
  <c r="I130" i="1"/>
  <c r="J129" i="1"/>
  <c r="I129" i="1"/>
  <c r="I156" i="1"/>
  <c r="I155" i="1"/>
  <c r="I154" i="1"/>
  <c r="I153" i="1"/>
  <c r="I152" i="1"/>
  <c r="I151" i="1"/>
  <c r="I150" i="1"/>
  <c r="I149" i="1"/>
  <c r="J135" i="1"/>
  <c r="J137" i="1" s="1"/>
  <c r="I135" i="1"/>
  <c r="I137" i="1" s="1"/>
  <c r="J131" i="1"/>
  <c r="J133" i="1" s="1"/>
  <c r="I131" i="1"/>
  <c r="I133" i="1" s="1"/>
  <c r="J121" i="1"/>
  <c r="J123" i="1" s="1"/>
  <c r="J24" i="1"/>
  <c r="J26" i="1" s="1"/>
  <c r="I24" i="1"/>
  <c r="I25" i="1" s="1"/>
  <c r="I27" i="1" s="1"/>
  <c r="J20" i="1"/>
  <c r="J22" i="1" s="1"/>
  <c r="I20" i="1"/>
  <c r="I22" i="1" s="1"/>
  <c r="J16" i="1"/>
  <c r="J18" i="1" s="1"/>
  <c r="I16" i="1"/>
  <c r="I17" i="1" s="1"/>
  <c r="I19" i="1" s="1"/>
  <c r="J12" i="1"/>
  <c r="J14" i="1" s="1"/>
  <c r="I12" i="1"/>
  <c r="I14" i="1" s="1"/>
  <c r="J109" i="1"/>
  <c r="J110" i="1" s="1"/>
  <c r="J111" i="1" s="1"/>
  <c r="J112" i="1" s="1"/>
  <c r="J113" i="1" s="1"/>
  <c r="J114" i="1" s="1"/>
  <c r="J115" i="1" s="1"/>
  <c r="J116" i="1" s="1"/>
  <c r="I109" i="1"/>
  <c r="I110" i="1" s="1"/>
  <c r="I111" i="1" s="1"/>
  <c r="I112" i="1" s="1"/>
  <c r="I113" i="1" s="1"/>
  <c r="I114" i="1" s="1"/>
  <c r="I115" i="1" s="1"/>
  <c r="I116" i="1" s="1"/>
  <c r="J101" i="1"/>
  <c r="J102" i="1" s="1"/>
  <c r="J103" i="1" s="1"/>
  <c r="J104" i="1" s="1"/>
  <c r="J105" i="1" s="1"/>
  <c r="J106" i="1" s="1"/>
  <c r="J107" i="1" s="1"/>
  <c r="J108" i="1" s="1"/>
  <c r="I101" i="1"/>
  <c r="I102" i="1" s="1"/>
  <c r="I103" i="1" s="1"/>
  <c r="I104" i="1" s="1"/>
  <c r="I105" i="1" s="1"/>
  <c r="I106" i="1" s="1"/>
  <c r="I107" i="1" s="1"/>
  <c r="I108" i="1" s="1"/>
  <c r="J120" i="1"/>
  <c r="I120" i="1"/>
  <c r="J119" i="1"/>
  <c r="I119" i="1"/>
  <c r="J118" i="1"/>
  <c r="I118" i="1"/>
  <c r="J117" i="1"/>
  <c r="I117" i="1"/>
  <c r="J40" i="1"/>
  <c r="I40" i="1"/>
  <c r="J145" i="1"/>
  <c r="J146" i="1" s="1"/>
  <c r="J148" i="1" s="1"/>
  <c r="I145" i="1"/>
  <c r="I147" i="1" s="1"/>
  <c r="J141" i="1"/>
  <c r="J143" i="1" s="1"/>
  <c r="J36" i="1"/>
  <c r="J37" i="1" s="1"/>
  <c r="J39" i="1" s="1"/>
  <c r="I36" i="1"/>
  <c r="I37" i="1" s="1"/>
  <c r="I39" i="1" s="1"/>
  <c r="J32" i="1"/>
  <c r="I32" i="1"/>
  <c r="J11" i="1"/>
  <c r="I11" i="1"/>
  <c r="J8" i="1"/>
  <c r="I8" i="1"/>
  <c r="J7" i="1"/>
  <c r="I7" i="1"/>
  <c r="J10" i="1"/>
  <c r="I10" i="1"/>
  <c r="J9" i="1"/>
  <c r="I9" i="1"/>
  <c r="J5" i="1"/>
  <c r="J6" i="1" s="1"/>
  <c r="J3" i="1"/>
  <c r="J4" i="1" s="1"/>
  <c r="I3" i="1"/>
  <c r="I4" i="1" s="1"/>
  <c r="M104" i="1" l="1"/>
  <c r="M113" i="1"/>
  <c r="M114" i="1"/>
  <c r="K58" i="1"/>
  <c r="K80" i="1"/>
  <c r="M115" i="1"/>
  <c r="K39" i="1"/>
  <c r="K59" i="1"/>
  <c r="M116" i="1"/>
  <c r="K38" i="1"/>
  <c r="K60" i="1"/>
  <c r="M145" i="1"/>
  <c r="K61" i="1"/>
  <c r="K40" i="1"/>
  <c r="K46" i="1"/>
  <c r="K56" i="1"/>
  <c r="K66" i="1"/>
  <c r="K76" i="1"/>
  <c r="M144" i="1"/>
  <c r="M105" i="1"/>
  <c r="M112" i="1"/>
  <c r="K42" i="1"/>
  <c r="K72" i="1"/>
  <c r="K35" i="1"/>
  <c r="K43" i="1"/>
  <c r="K53" i="1"/>
  <c r="K63" i="1"/>
  <c r="K73" i="1"/>
  <c r="M141" i="1"/>
  <c r="M108" i="1"/>
  <c r="M109" i="1"/>
  <c r="M146" i="1"/>
  <c r="K41" i="1"/>
  <c r="K71" i="1"/>
  <c r="K62" i="1"/>
  <c r="M101" i="1"/>
  <c r="K34" i="1"/>
  <c r="K44" i="1"/>
  <c r="K54" i="1"/>
  <c r="K64" i="1"/>
  <c r="K74" i="1"/>
  <c r="M142" i="1"/>
  <c r="M107" i="1"/>
  <c r="M110" i="1"/>
  <c r="M147" i="1"/>
  <c r="M148" i="1"/>
  <c r="K51" i="1"/>
  <c r="K52" i="1"/>
  <c r="K33" i="1"/>
  <c r="K45" i="1"/>
  <c r="K55" i="1"/>
  <c r="K65" i="1"/>
  <c r="I126" i="1"/>
  <c r="I128" i="1" s="1"/>
  <c r="J126" i="1"/>
  <c r="J128" i="1" s="1"/>
  <c r="J63" i="1"/>
  <c r="J70" i="1"/>
  <c r="J72" i="1" s="1"/>
  <c r="I70" i="1"/>
  <c r="I72" i="1" s="1"/>
  <c r="I66" i="1"/>
  <c r="I68" i="1" s="1"/>
  <c r="J66" i="1"/>
  <c r="J68" i="1" s="1"/>
  <c r="I62" i="1"/>
  <c r="I64" i="1" s="1"/>
  <c r="I59" i="1"/>
  <c r="J58" i="1"/>
  <c r="J60" i="1" s="1"/>
  <c r="I54" i="1"/>
  <c r="I56" i="1" s="1"/>
  <c r="J54" i="1"/>
  <c r="J56" i="1" s="1"/>
  <c r="I50" i="1"/>
  <c r="I52" i="1" s="1"/>
  <c r="J50" i="1"/>
  <c r="J52" i="1" s="1"/>
  <c r="I46" i="1"/>
  <c r="I48" i="1" s="1"/>
  <c r="J46" i="1"/>
  <c r="J48" i="1" s="1"/>
  <c r="I43" i="1"/>
  <c r="J42" i="1"/>
  <c r="J44" i="1" s="1"/>
  <c r="I136" i="1"/>
  <c r="I138" i="1" s="1"/>
  <c r="J136" i="1"/>
  <c r="J138" i="1" s="1"/>
  <c r="I132" i="1"/>
  <c r="I134" i="1" s="1"/>
  <c r="J132" i="1"/>
  <c r="J134" i="1" s="1"/>
  <c r="I122" i="1"/>
  <c r="I124" i="1" s="1"/>
  <c r="J122" i="1"/>
  <c r="J124" i="1" s="1"/>
  <c r="J25" i="1"/>
  <c r="J27" i="1" s="1"/>
  <c r="I26" i="1"/>
  <c r="I21" i="1"/>
  <c r="I23" i="1" s="1"/>
  <c r="J21" i="1"/>
  <c r="J23" i="1" s="1"/>
  <c r="J17" i="1"/>
  <c r="J19" i="1" s="1"/>
  <c r="I18" i="1"/>
  <c r="I13" i="1"/>
  <c r="I15" i="1" s="1"/>
  <c r="J13" i="1"/>
  <c r="J15" i="1" s="1"/>
  <c r="J147" i="1"/>
  <c r="I146" i="1"/>
  <c r="I148" i="1" s="1"/>
  <c r="I34" i="1"/>
  <c r="I6" i="1"/>
  <c r="J38" i="1"/>
  <c r="J142" i="1"/>
  <c r="I142" i="1"/>
  <c r="I38" i="1"/>
  <c r="J33" i="1"/>
  <c r="I33" i="1"/>
  <c r="J34" i="1"/>
  <c r="L101" i="1" l="1"/>
  <c r="L109" i="1"/>
  <c r="L141" i="1"/>
  <c r="I144" i="1"/>
  <c r="J144" i="1"/>
  <c r="I35" i="1"/>
  <c r="J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015546-26BE-4695-A0D2-B06C345F6750}" keepAlive="1" name="Query - new" description="Connection to the 'new' query in the workbook." type="5" refreshedVersion="8" background="1" saveData="1">
    <dbPr connection="Provider=Microsoft.Mashup.OleDb.1;Data Source=$Workbook$;Location=new;Extended Properties=&quot;&quot;" command="SELECT * FROM [new]"/>
  </connection>
</connections>
</file>

<file path=xl/sharedStrings.xml><?xml version="1.0" encoding="utf-8"?>
<sst xmlns="http://schemas.openxmlformats.org/spreadsheetml/2006/main" count="199" uniqueCount="69">
  <si>
    <t>i2c_phase_list</t>
  </si>
  <si>
    <t>avg</t>
  </si>
  <si>
    <t>std</t>
  </si>
  <si>
    <t>i2c_margin_list</t>
  </si>
  <si>
    <t>err min</t>
  </si>
  <si>
    <t>warn min</t>
  </si>
  <si>
    <t>warn max</t>
  </si>
  <si>
    <t>err max</t>
  </si>
  <si>
    <t>parameter name</t>
  </si>
  <si>
    <t>parent name</t>
  </si>
  <si>
    <t>i2c_results</t>
  </si>
  <si>
    <t>power_ldo</t>
  </si>
  <si>
    <t>current</t>
  </si>
  <si>
    <t>voltage</t>
  </si>
  <si>
    <t>power</t>
  </si>
  <si>
    <t>results_channel_enable_25</t>
  </si>
  <si>
    <t>gain_crude</t>
  </si>
  <si>
    <t>results_noise_25_all_ch_HG</t>
  </si>
  <si>
    <t>baseline</t>
  </si>
  <si>
    <t>gain</t>
  </si>
  <si>
    <t>eni</t>
  </si>
  <si>
    <t>peaking_time</t>
  </si>
  <si>
    <t>results_linearity_25_all_ch_HG</t>
  </si>
  <si>
    <t>max_non_linearity</t>
  </si>
  <si>
    <t>results_noise_25_all_ch_LG</t>
  </si>
  <si>
    <t>results_linearity_25_all_ch_LG</t>
  </si>
  <si>
    <t>fit_gain</t>
  </si>
  <si>
    <t>results_noise_25_sum_x1</t>
  </si>
  <si>
    <t>results_linearity_25_sum_x1</t>
  </si>
  <si>
    <t>results_noise_25_sum_x3</t>
  </si>
  <si>
    <t>results_linearity_25_sum_x3</t>
  </si>
  <si>
    <t>gain_ratio_25</t>
  </si>
  <si>
    <t>results_noise_50_all_ch_HG</t>
  </si>
  <si>
    <t>results_noise_50_all_ch_LG</t>
  </si>
  <si>
    <t>results_linearity_50_all_ch_LG</t>
  </si>
  <si>
    <t>results_noise_50_sum_x1</t>
  </si>
  <si>
    <t>results_linearity_50_sum_x1</t>
  </si>
  <si>
    <t>results_noise_50_sum_x3</t>
  </si>
  <si>
    <t>results_linearity_50_sum_x3</t>
  </si>
  <si>
    <t>gain_ratio_50</t>
  </si>
  <si>
    <t>results_linearity_50_all_ch_HG</t>
  </si>
  <si>
    <t>gain_uniformity</t>
  </si>
  <si>
    <t>peaking_time_uniformity</t>
  </si>
  <si>
    <t>N in N*sigma</t>
  </si>
  <si>
    <t>Chip ID</t>
  </si>
  <si>
    <t>Grade</t>
  </si>
  <si>
    <t>Gain</t>
  </si>
  <si>
    <t>Baseline</t>
  </si>
  <si>
    <t>ENI</t>
  </si>
  <si>
    <t>INL</t>
  </si>
  <si>
    <t>F</t>
  </si>
  <si>
    <t>X</t>
  </si>
  <si>
    <t>B</t>
  </si>
  <si>
    <t>Peaking time</t>
  </si>
  <si>
    <t>Index</t>
  </si>
  <si>
    <t>Issues</t>
  </si>
  <si>
    <t xml:space="preserve">Grade </t>
  </si>
  <si>
    <t>A</t>
  </si>
  <si>
    <t>Definition</t>
  </si>
  <si>
    <t>Good to use</t>
  </si>
  <si>
    <t>beyond the specifications (including I2C issues)</t>
  </si>
  <si>
    <t>Usage</t>
  </si>
  <si>
    <r>
      <t>within specifications AND 4</t>
    </r>
    <r>
      <rPr>
        <sz val="16"/>
        <color rgb="FF000000"/>
        <rFont val="Symbol"/>
        <family val="1"/>
        <charset val="2"/>
      </rPr>
      <t>s</t>
    </r>
    <r>
      <rPr>
        <sz val="16"/>
        <color rgb="FF000000"/>
        <rFont val="Calibri"/>
        <family val="2"/>
        <scheme val="minor"/>
      </rPr>
      <t xml:space="preserve"> from the mean values</t>
    </r>
  </si>
  <si>
    <r>
      <t>within specifications, but beyond 4</t>
    </r>
    <r>
      <rPr>
        <sz val="16"/>
        <color rgb="FF000000"/>
        <rFont val="Symbol"/>
        <family val="1"/>
        <charset val="2"/>
      </rPr>
      <t>s</t>
    </r>
    <r>
      <rPr>
        <sz val="16"/>
        <color rgb="FF000000"/>
        <rFont val="Calibri"/>
        <family val="2"/>
        <scheme val="minor"/>
      </rPr>
      <t xml:space="preserve"> away from the mean values</t>
    </r>
  </si>
  <si>
    <t>Spec</t>
  </si>
  <si>
    <t>I2C</t>
  </si>
  <si>
    <t xml:space="preserve">Better not to use. If we really want to use them, we need more investigation and then decide if their performance degradation is acceptable. </t>
  </si>
  <si>
    <t>Not to use</t>
  </si>
  <si>
    <t>mean 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</si>
</sst>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00"/>
    <numFmt numFmtId="167" formatCode="0.0000000000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000000"/>
      <name val="Symbol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right" vertical="center"/>
    </xf>
    <xf numFmtId="2" fontId="2" fillId="0" borderId="0" xfId="0" applyNumberFormat="1" applyFont="1" applyAlignment="1">
      <alignment horizontal="right"/>
    </xf>
    <xf numFmtId="4" fontId="2" fillId="0" borderId="1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vertical="center"/>
    </xf>
    <xf numFmtId="11" fontId="2" fillId="0" borderId="1" xfId="0" applyNumberFormat="1" applyFont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3" borderId="1" xfId="0" applyFont="1" applyFill="1" applyBorder="1" applyAlignment="1">
      <alignment vertical="center"/>
    </xf>
    <xf numFmtId="1" fontId="2" fillId="0" borderId="1" xfId="0" applyNumberFormat="1" applyFont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vertical="center"/>
    </xf>
    <xf numFmtId="0" fontId="2" fillId="8" borderId="0" xfId="0" applyFont="1" applyFill="1" applyAlignment="1">
      <alignment horizontal="center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4" fontId="2" fillId="3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166" fontId="2" fillId="0" borderId="0" xfId="0" applyNumberFormat="1" applyFont="1"/>
    <xf numFmtId="165" fontId="2" fillId="3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 readingOrder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/>
    </xf>
    <xf numFmtId="167" fontId="2" fillId="0" borderId="0" xfId="0" applyNumberFormat="1" applyFont="1"/>
    <xf numFmtId="165" fontId="2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9"/>
  <sheetViews>
    <sheetView tabSelected="1" zoomScale="127" zoomScaleNormal="127" workbookViewId="0">
      <pane ySplit="1" topLeftCell="A74" activePane="bottomLeft" state="frozen"/>
      <selection pane="bottomLeft" activeCell="L38" sqref="L38"/>
    </sheetView>
  </sheetViews>
  <sheetFormatPr defaultColWidth="9.1796875" defaultRowHeight="18.5" x14ac:dyDescent="0.45"/>
  <cols>
    <col min="1" max="1" width="33.90625" style="48" bestFit="1" customWidth="1"/>
    <col min="2" max="2" width="17.81640625" style="4" customWidth="1"/>
    <col min="3" max="3" width="2.6328125" style="4" bestFit="1" customWidth="1"/>
    <col min="4" max="4" width="9.6328125" style="7" bestFit="1" customWidth="1"/>
    <col min="5" max="5" width="7.1796875" style="7" bestFit="1" customWidth="1"/>
    <col min="6" max="6" width="2.36328125" style="4" customWidth="1"/>
    <col min="7" max="7" width="10.81640625" style="5" bestFit="1" customWidth="1"/>
    <col min="8" max="8" width="8.453125" style="5" bestFit="1" customWidth="1"/>
    <col min="9" max="9" width="15" style="9" bestFit="1" customWidth="1"/>
    <col min="10" max="10" width="11.6328125" style="9" bestFit="1" customWidth="1"/>
    <col min="11" max="11" width="22.1796875" style="4" bestFit="1" customWidth="1"/>
    <col min="12" max="12" width="23.36328125" style="4" bestFit="1" customWidth="1"/>
    <col min="13" max="13" width="28.1796875" style="4" customWidth="1"/>
    <col min="14" max="16384" width="9.1796875" style="4"/>
  </cols>
  <sheetData>
    <row r="1" spans="1:11" x14ac:dyDescent="0.45">
      <c r="I1" s="21" t="s">
        <v>43</v>
      </c>
      <c r="J1" s="21">
        <v>4</v>
      </c>
      <c r="K1" s="7" t="s">
        <v>68</v>
      </c>
    </row>
    <row r="2" spans="1:11" x14ac:dyDescent="0.45">
      <c r="A2" s="49" t="s">
        <v>9</v>
      </c>
      <c r="B2" s="1" t="s">
        <v>8</v>
      </c>
      <c r="C2" s="1"/>
      <c r="D2" s="6" t="s">
        <v>1</v>
      </c>
      <c r="E2" s="6" t="s">
        <v>2</v>
      </c>
      <c r="F2" s="2"/>
      <c r="G2" s="3" t="s">
        <v>7</v>
      </c>
      <c r="H2" s="3" t="s">
        <v>4</v>
      </c>
      <c r="I2" s="8" t="s">
        <v>6</v>
      </c>
      <c r="J2" s="8" t="s">
        <v>5</v>
      </c>
      <c r="K2" s="7">
        <f>AVERAGE(D49:D56)</f>
        <v>128.8214625</v>
      </c>
    </row>
    <row r="3" spans="1:11" x14ac:dyDescent="0.45">
      <c r="A3" s="50" t="s">
        <v>10</v>
      </c>
      <c r="B3" s="15" t="s">
        <v>0</v>
      </c>
      <c r="C3" s="2">
        <v>0</v>
      </c>
      <c r="D3" s="6">
        <v>189.40989999999999</v>
      </c>
      <c r="E3" s="6">
        <v>4.0576999999999996</v>
      </c>
      <c r="F3" s="10"/>
      <c r="G3" s="16">
        <v>360</v>
      </c>
      <c r="H3" s="3">
        <v>0</v>
      </c>
      <c r="I3" s="8">
        <f>AVERAGE(D3:D4)+$J$1*SQRT(E3^2+E4^2)/SQRT(2)</f>
        <v>205.71483969706364</v>
      </c>
      <c r="J3" s="8">
        <f>AVERAGE(D3:D4)-$J$1*SQRT(E3^2+E4^2)/SQRT(2)</f>
        <v>172.65146030293639</v>
      </c>
    </row>
    <row r="4" spans="1:11" x14ac:dyDescent="0.45">
      <c r="A4" s="50"/>
      <c r="B4" s="15"/>
      <c r="C4" s="2">
        <v>1</v>
      </c>
      <c r="D4" s="6">
        <v>188.9564</v>
      </c>
      <c r="E4" s="6">
        <v>4.2068000000000003</v>
      </c>
      <c r="F4" s="10"/>
      <c r="G4" s="16">
        <v>360</v>
      </c>
      <c r="H4" s="3">
        <v>0</v>
      </c>
      <c r="I4" s="8">
        <f>I3</f>
        <v>205.71483969706364</v>
      </c>
      <c r="J4" s="8">
        <f>J3</f>
        <v>172.65146030293639</v>
      </c>
    </row>
    <row r="5" spans="1:11" x14ac:dyDescent="0.45">
      <c r="A5" s="50" t="s">
        <v>10</v>
      </c>
      <c r="B5" s="15" t="s">
        <v>3</v>
      </c>
      <c r="C5" s="2">
        <v>0</v>
      </c>
      <c r="D5" s="6">
        <v>320.12790000000001</v>
      </c>
      <c r="E5" s="6">
        <v>10.4899</v>
      </c>
      <c r="F5" s="10"/>
      <c r="G5" s="16">
        <v>360</v>
      </c>
      <c r="H5" s="3">
        <v>0</v>
      </c>
      <c r="I5" s="8">
        <f>MIN(AVERAGE(D5:D6)+$J$1*SQRT(E5^2+E6^2)/SQRT(2), 360)</f>
        <v>360</v>
      </c>
      <c r="J5" s="8">
        <f>AVERAGE(D5:D6)-$J$1*SQRT(E5^2+E6^2)/SQRT(2)</f>
        <v>277.49023779308584</v>
      </c>
    </row>
    <row r="6" spans="1:11" x14ac:dyDescent="0.45">
      <c r="A6" s="50"/>
      <c r="B6" s="15"/>
      <c r="C6" s="2">
        <v>1</v>
      </c>
      <c r="D6" s="6">
        <v>320.07560000000001</v>
      </c>
      <c r="E6" s="6">
        <v>10.8134</v>
      </c>
      <c r="F6" s="10"/>
      <c r="G6" s="16">
        <v>360</v>
      </c>
      <c r="H6" s="3">
        <v>0</v>
      </c>
      <c r="I6" s="8">
        <f>I5</f>
        <v>360</v>
      </c>
      <c r="J6" s="8">
        <f>J5</f>
        <v>277.49023779308584</v>
      </c>
    </row>
    <row r="7" spans="1:11" x14ac:dyDescent="0.45">
      <c r="A7" s="50" t="s">
        <v>11</v>
      </c>
      <c r="B7" s="22" t="s">
        <v>13</v>
      </c>
      <c r="C7" s="2">
        <v>0</v>
      </c>
      <c r="D7" s="6">
        <v>1199.7172</v>
      </c>
      <c r="E7" s="6">
        <v>0.2797</v>
      </c>
      <c r="F7" s="10"/>
      <c r="G7" s="17">
        <v>1260</v>
      </c>
      <c r="H7" s="18">
        <v>1140</v>
      </c>
      <c r="I7" s="8">
        <f>D7+$J$1*E7</f>
        <v>1200.836</v>
      </c>
      <c r="J7" s="8">
        <f>D7-$J$1*E7</f>
        <v>1198.5984000000001</v>
      </c>
    </row>
    <row r="8" spans="1:11" x14ac:dyDescent="0.45">
      <c r="A8" s="49"/>
      <c r="B8" s="14"/>
      <c r="C8" s="1">
        <v>1</v>
      </c>
      <c r="D8" s="6">
        <v>2497.3137999999999</v>
      </c>
      <c r="E8" s="6">
        <v>0.29599999999999999</v>
      </c>
      <c r="F8" s="10"/>
      <c r="G8" s="17">
        <v>2625</v>
      </c>
      <c r="H8" s="18">
        <v>2385</v>
      </c>
      <c r="I8" s="8">
        <f>D8+$J$1*E8</f>
        <v>2498.4978000000001</v>
      </c>
      <c r="J8" s="8">
        <f>D8-$J$1*E8</f>
        <v>2496.1297999999997</v>
      </c>
    </row>
    <row r="9" spans="1:11" x14ac:dyDescent="0.45">
      <c r="A9" s="50" t="s">
        <v>11</v>
      </c>
      <c r="B9" s="22" t="s">
        <v>12</v>
      </c>
      <c r="C9" s="2">
        <v>0</v>
      </c>
      <c r="D9" s="6">
        <v>293.15570000000002</v>
      </c>
      <c r="E9" s="6">
        <v>5.2988</v>
      </c>
      <c r="F9" s="10"/>
      <c r="G9" s="11">
        <v>100000000</v>
      </c>
      <c r="H9" s="3">
        <v>0</v>
      </c>
      <c r="I9" s="8">
        <f>D9+$J$1*E9</f>
        <v>314.35090000000002</v>
      </c>
      <c r="J9" s="8">
        <f>D9-$J$1*E9</f>
        <v>271.96050000000002</v>
      </c>
    </row>
    <row r="10" spans="1:11" x14ac:dyDescent="0.45">
      <c r="A10" s="49"/>
      <c r="B10" s="14"/>
      <c r="C10" s="1">
        <v>1</v>
      </c>
      <c r="D10" s="6">
        <v>102.9466</v>
      </c>
      <c r="E10" s="6">
        <v>1.8627</v>
      </c>
      <c r="F10" s="10"/>
      <c r="G10" s="11">
        <v>100000000</v>
      </c>
      <c r="H10" s="3">
        <v>0</v>
      </c>
      <c r="I10" s="8">
        <f>D10+$J$1*E10</f>
        <v>110.3974</v>
      </c>
      <c r="J10" s="8">
        <f>D10-$J$1*E10</f>
        <v>95.495800000000003</v>
      </c>
    </row>
    <row r="11" spans="1:11" x14ac:dyDescent="0.45">
      <c r="A11" s="50" t="s">
        <v>11</v>
      </c>
      <c r="B11" s="22" t="s">
        <v>14</v>
      </c>
      <c r="C11" s="2"/>
      <c r="D11" s="6">
        <v>608.64940000000001</v>
      </c>
      <c r="E11" s="6">
        <v>9.9545999999999992</v>
      </c>
      <c r="F11" s="10"/>
      <c r="G11" s="18">
        <v>650</v>
      </c>
      <c r="H11" s="18">
        <v>0</v>
      </c>
      <c r="I11" s="8">
        <f>D11+$J$1*E11</f>
        <v>648.46780000000001</v>
      </c>
      <c r="J11" s="8">
        <f>D11-$J$1*E11</f>
        <v>568.83100000000002</v>
      </c>
    </row>
    <row r="12" spans="1:11" x14ac:dyDescent="0.45">
      <c r="A12" s="50" t="s">
        <v>17</v>
      </c>
      <c r="B12" s="15" t="s">
        <v>18</v>
      </c>
      <c r="C12" s="1">
        <v>0</v>
      </c>
      <c r="D12" s="6">
        <v>-606.55430000000001</v>
      </c>
      <c r="E12" s="6">
        <v>19.088100000000001</v>
      </c>
      <c r="F12" s="1"/>
      <c r="G12" s="17">
        <v>-300</v>
      </c>
      <c r="H12" s="17">
        <v>-900</v>
      </c>
      <c r="I12" s="27">
        <f>AVERAGE(D12:D15)+$J$1*SQRT(E12^2+E13^2+E14^2+E15^2)/2</f>
        <v>-534.71171855778198</v>
      </c>
      <c r="J12" s="27">
        <f>AVERAGE(D12:D15)-$J$1*SQRT(E12^2+E13^2+E14^2+E15^2)/2</f>
        <v>-681.928781442218</v>
      </c>
    </row>
    <row r="13" spans="1:11" x14ac:dyDescent="0.45">
      <c r="A13" s="49"/>
      <c r="B13" s="12"/>
      <c r="C13" s="1">
        <v>1</v>
      </c>
      <c r="D13" s="6">
        <v>-607.08349999999996</v>
      </c>
      <c r="E13" s="6">
        <v>18.205100000000002</v>
      </c>
      <c r="F13" s="1"/>
      <c r="G13" s="17">
        <v>-300</v>
      </c>
      <c r="H13" s="17">
        <v>-900</v>
      </c>
      <c r="I13" s="27">
        <f>I12</f>
        <v>-534.71171855778198</v>
      </c>
      <c r="J13" s="27">
        <f>J12</f>
        <v>-681.928781442218</v>
      </c>
    </row>
    <row r="14" spans="1:11" x14ac:dyDescent="0.45">
      <c r="A14" s="49"/>
      <c r="B14" s="12"/>
      <c r="C14" s="1">
        <v>2</v>
      </c>
      <c r="D14" s="6">
        <v>-607.64080000000001</v>
      </c>
      <c r="E14" s="6">
        <v>18.223800000000001</v>
      </c>
      <c r="F14" s="1"/>
      <c r="G14" s="17">
        <v>-300</v>
      </c>
      <c r="H14" s="17">
        <v>-900</v>
      </c>
      <c r="I14" s="27">
        <f>I12</f>
        <v>-534.71171855778198</v>
      </c>
      <c r="J14" s="27">
        <f>J12</f>
        <v>-681.928781442218</v>
      </c>
    </row>
    <row r="15" spans="1:11" x14ac:dyDescent="0.45">
      <c r="A15" s="49"/>
      <c r="B15" s="12"/>
      <c r="C15" s="1">
        <v>3</v>
      </c>
      <c r="D15" s="10">
        <v>-612.00239999999997</v>
      </c>
      <c r="E15" s="10">
        <v>18.073899999999998</v>
      </c>
      <c r="F15" s="1"/>
      <c r="G15" s="17">
        <v>-300</v>
      </c>
      <c r="H15" s="17">
        <v>-900</v>
      </c>
      <c r="I15" s="27">
        <f>I13</f>
        <v>-534.71171855778198</v>
      </c>
      <c r="J15" s="27">
        <f>J13</f>
        <v>-681.928781442218</v>
      </c>
    </row>
    <row r="16" spans="1:11" x14ac:dyDescent="0.45">
      <c r="A16" s="50" t="s">
        <v>32</v>
      </c>
      <c r="B16" s="15" t="s">
        <v>18</v>
      </c>
      <c r="C16" s="1">
        <v>0</v>
      </c>
      <c r="D16" s="10">
        <v>-607.15560000000005</v>
      </c>
      <c r="E16" s="10">
        <v>19.0885</v>
      </c>
      <c r="F16" s="1"/>
      <c r="G16" s="17">
        <v>-300</v>
      </c>
      <c r="H16" s="17">
        <v>-900</v>
      </c>
      <c r="I16" s="28">
        <f>AVERAGE(D16:D19)+$J$1*SQRT(E16^2+E17^2+E18^2+E19^2)/2</f>
        <v>-535.26201212974627</v>
      </c>
      <c r="J16" s="28">
        <f>AVERAGE(D16:D19)-$J$1*SQRT(E16^2+E17^2+E18^2+E19^2)/2</f>
        <v>-682.56598787025371</v>
      </c>
    </row>
    <row r="17" spans="1:11" x14ac:dyDescent="0.45">
      <c r="A17" s="49"/>
      <c r="B17" s="12"/>
      <c r="C17" s="1">
        <v>1</v>
      </c>
      <c r="D17" s="10">
        <v>-607.68280000000004</v>
      </c>
      <c r="E17" s="10">
        <v>18.221699999999998</v>
      </c>
      <c r="F17" s="1"/>
      <c r="G17" s="17">
        <v>-300</v>
      </c>
      <c r="H17" s="17">
        <v>-900</v>
      </c>
      <c r="I17" s="28">
        <f>I16</f>
        <v>-535.26201212974627</v>
      </c>
      <c r="J17" s="28">
        <f>J16</f>
        <v>-682.56598787025371</v>
      </c>
    </row>
    <row r="18" spans="1:11" x14ac:dyDescent="0.45">
      <c r="A18" s="49"/>
      <c r="B18" s="12"/>
      <c r="C18" s="1">
        <v>2</v>
      </c>
      <c r="D18" s="10">
        <v>-608.23979999999995</v>
      </c>
      <c r="E18" s="10">
        <v>18.235600000000002</v>
      </c>
      <c r="F18" s="1"/>
      <c r="G18" s="17">
        <v>-300</v>
      </c>
      <c r="H18" s="17">
        <v>-900</v>
      </c>
      <c r="I18" s="28">
        <f>I16</f>
        <v>-535.26201212974627</v>
      </c>
      <c r="J18" s="28">
        <f>J16</f>
        <v>-682.56598787025371</v>
      </c>
    </row>
    <row r="19" spans="1:11" x14ac:dyDescent="0.45">
      <c r="A19" s="49"/>
      <c r="B19" s="12"/>
      <c r="C19" s="1">
        <v>3</v>
      </c>
      <c r="D19" s="10">
        <v>-612.57780000000002</v>
      </c>
      <c r="E19" s="10">
        <v>18.089099999999998</v>
      </c>
      <c r="F19" s="1"/>
      <c r="G19" s="17">
        <v>-300</v>
      </c>
      <c r="H19" s="17">
        <v>-900</v>
      </c>
      <c r="I19" s="28">
        <f>I17</f>
        <v>-535.26201212974627</v>
      </c>
      <c r="J19" s="28">
        <f>J17</f>
        <v>-682.56598787025371</v>
      </c>
    </row>
    <row r="20" spans="1:11" x14ac:dyDescent="0.45">
      <c r="A20" s="50" t="s">
        <v>24</v>
      </c>
      <c r="B20" s="15" t="s">
        <v>18</v>
      </c>
      <c r="C20" s="1">
        <v>0</v>
      </c>
      <c r="D20" s="10">
        <v>-614.88969999999995</v>
      </c>
      <c r="E20" s="10">
        <v>18.213699999999999</v>
      </c>
      <c r="F20" s="1"/>
      <c r="G20" s="17">
        <v>-300</v>
      </c>
      <c r="H20" s="17">
        <v>-900</v>
      </c>
      <c r="I20" s="27">
        <f>AVERAGE(D20:D23)+$J$1*SQRT(E20^2+E21^2+E22^2+E23^2)/2</f>
        <v>-542.2684033507602</v>
      </c>
      <c r="J20" s="27">
        <f>AVERAGE(D20:D23)-$J$1*SQRT(E20^2+E21^2+E22^2+E23^2)/2</f>
        <v>-686.1073966492396</v>
      </c>
    </row>
    <row r="21" spans="1:11" x14ac:dyDescent="0.45">
      <c r="A21" s="49"/>
      <c r="B21" s="12"/>
      <c r="C21" s="1">
        <v>1</v>
      </c>
      <c r="D21" s="10">
        <v>-613.70349999999996</v>
      </c>
      <c r="E21" s="10">
        <v>17.6844</v>
      </c>
      <c r="F21" s="1"/>
      <c r="G21" s="17">
        <v>-300</v>
      </c>
      <c r="H21" s="17">
        <v>-900</v>
      </c>
      <c r="I21" s="27">
        <f>I20</f>
        <v>-542.2684033507602</v>
      </c>
      <c r="J21" s="27">
        <f>J20</f>
        <v>-686.1073966492396</v>
      </c>
    </row>
    <row r="22" spans="1:11" x14ac:dyDescent="0.45">
      <c r="A22" s="49"/>
      <c r="B22" s="12"/>
      <c r="C22" s="1">
        <v>2</v>
      </c>
      <c r="D22" s="10">
        <v>-613.87519999999995</v>
      </c>
      <c r="E22" s="10">
        <v>17.923400000000001</v>
      </c>
      <c r="F22" s="1"/>
      <c r="G22" s="17">
        <v>-300</v>
      </c>
      <c r="H22" s="17">
        <v>-900</v>
      </c>
      <c r="I22" s="27">
        <f>I20</f>
        <v>-542.2684033507602</v>
      </c>
      <c r="J22" s="27">
        <f>J20</f>
        <v>-686.1073966492396</v>
      </c>
    </row>
    <row r="23" spans="1:11" x14ac:dyDescent="0.45">
      <c r="A23" s="49"/>
      <c r="B23" s="12"/>
      <c r="C23" s="1">
        <v>3</v>
      </c>
      <c r="D23" s="10">
        <v>-614.28319999999997</v>
      </c>
      <c r="E23" s="10">
        <v>18.093599999999999</v>
      </c>
      <c r="F23" s="1"/>
      <c r="G23" s="17">
        <v>-300</v>
      </c>
      <c r="H23" s="17">
        <v>-900</v>
      </c>
      <c r="I23" s="27">
        <f>I21</f>
        <v>-542.2684033507602</v>
      </c>
      <c r="J23" s="27">
        <f>J21</f>
        <v>-686.1073966492396</v>
      </c>
    </row>
    <row r="24" spans="1:11" x14ac:dyDescent="0.45">
      <c r="A24" s="50" t="s">
        <v>33</v>
      </c>
      <c r="B24" s="15" t="s">
        <v>18</v>
      </c>
      <c r="C24" s="1">
        <v>0</v>
      </c>
      <c r="D24" s="10">
        <v>-615.42229999999995</v>
      </c>
      <c r="E24" s="10">
        <v>18.2271</v>
      </c>
      <c r="F24" s="1"/>
      <c r="G24" s="17">
        <v>-300</v>
      </c>
      <c r="H24" s="17">
        <v>-900</v>
      </c>
      <c r="I24" s="28">
        <f>AVERAGE(D24:D27)+$J$1*SQRT(E24^2+E25^2+E26^2+E27^2)/2</f>
        <v>-542.77360998017639</v>
      </c>
      <c r="J24" s="28">
        <f>AVERAGE(D24:D27)-$J$1*SQRT(E24^2+E25^2+E26^2+E27^2)/2</f>
        <v>-686.68144001982364</v>
      </c>
    </row>
    <row r="25" spans="1:11" x14ac:dyDescent="0.45">
      <c r="A25" s="49"/>
      <c r="B25" s="12"/>
      <c r="C25" s="1">
        <v>1</v>
      </c>
      <c r="D25" s="10">
        <v>-614.21690000000001</v>
      </c>
      <c r="E25" s="10">
        <v>17.6967</v>
      </c>
      <c r="F25" s="1"/>
      <c r="G25" s="17">
        <v>-300</v>
      </c>
      <c r="H25" s="17">
        <v>-900</v>
      </c>
      <c r="I25" s="28">
        <f>I24</f>
        <v>-542.77360998017639</v>
      </c>
      <c r="J25" s="28">
        <f>J24</f>
        <v>-686.68144001982364</v>
      </c>
    </row>
    <row r="26" spans="1:11" x14ac:dyDescent="0.45">
      <c r="A26" s="49"/>
      <c r="B26" s="12"/>
      <c r="C26" s="1">
        <v>2</v>
      </c>
      <c r="D26" s="10">
        <v>-614.40660000000003</v>
      </c>
      <c r="E26" s="10">
        <v>17.924600000000002</v>
      </c>
      <c r="F26" s="1"/>
      <c r="G26" s="17">
        <v>-300</v>
      </c>
      <c r="H26" s="17">
        <v>-900</v>
      </c>
      <c r="I26" s="28">
        <f>I24</f>
        <v>-542.77360998017639</v>
      </c>
      <c r="J26" s="28">
        <f>J24</f>
        <v>-686.68144001982364</v>
      </c>
    </row>
    <row r="27" spans="1:11" x14ac:dyDescent="0.45">
      <c r="A27" s="49"/>
      <c r="B27" s="12"/>
      <c r="C27" s="1">
        <v>3</v>
      </c>
      <c r="D27" s="10">
        <v>-614.86429999999996</v>
      </c>
      <c r="E27" s="10">
        <v>18.101099999999999</v>
      </c>
      <c r="F27" s="1"/>
      <c r="G27" s="17">
        <v>-300</v>
      </c>
      <c r="H27" s="17">
        <v>-900</v>
      </c>
      <c r="I27" s="28">
        <f>I25</f>
        <v>-542.77360998017639</v>
      </c>
      <c r="J27" s="28">
        <f>J25</f>
        <v>-686.68144001982364</v>
      </c>
    </row>
    <row r="28" spans="1:11" x14ac:dyDescent="0.45">
      <c r="A28" s="50" t="s">
        <v>27</v>
      </c>
      <c r="B28" s="15" t="s">
        <v>18</v>
      </c>
      <c r="C28" s="1"/>
      <c r="D28" s="10">
        <v>-611.84190000000001</v>
      </c>
      <c r="E28" s="10">
        <v>17.441800000000001</v>
      </c>
      <c r="F28" s="1"/>
      <c r="G28" s="17">
        <v>-300</v>
      </c>
      <c r="H28" s="17">
        <v>-900</v>
      </c>
      <c r="I28" s="8">
        <f>D28+$J$1*E28</f>
        <v>-542.07470000000001</v>
      </c>
      <c r="J28" s="8">
        <f>D28-$J$1*E28</f>
        <v>-681.60910000000001</v>
      </c>
    </row>
    <row r="29" spans="1:11" x14ac:dyDescent="0.45">
      <c r="A29" s="50" t="s">
        <v>35</v>
      </c>
      <c r="B29" s="15" t="s">
        <v>18</v>
      </c>
      <c r="C29" s="1"/>
      <c r="D29" s="10">
        <v>-612.54240000000004</v>
      </c>
      <c r="E29" s="10">
        <v>17.4239</v>
      </c>
      <c r="F29" s="1"/>
      <c r="G29" s="17">
        <v>-300</v>
      </c>
      <c r="H29" s="17">
        <v>-900</v>
      </c>
      <c r="I29" s="8">
        <f>D29+$J$1*E29</f>
        <v>-542.84680000000003</v>
      </c>
      <c r="J29" s="8">
        <f>D29-$J$1*E29</f>
        <v>-682.23800000000006</v>
      </c>
    </row>
    <row r="30" spans="1:11" x14ac:dyDescent="0.45">
      <c r="A30" s="50" t="s">
        <v>29</v>
      </c>
      <c r="B30" s="15" t="s">
        <v>18</v>
      </c>
      <c r="C30" s="1"/>
      <c r="D30" s="10">
        <v>-620.68119999999999</v>
      </c>
      <c r="E30" s="10">
        <v>23.636800000000001</v>
      </c>
      <c r="F30" s="1"/>
      <c r="G30" s="17">
        <v>-300</v>
      </c>
      <c r="H30" s="17">
        <v>-900</v>
      </c>
      <c r="I30" s="8">
        <f>D30+$J$1*E30</f>
        <v>-526.13400000000001</v>
      </c>
      <c r="J30" s="8">
        <f>D30-$J$1*E30</f>
        <v>-715.22839999999997</v>
      </c>
    </row>
    <row r="31" spans="1:11" x14ac:dyDescent="0.45">
      <c r="A31" s="50" t="s">
        <v>37</v>
      </c>
      <c r="B31" s="15" t="s">
        <v>18</v>
      </c>
      <c r="C31" s="1"/>
      <c r="D31" s="10">
        <v>-621.95849999999996</v>
      </c>
      <c r="E31" s="10">
        <v>23.501999999999999</v>
      </c>
      <c r="F31" s="1"/>
      <c r="G31" s="17">
        <v>-300</v>
      </c>
      <c r="H31" s="17">
        <v>-900</v>
      </c>
      <c r="I31" s="8">
        <f>D31+$J$1*E31</f>
        <v>-527.95049999999992</v>
      </c>
      <c r="J31" s="8">
        <f>D31-$J$1*E31</f>
        <v>-715.9665</v>
      </c>
    </row>
    <row r="32" spans="1:11" x14ac:dyDescent="0.45">
      <c r="A32" s="50" t="s">
        <v>15</v>
      </c>
      <c r="B32" s="20" t="s">
        <v>16</v>
      </c>
      <c r="C32" s="2">
        <v>0</v>
      </c>
      <c r="D32" s="6">
        <v>121.4401</v>
      </c>
      <c r="E32" s="6">
        <v>0.55510000000000004</v>
      </c>
      <c r="F32" s="10"/>
      <c r="G32" s="11">
        <v>100000000</v>
      </c>
      <c r="H32" s="3">
        <v>0</v>
      </c>
      <c r="I32" s="27">
        <f>AVERAGE(D32:D35)+$J$1*SQRT(E32^2+E33^2+E34^2+E35^2)/2</f>
        <v>124.13795172565004</v>
      </c>
      <c r="J32" s="27">
        <f>AVERAGE(D32:D35)-$J$1*SQRT(E32^2+E33^2+E34^2+E35^2)/2</f>
        <v>120.03514827434994</v>
      </c>
      <c r="K32" s="30">
        <f>D32/K$2</f>
        <v>0.94270083294544182</v>
      </c>
    </row>
    <row r="33" spans="1:11" x14ac:dyDescent="0.45">
      <c r="A33" s="50"/>
      <c r="B33" s="20"/>
      <c r="C33" s="2">
        <v>1</v>
      </c>
      <c r="D33" s="6">
        <v>122.761</v>
      </c>
      <c r="E33" s="6">
        <v>0.53590000000000004</v>
      </c>
      <c r="F33" s="10"/>
      <c r="G33" s="11">
        <v>100000000</v>
      </c>
      <c r="H33" s="3">
        <v>0</v>
      </c>
      <c r="I33" s="27">
        <f>I32</f>
        <v>124.13795172565004</v>
      </c>
      <c r="J33" s="27">
        <f>J32</f>
        <v>120.03514827434994</v>
      </c>
      <c r="K33" s="30">
        <f t="shared" ref="K32:K63" si="0">D33/K$2</f>
        <v>0.9529545591053975</v>
      </c>
    </row>
    <row r="34" spans="1:11" x14ac:dyDescent="0.45">
      <c r="A34" s="50"/>
      <c r="B34" s="20"/>
      <c r="C34" s="2">
        <v>2</v>
      </c>
      <c r="D34" s="6">
        <v>121.9081</v>
      </c>
      <c r="E34" s="6">
        <v>0.45600000000000002</v>
      </c>
      <c r="F34" s="10"/>
      <c r="G34" s="11">
        <v>100000000</v>
      </c>
      <c r="H34" s="3">
        <v>0</v>
      </c>
      <c r="I34" s="27">
        <f>I32</f>
        <v>124.13795172565004</v>
      </c>
      <c r="J34" s="27">
        <f>J32</f>
        <v>120.03514827434994</v>
      </c>
      <c r="K34" s="30">
        <f t="shared" si="0"/>
        <v>0.94633376794647095</v>
      </c>
    </row>
    <row r="35" spans="1:11" x14ac:dyDescent="0.45">
      <c r="A35" s="50"/>
      <c r="B35" s="20"/>
      <c r="C35" s="2">
        <v>3</v>
      </c>
      <c r="D35" s="6">
        <v>122.23699999999999</v>
      </c>
      <c r="E35" s="6">
        <v>0.49880000000000002</v>
      </c>
      <c r="F35" s="10"/>
      <c r="G35" s="11">
        <v>100000000</v>
      </c>
      <c r="H35" s="3">
        <v>0</v>
      </c>
      <c r="I35" s="27">
        <f>I33</f>
        <v>124.13795172565004</v>
      </c>
      <c r="J35" s="27">
        <f>J33</f>
        <v>120.03514827434994</v>
      </c>
      <c r="K35" s="30">
        <f t="shared" si="0"/>
        <v>0.94888691393330515</v>
      </c>
    </row>
    <row r="36" spans="1:11" x14ac:dyDescent="0.45">
      <c r="A36" s="50"/>
      <c r="B36" s="20"/>
      <c r="C36" s="2">
        <v>4</v>
      </c>
      <c r="D36" s="6">
        <v>2831.3159999999998</v>
      </c>
      <c r="E36" s="19">
        <v>14.8813</v>
      </c>
      <c r="F36" s="10"/>
      <c r="G36" s="11">
        <v>100000000</v>
      </c>
      <c r="H36" s="3">
        <v>0</v>
      </c>
      <c r="I36" s="29">
        <f>AVERAGE(D36:D39)+$J$1*SQRT(E36^2+E37^2+E38^2+E39^2)/2</f>
        <v>2899.2481231541174</v>
      </c>
      <c r="J36" s="29">
        <f>AVERAGE(D36:D39)-$J$1*SQRT(E36^2+E37^2+E38^2+E39^2)/2</f>
        <v>2795.6604768458824</v>
      </c>
      <c r="K36" s="30">
        <f t="shared" si="0"/>
        <v>21.9786046909691</v>
      </c>
    </row>
    <row r="37" spans="1:11" x14ac:dyDescent="0.45">
      <c r="A37" s="50"/>
      <c r="B37" s="20"/>
      <c r="C37" s="2">
        <v>5</v>
      </c>
      <c r="D37" s="6">
        <v>2858.2388000000001</v>
      </c>
      <c r="E37" s="6">
        <v>12.839499999999999</v>
      </c>
      <c r="F37" s="10"/>
      <c r="G37" s="11">
        <v>100000000</v>
      </c>
      <c r="H37" s="3">
        <v>0</v>
      </c>
      <c r="I37" s="29">
        <f>I36</f>
        <v>2899.2481231541174</v>
      </c>
      <c r="J37" s="29">
        <f>J36</f>
        <v>2795.6604768458824</v>
      </c>
      <c r="K37" s="30">
        <f t="shared" si="0"/>
        <v>22.187597815853085</v>
      </c>
    </row>
    <row r="38" spans="1:11" x14ac:dyDescent="0.45">
      <c r="A38" s="50"/>
      <c r="B38" s="20"/>
      <c r="C38" s="2">
        <v>6</v>
      </c>
      <c r="D38" s="6">
        <v>2851.0520000000001</v>
      </c>
      <c r="E38" s="6">
        <v>12.7948</v>
      </c>
      <c r="F38" s="10"/>
      <c r="G38" s="11">
        <v>100000000</v>
      </c>
      <c r="H38" s="3">
        <v>0</v>
      </c>
      <c r="I38" s="29">
        <f>I36</f>
        <v>2899.2481231541174</v>
      </c>
      <c r="J38" s="29">
        <f>J36</f>
        <v>2795.6604768458824</v>
      </c>
      <c r="K38" s="30">
        <f t="shared" si="0"/>
        <v>22.131808975542413</v>
      </c>
    </row>
    <row r="39" spans="1:11" x14ac:dyDescent="0.45">
      <c r="A39" s="50"/>
      <c r="B39" s="20"/>
      <c r="C39" s="2">
        <v>7</v>
      </c>
      <c r="D39" s="6">
        <v>2849.2103999999999</v>
      </c>
      <c r="E39" s="6">
        <v>10.983499999999999</v>
      </c>
      <c r="F39" s="10"/>
      <c r="G39" s="11">
        <v>100000000</v>
      </c>
      <c r="H39" s="3">
        <v>0</v>
      </c>
      <c r="I39" s="29">
        <f>I37</f>
        <v>2899.2481231541174</v>
      </c>
      <c r="J39" s="29">
        <f>J37</f>
        <v>2795.6604768458824</v>
      </c>
      <c r="K39" s="30">
        <f t="shared" si="0"/>
        <v>22.117513221059728</v>
      </c>
    </row>
    <row r="40" spans="1:11" x14ac:dyDescent="0.45">
      <c r="A40" s="50"/>
      <c r="B40" s="20"/>
      <c r="C40" s="2">
        <v>8</v>
      </c>
      <c r="D40" s="6">
        <v>484.52809999999999</v>
      </c>
      <c r="E40" s="6">
        <v>3.1164000000000001</v>
      </c>
      <c r="F40" s="10"/>
      <c r="G40" s="11">
        <v>100000000</v>
      </c>
      <c r="H40" s="3">
        <v>0</v>
      </c>
      <c r="I40" s="8">
        <f>D40+$J$1*E40</f>
        <v>496.99369999999999</v>
      </c>
      <c r="J40" s="8">
        <f>D40-$J$1*E40</f>
        <v>472.0625</v>
      </c>
      <c r="K40" s="30">
        <f t="shared" si="0"/>
        <v>3.7612373792138869</v>
      </c>
    </row>
    <row r="41" spans="1:11" x14ac:dyDescent="0.45">
      <c r="A41" s="50" t="s">
        <v>17</v>
      </c>
      <c r="B41" s="23" t="s">
        <v>19</v>
      </c>
      <c r="C41" s="1">
        <v>0</v>
      </c>
      <c r="D41" s="24">
        <v>3004.1183999999998</v>
      </c>
      <c r="E41" s="24">
        <v>30.131499999999999</v>
      </c>
      <c r="F41" s="1"/>
      <c r="G41" s="11">
        <v>100000000</v>
      </c>
      <c r="H41" s="3">
        <v>0</v>
      </c>
      <c r="I41" s="28">
        <f>AVERAGE(D41:D44)+$J$1*SQRT(E41^2+E42^2+E43^2+E44^2)/2</f>
        <v>3130.4679862386665</v>
      </c>
      <c r="J41" s="28">
        <f>AVERAGE(D41:D44)-$J$1*SQRT(E41^2+E42^2+E43^2+E44^2)/2</f>
        <v>2901.8378637613341</v>
      </c>
      <c r="K41" s="30">
        <f t="shared" si="0"/>
        <v>23.32001470640034</v>
      </c>
    </row>
    <row r="42" spans="1:11" x14ac:dyDescent="0.45">
      <c r="A42" s="49"/>
      <c r="B42" s="13"/>
      <c r="C42" s="1">
        <v>1</v>
      </c>
      <c r="D42" s="24">
        <v>3025.0320000000002</v>
      </c>
      <c r="E42" s="24">
        <v>28.538399999999999</v>
      </c>
      <c r="F42" s="1"/>
      <c r="G42" s="11">
        <v>100000000</v>
      </c>
      <c r="H42" s="3">
        <v>0</v>
      </c>
      <c r="I42" s="28">
        <f>I41</f>
        <v>3130.4679862386665</v>
      </c>
      <c r="J42" s="28">
        <f>J41</f>
        <v>2901.8378637613341</v>
      </c>
      <c r="K42" s="30">
        <f t="shared" si="0"/>
        <v>23.482360324856582</v>
      </c>
    </row>
    <row r="43" spans="1:11" x14ac:dyDescent="0.45">
      <c r="A43" s="49"/>
      <c r="B43" s="13"/>
      <c r="C43" s="1">
        <v>2</v>
      </c>
      <c r="D43" s="24">
        <v>3018.3204000000001</v>
      </c>
      <c r="E43" s="24">
        <v>28.118500000000001</v>
      </c>
      <c r="F43" s="1"/>
      <c r="G43" s="11">
        <v>100000000</v>
      </c>
      <c r="H43" s="3">
        <v>0</v>
      </c>
      <c r="I43" s="28">
        <f>I41</f>
        <v>3130.4679862386665</v>
      </c>
      <c r="J43" s="28">
        <f>J41</f>
        <v>2901.8378637613341</v>
      </c>
      <c r="K43" s="30">
        <f t="shared" si="0"/>
        <v>23.430260310854646</v>
      </c>
    </row>
    <row r="44" spans="1:11" x14ac:dyDescent="0.45">
      <c r="A44" s="49"/>
      <c r="B44" s="13"/>
      <c r="C44" s="1">
        <v>3</v>
      </c>
      <c r="D44" s="24">
        <v>3017.1408999999999</v>
      </c>
      <c r="E44" s="24">
        <v>27.4588</v>
      </c>
      <c r="F44" s="1"/>
      <c r="G44" s="11">
        <v>100000000</v>
      </c>
      <c r="H44" s="3">
        <v>0</v>
      </c>
      <c r="I44" s="28">
        <f>I42</f>
        <v>3130.4679862386665</v>
      </c>
      <c r="J44" s="28">
        <f>J42</f>
        <v>2901.8378637613341</v>
      </c>
      <c r="K44" s="30">
        <f t="shared" si="0"/>
        <v>23.421104227876626</v>
      </c>
    </row>
    <row r="45" spans="1:11" x14ac:dyDescent="0.45">
      <c r="A45" s="50" t="s">
        <v>22</v>
      </c>
      <c r="B45" s="23" t="s">
        <v>26</v>
      </c>
      <c r="C45" s="1">
        <v>0</v>
      </c>
      <c r="D45" s="24">
        <v>3008.7930999999999</v>
      </c>
      <c r="E45" s="24">
        <v>30.120100000000001</v>
      </c>
      <c r="F45" s="1"/>
      <c r="G45" s="11">
        <v>100000000</v>
      </c>
      <c r="H45" s="3">
        <v>0</v>
      </c>
      <c r="I45" s="27">
        <f>AVERAGE(D45:D48)+$J$1*SQRT(E45^2+E46^2+E47^2+E48^2)/2</f>
        <v>3134.583006750905</v>
      </c>
      <c r="J45" s="27">
        <f>AVERAGE(D45:D48)-$J$1*SQRT(E45^2+E46^2+E47^2+E48^2)/2</f>
        <v>2906.0806932490941</v>
      </c>
      <c r="K45" s="30">
        <f t="shared" si="0"/>
        <v>23.356302914198011</v>
      </c>
    </row>
    <row r="46" spans="1:11" x14ac:dyDescent="0.45">
      <c r="A46" s="49"/>
      <c r="B46" s="13"/>
      <c r="C46" s="1">
        <v>1</v>
      </c>
      <c r="D46" s="24">
        <v>3028.9214999999999</v>
      </c>
      <c r="E46" s="24">
        <v>28.524999999999999</v>
      </c>
      <c r="F46" s="1"/>
      <c r="G46" s="11">
        <v>100000000</v>
      </c>
      <c r="H46" s="3">
        <v>0</v>
      </c>
      <c r="I46" s="27">
        <f>I45</f>
        <v>3134.583006750905</v>
      </c>
      <c r="J46" s="27">
        <f>J45</f>
        <v>2906.0806932490941</v>
      </c>
      <c r="K46" s="30">
        <f t="shared" si="0"/>
        <v>23.512553275041416</v>
      </c>
    </row>
    <row r="47" spans="1:11" x14ac:dyDescent="0.45">
      <c r="A47" s="49"/>
      <c r="B47" s="13"/>
      <c r="C47" s="1">
        <v>2</v>
      </c>
      <c r="D47" s="24">
        <v>3022.8339000000001</v>
      </c>
      <c r="E47" s="24">
        <v>28.1266</v>
      </c>
      <c r="F47" s="1"/>
      <c r="G47" s="11">
        <v>100000000</v>
      </c>
      <c r="H47" s="3">
        <v>0</v>
      </c>
      <c r="I47" s="27">
        <f>I45</f>
        <v>3134.583006750905</v>
      </c>
      <c r="J47" s="27">
        <f>J45</f>
        <v>2906.0806932490941</v>
      </c>
      <c r="K47" s="30">
        <f t="shared" si="0"/>
        <v>23.465297174374186</v>
      </c>
    </row>
    <row r="48" spans="1:11" x14ac:dyDescent="0.45">
      <c r="A48" s="49"/>
      <c r="B48" s="23"/>
      <c r="C48" s="1">
        <v>3</v>
      </c>
      <c r="D48" s="24">
        <v>3020.7788999999998</v>
      </c>
      <c r="E48" s="24">
        <v>27.410399999999999</v>
      </c>
      <c r="F48" s="1"/>
      <c r="G48" s="11">
        <v>100000000</v>
      </c>
      <c r="H48" s="3">
        <v>0</v>
      </c>
      <c r="I48" s="27">
        <f>I46</f>
        <v>3134.583006750905</v>
      </c>
      <c r="J48" s="27">
        <f>J46</f>
        <v>2906.0806932490941</v>
      </c>
      <c r="K48" s="30">
        <f t="shared" si="0"/>
        <v>23.449344863632486</v>
      </c>
    </row>
    <row r="49" spans="1:11" x14ac:dyDescent="0.45">
      <c r="A49" s="50" t="s">
        <v>24</v>
      </c>
      <c r="B49" s="23" t="s">
        <v>19</v>
      </c>
      <c r="C49" s="1">
        <v>0</v>
      </c>
      <c r="D49" s="10">
        <v>128.35730000000001</v>
      </c>
      <c r="E49" s="10">
        <v>1.2842</v>
      </c>
      <c r="F49" s="1"/>
      <c r="G49" s="11">
        <v>100000000</v>
      </c>
      <c r="H49" s="3">
        <v>0</v>
      </c>
      <c r="I49" s="28">
        <f>AVERAGE(D49:D52)+$J$1*SQRT(E49^2+E50^2+E51^2+E52^2)/2</f>
        <v>133.72061835565935</v>
      </c>
      <c r="J49" s="28">
        <f>AVERAGE(D49:D52)-$J$1*SQRT(E49^2+E50^2+E51^2+E52^2)/2</f>
        <v>123.92648164434068</v>
      </c>
      <c r="K49" s="30">
        <f t="shared" si="0"/>
        <v>0.99639685428971136</v>
      </c>
    </row>
    <row r="50" spans="1:11" x14ac:dyDescent="0.45">
      <c r="A50" s="49"/>
      <c r="B50" s="13"/>
      <c r="C50" s="1">
        <v>1</v>
      </c>
      <c r="D50" s="10">
        <v>129.29830000000001</v>
      </c>
      <c r="E50" s="10">
        <v>1.2521</v>
      </c>
      <c r="F50" s="1"/>
      <c r="G50" s="11">
        <v>100000000</v>
      </c>
      <c r="H50" s="3">
        <v>0</v>
      </c>
      <c r="I50" s="28">
        <f>I49</f>
        <v>133.72061835565935</v>
      </c>
      <c r="J50" s="28">
        <f>J49</f>
        <v>123.92648164434068</v>
      </c>
      <c r="K50" s="30">
        <f t="shared" si="0"/>
        <v>1.0037015376999001</v>
      </c>
    </row>
    <row r="51" spans="1:11" x14ac:dyDescent="0.45">
      <c r="A51" s="49"/>
      <c r="B51" s="13"/>
      <c r="C51" s="1">
        <v>2</v>
      </c>
      <c r="D51" s="10">
        <v>128.77279999999999</v>
      </c>
      <c r="E51" s="10">
        <v>1.2045999999999999</v>
      </c>
      <c r="F51" s="1"/>
      <c r="G51" s="11">
        <v>100000000</v>
      </c>
      <c r="H51" s="3">
        <v>0</v>
      </c>
      <c r="I51" s="28">
        <f>I49</f>
        <v>133.72061835565935</v>
      </c>
      <c r="J51" s="28">
        <f>J49</f>
        <v>123.92648164434068</v>
      </c>
      <c r="K51" s="30">
        <f t="shared" si="0"/>
        <v>0.9996222485053684</v>
      </c>
    </row>
    <row r="52" spans="1:11" x14ac:dyDescent="0.45">
      <c r="A52" s="49"/>
      <c r="B52" s="13"/>
      <c r="C52" s="1">
        <v>3</v>
      </c>
      <c r="D52" s="10">
        <v>128.86580000000001</v>
      </c>
      <c r="E52" s="10">
        <v>1.1520999999999999</v>
      </c>
      <c r="F52" s="1"/>
      <c r="G52" s="11">
        <v>100000000</v>
      </c>
      <c r="H52" s="3">
        <v>0</v>
      </c>
      <c r="I52" s="28">
        <f>I50</f>
        <v>133.72061835565935</v>
      </c>
      <c r="J52" s="28">
        <f>J50</f>
        <v>123.92648164434068</v>
      </c>
      <c r="K52" s="30">
        <f t="shared" si="0"/>
        <v>1.0003441778965987</v>
      </c>
    </row>
    <row r="53" spans="1:11" x14ac:dyDescent="0.45">
      <c r="A53" s="50" t="s">
        <v>25</v>
      </c>
      <c r="B53" s="23" t="s">
        <v>26</v>
      </c>
      <c r="C53" s="1">
        <v>0</v>
      </c>
      <c r="D53" s="10">
        <v>128.40270000000001</v>
      </c>
      <c r="E53" s="10">
        <v>1.3037000000000001</v>
      </c>
      <c r="F53" s="1"/>
      <c r="G53" s="11">
        <v>100000000</v>
      </c>
      <c r="H53" s="3">
        <v>0</v>
      </c>
      <c r="I53" s="27">
        <f>AVERAGE(D53:D56)+$J$1*SQRT(E53^2+E54^2+E55^2+E56^2)/2</f>
        <v>133.89768957080005</v>
      </c>
      <c r="J53" s="27">
        <f>AVERAGE(D53:D56)-$J$1*SQRT(E53^2+E54^2+E55^2+E56^2)/2</f>
        <v>123.74106042919996</v>
      </c>
      <c r="K53" s="30">
        <f t="shared" si="0"/>
        <v>0.99674928003553764</v>
      </c>
    </row>
    <row r="54" spans="1:11" x14ac:dyDescent="0.45">
      <c r="A54" s="49"/>
      <c r="B54" s="13"/>
      <c r="C54" s="1">
        <v>1</v>
      </c>
      <c r="D54" s="10">
        <v>129.32499999999999</v>
      </c>
      <c r="E54" s="10">
        <v>1.2770999999999999</v>
      </c>
      <c r="F54" s="1"/>
      <c r="G54" s="11">
        <v>100000000</v>
      </c>
      <c r="H54" s="3">
        <v>0</v>
      </c>
      <c r="I54" s="27">
        <f>I53</f>
        <v>133.89768957080005</v>
      </c>
      <c r="J54" s="27">
        <f>J53</f>
        <v>123.74106042919996</v>
      </c>
      <c r="K54" s="30">
        <f t="shared" si="0"/>
        <v>1.0039088012993176</v>
      </c>
    </row>
    <row r="55" spans="1:11" x14ac:dyDescent="0.45">
      <c r="A55" s="49"/>
      <c r="B55" s="13"/>
      <c r="C55" s="1">
        <v>2</v>
      </c>
      <c r="D55" s="10">
        <v>128.7749</v>
      </c>
      <c r="E55" s="10">
        <v>1.2770999999999999</v>
      </c>
      <c r="F55" s="1"/>
      <c r="G55" s="11">
        <v>100000000</v>
      </c>
      <c r="H55" s="3">
        <v>0</v>
      </c>
      <c r="I55" s="27">
        <f>I53</f>
        <v>133.89768957080005</v>
      </c>
      <c r="J55" s="27">
        <f>J53</f>
        <v>123.74106042919996</v>
      </c>
      <c r="K55" s="30">
        <f t="shared" si="0"/>
        <v>0.99963855013678338</v>
      </c>
    </row>
    <row r="56" spans="1:11" x14ac:dyDescent="0.45">
      <c r="A56" s="49"/>
      <c r="B56" s="13"/>
      <c r="C56" s="1">
        <v>3</v>
      </c>
      <c r="D56" s="10">
        <v>128.7749</v>
      </c>
      <c r="E56" s="10">
        <v>1.2189000000000001</v>
      </c>
      <c r="F56" s="1"/>
      <c r="G56" s="11">
        <v>100000000</v>
      </c>
      <c r="H56" s="3">
        <v>0</v>
      </c>
      <c r="I56" s="27">
        <f>I54</f>
        <v>133.89768957080005</v>
      </c>
      <c r="J56" s="27">
        <f>J54</f>
        <v>123.74106042919996</v>
      </c>
      <c r="K56" s="30">
        <f t="shared" si="0"/>
        <v>0.99963855013678338</v>
      </c>
    </row>
    <row r="57" spans="1:11" x14ac:dyDescent="0.45">
      <c r="A57" s="50" t="s">
        <v>32</v>
      </c>
      <c r="B57" s="23" t="s">
        <v>19</v>
      </c>
      <c r="C57" s="1">
        <v>0</v>
      </c>
      <c r="D57" s="24">
        <v>15921.186799999999</v>
      </c>
      <c r="E57" s="24">
        <v>134.0949</v>
      </c>
      <c r="F57" s="1"/>
      <c r="G57" s="11">
        <v>100000000</v>
      </c>
      <c r="H57" s="3">
        <v>0</v>
      </c>
      <c r="I57" s="28">
        <f>AVERAGE(D57:D60)+$J$1*SQRT(E57^2+E58^2+E59^2+E60^2)/2</f>
        <v>16456.208814222777</v>
      </c>
      <c r="J57" s="28">
        <f>AVERAGE(D57:D60)-$J$1*SQRT(E57^2+E58^2+E59^2+E60^2)/2</f>
        <v>15405.942885777224</v>
      </c>
      <c r="K57" s="30">
        <f t="shared" si="0"/>
        <v>123.59110423855032</v>
      </c>
    </row>
    <row r="58" spans="1:11" x14ac:dyDescent="0.45">
      <c r="A58" s="49"/>
      <c r="B58" s="13"/>
      <c r="C58" s="1">
        <v>1</v>
      </c>
      <c r="D58" s="24">
        <v>15960.450500000001</v>
      </c>
      <c r="E58" s="24">
        <v>129.2928</v>
      </c>
      <c r="F58" s="1"/>
      <c r="G58" s="11">
        <v>100000000</v>
      </c>
      <c r="H58" s="3">
        <v>0</v>
      </c>
      <c r="I58" s="28">
        <f>I57</f>
        <v>16456.208814222777</v>
      </c>
      <c r="J58" s="28">
        <f>J57</f>
        <v>15405.942885777224</v>
      </c>
      <c r="K58" s="30">
        <f t="shared" si="0"/>
        <v>123.89589584111422</v>
      </c>
    </row>
    <row r="59" spans="1:11" x14ac:dyDescent="0.45">
      <c r="A59" s="49"/>
      <c r="B59" s="13"/>
      <c r="C59" s="1">
        <v>2</v>
      </c>
      <c r="D59" s="24">
        <v>15940.7076</v>
      </c>
      <c r="E59" s="24">
        <v>131.41229999999999</v>
      </c>
      <c r="F59" s="1"/>
      <c r="G59" s="11">
        <v>100000000</v>
      </c>
      <c r="H59" s="3">
        <v>0</v>
      </c>
      <c r="I59" s="28">
        <f>I57</f>
        <v>16456.208814222777</v>
      </c>
      <c r="J59" s="28">
        <f>J57</f>
        <v>15405.942885777224</v>
      </c>
      <c r="K59" s="30">
        <f t="shared" si="0"/>
        <v>123.74263799403768</v>
      </c>
    </row>
    <row r="60" spans="1:11" x14ac:dyDescent="0.45">
      <c r="A60" s="49"/>
      <c r="B60" s="13"/>
      <c r="C60" s="1">
        <v>3</v>
      </c>
      <c r="D60" s="24">
        <v>15901.958500000001</v>
      </c>
      <c r="E60" s="24">
        <v>130.28389999999999</v>
      </c>
      <c r="F60" s="1"/>
      <c r="G60" s="11">
        <v>100000000</v>
      </c>
      <c r="H60" s="3">
        <v>0</v>
      </c>
      <c r="I60" s="28">
        <f>I58</f>
        <v>16456.208814222777</v>
      </c>
      <c r="J60" s="28">
        <f>J58</f>
        <v>15405.942885777224</v>
      </c>
      <c r="K60" s="30">
        <f t="shared" si="0"/>
        <v>123.4418410674386</v>
      </c>
    </row>
    <row r="61" spans="1:11" x14ac:dyDescent="0.45">
      <c r="A61" s="50" t="s">
        <v>40</v>
      </c>
      <c r="B61" s="23" t="s">
        <v>26</v>
      </c>
      <c r="C61" s="1">
        <v>0</v>
      </c>
      <c r="D61" s="24">
        <v>15952.216399999999</v>
      </c>
      <c r="E61" s="24">
        <v>133.6694</v>
      </c>
      <c r="F61" s="1"/>
      <c r="G61" s="11">
        <v>100000000</v>
      </c>
      <c r="H61" s="3">
        <v>0</v>
      </c>
      <c r="I61" s="27">
        <f>AVERAGE(D61:D64)+$J$1*SQRT(E61^2+E62^2+E63^2+E64^2)/2</f>
        <v>16483.773235700963</v>
      </c>
      <c r="J61" s="27">
        <f>AVERAGE(D61:D64)-$J$1*SQRT(E61^2+E62^2+E63^2+E64^2)/2</f>
        <v>15437.153614299034</v>
      </c>
      <c r="K61" s="30">
        <f t="shared" si="0"/>
        <v>123.83197714433649</v>
      </c>
    </row>
    <row r="62" spans="1:11" x14ac:dyDescent="0.45">
      <c r="A62" s="49"/>
      <c r="B62" s="13"/>
      <c r="C62" s="1">
        <v>1</v>
      </c>
      <c r="D62" s="24">
        <v>15986.902599999999</v>
      </c>
      <c r="E62" s="24">
        <v>128.51390000000001</v>
      </c>
      <c r="F62" s="1"/>
      <c r="G62" s="11">
        <v>100000000</v>
      </c>
      <c r="H62" s="3">
        <v>0</v>
      </c>
      <c r="I62" s="27">
        <f>I61</f>
        <v>16483.773235700963</v>
      </c>
      <c r="J62" s="27">
        <f>J61</f>
        <v>15437.153614299034</v>
      </c>
      <c r="K62" s="30">
        <f t="shared" si="0"/>
        <v>124.10123507175678</v>
      </c>
    </row>
    <row r="63" spans="1:11" x14ac:dyDescent="0.45">
      <c r="A63" s="49"/>
      <c r="B63" s="13"/>
      <c r="C63" s="1">
        <v>2</v>
      </c>
      <c r="D63" s="24">
        <v>15973.746999999999</v>
      </c>
      <c r="E63" s="24">
        <v>131.2706</v>
      </c>
      <c r="F63" s="1"/>
      <c r="G63" s="11">
        <v>100000000</v>
      </c>
      <c r="H63" s="3">
        <v>0</v>
      </c>
      <c r="I63" s="27">
        <f>I61</f>
        <v>16483.773235700963</v>
      </c>
      <c r="J63" s="27">
        <f>J61</f>
        <v>15437.153614299034</v>
      </c>
      <c r="K63" s="30">
        <f t="shared" si="0"/>
        <v>123.99911233735605</v>
      </c>
    </row>
    <row r="64" spans="1:11" x14ac:dyDescent="0.45">
      <c r="A64" s="49"/>
      <c r="B64" s="13"/>
      <c r="C64" s="1">
        <v>3</v>
      </c>
      <c r="D64" s="24">
        <v>15928.9877</v>
      </c>
      <c r="E64" s="24">
        <v>129.7998</v>
      </c>
      <c r="F64" s="1"/>
      <c r="G64" s="11">
        <v>100000000</v>
      </c>
      <c r="H64" s="3">
        <v>0</v>
      </c>
      <c r="I64" s="27">
        <f>I62</f>
        <v>16483.773235700963</v>
      </c>
      <c r="J64" s="27">
        <f>J62</f>
        <v>15437.153614299034</v>
      </c>
      <c r="K64" s="30">
        <f t="shared" ref="K64:K80" si="1">D64/K$2</f>
        <v>123.6516601416476</v>
      </c>
    </row>
    <row r="65" spans="1:11" x14ac:dyDescent="0.45">
      <c r="A65" s="50" t="s">
        <v>33</v>
      </c>
      <c r="B65" s="23" t="s">
        <v>19</v>
      </c>
      <c r="C65" s="1">
        <v>0</v>
      </c>
      <c r="D65" s="24">
        <v>676.31759999999997</v>
      </c>
      <c r="E65" s="24">
        <v>5.7640000000000002</v>
      </c>
      <c r="F65" s="1"/>
      <c r="G65" s="11">
        <v>100000000</v>
      </c>
      <c r="H65" s="3">
        <v>0</v>
      </c>
      <c r="I65" s="28">
        <f>AVERAGE(D65:D68)+$J$1*SQRT(E65^2+E66^2+E67^2+E68^2)/2</f>
        <v>698.76805221286247</v>
      </c>
      <c r="J65" s="28">
        <f>AVERAGE(D65:D68)-$J$1*SQRT(E65^2+E66^2+E67^2+E68^2)/2</f>
        <v>654.22054778713743</v>
      </c>
      <c r="K65" s="30">
        <f t="shared" si="1"/>
        <v>5.2500382069486289</v>
      </c>
    </row>
    <row r="66" spans="1:11" x14ac:dyDescent="0.45">
      <c r="A66" s="49"/>
      <c r="B66" s="13"/>
      <c r="C66" s="1">
        <v>1</v>
      </c>
      <c r="D66" s="24">
        <v>678.59979999999996</v>
      </c>
      <c r="E66" s="24">
        <v>5.6863999999999999</v>
      </c>
      <c r="F66" s="1"/>
      <c r="G66" s="11">
        <v>100000000</v>
      </c>
      <c r="H66" s="3">
        <v>0</v>
      </c>
      <c r="I66" s="28">
        <f>I65</f>
        <v>698.76805221286247</v>
      </c>
      <c r="J66" s="28">
        <f>J65</f>
        <v>654.22054778713743</v>
      </c>
      <c r="K66" s="30">
        <f t="shared" si="1"/>
        <v>5.2677541989557835</v>
      </c>
    </row>
    <row r="67" spans="1:11" x14ac:dyDescent="0.45">
      <c r="A67" s="49"/>
      <c r="B67" s="13"/>
      <c r="C67" s="1">
        <v>2</v>
      </c>
      <c r="D67" s="24">
        <v>675.63660000000004</v>
      </c>
      <c r="E67" s="24">
        <v>5.4897999999999998</v>
      </c>
      <c r="F67" s="1"/>
      <c r="G67" s="11">
        <v>100000000</v>
      </c>
      <c r="H67" s="3">
        <v>0</v>
      </c>
      <c r="I67" s="28">
        <f>I65</f>
        <v>698.76805221286247</v>
      </c>
      <c r="J67" s="28">
        <f>J65</f>
        <v>654.22054778713743</v>
      </c>
      <c r="K67" s="30">
        <f t="shared" si="1"/>
        <v>5.244751820761234</v>
      </c>
    </row>
    <row r="68" spans="1:11" x14ac:dyDescent="0.45">
      <c r="A68" s="49"/>
      <c r="B68" s="13"/>
      <c r="C68" s="1">
        <v>3</v>
      </c>
      <c r="D68" s="24">
        <v>675.42319999999995</v>
      </c>
      <c r="E68" s="24">
        <v>5.3228999999999997</v>
      </c>
      <c r="F68" s="1"/>
      <c r="G68" s="11">
        <v>100000000</v>
      </c>
      <c r="H68" s="3">
        <v>0</v>
      </c>
      <c r="I68" s="28">
        <f>I66</f>
        <v>698.76805221286247</v>
      </c>
      <c r="J68" s="28">
        <f>J66</f>
        <v>654.22054778713743</v>
      </c>
      <c r="K68" s="30">
        <f t="shared" si="1"/>
        <v>5.2430952645022177</v>
      </c>
    </row>
    <row r="69" spans="1:11" x14ac:dyDescent="0.45">
      <c r="A69" s="50" t="s">
        <v>34</v>
      </c>
      <c r="B69" s="23" t="s">
        <v>26</v>
      </c>
      <c r="C69" s="1">
        <v>0</v>
      </c>
      <c r="D69" s="24">
        <v>678.77030000000002</v>
      </c>
      <c r="E69" s="24">
        <v>5.7763999999999998</v>
      </c>
      <c r="F69" s="1"/>
      <c r="G69" s="11">
        <v>100000000</v>
      </c>
      <c r="H69" s="3">
        <v>0</v>
      </c>
      <c r="I69" s="27">
        <f>AVERAGE(D69:D72)+$J$1*SQRT(E69^2+E70^2+E71^2+E72^2)/2</f>
        <v>701.39463882729979</v>
      </c>
      <c r="J69" s="27">
        <f>AVERAGE(D69:D72)-$J$1*SQRT(E69^2+E70^2+E71^2+E72^2)/2</f>
        <v>656.66861117270037</v>
      </c>
      <c r="K69" s="30">
        <f t="shared" si="1"/>
        <v>5.2690777361730392</v>
      </c>
    </row>
    <row r="70" spans="1:11" x14ac:dyDescent="0.45">
      <c r="A70" s="49"/>
      <c r="B70" s="13"/>
      <c r="C70" s="1">
        <v>1</v>
      </c>
      <c r="D70" s="24">
        <v>681.02290000000005</v>
      </c>
      <c r="E70" s="24">
        <v>5.7007000000000003</v>
      </c>
      <c r="F70" s="1"/>
      <c r="G70" s="11">
        <v>100000000</v>
      </c>
      <c r="H70" s="3">
        <v>0</v>
      </c>
      <c r="I70" s="27">
        <f>I69</f>
        <v>701.39463882729979</v>
      </c>
      <c r="J70" s="27">
        <f>J69</f>
        <v>656.66861117270037</v>
      </c>
      <c r="K70" s="30">
        <f t="shared" si="1"/>
        <v>5.2865639528040607</v>
      </c>
    </row>
    <row r="71" spans="1:11" x14ac:dyDescent="0.45">
      <c r="A71" s="49"/>
      <c r="B71" s="13"/>
      <c r="C71" s="1">
        <v>2</v>
      </c>
      <c r="D71" s="24">
        <v>678.31539999999995</v>
      </c>
      <c r="E71" s="24">
        <v>5.5289999999999999</v>
      </c>
      <c r="F71" s="1"/>
      <c r="G71" s="11">
        <v>100000000</v>
      </c>
      <c r="H71" s="3">
        <v>0</v>
      </c>
      <c r="I71" s="27">
        <f>I69</f>
        <v>701.39463882729979</v>
      </c>
      <c r="J71" s="27">
        <f>J69</f>
        <v>656.66861117270037</v>
      </c>
      <c r="K71" s="30">
        <f t="shared" si="1"/>
        <v>5.2655464923013122</v>
      </c>
    </row>
    <row r="72" spans="1:11" x14ac:dyDescent="0.45">
      <c r="A72" s="49"/>
      <c r="B72" s="13"/>
      <c r="C72" s="1">
        <v>3</v>
      </c>
      <c r="D72" s="24">
        <v>678.01790000000005</v>
      </c>
      <c r="E72" s="24">
        <v>5.3471000000000002</v>
      </c>
      <c r="F72" s="1"/>
      <c r="G72" s="11">
        <v>100000000</v>
      </c>
      <c r="H72" s="3">
        <v>0</v>
      </c>
      <c r="I72" s="27">
        <f>I70</f>
        <v>701.39463882729979</v>
      </c>
      <c r="J72" s="27">
        <f>J70</f>
        <v>656.66861117270037</v>
      </c>
      <c r="K72" s="30">
        <f t="shared" si="1"/>
        <v>5.2632370945175388</v>
      </c>
    </row>
    <row r="73" spans="1:11" x14ac:dyDescent="0.45">
      <c r="A73" s="50" t="s">
        <v>27</v>
      </c>
      <c r="B73" s="23" t="s">
        <v>19</v>
      </c>
      <c r="C73" s="1"/>
      <c r="D73" s="24">
        <v>490.02679999999998</v>
      </c>
      <c r="E73" s="24">
        <v>5.7549000000000001</v>
      </c>
      <c r="F73" s="1"/>
      <c r="G73" s="11">
        <v>100000000</v>
      </c>
      <c r="H73" s="3">
        <v>0</v>
      </c>
      <c r="I73" s="8">
        <f t="shared" ref="I73:I80" si="2">D73+$J$1*E73</f>
        <v>513.04639999999995</v>
      </c>
      <c r="J73" s="8">
        <f t="shared" ref="J73:J80" si="3">D73-$J$1*E73</f>
        <v>467.00719999999995</v>
      </c>
      <c r="K73" s="30">
        <f t="shared" si="1"/>
        <v>3.8039220366714903</v>
      </c>
    </row>
    <row r="74" spans="1:11" x14ac:dyDescent="0.45">
      <c r="A74" s="50" t="s">
        <v>28</v>
      </c>
      <c r="B74" s="23" t="s">
        <v>26</v>
      </c>
      <c r="C74" s="1"/>
      <c r="D74" s="24">
        <v>488.41739999999999</v>
      </c>
      <c r="E74" s="24">
        <v>5.7317999999999998</v>
      </c>
      <c r="F74" s="1"/>
      <c r="G74" s="11">
        <v>100000000</v>
      </c>
      <c r="H74" s="3">
        <v>0</v>
      </c>
      <c r="I74" s="8">
        <f t="shared" si="2"/>
        <v>511.34460000000001</v>
      </c>
      <c r="J74" s="8">
        <f t="shared" si="3"/>
        <v>465.49019999999996</v>
      </c>
      <c r="K74" s="30">
        <f t="shared" si="1"/>
        <v>3.791428776862396</v>
      </c>
    </row>
    <row r="75" spans="1:11" x14ac:dyDescent="0.45">
      <c r="A75" s="50" t="s">
        <v>29</v>
      </c>
      <c r="B75" s="23" t="s">
        <v>19</v>
      </c>
      <c r="C75" s="1"/>
      <c r="D75" s="24">
        <v>1408.6795</v>
      </c>
      <c r="E75" s="24">
        <v>17.351900000000001</v>
      </c>
      <c r="F75" s="1"/>
      <c r="G75" s="11">
        <v>100000000</v>
      </c>
      <c r="H75" s="3">
        <v>0</v>
      </c>
      <c r="I75" s="8">
        <f t="shared" si="2"/>
        <v>1478.0871</v>
      </c>
      <c r="J75" s="8">
        <f t="shared" si="3"/>
        <v>1339.2719</v>
      </c>
      <c r="K75" s="30">
        <f t="shared" si="1"/>
        <v>10.935130471756599</v>
      </c>
    </row>
    <row r="76" spans="1:11" x14ac:dyDescent="0.45">
      <c r="A76" s="50" t="s">
        <v>30</v>
      </c>
      <c r="B76" s="23" t="s">
        <v>26</v>
      </c>
      <c r="C76" s="1"/>
      <c r="D76" s="24">
        <v>1399.4537</v>
      </c>
      <c r="E76" s="24">
        <v>16.999700000000001</v>
      </c>
      <c r="F76" s="1"/>
      <c r="G76" s="11">
        <v>100000000</v>
      </c>
      <c r="H76" s="3">
        <v>0</v>
      </c>
      <c r="I76" s="8">
        <f t="shared" si="2"/>
        <v>1467.4525000000001</v>
      </c>
      <c r="J76" s="8">
        <f t="shared" si="3"/>
        <v>1331.4549</v>
      </c>
      <c r="K76" s="30">
        <f t="shared" si="1"/>
        <v>10.863513523610246</v>
      </c>
    </row>
    <row r="77" spans="1:11" x14ac:dyDescent="0.45">
      <c r="A77" s="50" t="s">
        <v>35</v>
      </c>
      <c r="B77" s="23" t="s">
        <v>19</v>
      </c>
      <c r="C77" s="1"/>
      <c r="D77" s="24">
        <v>2594.1808000000001</v>
      </c>
      <c r="E77" s="24">
        <v>30.328099999999999</v>
      </c>
      <c r="F77" s="1"/>
      <c r="G77" s="11">
        <v>100000000</v>
      </c>
      <c r="H77" s="3">
        <v>0</v>
      </c>
      <c r="I77" s="8">
        <f t="shared" si="2"/>
        <v>2715.4931999999999</v>
      </c>
      <c r="J77" s="8">
        <f t="shared" si="3"/>
        <v>2472.8684000000003</v>
      </c>
      <c r="K77" s="30">
        <f t="shared" si="1"/>
        <v>20.137799631020336</v>
      </c>
    </row>
    <row r="78" spans="1:11" ht="19.5" customHeight="1" x14ac:dyDescent="0.45">
      <c r="A78" s="50" t="s">
        <v>36</v>
      </c>
      <c r="B78" s="23" t="s">
        <v>26</v>
      </c>
      <c r="C78" s="1"/>
      <c r="D78" s="24">
        <v>2581.3200000000002</v>
      </c>
      <c r="E78" s="24">
        <v>30.201899999999998</v>
      </c>
      <c r="F78" s="1"/>
      <c r="G78" s="11">
        <v>100000000</v>
      </c>
      <c r="H78" s="3">
        <v>0</v>
      </c>
      <c r="I78" s="8">
        <f t="shared" si="2"/>
        <v>2702.1276000000003</v>
      </c>
      <c r="J78" s="8">
        <f t="shared" si="3"/>
        <v>2460.5124000000001</v>
      </c>
      <c r="K78" s="30">
        <f t="shared" si="1"/>
        <v>20.037965335162998</v>
      </c>
    </row>
    <row r="79" spans="1:11" x14ac:dyDescent="0.45">
      <c r="A79" s="50" t="s">
        <v>37</v>
      </c>
      <c r="B79" s="23" t="s">
        <v>19</v>
      </c>
      <c r="C79" s="1"/>
      <c r="D79" s="24">
        <v>7402.5618000000004</v>
      </c>
      <c r="E79" s="24">
        <v>94.868099999999998</v>
      </c>
      <c r="F79" s="1"/>
      <c r="G79" s="11">
        <v>100000000</v>
      </c>
      <c r="H79" s="3">
        <v>0</v>
      </c>
      <c r="I79" s="8">
        <f t="shared" si="2"/>
        <v>7782.0342000000001</v>
      </c>
      <c r="J79" s="8">
        <f t="shared" si="3"/>
        <v>7023.0894000000008</v>
      </c>
      <c r="K79" s="30">
        <f t="shared" si="1"/>
        <v>57.463730471154996</v>
      </c>
    </row>
    <row r="80" spans="1:11" x14ac:dyDescent="0.45">
      <c r="A80" s="50" t="s">
        <v>38</v>
      </c>
      <c r="B80" s="23" t="s">
        <v>26</v>
      </c>
      <c r="C80" s="1"/>
      <c r="D80" s="24">
        <v>7311.5355</v>
      </c>
      <c r="E80" s="24">
        <v>92.614500000000007</v>
      </c>
      <c r="F80" s="1"/>
      <c r="G80" s="11">
        <v>100000000</v>
      </c>
      <c r="H80" s="3">
        <v>0</v>
      </c>
      <c r="I80" s="8">
        <f t="shared" si="2"/>
        <v>7681.9934999999996</v>
      </c>
      <c r="J80" s="8">
        <f t="shared" si="3"/>
        <v>6941.0775000000003</v>
      </c>
      <c r="K80" s="30">
        <f t="shared" si="1"/>
        <v>56.757122284650357</v>
      </c>
    </row>
    <row r="81" spans="1:13" x14ac:dyDescent="0.45">
      <c r="A81" s="50" t="s">
        <v>17</v>
      </c>
      <c r="B81" s="15" t="s">
        <v>20</v>
      </c>
      <c r="C81" s="1">
        <v>0</v>
      </c>
      <c r="D81" s="10">
        <v>148.74539999999999</v>
      </c>
      <c r="E81" s="10">
        <v>2.7204999999999999</v>
      </c>
      <c r="F81" s="1"/>
      <c r="G81" s="18">
        <v>350</v>
      </c>
      <c r="H81" s="3">
        <v>0</v>
      </c>
      <c r="I81" s="27">
        <f>AVERAGE(D81:D84)+$J$1*SQRT(E81^2+E82^2+E83^2+E84^2)/SQRT(4)</f>
        <v>161.95333323926511</v>
      </c>
      <c r="J81" s="43">
        <v>0</v>
      </c>
      <c r="K81" s="30">
        <f>AVERAGE(D81:D84)</f>
        <v>148.96039999999999</v>
      </c>
      <c r="L81" s="30">
        <f>SQRT(SUM(M81:M84)/4)</f>
        <v>3.3284534659508163</v>
      </c>
      <c r="M81" s="30">
        <f>E81^2+(D81-K$81)^2</f>
        <v>7.4473452500000015</v>
      </c>
    </row>
    <row r="82" spans="1:13" x14ac:dyDescent="0.45">
      <c r="A82" s="49"/>
      <c r="B82" s="12"/>
      <c r="C82" s="1">
        <v>1</v>
      </c>
      <c r="D82" s="10">
        <v>148.32220000000001</v>
      </c>
      <c r="E82" s="25">
        <v>3.8927</v>
      </c>
      <c r="F82" s="1"/>
      <c r="G82" s="18">
        <v>350</v>
      </c>
      <c r="H82" s="3">
        <v>0</v>
      </c>
      <c r="I82" s="27">
        <f>I81</f>
        <v>161.95333323926511</v>
      </c>
      <c r="J82" s="43">
        <f>J81</f>
        <v>0</v>
      </c>
      <c r="K82" s="30"/>
      <c r="L82" s="30"/>
      <c r="M82" s="30">
        <f t="shared" ref="M82:M84" si="4">E82^2+(D82-K$81)^2</f>
        <v>15.560412529999979</v>
      </c>
    </row>
    <row r="83" spans="1:13" x14ac:dyDescent="0.45">
      <c r="A83" s="49"/>
      <c r="B83" s="12"/>
      <c r="C83" s="1">
        <v>2</v>
      </c>
      <c r="D83" s="10">
        <v>148.583</v>
      </c>
      <c r="E83" s="10">
        <v>3.306</v>
      </c>
      <c r="F83" s="1"/>
      <c r="G83" s="18">
        <v>350</v>
      </c>
      <c r="H83" s="3">
        <v>0</v>
      </c>
      <c r="I83" s="27">
        <f t="shared" ref="I83:I84" si="5">I82</f>
        <v>161.95333323926511</v>
      </c>
      <c r="J83" s="43">
        <f t="shared" ref="J83:J84" si="6">J82</f>
        <v>0</v>
      </c>
      <c r="K83" s="30"/>
      <c r="L83" s="30"/>
      <c r="M83" s="30">
        <f t="shared" si="4"/>
        <v>11.072066759999997</v>
      </c>
    </row>
    <row r="84" spans="1:13" x14ac:dyDescent="0.45">
      <c r="A84" s="49"/>
      <c r="B84" s="12"/>
      <c r="C84" s="1">
        <v>3</v>
      </c>
      <c r="D84" s="10">
        <v>150.191</v>
      </c>
      <c r="E84" s="10">
        <v>2.9529999999999998</v>
      </c>
      <c r="F84" s="1"/>
      <c r="G84" s="18">
        <v>350</v>
      </c>
      <c r="H84" s="3">
        <v>0</v>
      </c>
      <c r="I84" s="27">
        <f t="shared" si="5"/>
        <v>161.95333323926511</v>
      </c>
      <c r="J84" s="43">
        <f t="shared" si="6"/>
        <v>0</v>
      </c>
      <c r="K84" s="30"/>
      <c r="L84" s="30"/>
      <c r="M84" s="30">
        <f t="shared" si="4"/>
        <v>10.234585360000022</v>
      </c>
    </row>
    <row r="85" spans="1:13" x14ac:dyDescent="0.45">
      <c r="A85" s="50" t="s">
        <v>24</v>
      </c>
      <c r="B85" s="15" t="s">
        <v>20</v>
      </c>
      <c r="C85" s="1">
        <v>0</v>
      </c>
      <c r="D85" s="10">
        <v>1077.7755999999999</v>
      </c>
      <c r="E85" s="10">
        <v>31.691800000000001</v>
      </c>
      <c r="F85" s="1"/>
      <c r="G85" s="11">
        <v>100000000</v>
      </c>
      <c r="H85" s="3">
        <v>0</v>
      </c>
      <c r="I85" s="28">
        <f>AVERAGE(D85:D88)+$J$1*SQRT(E85^2+E86^2+E87^2+E88^2)/SQRT(4)</f>
        <v>1206.5766455802084</v>
      </c>
      <c r="J85" s="44">
        <v>0</v>
      </c>
      <c r="K85" s="30"/>
      <c r="L85" s="30"/>
      <c r="M85" s="30"/>
    </row>
    <row r="86" spans="1:13" x14ac:dyDescent="0.45">
      <c r="A86" s="49"/>
      <c r="B86" s="12"/>
      <c r="C86" s="1">
        <v>1</v>
      </c>
      <c r="D86" s="10">
        <v>1071.5061000000001</v>
      </c>
      <c r="E86" s="10">
        <v>32.1053</v>
      </c>
      <c r="F86" s="1"/>
      <c r="G86" s="11">
        <v>100000000</v>
      </c>
      <c r="H86" s="3">
        <v>0</v>
      </c>
      <c r="I86" s="28">
        <f>I85</f>
        <v>1206.5766455802084</v>
      </c>
      <c r="J86" s="44">
        <f>J85</f>
        <v>0</v>
      </c>
      <c r="K86" s="30"/>
      <c r="L86" s="30"/>
      <c r="M86" s="30"/>
    </row>
    <row r="87" spans="1:13" x14ac:dyDescent="0.45">
      <c r="A87" s="49"/>
      <c r="B87" s="12"/>
      <c r="C87" s="1">
        <v>2</v>
      </c>
      <c r="D87" s="10">
        <v>1046.6357</v>
      </c>
      <c r="E87" s="25">
        <v>34.261699999999998</v>
      </c>
      <c r="F87" s="1"/>
      <c r="G87" s="11">
        <v>100000000</v>
      </c>
      <c r="H87" s="3">
        <v>0</v>
      </c>
      <c r="I87" s="28">
        <f t="shared" ref="I87:I88" si="7">I86</f>
        <v>1206.5766455802084</v>
      </c>
      <c r="J87" s="44">
        <f t="shared" ref="J87:J88" si="8">J86</f>
        <v>0</v>
      </c>
      <c r="K87" s="30"/>
      <c r="L87" s="30"/>
      <c r="M87" s="30"/>
    </row>
    <row r="88" spans="1:13" x14ac:dyDescent="0.45">
      <c r="A88" s="49"/>
      <c r="B88" s="12"/>
      <c r="C88" s="1">
        <v>3</v>
      </c>
      <c r="D88" s="10">
        <v>1084.1371999999999</v>
      </c>
      <c r="E88" s="25">
        <v>38.123199999999997</v>
      </c>
      <c r="F88" s="1"/>
      <c r="G88" s="11">
        <v>100000000</v>
      </c>
      <c r="H88" s="3">
        <v>0</v>
      </c>
      <c r="I88" s="28">
        <f t="shared" si="7"/>
        <v>1206.5766455802084</v>
      </c>
      <c r="J88" s="44">
        <f t="shared" si="8"/>
        <v>0</v>
      </c>
      <c r="K88" s="30"/>
      <c r="L88" s="30"/>
      <c r="M88" s="30"/>
    </row>
    <row r="89" spans="1:13" x14ac:dyDescent="0.45">
      <c r="A89" s="50" t="s">
        <v>32</v>
      </c>
      <c r="B89" s="15" t="s">
        <v>20</v>
      </c>
      <c r="C89" s="1">
        <v>0</v>
      </c>
      <c r="D89" s="10">
        <v>47.716900000000003</v>
      </c>
      <c r="E89" s="10">
        <v>0.75690000000000002</v>
      </c>
      <c r="F89" s="1"/>
      <c r="G89" s="18">
        <v>120</v>
      </c>
      <c r="H89" s="3">
        <v>0</v>
      </c>
      <c r="I89" s="27">
        <f>AVERAGE(D89:D92)+$J$1*SQRT(E89^2+E90^2+E91^2+E92^2)/SQRT(4)</f>
        <v>51.160947995777164</v>
      </c>
      <c r="J89" s="43">
        <v>0</v>
      </c>
      <c r="K89" s="30">
        <f>AVERAGE(D89:D92)</f>
        <v>47.877724999999998</v>
      </c>
      <c r="L89" s="30">
        <f>SQRT(SUM(M89:M92)/4)</f>
        <v>0.86621479401762713</v>
      </c>
      <c r="M89" s="30">
        <f>E89^2+(D89-K$89)^2</f>
        <v>0.59876229062499864</v>
      </c>
    </row>
    <row r="90" spans="1:13" x14ac:dyDescent="0.45">
      <c r="A90" s="49"/>
      <c r="B90" s="12"/>
      <c r="C90" s="1">
        <v>1</v>
      </c>
      <c r="D90" s="10">
        <v>47.683599999999998</v>
      </c>
      <c r="E90" s="25">
        <v>0.98980000000000001</v>
      </c>
      <c r="F90" s="1"/>
      <c r="G90" s="18">
        <v>120</v>
      </c>
      <c r="H90" s="3">
        <v>0</v>
      </c>
      <c r="I90" s="27">
        <f>I89</f>
        <v>51.160947995777164</v>
      </c>
      <c r="J90" s="43">
        <v>0</v>
      </c>
      <c r="K90" s="30"/>
      <c r="L90" s="30"/>
      <c r="M90" s="30">
        <f t="shared" ref="M90:M92" si="9">E90^2+(D90-K$89)^2</f>
        <v>1.017388555625</v>
      </c>
    </row>
    <row r="91" spans="1:13" x14ac:dyDescent="0.45">
      <c r="A91" s="49"/>
      <c r="B91" s="12"/>
      <c r="C91" s="1">
        <v>2</v>
      </c>
      <c r="D91" s="10">
        <v>47.755299999999998</v>
      </c>
      <c r="E91" s="10">
        <v>0.76349999999999996</v>
      </c>
      <c r="F91" s="1"/>
      <c r="G91" s="18">
        <v>120</v>
      </c>
      <c r="H91" s="3">
        <v>0</v>
      </c>
      <c r="I91" s="27">
        <f t="shared" ref="I91:I92" si="10">I90</f>
        <v>51.160947995777164</v>
      </c>
      <c r="J91" s="43">
        <v>0</v>
      </c>
      <c r="K91" s="30"/>
      <c r="L91" s="30"/>
      <c r="M91" s="30">
        <f t="shared" si="9"/>
        <v>0.59792013062499982</v>
      </c>
    </row>
    <row r="92" spans="1:13" x14ac:dyDescent="0.45">
      <c r="A92" s="49"/>
      <c r="B92" s="12"/>
      <c r="C92" s="1">
        <v>3</v>
      </c>
      <c r="D92" s="10">
        <v>48.3551</v>
      </c>
      <c r="E92" s="10">
        <v>0.74790000000000001</v>
      </c>
      <c r="F92" s="1"/>
      <c r="G92" s="18">
        <v>120</v>
      </c>
      <c r="H92" s="3">
        <v>0</v>
      </c>
      <c r="I92" s="27">
        <f t="shared" si="10"/>
        <v>51.160947995777164</v>
      </c>
      <c r="J92" s="43">
        <v>0</v>
      </c>
      <c r="K92" s="30"/>
      <c r="L92" s="30"/>
      <c r="M92" s="30">
        <f t="shared" si="9"/>
        <v>0.78724130062500197</v>
      </c>
    </row>
    <row r="93" spans="1:13" ht="17.25" customHeight="1" x14ac:dyDescent="0.45">
      <c r="A93" s="50" t="s">
        <v>33</v>
      </c>
      <c r="B93" s="15" t="s">
        <v>20</v>
      </c>
      <c r="C93" s="1">
        <v>0</v>
      </c>
      <c r="D93" s="10">
        <v>212.75219999999999</v>
      </c>
      <c r="E93" s="10">
        <v>6.1595000000000004</v>
      </c>
      <c r="F93" s="1"/>
      <c r="G93" s="11">
        <v>100000000</v>
      </c>
      <c r="H93" s="3">
        <v>0</v>
      </c>
      <c r="I93" s="28">
        <f>AVERAGE(D93:D96)+$J$1*SQRT(E93^2+E94^2+E95^2+E96^2)/SQRT(4)</f>
        <v>240.39290673036251</v>
      </c>
      <c r="J93" s="44">
        <v>0</v>
      </c>
      <c r="K93" s="30"/>
    </row>
    <row r="94" spans="1:13" x14ac:dyDescent="0.45">
      <c r="A94" s="49"/>
      <c r="B94" s="12"/>
      <c r="C94" s="1">
        <v>1</v>
      </c>
      <c r="D94" s="10">
        <v>212.4836</v>
      </c>
      <c r="E94" s="10">
        <v>5.8419999999999996</v>
      </c>
      <c r="F94" s="1"/>
      <c r="G94" s="11">
        <v>100000000</v>
      </c>
      <c r="H94" s="3">
        <v>0</v>
      </c>
      <c r="I94" s="28">
        <f>I93</f>
        <v>240.39290673036251</v>
      </c>
      <c r="J94" s="44">
        <v>0</v>
      </c>
      <c r="K94" s="30"/>
    </row>
    <row r="95" spans="1:13" x14ac:dyDescent="0.45">
      <c r="A95" s="49"/>
      <c r="B95" s="12"/>
      <c r="C95" s="1">
        <v>2</v>
      </c>
      <c r="D95" s="10">
        <v>206.9701</v>
      </c>
      <c r="E95" s="10">
        <v>7.8385999999999996</v>
      </c>
      <c r="F95" s="1"/>
      <c r="G95" s="11">
        <v>100000000</v>
      </c>
      <c r="H95" s="3">
        <v>0</v>
      </c>
      <c r="I95" s="28">
        <f t="shared" ref="I95:I96" si="11">I94</f>
        <v>240.39290673036251</v>
      </c>
      <c r="J95" s="44">
        <v>0</v>
      </c>
      <c r="K95" s="30"/>
    </row>
    <row r="96" spans="1:13" x14ac:dyDescent="0.45">
      <c r="A96" s="49"/>
      <c r="B96" s="12"/>
      <c r="C96" s="1">
        <v>3</v>
      </c>
      <c r="D96" s="10">
        <v>214.2458</v>
      </c>
      <c r="E96" s="25">
        <v>8.5767000000000007</v>
      </c>
      <c r="F96" s="1"/>
      <c r="G96" s="11">
        <v>100000000</v>
      </c>
      <c r="H96" s="3">
        <v>0</v>
      </c>
      <c r="I96" s="28">
        <f t="shared" si="11"/>
        <v>240.39290673036251</v>
      </c>
      <c r="J96" s="44">
        <v>0</v>
      </c>
      <c r="K96" s="30"/>
    </row>
    <row r="97" spans="1:13" x14ac:dyDescent="0.45">
      <c r="A97" s="50" t="s">
        <v>27</v>
      </c>
      <c r="B97" s="15" t="s">
        <v>20</v>
      </c>
      <c r="C97" s="1"/>
      <c r="D97" s="10">
        <v>517.48429999999996</v>
      </c>
      <c r="E97" s="10">
        <v>16.347000000000001</v>
      </c>
      <c r="F97" s="1"/>
      <c r="G97" s="17">
        <v>2000</v>
      </c>
      <c r="H97" s="3">
        <v>0</v>
      </c>
      <c r="I97" s="8">
        <f>D97+$J$1*E97</f>
        <v>582.8723</v>
      </c>
      <c r="J97" s="45">
        <v>0</v>
      </c>
      <c r="K97" s="30"/>
    </row>
    <row r="98" spans="1:13" x14ac:dyDescent="0.45">
      <c r="A98" s="50" t="s">
        <v>29</v>
      </c>
      <c r="B98" s="15" t="s">
        <v>20</v>
      </c>
      <c r="C98" s="1"/>
      <c r="D98" s="10">
        <v>410.1277</v>
      </c>
      <c r="E98" s="10">
        <v>17.914899999999999</v>
      </c>
      <c r="F98" s="1"/>
      <c r="G98" s="17">
        <v>2000</v>
      </c>
      <c r="H98" s="3">
        <v>0</v>
      </c>
      <c r="I98" s="8">
        <f>D98+$J$1*E98</f>
        <v>481.78730000000002</v>
      </c>
      <c r="J98" s="45">
        <v>0</v>
      </c>
      <c r="K98" s="30"/>
    </row>
    <row r="99" spans="1:13" x14ac:dyDescent="0.45">
      <c r="A99" s="50" t="s">
        <v>35</v>
      </c>
      <c r="B99" s="15" t="s">
        <v>20</v>
      </c>
      <c r="C99" s="1"/>
      <c r="D99" s="10">
        <v>101.30840000000001</v>
      </c>
      <c r="E99" s="10">
        <v>2.8397000000000001</v>
      </c>
      <c r="F99" s="1"/>
      <c r="G99" s="17">
        <v>700</v>
      </c>
      <c r="H99" s="3">
        <v>0</v>
      </c>
      <c r="I99" s="8">
        <f>D99+$J$1*E99</f>
        <v>112.66720000000001</v>
      </c>
      <c r="J99" s="45">
        <v>0</v>
      </c>
      <c r="K99" s="30"/>
    </row>
    <row r="100" spans="1:13" x14ac:dyDescent="0.45">
      <c r="A100" s="50" t="s">
        <v>37</v>
      </c>
      <c r="B100" s="15" t="s">
        <v>20</v>
      </c>
      <c r="C100" s="1"/>
      <c r="D100" s="10">
        <v>81.808700000000002</v>
      </c>
      <c r="E100" s="10">
        <v>2.8681999999999999</v>
      </c>
      <c r="F100" s="1"/>
      <c r="G100" s="17">
        <v>700</v>
      </c>
      <c r="H100" s="3">
        <v>0</v>
      </c>
      <c r="I100" s="8">
        <f>D100+$J$1*E100</f>
        <v>93.281499999999994</v>
      </c>
      <c r="J100" s="45">
        <v>0</v>
      </c>
      <c r="K100" s="30"/>
    </row>
    <row r="101" spans="1:13" x14ac:dyDescent="0.45">
      <c r="A101" s="50" t="s">
        <v>17</v>
      </c>
      <c r="B101" s="23" t="s">
        <v>21</v>
      </c>
      <c r="C101" s="1">
        <v>0</v>
      </c>
      <c r="D101" s="10">
        <v>45.669600000000003</v>
      </c>
      <c r="E101" s="10">
        <v>0.50570000000000004</v>
      </c>
      <c r="F101" s="1"/>
      <c r="G101" s="18">
        <v>51</v>
      </c>
      <c r="H101" s="18">
        <v>41</v>
      </c>
      <c r="I101" s="27">
        <f>AVERAGE(D101:D108)+$J$1*SQRT(E101^2+E102^2+E103^2+E104^2+E105^2+E106^2+E107^2+E108^2)/SQRT(8)</f>
        <v>47.729116350738209</v>
      </c>
      <c r="J101" s="27">
        <f>AVERAGE(D101:D108)-$J$1*SQRT(E101^2+E102^2+E103^2+E104^2+E105^2+E106^2+E107^2+E108^2)/SQRT(8)</f>
        <v>43.634483649261796</v>
      </c>
      <c r="K101" s="30">
        <f>AVERAGE(D101:D108)</f>
        <v>45.681800000000003</v>
      </c>
      <c r="L101" s="30">
        <f>SQRT(SUM(M101:M108)/8)</f>
        <v>0.52225796786645606</v>
      </c>
      <c r="M101" s="30">
        <f>E101^2+(D101-K$101)^2</f>
        <v>0.25588133000000002</v>
      </c>
    </row>
    <row r="102" spans="1:13" x14ac:dyDescent="0.45">
      <c r="A102" s="49"/>
      <c r="B102" s="23"/>
      <c r="C102" s="1">
        <v>1</v>
      </c>
      <c r="D102" s="10">
        <v>45.5961</v>
      </c>
      <c r="E102" s="10">
        <v>0.50009999999999999</v>
      </c>
      <c r="F102" s="1"/>
      <c r="G102" s="18">
        <v>51</v>
      </c>
      <c r="H102" s="18">
        <v>41</v>
      </c>
      <c r="I102" s="27">
        <f>I101</f>
        <v>47.729116350738209</v>
      </c>
      <c r="J102" s="27">
        <f>J101</f>
        <v>43.634483649261796</v>
      </c>
      <c r="K102" s="30"/>
      <c r="L102" s="30"/>
      <c r="M102" s="30">
        <f t="shared" ref="M102:M108" si="12">E102^2+(D102-K$101)^2</f>
        <v>0.25744450000000046</v>
      </c>
    </row>
    <row r="103" spans="1:13" x14ac:dyDescent="0.45">
      <c r="A103" s="49"/>
      <c r="B103" s="23"/>
      <c r="C103" s="1">
        <v>2</v>
      </c>
      <c r="D103" s="10">
        <v>45.58</v>
      </c>
      <c r="E103" s="10">
        <v>0.50239999999999996</v>
      </c>
      <c r="F103" s="1"/>
      <c r="G103" s="18">
        <v>51</v>
      </c>
      <c r="H103" s="18">
        <v>41</v>
      </c>
      <c r="I103" s="27">
        <f t="shared" ref="I103:I108" si="13">I102</f>
        <v>47.729116350738209</v>
      </c>
      <c r="J103" s="27">
        <f t="shared" ref="J103:J108" si="14">J102</f>
        <v>43.634483649261796</v>
      </c>
      <c r="K103" s="30"/>
      <c r="L103" s="30"/>
      <c r="M103" s="30">
        <f t="shared" si="12"/>
        <v>0.26276900000000086</v>
      </c>
    </row>
    <row r="104" spans="1:13" x14ac:dyDescent="0.45">
      <c r="A104" s="49"/>
      <c r="B104" s="23"/>
      <c r="C104" s="1">
        <v>3</v>
      </c>
      <c r="D104" s="10">
        <v>45.563899999999997</v>
      </c>
      <c r="E104" s="10">
        <v>0.50560000000000005</v>
      </c>
      <c r="F104" s="1"/>
      <c r="G104" s="18">
        <v>51</v>
      </c>
      <c r="H104" s="18">
        <v>41</v>
      </c>
      <c r="I104" s="27">
        <f t="shared" si="13"/>
        <v>47.729116350738209</v>
      </c>
      <c r="J104" s="27">
        <f t="shared" si="14"/>
        <v>43.634483649261796</v>
      </c>
      <c r="K104" s="30"/>
      <c r="L104" s="30"/>
      <c r="M104" s="30">
        <f t="shared" si="12"/>
        <v>0.26953177000000139</v>
      </c>
    </row>
    <row r="105" spans="1:13" x14ac:dyDescent="0.45">
      <c r="A105" s="50" t="s">
        <v>24</v>
      </c>
      <c r="B105" s="23" t="s">
        <v>21</v>
      </c>
      <c r="C105" s="1">
        <v>0</v>
      </c>
      <c r="D105" s="10">
        <v>45.819600000000001</v>
      </c>
      <c r="E105" s="10">
        <v>0.52300000000000002</v>
      </c>
      <c r="F105" s="1"/>
      <c r="G105" s="18">
        <v>51</v>
      </c>
      <c r="H105" s="18">
        <v>41</v>
      </c>
      <c r="I105" s="27">
        <f t="shared" si="13"/>
        <v>47.729116350738209</v>
      </c>
      <c r="J105" s="27">
        <f t="shared" si="14"/>
        <v>43.634483649261796</v>
      </c>
      <c r="K105" s="30"/>
      <c r="L105" s="30"/>
      <c r="M105" s="30">
        <f t="shared" si="12"/>
        <v>0.29251783999999964</v>
      </c>
    </row>
    <row r="106" spans="1:13" x14ac:dyDescent="0.45">
      <c r="A106" s="49"/>
      <c r="B106" s="13"/>
      <c r="C106" s="1">
        <v>1</v>
      </c>
      <c r="D106" s="10">
        <v>45.673299999999998</v>
      </c>
      <c r="E106" s="10">
        <v>0.51329999999999998</v>
      </c>
      <c r="F106" s="1"/>
      <c r="G106" s="18">
        <v>51</v>
      </c>
      <c r="H106" s="18">
        <v>41</v>
      </c>
      <c r="I106" s="27">
        <f t="shared" si="13"/>
        <v>47.729116350738209</v>
      </c>
      <c r="J106" s="27">
        <f t="shared" si="14"/>
        <v>43.634483649261796</v>
      </c>
      <c r="K106" s="30"/>
      <c r="L106" s="30"/>
      <c r="M106" s="30">
        <f t="shared" si="12"/>
        <v>0.26354914000000007</v>
      </c>
    </row>
    <row r="107" spans="1:13" x14ac:dyDescent="0.45">
      <c r="A107" s="49"/>
      <c r="B107" s="13"/>
      <c r="C107" s="1">
        <v>2</v>
      </c>
      <c r="D107" s="10">
        <v>45.870100000000001</v>
      </c>
      <c r="E107" s="10">
        <v>0.51939999999999997</v>
      </c>
      <c r="F107" s="1"/>
      <c r="G107" s="18">
        <v>51</v>
      </c>
      <c r="H107" s="18">
        <v>41</v>
      </c>
      <c r="I107" s="27">
        <f t="shared" si="13"/>
        <v>47.729116350738209</v>
      </c>
      <c r="J107" s="27">
        <f t="shared" si="14"/>
        <v>43.634483649261796</v>
      </c>
      <c r="K107" s="30"/>
      <c r="L107" s="30"/>
      <c r="M107" s="30">
        <f t="shared" si="12"/>
        <v>0.30523324999999929</v>
      </c>
    </row>
    <row r="108" spans="1:13" x14ac:dyDescent="0.45">
      <c r="A108" s="49"/>
      <c r="B108" s="13"/>
      <c r="C108" s="1">
        <v>3</v>
      </c>
      <c r="D108" s="10">
        <v>45.681800000000003</v>
      </c>
      <c r="E108" s="10">
        <v>0.52449999999999997</v>
      </c>
      <c r="F108" s="1"/>
      <c r="G108" s="18">
        <v>51</v>
      </c>
      <c r="H108" s="18">
        <v>41</v>
      </c>
      <c r="I108" s="27">
        <f t="shared" si="13"/>
        <v>47.729116350738209</v>
      </c>
      <c r="J108" s="27">
        <f t="shared" si="14"/>
        <v>43.634483649261796</v>
      </c>
      <c r="K108" s="30"/>
      <c r="L108" s="30"/>
      <c r="M108" s="30">
        <f t="shared" si="12"/>
        <v>0.27510024999999999</v>
      </c>
    </row>
    <row r="109" spans="1:13" x14ac:dyDescent="0.45">
      <c r="A109" s="50" t="s">
        <v>32</v>
      </c>
      <c r="B109" s="23" t="s">
        <v>21</v>
      </c>
      <c r="C109" s="1">
        <v>0</v>
      </c>
      <c r="D109" s="10">
        <v>37.960299999999997</v>
      </c>
      <c r="E109" s="10">
        <v>0.42049999999999998</v>
      </c>
      <c r="F109" s="1"/>
      <c r="G109" s="18">
        <v>43</v>
      </c>
      <c r="H109" s="18">
        <v>33</v>
      </c>
      <c r="I109" s="28">
        <f>AVERAGE(D109:D116)+$J$1*SQRT(E109^2+E110^2+E111^2+E112^2+E113^2+E114^2+E115^2+E116^2)/SQRT(8)</f>
        <v>39.521484314554179</v>
      </c>
      <c r="J109" s="28">
        <f>AVERAGE(D109:D116)-$J$1*SQRT(E109^2+E110^2+E111^2+E112^2+E113^2+E114^2+E115^2+E116^2)/SQRT(8)</f>
        <v>36.132440685445808</v>
      </c>
      <c r="K109" s="30">
        <f>AVERAGE(D109:D116)</f>
        <v>37.826962499999993</v>
      </c>
      <c r="L109" s="30">
        <f>SQRT(SUM(M109:M116)/8)</f>
        <v>0.46058113410532758</v>
      </c>
      <c r="M109" s="30">
        <f>E109^2+(D109-K$109)^2</f>
        <v>0.19459913890625086</v>
      </c>
    </row>
    <row r="110" spans="1:13" x14ac:dyDescent="0.45">
      <c r="A110" s="49"/>
      <c r="B110" s="23"/>
      <c r="C110" s="1">
        <v>1</v>
      </c>
      <c r="D110" s="10">
        <v>37.987400000000001</v>
      </c>
      <c r="E110" s="10">
        <v>0.41339999999999999</v>
      </c>
      <c r="F110" s="1"/>
      <c r="G110" s="18">
        <v>43</v>
      </c>
      <c r="H110" s="18">
        <v>33</v>
      </c>
      <c r="I110" s="28">
        <f>I109</f>
        <v>39.521484314554179</v>
      </c>
      <c r="J110" s="28">
        <f>J109</f>
        <v>36.132440685445808</v>
      </c>
      <c r="K110" s="30"/>
      <c r="L110" s="30"/>
      <c r="M110" s="30">
        <f t="shared" ref="M110:M116" si="15">E110^2+(D110-K$109)^2</f>
        <v>0.19663975140625239</v>
      </c>
    </row>
    <row r="111" spans="1:13" x14ac:dyDescent="0.45">
      <c r="A111" s="49"/>
      <c r="B111" s="23"/>
      <c r="C111" s="1">
        <v>2</v>
      </c>
      <c r="D111" s="10">
        <v>38.008000000000003</v>
      </c>
      <c r="E111" s="10">
        <v>0.40989999999999999</v>
      </c>
      <c r="F111" s="1"/>
      <c r="G111" s="18">
        <v>43</v>
      </c>
      <c r="H111" s="18">
        <v>33</v>
      </c>
      <c r="I111" s="28">
        <f t="shared" ref="I111:I116" si="16">I110</f>
        <v>39.521484314554179</v>
      </c>
      <c r="J111" s="28">
        <f t="shared" ref="J111:J116" si="17">J110</f>
        <v>36.132440685445808</v>
      </c>
      <c r="K111" s="30"/>
      <c r="L111" s="30"/>
      <c r="M111" s="30">
        <f t="shared" si="15"/>
        <v>0.20079258640625336</v>
      </c>
    </row>
    <row r="112" spans="1:13" x14ac:dyDescent="0.45">
      <c r="A112" s="49"/>
      <c r="B112" s="23"/>
      <c r="C112" s="1">
        <v>3</v>
      </c>
      <c r="D112" s="10">
        <v>38.034999999999997</v>
      </c>
      <c r="E112" s="10">
        <v>0.4128</v>
      </c>
      <c r="F112" s="1"/>
      <c r="G112" s="18">
        <v>43</v>
      </c>
      <c r="H112" s="18">
        <v>33</v>
      </c>
      <c r="I112" s="28">
        <f t="shared" si="16"/>
        <v>39.521484314554179</v>
      </c>
      <c r="J112" s="28">
        <f t="shared" si="17"/>
        <v>36.132440685445808</v>
      </c>
      <c r="K112" s="30"/>
      <c r="L112" s="30"/>
      <c r="M112" s="30">
        <f t="shared" si="15"/>
        <v>0.21368344140625134</v>
      </c>
    </row>
    <row r="113" spans="1:13" x14ac:dyDescent="0.45">
      <c r="A113" s="50" t="s">
        <v>33</v>
      </c>
      <c r="B113" s="23" t="s">
        <v>21</v>
      </c>
      <c r="C113" s="1">
        <v>0</v>
      </c>
      <c r="D113" s="10">
        <v>37.603000000000002</v>
      </c>
      <c r="E113" s="10">
        <v>0.43569999999999998</v>
      </c>
      <c r="F113" s="1"/>
      <c r="G113" s="18">
        <v>43</v>
      </c>
      <c r="H113" s="18">
        <v>33</v>
      </c>
      <c r="I113" s="28">
        <f t="shared" si="16"/>
        <v>39.521484314554179</v>
      </c>
      <c r="J113" s="28">
        <f t="shared" si="17"/>
        <v>36.132440685445808</v>
      </c>
      <c r="K113" s="30"/>
      <c r="L113" s="30"/>
      <c r="M113" s="30">
        <f t="shared" si="15"/>
        <v>0.23999369140624632</v>
      </c>
    </row>
    <row r="114" spans="1:13" x14ac:dyDescent="0.45">
      <c r="A114" s="49"/>
      <c r="B114" s="23"/>
      <c r="C114" s="1">
        <v>1</v>
      </c>
      <c r="D114" s="10">
        <v>37.575000000000003</v>
      </c>
      <c r="E114" s="10">
        <v>0.43120000000000003</v>
      </c>
      <c r="F114" s="1"/>
      <c r="G114" s="18">
        <v>43</v>
      </c>
      <c r="H114" s="18">
        <v>33</v>
      </c>
      <c r="I114" s="28">
        <f t="shared" si="16"/>
        <v>39.521484314554179</v>
      </c>
      <c r="J114" s="28">
        <f t="shared" si="17"/>
        <v>36.132440685445808</v>
      </c>
      <c r="K114" s="30"/>
      <c r="L114" s="30"/>
      <c r="M114" s="30">
        <f t="shared" si="15"/>
        <v>0.24941854140624525</v>
      </c>
    </row>
    <row r="115" spans="1:13" x14ac:dyDescent="0.45">
      <c r="A115" s="49"/>
      <c r="B115" s="23"/>
      <c r="C115" s="1">
        <v>2</v>
      </c>
      <c r="D115" s="10">
        <v>37.781599999999997</v>
      </c>
      <c r="E115" s="10">
        <v>0.42870000000000003</v>
      </c>
      <c r="F115" s="1"/>
      <c r="G115" s="18">
        <v>43</v>
      </c>
      <c r="H115" s="18">
        <v>33</v>
      </c>
      <c r="I115" s="28">
        <f t="shared" si="16"/>
        <v>39.521484314554179</v>
      </c>
      <c r="J115" s="28">
        <f t="shared" si="17"/>
        <v>36.132440685445808</v>
      </c>
      <c r="K115" s="30"/>
      <c r="L115" s="30"/>
      <c r="M115" s="30">
        <f t="shared" si="15"/>
        <v>0.18584144640624967</v>
      </c>
    </row>
    <row r="116" spans="1:13" x14ac:dyDescent="0.45">
      <c r="A116" s="49"/>
      <c r="B116" s="23"/>
      <c r="C116" s="1">
        <v>3</v>
      </c>
      <c r="D116" s="10">
        <v>37.665399999999998</v>
      </c>
      <c r="E116" s="10">
        <v>0.43590000000000001</v>
      </c>
      <c r="F116" s="1"/>
      <c r="G116" s="18">
        <v>43</v>
      </c>
      <c r="H116" s="18">
        <v>33</v>
      </c>
      <c r="I116" s="28">
        <f t="shared" si="16"/>
        <v>39.521484314554179</v>
      </c>
      <c r="J116" s="28">
        <f t="shared" si="17"/>
        <v>36.132440685445808</v>
      </c>
      <c r="K116" s="30"/>
      <c r="L116" s="30"/>
      <c r="M116" s="30">
        <f t="shared" si="15"/>
        <v>0.21611125140624843</v>
      </c>
    </row>
    <row r="117" spans="1:13" x14ac:dyDescent="0.45">
      <c r="A117" s="50" t="s">
        <v>27</v>
      </c>
      <c r="B117" s="23" t="s">
        <v>21</v>
      </c>
      <c r="C117" s="1"/>
      <c r="D117" s="10">
        <v>40.934899999999999</v>
      </c>
      <c r="E117" s="10">
        <v>0.31369999999999998</v>
      </c>
      <c r="F117" s="1"/>
      <c r="G117" s="18">
        <v>46</v>
      </c>
      <c r="H117" s="18">
        <v>36</v>
      </c>
      <c r="I117" s="8">
        <f>D117+$J$1*E117</f>
        <v>42.189700000000002</v>
      </c>
      <c r="J117" s="8">
        <f>D117-$J$1*E117</f>
        <v>39.680099999999996</v>
      </c>
      <c r="K117" s="30"/>
      <c r="L117" s="30"/>
      <c r="M117" s="30"/>
    </row>
    <row r="118" spans="1:13" x14ac:dyDescent="0.45">
      <c r="A118" s="50" t="s">
        <v>29</v>
      </c>
      <c r="B118" s="23" t="s">
        <v>21</v>
      </c>
      <c r="C118" s="1"/>
      <c r="D118" s="10">
        <v>43.256</v>
      </c>
      <c r="E118" s="10">
        <v>0.33600000000000002</v>
      </c>
      <c r="F118" s="1"/>
      <c r="G118" s="18">
        <v>46</v>
      </c>
      <c r="H118" s="18">
        <v>36</v>
      </c>
      <c r="I118" s="8">
        <f>D118+$J$1*E118</f>
        <v>44.6</v>
      </c>
      <c r="J118" s="8">
        <f>D118-$J$1*E118</f>
        <v>41.911999999999999</v>
      </c>
      <c r="K118" s="30"/>
      <c r="L118" s="30"/>
      <c r="M118" s="30"/>
    </row>
    <row r="119" spans="1:13" x14ac:dyDescent="0.45">
      <c r="A119" s="50" t="s">
        <v>35</v>
      </c>
      <c r="B119" s="23" t="s">
        <v>21</v>
      </c>
      <c r="C119" s="1"/>
      <c r="D119" s="10">
        <v>34.192900000000002</v>
      </c>
      <c r="E119" s="10">
        <v>0.25040000000000001</v>
      </c>
      <c r="F119" s="1"/>
      <c r="G119" s="18">
        <v>40</v>
      </c>
      <c r="H119" s="18">
        <v>30</v>
      </c>
      <c r="I119" s="8">
        <f>D119+$J$1*E119</f>
        <v>35.194500000000005</v>
      </c>
      <c r="J119" s="8">
        <f>D119-$J$1*E119</f>
        <v>33.191299999999998</v>
      </c>
      <c r="K119" s="30"/>
      <c r="L119" s="30"/>
      <c r="M119" s="30"/>
    </row>
    <row r="120" spans="1:13" x14ac:dyDescent="0.45">
      <c r="A120" s="50" t="s">
        <v>37</v>
      </c>
      <c r="B120" s="23" t="s">
        <v>21</v>
      </c>
      <c r="C120" s="1"/>
      <c r="D120" s="10">
        <v>36.134</v>
      </c>
      <c r="E120" s="10">
        <v>0.28799999999999998</v>
      </c>
      <c r="F120" s="1"/>
      <c r="G120" s="18">
        <v>40</v>
      </c>
      <c r="H120" s="18">
        <v>30</v>
      </c>
      <c r="I120" s="8">
        <f>D120+$J$1*E120</f>
        <v>37.286000000000001</v>
      </c>
      <c r="J120" s="8">
        <f>D120-$J$1*E120</f>
        <v>34.981999999999999</v>
      </c>
    </row>
    <row r="121" spans="1:13" x14ac:dyDescent="0.45">
      <c r="A121" s="50" t="s">
        <v>22</v>
      </c>
      <c r="B121" s="15" t="s">
        <v>23</v>
      </c>
      <c r="C121" s="1">
        <v>0</v>
      </c>
      <c r="D121" s="26">
        <v>6.2100000000000002E-2</v>
      </c>
      <c r="E121" s="26">
        <v>1.04E-2</v>
      </c>
      <c r="F121" s="1"/>
      <c r="G121" s="18">
        <v>0.2</v>
      </c>
      <c r="H121" s="3">
        <v>0</v>
      </c>
      <c r="I121" s="32">
        <f>AVERAGE(D121:D124)+$J$1*SQRT(E121^2+E122^2+E123^2+E124^2)/2</f>
        <v>0.10222132162782212</v>
      </c>
      <c r="J121" s="32">
        <f>AVERAGE(D121:D124)-$J$1*SQRT(E121^2+E122^2+E123^2+E124^2)/2</f>
        <v>1.7778678372177878E-2</v>
      </c>
      <c r="K121" s="54">
        <f>AVERAGE(D121:D124)</f>
        <v>0.06</v>
      </c>
      <c r="L121" s="54">
        <f>SQRT(SUM(M121:M124)/4)</f>
        <v>1.0822199406774946E-2</v>
      </c>
      <c r="M121" s="54">
        <f>E121^2+(D121-K$121)^2</f>
        <v>1.1257000000000001E-4</v>
      </c>
    </row>
    <row r="122" spans="1:13" x14ac:dyDescent="0.45">
      <c r="A122" s="49"/>
      <c r="B122" s="12"/>
      <c r="C122" s="1">
        <v>1</v>
      </c>
      <c r="D122" s="26">
        <v>5.8200000000000002E-2</v>
      </c>
      <c r="E122" s="26">
        <v>1.0500000000000001E-2</v>
      </c>
      <c r="F122" s="1"/>
      <c r="G122" s="18">
        <v>0.2</v>
      </c>
      <c r="H122" s="3">
        <v>0</v>
      </c>
      <c r="I122" s="32">
        <f>I121</f>
        <v>0.10222132162782212</v>
      </c>
      <c r="J122" s="32">
        <f>J121</f>
        <v>1.7778678372177878E-2</v>
      </c>
      <c r="K122" s="54"/>
      <c r="L122" s="54"/>
      <c r="M122" s="54">
        <f t="shared" ref="M122:M124" si="18">E122^2+(D122-K$121)^2</f>
        <v>1.1349E-4</v>
      </c>
    </row>
    <row r="123" spans="1:13" x14ac:dyDescent="0.45">
      <c r="A123" s="49"/>
      <c r="B123" s="12"/>
      <c r="C123" s="1">
        <v>2</v>
      </c>
      <c r="D123" s="26">
        <v>6.2600000000000003E-2</v>
      </c>
      <c r="E123" s="26">
        <v>1.11E-2</v>
      </c>
      <c r="F123" s="1"/>
      <c r="G123" s="18">
        <v>0.2</v>
      </c>
      <c r="H123" s="3">
        <v>0</v>
      </c>
      <c r="I123" s="32">
        <f>I121</f>
        <v>0.10222132162782212</v>
      </c>
      <c r="J123" s="32">
        <f>J121</f>
        <v>1.7778678372177878E-2</v>
      </c>
      <c r="K123" s="54"/>
      <c r="L123" s="54"/>
      <c r="M123" s="54">
        <f t="shared" si="18"/>
        <v>1.2997000000000003E-4</v>
      </c>
    </row>
    <row r="124" spans="1:13" x14ac:dyDescent="0.45">
      <c r="A124" s="49"/>
      <c r="B124" s="12"/>
      <c r="C124" s="1">
        <v>3</v>
      </c>
      <c r="D124" s="26">
        <v>5.7099999999999998E-2</v>
      </c>
      <c r="E124" s="26">
        <v>1.0200000000000001E-2</v>
      </c>
      <c r="F124" s="1"/>
      <c r="G124" s="18">
        <v>0.2</v>
      </c>
      <c r="H124" s="3">
        <v>0</v>
      </c>
      <c r="I124" s="32">
        <f>I122</f>
        <v>0.10222132162782212</v>
      </c>
      <c r="J124" s="32">
        <f>J122</f>
        <v>1.7778678372177878E-2</v>
      </c>
      <c r="K124" s="54"/>
      <c r="L124" s="54"/>
      <c r="M124" s="54">
        <f t="shared" si="18"/>
        <v>1.1245000000000001E-4</v>
      </c>
    </row>
    <row r="125" spans="1:13" x14ac:dyDescent="0.45">
      <c r="A125" s="50" t="s">
        <v>25</v>
      </c>
      <c r="B125" s="15" t="s">
        <v>23</v>
      </c>
      <c r="C125" s="1">
        <v>0</v>
      </c>
      <c r="D125" s="26">
        <v>0.13980000000000001</v>
      </c>
      <c r="E125" s="26">
        <v>5.33E-2</v>
      </c>
      <c r="F125" s="1"/>
      <c r="G125" s="18">
        <v>5</v>
      </c>
      <c r="H125" s="18">
        <v>0</v>
      </c>
      <c r="I125" s="33">
        <f>AVERAGE(D125:D128)+$J$1*SQRT(E125^2+E126^2+E127^2+E128^2)/2</f>
        <v>0.37985020228262584</v>
      </c>
      <c r="J125" s="33">
        <f>MAX(AVERAGE(D125:D128)-$J$1*SQRT(E125^2+E126^2+E127^2+E128^2)/2, 0)</f>
        <v>0</v>
      </c>
      <c r="K125" s="54">
        <f>AVERAGE(D125:D128)</f>
        <v>0.14657500000000001</v>
      </c>
      <c r="L125" s="54">
        <f>SQRT(SUM(M125:M128)/4)</f>
        <v>5.870565879879043E-2</v>
      </c>
      <c r="M125" s="54">
        <f>E125^2+(D125-K$125)^2</f>
        <v>2.8867906249999999E-3</v>
      </c>
    </row>
    <row r="126" spans="1:13" x14ac:dyDescent="0.45">
      <c r="A126" s="49"/>
      <c r="B126" s="12"/>
      <c r="C126" s="1">
        <v>1</v>
      </c>
      <c r="D126" s="26">
        <v>0.1399</v>
      </c>
      <c r="E126" s="26">
        <v>5.7200000000000001E-2</v>
      </c>
      <c r="F126" s="1"/>
      <c r="G126" s="18">
        <v>5</v>
      </c>
      <c r="H126" s="18">
        <v>0</v>
      </c>
      <c r="I126" s="33">
        <f>I125</f>
        <v>0.37985020228262584</v>
      </c>
      <c r="J126" s="33">
        <f>J125</f>
        <v>0</v>
      </c>
      <c r="K126" s="54"/>
      <c r="L126" s="54"/>
      <c r="M126" s="54">
        <f t="shared" ref="M126:M128" si="19">E126^2+(D126-K$125)^2</f>
        <v>3.3163956250000003E-3</v>
      </c>
    </row>
    <row r="127" spans="1:13" x14ac:dyDescent="0.45">
      <c r="A127" s="49"/>
      <c r="B127" s="12"/>
      <c r="C127" s="1">
        <v>2</v>
      </c>
      <c r="D127" s="26">
        <v>0.15359999999999999</v>
      </c>
      <c r="E127" s="26">
        <v>6.1800000000000001E-2</v>
      </c>
      <c r="F127" s="1"/>
      <c r="G127" s="18">
        <v>5</v>
      </c>
      <c r="H127" s="18">
        <v>0</v>
      </c>
      <c r="I127" s="33">
        <f>I125</f>
        <v>0.37985020228262584</v>
      </c>
      <c r="J127" s="33">
        <f>J125</f>
        <v>0</v>
      </c>
      <c r="K127" s="54"/>
      <c r="L127" s="54"/>
      <c r="M127" s="54">
        <f t="shared" si="19"/>
        <v>3.868590625E-3</v>
      </c>
    </row>
    <row r="128" spans="1:13" x14ac:dyDescent="0.45">
      <c r="A128" s="49"/>
      <c r="B128" s="12"/>
      <c r="C128" s="1">
        <v>3</v>
      </c>
      <c r="D128" s="26">
        <v>0.153</v>
      </c>
      <c r="E128" s="26">
        <v>6.0600000000000001E-2</v>
      </c>
      <c r="F128" s="1"/>
      <c r="G128" s="18">
        <v>5</v>
      </c>
      <c r="H128" s="18">
        <v>0</v>
      </c>
      <c r="I128" s="33">
        <f>I126</f>
        <v>0.37985020228262584</v>
      </c>
      <c r="J128" s="33">
        <f>J126</f>
        <v>0</v>
      </c>
      <c r="K128" s="54"/>
      <c r="L128" s="54"/>
      <c r="M128" s="54">
        <f t="shared" si="19"/>
        <v>3.7136406249999999E-3</v>
      </c>
    </row>
    <row r="129" spans="1:13" x14ac:dyDescent="0.45">
      <c r="A129" s="50" t="s">
        <v>28</v>
      </c>
      <c r="B129" s="15" t="s">
        <v>23</v>
      </c>
      <c r="C129" s="1"/>
      <c r="D129" s="26">
        <v>0.1268</v>
      </c>
      <c r="E129" s="26">
        <v>1.0200000000000001E-2</v>
      </c>
      <c r="F129" s="1"/>
      <c r="G129" s="18">
        <v>2</v>
      </c>
      <c r="H129" s="3">
        <v>0</v>
      </c>
      <c r="I129" s="34">
        <f>D129+$J$1*E129</f>
        <v>0.1676</v>
      </c>
      <c r="J129" s="34">
        <f>D129-$J$1*E129</f>
        <v>8.5999999999999993E-2</v>
      </c>
    </row>
    <row r="130" spans="1:13" x14ac:dyDescent="0.45">
      <c r="A130" s="50" t="s">
        <v>30</v>
      </c>
      <c r="B130" s="15" t="s">
        <v>23</v>
      </c>
      <c r="C130" s="1"/>
      <c r="D130" s="26">
        <v>0.32550000000000001</v>
      </c>
      <c r="E130" s="26">
        <v>3.1899999999999998E-2</v>
      </c>
      <c r="F130" s="1"/>
      <c r="G130" s="18">
        <v>2</v>
      </c>
      <c r="H130" s="3">
        <v>0</v>
      </c>
      <c r="I130" s="34">
        <f>D130+$J$1*E130</f>
        <v>0.4531</v>
      </c>
      <c r="J130" s="34">
        <f>D130-$J$1*E130</f>
        <v>0.19790000000000002</v>
      </c>
    </row>
    <row r="131" spans="1:13" x14ac:dyDescent="0.45">
      <c r="A131" s="50" t="s">
        <v>40</v>
      </c>
      <c r="B131" s="15" t="s">
        <v>23</v>
      </c>
      <c r="C131" s="1">
        <v>0</v>
      </c>
      <c r="D131" s="26">
        <v>8.4099999999999994E-2</v>
      </c>
      <c r="E131" s="26">
        <v>1.6299999999999999E-2</v>
      </c>
      <c r="F131" s="1"/>
      <c r="G131" s="18">
        <v>0.2</v>
      </c>
      <c r="H131" s="3">
        <v>0</v>
      </c>
      <c r="I131" s="32">
        <f>AVERAGE(D131:D134)+$J$1*SQRT(E131^2+E132^2+E133^2+E134^2)/2</f>
        <v>0.14017947070849862</v>
      </c>
      <c r="J131" s="32">
        <f>AVERAGE(D131:D134)-$J$1*SQRT(E131^2+E132^2+E133^2+E134^2)/2</f>
        <v>2.5120529291501388E-2</v>
      </c>
    </row>
    <row r="132" spans="1:13" x14ac:dyDescent="0.45">
      <c r="A132" s="49"/>
      <c r="B132" s="12"/>
      <c r="C132" s="1">
        <v>1</v>
      </c>
      <c r="D132" s="26">
        <v>7.6499999999999999E-2</v>
      </c>
      <c r="E132" s="26">
        <v>1.34E-2</v>
      </c>
      <c r="F132" s="1"/>
      <c r="G132" s="18">
        <v>0.2</v>
      </c>
      <c r="H132" s="3">
        <v>0</v>
      </c>
      <c r="I132" s="32">
        <f>I131</f>
        <v>0.14017947070849862</v>
      </c>
      <c r="J132" s="32">
        <f>J131</f>
        <v>2.5120529291501388E-2</v>
      </c>
    </row>
    <row r="133" spans="1:13" x14ac:dyDescent="0.45">
      <c r="A133" s="49"/>
      <c r="B133" s="12"/>
      <c r="C133" s="1">
        <v>2</v>
      </c>
      <c r="D133" s="26">
        <v>9.1499999999999998E-2</v>
      </c>
      <c r="E133" s="26">
        <v>1.2999999999999999E-2</v>
      </c>
      <c r="F133" s="1"/>
      <c r="G133" s="18">
        <v>0.2</v>
      </c>
      <c r="H133" s="3">
        <v>0</v>
      </c>
      <c r="I133" s="32">
        <f>I131</f>
        <v>0.14017947070849862</v>
      </c>
      <c r="J133" s="32">
        <f>J131</f>
        <v>2.5120529291501388E-2</v>
      </c>
    </row>
    <row r="134" spans="1:13" x14ac:dyDescent="0.45">
      <c r="A134" s="49"/>
      <c r="B134" s="12"/>
      <c r="C134" s="1">
        <v>3</v>
      </c>
      <c r="D134" s="26">
        <v>7.85E-2</v>
      </c>
      <c r="E134" s="26">
        <v>1.46E-2</v>
      </c>
      <c r="F134" s="1"/>
      <c r="G134" s="18">
        <v>0.2</v>
      </c>
      <c r="H134" s="3">
        <v>0</v>
      </c>
      <c r="I134" s="32">
        <f>I132</f>
        <v>0.14017947070849862</v>
      </c>
      <c r="J134" s="32">
        <f>J132</f>
        <v>2.5120529291501388E-2</v>
      </c>
    </row>
    <row r="135" spans="1:13" x14ac:dyDescent="0.45">
      <c r="A135" s="50" t="s">
        <v>34</v>
      </c>
      <c r="B135" s="15" t="s">
        <v>23</v>
      </c>
      <c r="C135" s="1">
        <v>0</v>
      </c>
      <c r="D135" s="26">
        <v>0.17979999999999999</v>
      </c>
      <c r="E135" s="26">
        <v>1.01E-2</v>
      </c>
      <c r="F135" s="1"/>
      <c r="G135" s="18">
        <v>5</v>
      </c>
      <c r="H135" s="3">
        <v>0</v>
      </c>
      <c r="I135" s="33">
        <f>AVERAGE(D135:D138)+$J$1*SQRT(E135^2+E136^2+E137^2+E138^2)/2</f>
        <v>0.21636684143585178</v>
      </c>
      <c r="J135" s="33">
        <f>AVERAGE(D135:D138)-$J$1*SQRT(E135^2+E136^2+E137^2+E138^2)/2</f>
        <v>0.14643315856414824</v>
      </c>
    </row>
    <row r="136" spans="1:13" x14ac:dyDescent="0.45">
      <c r="A136" s="49"/>
      <c r="B136" s="12"/>
      <c r="C136" s="1">
        <v>1</v>
      </c>
      <c r="D136" s="26">
        <v>0.17369999999999999</v>
      </c>
      <c r="E136" s="26">
        <v>7.9000000000000008E-3</v>
      </c>
      <c r="F136" s="1"/>
      <c r="G136" s="18">
        <v>5</v>
      </c>
      <c r="H136" s="3">
        <v>0</v>
      </c>
      <c r="I136" s="33">
        <f>I135</f>
        <v>0.21636684143585178</v>
      </c>
      <c r="J136" s="33">
        <f>J135</f>
        <v>0.14643315856414824</v>
      </c>
    </row>
    <row r="137" spans="1:13" x14ac:dyDescent="0.45">
      <c r="A137" s="49"/>
      <c r="B137" s="12"/>
      <c r="C137" s="1">
        <v>2</v>
      </c>
      <c r="D137" s="26">
        <v>0.1908</v>
      </c>
      <c r="E137" s="26">
        <v>7.4000000000000003E-3</v>
      </c>
      <c r="F137" s="1"/>
      <c r="G137" s="18">
        <v>5</v>
      </c>
      <c r="H137" s="3">
        <v>0</v>
      </c>
      <c r="I137" s="33">
        <f>I135</f>
        <v>0.21636684143585178</v>
      </c>
      <c r="J137" s="33">
        <f>J135</f>
        <v>0.14643315856414824</v>
      </c>
    </row>
    <row r="138" spans="1:13" x14ac:dyDescent="0.45">
      <c r="A138" s="49"/>
      <c r="B138" s="12"/>
      <c r="C138" s="1">
        <v>3</v>
      </c>
      <c r="D138" s="26">
        <v>0.18129999999999999</v>
      </c>
      <c r="E138" s="26">
        <v>9.2999999999999992E-3</v>
      </c>
      <c r="F138" s="1"/>
      <c r="G138" s="18">
        <v>5</v>
      </c>
      <c r="H138" s="3">
        <v>0</v>
      </c>
      <c r="I138" s="33">
        <f>I136</f>
        <v>0.21636684143585178</v>
      </c>
      <c r="J138" s="33">
        <f>J136</f>
        <v>0.14643315856414824</v>
      </c>
    </row>
    <row r="139" spans="1:13" x14ac:dyDescent="0.45">
      <c r="A139" s="50" t="s">
        <v>36</v>
      </c>
      <c r="B139" s="15" t="s">
        <v>23</v>
      </c>
      <c r="C139" s="1"/>
      <c r="D139" s="26">
        <v>0.15679999999999999</v>
      </c>
      <c r="E139" s="26">
        <v>1.8599999999999998E-2</v>
      </c>
      <c r="F139" s="1"/>
      <c r="G139" s="18">
        <v>2</v>
      </c>
      <c r="H139" s="3">
        <v>0</v>
      </c>
      <c r="I139" s="34">
        <f>D139+$J$1*E139</f>
        <v>0.23119999999999999</v>
      </c>
      <c r="J139" s="34">
        <f>D139-$J$1*E139</f>
        <v>8.2400000000000001E-2</v>
      </c>
    </row>
    <row r="140" spans="1:13" x14ac:dyDescent="0.45">
      <c r="A140" s="50" t="s">
        <v>38</v>
      </c>
      <c r="B140" s="15" t="s">
        <v>23</v>
      </c>
      <c r="C140" s="1"/>
      <c r="D140" s="26">
        <v>0.41930000000000001</v>
      </c>
      <c r="E140" s="26">
        <v>3.1399999999999997E-2</v>
      </c>
      <c r="F140" s="1"/>
      <c r="G140" s="18">
        <v>2</v>
      </c>
      <c r="H140" s="3">
        <v>0</v>
      </c>
      <c r="I140" s="34">
        <f>D140+$J$1*E140</f>
        <v>0.54489999999999994</v>
      </c>
      <c r="J140" s="34">
        <f>D140-$J$1*E140</f>
        <v>0.29370000000000002</v>
      </c>
    </row>
    <row r="141" spans="1:13" x14ac:dyDescent="0.45">
      <c r="A141" s="51" t="s">
        <v>31</v>
      </c>
      <c r="B141" s="1"/>
      <c r="C141" s="1">
        <v>0</v>
      </c>
      <c r="D141" s="10">
        <v>23.404399999999999</v>
      </c>
      <c r="E141" s="10">
        <v>6.9099999999999995E-2</v>
      </c>
      <c r="F141" s="1"/>
      <c r="G141" s="18">
        <v>27</v>
      </c>
      <c r="H141" s="18">
        <v>17</v>
      </c>
      <c r="I141" s="27">
        <f>AVERAGE(D141:D144)+$J$1*SQRT(E141^2+E142^2+E143^2+E144^2+(D141-AVERAGE(D141:D144))^2+(D142-AVERAGE(D141:D144))^2+(D143-AVERAGE(D141:D144))^2+(D144-AVERAGE(D141:D144))^2)/2</f>
        <v>23.670502909445375</v>
      </c>
      <c r="J141" s="27">
        <f>AVERAGE(D141:D144)-$J$1*SQRT(E141^2+E142^2+E143^2+E144^2)/2</f>
        <v>23.164112653403148</v>
      </c>
      <c r="K141" s="30">
        <f>AVERAGE(D141:D148)</f>
        <v>23.481362499999996</v>
      </c>
      <c r="L141" s="4">
        <f>SQRT(SUM(M141:M148)/8)</f>
        <v>9.5145578424590899E-2</v>
      </c>
      <c r="M141" s="53">
        <f t="shared" ref="M141:M148" si="20">E141^2+(D141-K$141)^2</f>
        <v>1.0698036406249528E-2</v>
      </c>
    </row>
    <row r="142" spans="1:13" x14ac:dyDescent="0.45">
      <c r="A142" s="52"/>
      <c r="B142" s="1"/>
      <c r="C142" s="1">
        <v>1</v>
      </c>
      <c r="D142" s="10">
        <v>23.395900000000001</v>
      </c>
      <c r="E142" s="10">
        <v>5.4800000000000001E-2</v>
      </c>
      <c r="F142" s="1"/>
      <c r="G142" s="18">
        <v>27</v>
      </c>
      <c r="H142" s="18">
        <v>17</v>
      </c>
      <c r="I142" s="27">
        <f>I141</f>
        <v>23.670502909445375</v>
      </c>
      <c r="J142" s="27">
        <f>J141</f>
        <v>23.164112653403148</v>
      </c>
      <c r="K142" s="31"/>
      <c r="M142" s="53">
        <f t="shared" si="20"/>
        <v>1.0306878906249126E-2</v>
      </c>
    </row>
    <row r="143" spans="1:13" x14ac:dyDescent="0.45">
      <c r="A143" s="52"/>
      <c r="B143" s="1"/>
      <c r="C143" s="1">
        <v>2</v>
      </c>
      <c r="D143" s="10">
        <v>23.4392</v>
      </c>
      <c r="E143" s="10">
        <v>6.1199999999999997E-2</v>
      </c>
      <c r="F143" s="1"/>
      <c r="G143" s="18">
        <v>27</v>
      </c>
      <c r="H143" s="18">
        <v>17</v>
      </c>
      <c r="I143" s="27">
        <f>I141</f>
        <v>23.670502909445375</v>
      </c>
      <c r="J143" s="27">
        <f>J141</f>
        <v>23.164112653403148</v>
      </c>
      <c r="K143" s="31"/>
      <c r="M143" s="53">
        <f t="shared" si="20"/>
        <v>5.5231164062496899E-3</v>
      </c>
    </row>
    <row r="144" spans="1:13" x14ac:dyDescent="0.45">
      <c r="A144" s="52"/>
      <c r="B144" s="1"/>
      <c r="C144" s="1">
        <v>3</v>
      </c>
      <c r="D144" s="10">
        <v>23.4131</v>
      </c>
      <c r="E144" s="10">
        <v>6.3100000000000003E-2</v>
      </c>
      <c r="F144" s="1"/>
      <c r="G144" s="18">
        <v>27</v>
      </c>
      <c r="H144" s="18">
        <v>17</v>
      </c>
      <c r="I144" s="27">
        <f>I142</f>
        <v>23.670502909445375</v>
      </c>
      <c r="J144" s="27">
        <f>J142</f>
        <v>23.164112653403148</v>
      </c>
      <c r="K144" s="31"/>
      <c r="M144" s="53">
        <f t="shared" si="20"/>
        <v>8.64137890624944E-3</v>
      </c>
    </row>
    <row r="145" spans="1:13" x14ac:dyDescent="0.45">
      <c r="A145" s="51" t="s">
        <v>39</v>
      </c>
      <c r="B145" s="1"/>
      <c r="C145" s="1">
        <v>0</v>
      </c>
      <c r="D145" s="10">
        <v>23.5411</v>
      </c>
      <c r="E145" s="10">
        <v>7.1199999999999999E-2</v>
      </c>
      <c r="F145" s="10"/>
      <c r="G145" s="18">
        <v>27</v>
      </c>
      <c r="H145" s="18">
        <v>17</v>
      </c>
      <c r="I145" s="28">
        <f>AVERAGE(D145:D148)+$J$1*SQRT(E145^2+E146^2+E147^2+E148^2)/2</f>
        <v>23.800177075011362</v>
      </c>
      <c r="J145" s="28">
        <f>AVERAGE(D145:D148)-$J$1*SQRT(E145^2+E146^2+E147^2+E148^2)/2</f>
        <v>23.298972924988639</v>
      </c>
      <c r="M145" s="53">
        <f t="shared" si="20"/>
        <v>8.6380089062505043E-3</v>
      </c>
    </row>
    <row r="146" spans="1:13" x14ac:dyDescent="0.45">
      <c r="A146" s="52"/>
      <c r="B146" s="1"/>
      <c r="C146" s="1">
        <v>1</v>
      </c>
      <c r="D146" s="10">
        <v>23.5198</v>
      </c>
      <c r="E146" s="10">
        <v>5.8299999999999998E-2</v>
      </c>
      <c r="F146" s="10"/>
      <c r="G146" s="18">
        <v>27</v>
      </c>
      <c r="H146" s="18">
        <v>17</v>
      </c>
      <c r="I146" s="28">
        <f>I145</f>
        <v>23.800177075011362</v>
      </c>
      <c r="J146" s="28">
        <f>J145</f>
        <v>23.298972924988639</v>
      </c>
      <c r="M146" s="53">
        <f t="shared" si="20"/>
        <v>4.8763314062503166E-3</v>
      </c>
    </row>
    <row r="147" spans="1:13" x14ac:dyDescent="0.45">
      <c r="A147" s="52"/>
      <c r="B147" s="1"/>
      <c r="C147" s="1">
        <v>2</v>
      </c>
      <c r="D147" s="10">
        <v>23.593699999999998</v>
      </c>
      <c r="E147" s="10">
        <v>5.8099999999999999E-2</v>
      </c>
      <c r="F147" s="10"/>
      <c r="G147" s="18">
        <v>27</v>
      </c>
      <c r="H147" s="18">
        <v>17</v>
      </c>
      <c r="I147" s="28">
        <f>I145</f>
        <v>23.800177075011362</v>
      </c>
      <c r="J147" s="28">
        <f>J145</f>
        <v>23.298972924988639</v>
      </c>
      <c r="M147" s="53">
        <f t="shared" si="20"/>
        <v>1.5995323906250546E-2</v>
      </c>
    </row>
    <row r="148" spans="1:13" x14ac:dyDescent="0.45">
      <c r="A148" s="52"/>
      <c r="B148" s="1"/>
      <c r="C148" s="1">
        <v>3</v>
      </c>
      <c r="D148" s="10">
        <v>23.543700000000001</v>
      </c>
      <c r="E148" s="10">
        <v>6.2100000000000002E-2</v>
      </c>
      <c r="F148" s="10"/>
      <c r="G148" s="18">
        <v>27</v>
      </c>
      <c r="H148" s="18">
        <v>17</v>
      </c>
      <c r="I148" s="28">
        <f>I146</f>
        <v>23.800177075011362</v>
      </c>
      <c r="J148" s="28">
        <f>J146</f>
        <v>23.298972924988639</v>
      </c>
      <c r="M148" s="53">
        <f t="shared" si="20"/>
        <v>7.7423739062506564E-3</v>
      </c>
    </row>
    <row r="149" spans="1:13" x14ac:dyDescent="0.45">
      <c r="A149" s="50" t="s">
        <v>17</v>
      </c>
      <c r="B149" s="2" t="s">
        <v>41</v>
      </c>
      <c r="C149" s="1"/>
      <c r="D149" s="26">
        <v>0.79290000000000005</v>
      </c>
      <c r="E149" s="26">
        <v>0.37609999999999999</v>
      </c>
      <c r="F149" s="1"/>
      <c r="G149" s="11">
        <v>100000000</v>
      </c>
      <c r="H149" s="3">
        <v>0</v>
      </c>
      <c r="I149" s="8">
        <f t="shared" ref="I149:I156" si="21">D149+$J$1*E149</f>
        <v>2.2972999999999999</v>
      </c>
      <c r="J149" s="8">
        <f t="shared" ref="J149:J156" si="22">MAX(D149-$J$1*E149, 0)</f>
        <v>0</v>
      </c>
    </row>
    <row r="150" spans="1:13" x14ac:dyDescent="0.45">
      <c r="A150" s="50" t="s">
        <v>17</v>
      </c>
      <c r="B150" s="2" t="s">
        <v>42</v>
      </c>
      <c r="C150" s="1"/>
      <c r="D150" s="26">
        <v>0.31590000000000001</v>
      </c>
      <c r="E150" s="26">
        <v>0.12659999999999999</v>
      </c>
      <c r="F150" s="1"/>
      <c r="G150" s="11">
        <v>100000000</v>
      </c>
      <c r="H150" s="3">
        <v>0</v>
      </c>
      <c r="I150" s="8">
        <f t="shared" si="21"/>
        <v>0.82230000000000003</v>
      </c>
      <c r="J150" s="8">
        <f t="shared" si="22"/>
        <v>0</v>
      </c>
    </row>
    <row r="151" spans="1:13" x14ac:dyDescent="0.45">
      <c r="A151" s="50" t="s">
        <v>24</v>
      </c>
      <c r="B151" s="2" t="s">
        <v>41</v>
      </c>
      <c r="C151" s="1"/>
      <c r="D151" s="26">
        <v>0.78920000000000001</v>
      </c>
      <c r="E151" s="26">
        <v>0.30249999999999999</v>
      </c>
      <c r="F151" s="1"/>
      <c r="G151" s="11">
        <v>100000000</v>
      </c>
      <c r="H151" s="3">
        <v>0</v>
      </c>
      <c r="I151" s="8">
        <f t="shared" si="21"/>
        <v>1.9992000000000001</v>
      </c>
      <c r="J151" s="8">
        <f t="shared" si="22"/>
        <v>0</v>
      </c>
    </row>
    <row r="152" spans="1:13" x14ac:dyDescent="0.45">
      <c r="A152" s="50" t="s">
        <v>24</v>
      </c>
      <c r="B152" s="2" t="s">
        <v>42</v>
      </c>
      <c r="C152" s="1"/>
      <c r="D152" s="26">
        <v>0.48299999999999998</v>
      </c>
      <c r="E152" s="26">
        <v>7.5499999999999998E-2</v>
      </c>
      <c r="F152" s="1"/>
      <c r="G152" s="11">
        <v>100000000</v>
      </c>
      <c r="H152" s="3">
        <v>0</v>
      </c>
      <c r="I152" s="8">
        <f t="shared" si="21"/>
        <v>0.78499999999999992</v>
      </c>
      <c r="J152" s="8">
        <f t="shared" si="22"/>
        <v>0.18099999999999999</v>
      </c>
    </row>
    <row r="153" spans="1:13" x14ac:dyDescent="0.45">
      <c r="A153" s="50" t="s">
        <v>32</v>
      </c>
      <c r="B153" s="2" t="s">
        <v>41</v>
      </c>
      <c r="C153" s="1"/>
      <c r="D153" s="26">
        <v>0.56859999999999999</v>
      </c>
      <c r="E153" s="26">
        <v>0.31879999999999997</v>
      </c>
      <c r="F153" s="1"/>
      <c r="G153" s="11">
        <v>100000000</v>
      </c>
      <c r="H153" s="3">
        <v>0</v>
      </c>
      <c r="I153" s="8">
        <f t="shared" si="21"/>
        <v>1.8437999999999999</v>
      </c>
      <c r="J153" s="8">
        <f t="shared" si="22"/>
        <v>0</v>
      </c>
    </row>
    <row r="154" spans="1:13" x14ac:dyDescent="0.45">
      <c r="A154" s="50" t="s">
        <v>32</v>
      </c>
      <c r="B154" s="2" t="s">
        <v>42</v>
      </c>
      <c r="C154" s="1"/>
      <c r="D154" s="26">
        <v>0.32129999999999997</v>
      </c>
      <c r="E154" s="26">
        <v>0.1459</v>
      </c>
      <c r="F154" s="1"/>
      <c r="G154" s="11">
        <v>100000000</v>
      </c>
      <c r="H154" s="3">
        <v>0</v>
      </c>
      <c r="I154" s="8">
        <f t="shared" si="21"/>
        <v>0.90490000000000004</v>
      </c>
      <c r="J154" s="8">
        <f t="shared" si="22"/>
        <v>0</v>
      </c>
    </row>
    <row r="155" spans="1:13" x14ac:dyDescent="0.45">
      <c r="A155" s="50" t="s">
        <v>33</v>
      </c>
      <c r="B155" s="2" t="s">
        <v>41</v>
      </c>
      <c r="C155" s="1"/>
      <c r="D155" s="26">
        <v>0.59730000000000005</v>
      </c>
      <c r="E155" s="26">
        <v>0.2437</v>
      </c>
      <c r="F155" s="1"/>
      <c r="G155" s="11">
        <v>100000000</v>
      </c>
      <c r="H155" s="3">
        <v>0</v>
      </c>
      <c r="I155" s="8">
        <f t="shared" si="21"/>
        <v>1.5721000000000001</v>
      </c>
      <c r="J155" s="8">
        <f t="shared" si="22"/>
        <v>0</v>
      </c>
    </row>
    <row r="156" spans="1:13" x14ac:dyDescent="0.45">
      <c r="A156" s="50" t="s">
        <v>33</v>
      </c>
      <c r="B156" s="2" t="s">
        <v>42</v>
      </c>
      <c r="C156" s="1"/>
      <c r="D156" s="26">
        <v>0.56569999999999998</v>
      </c>
      <c r="E156" s="26">
        <v>9.1999999999999998E-2</v>
      </c>
      <c r="F156" s="1"/>
      <c r="G156" s="11">
        <v>100000000</v>
      </c>
      <c r="H156" s="3">
        <v>0</v>
      </c>
      <c r="I156" s="8">
        <f t="shared" si="21"/>
        <v>0.93369999999999997</v>
      </c>
      <c r="J156" s="8">
        <f t="shared" si="22"/>
        <v>0.19769999999999999</v>
      </c>
    </row>
    <row r="159" spans="1:13" x14ac:dyDescent="0.45">
      <c r="D159" s="7">
        <f>AVERAGE(D141:D148)</f>
        <v>23.481362499999996</v>
      </c>
    </row>
  </sheetData>
  <phoneticPr fontId="1" type="noConversion"/>
  <pageMargins left="0.7" right="0.7" top="0.75" bottom="0.75" header="0.3" footer="0.3"/>
  <pageSetup paperSize="3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6F1C-0D80-444F-BCB2-82BACC14A091}">
  <dimension ref="A1:J17"/>
  <sheetViews>
    <sheetView zoomScale="220" zoomScaleNormal="220" workbookViewId="0">
      <selection activeCell="K17" sqref="K17"/>
    </sheetView>
  </sheetViews>
  <sheetFormatPr defaultColWidth="9.1796875" defaultRowHeight="21" x14ac:dyDescent="0.5"/>
  <cols>
    <col min="1" max="1" width="7.81640625" style="36" bestFit="1" customWidth="1"/>
    <col min="2" max="2" width="10" style="37" bestFit="1" customWidth="1"/>
    <col min="3" max="3" width="8.6328125" style="37" bestFit="1" customWidth="1"/>
    <col min="4" max="4" width="7.453125" style="37" customWidth="1"/>
    <col min="5" max="5" width="7.1796875" style="37" customWidth="1"/>
    <col min="6" max="6" width="6.81640625" style="37" bestFit="1" customWidth="1"/>
    <col min="7" max="7" width="11.453125" style="37" bestFit="1" customWidth="1"/>
    <col min="8" max="8" width="5.453125" style="37" bestFit="1" customWidth="1"/>
    <col min="9" max="9" width="5.36328125" style="37" bestFit="1" customWidth="1"/>
    <col min="10" max="10" width="17.36328125" style="36" bestFit="1" customWidth="1"/>
    <col min="11" max="16384" width="9.1796875" style="36"/>
  </cols>
  <sheetData>
    <row r="1" spans="1:10" x14ac:dyDescent="0.5">
      <c r="A1" s="55" t="s">
        <v>54</v>
      </c>
      <c r="B1" s="56" t="s">
        <v>44</v>
      </c>
      <c r="C1" s="56" t="s">
        <v>45</v>
      </c>
      <c r="D1" s="55" t="s">
        <v>55</v>
      </c>
      <c r="E1" s="55"/>
      <c r="F1" s="55"/>
      <c r="G1" s="55"/>
      <c r="H1" s="55"/>
      <c r="I1" s="55"/>
      <c r="J1" s="55"/>
    </row>
    <row r="2" spans="1:10" x14ac:dyDescent="0.5">
      <c r="A2" s="55"/>
      <c r="B2" s="57"/>
      <c r="C2" s="57"/>
      <c r="D2" s="35" t="s">
        <v>65</v>
      </c>
      <c r="E2" s="35" t="s">
        <v>64</v>
      </c>
      <c r="F2" s="35" t="s">
        <v>46</v>
      </c>
      <c r="G2" s="35" t="s">
        <v>47</v>
      </c>
      <c r="H2" s="35" t="s">
        <v>48</v>
      </c>
      <c r="I2" s="35" t="s">
        <v>49</v>
      </c>
      <c r="J2" s="35" t="s">
        <v>53</v>
      </c>
    </row>
    <row r="3" spans="1:10" x14ac:dyDescent="0.5">
      <c r="A3" s="35">
        <v>1</v>
      </c>
      <c r="B3" s="35">
        <v>163</v>
      </c>
      <c r="C3" s="47" t="s">
        <v>52</v>
      </c>
      <c r="D3" s="35"/>
      <c r="E3" s="35"/>
      <c r="F3" s="35" t="s">
        <v>51</v>
      </c>
      <c r="G3" s="35"/>
      <c r="H3" s="35"/>
      <c r="I3" s="35"/>
      <c r="J3" s="35"/>
    </row>
    <row r="4" spans="1:10" x14ac:dyDescent="0.5">
      <c r="A4" s="35">
        <v>2</v>
      </c>
      <c r="B4" s="35">
        <v>229</v>
      </c>
      <c r="C4" s="47" t="s">
        <v>52</v>
      </c>
      <c r="D4" s="35"/>
      <c r="E4" s="35"/>
      <c r="F4" s="35"/>
      <c r="G4" s="35"/>
      <c r="H4" s="35"/>
      <c r="I4" s="35" t="s">
        <v>51</v>
      </c>
      <c r="J4" s="35"/>
    </row>
    <row r="5" spans="1:10" x14ac:dyDescent="0.5">
      <c r="A5" s="35">
        <v>3</v>
      </c>
      <c r="B5" s="35">
        <v>234</v>
      </c>
      <c r="C5" s="47" t="s">
        <v>52</v>
      </c>
      <c r="D5" s="35"/>
      <c r="E5" s="35"/>
      <c r="F5" s="35" t="s">
        <v>51</v>
      </c>
      <c r="G5" s="35"/>
      <c r="H5" s="35"/>
      <c r="I5" s="35"/>
      <c r="J5" s="35"/>
    </row>
    <row r="6" spans="1:10" x14ac:dyDescent="0.5">
      <c r="A6" s="35">
        <v>4</v>
      </c>
      <c r="B6" s="35">
        <v>413</v>
      </c>
      <c r="C6" s="47" t="s">
        <v>52</v>
      </c>
      <c r="D6" s="35"/>
      <c r="E6" s="35"/>
      <c r="F6" s="35" t="s">
        <v>51</v>
      </c>
      <c r="G6" s="35"/>
      <c r="H6" s="35" t="s">
        <v>51</v>
      </c>
      <c r="I6" s="35" t="s">
        <v>51</v>
      </c>
      <c r="J6" s="35"/>
    </row>
    <row r="7" spans="1:10" x14ac:dyDescent="0.5">
      <c r="A7" s="35">
        <v>5</v>
      </c>
      <c r="B7" s="35">
        <v>414</v>
      </c>
      <c r="C7" s="47" t="s">
        <v>52</v>
      </c>
      <c r="D7" s="35"/>
      <c r="E7" s="35"/>
      <c r="F7" s="35" t="s">
        <v>51</v>
      </c>
      <c r="G7" s="35"/>
      <c r="H7" s="35"/>
      <c r="I7" s="35"/>
      <c r="J7" s="35"/>
    </row>
    <row r="8" spans="1:10" x14ac:dyDescent="0.5">
      <c r="A8" s="35">
        <v>6</v>
      </c>
      <c r="B8" s="35">
        <v>451</v>
      </c>
      <c r="C8" s="47" t="s">
        <v>52</v>
      </c>
      <c r="D8" s="35"/>
      <c r="E8" s="35"/>
      <c r="F8" s="35" t="s">
        <v>51</v>
      </c>
      <c r="G8" s="35"/>
      <c r="H8" s="35"/>
      <c r="I8" s="35"/>
      <c r="J8" s="35"/>
    </row>
    <row r="9" spans="1:10" x14ac:dyDescent="0.5">
      <c r="A9" s="35">
        <v>7</v>
      </c>
      <c r="B9" s="35">
        <v>499</v>
      </c>
      <c r="C9" s="47" t="s">
        <v>52</v>
      </c>
      <c r="D9" s="35"/>
      <c r="E9" s="35"/>
      <c r="F9" s="35" t="s">
        <v>51</v>
      </c>
      <c r="G9" s="35"/>
      <c r="H9" s="35"/>
      <c r="I9" s="35"/>
      <c r="J9" s="35"/>
    </row>
    <row r="10" spans="1:10" x14ac:dyDescent="0.5">
      <c r="A10" s="35">
        <v>8</v>
      </c>
      <c r="B10" s="35">
        <v>601</v>
      </c>
      <c r="C10" s="47" t="s">
        <v>52</v>
      </c>
      <c r="D10" s="35"/>
      <c r="E10" s="35"/>
      <c r="F10" s="35" t="s">
        <v>51</v>
      </c>
      <c r="G10" s="35"/>
      <c r="H10" s="35" t="s">
        <v>51</v>
      </c>
      <c r="I10" s="35" t="s">
        <v>51</v>
      </c>
      <c r="J10" s="35" t="s">
        <v>51</v>
      </c>
    </row>
    <row r="11" spans="1:10" x14ac:dyDescent="0.5">
      <c r="A11" s="35">
        <v>9</v>
      </c>
      <c r="B11" s="35">
        <v>807</v>
      </c>
      <c r="C11" s="47" t="s">
        <v>52</v>
      </c>
      <c r="D11" s="35"/>
      <c r="E11" s="35"/>
      <c r="F11" s="35"/>
      <c r="G11" s="35"/>
      <c r="H11" s="35" t="s">
        <v>51</v>
      </c>
      <c r="I11" s="35"/>
      <c r="J11" s="35" t="s">
        <v>51</v>
      </c>
    </row>
    <row r="12" spans="1:10" x14ac:dyDescent="0.5">
      <c r="A12" s="35">
        <v>10</v>
      </c>
      <c r="B12" s="35">
        <v>836</v>
      </c>
      <c r="C12" s="47" t="s">
        <v>52</v>
      </c>
      <c r="D12" s="35"/>
      <c r="E12" s="35"/>
      <c r="F12" s="35"/>
      <c r="G12" s="35"/>
      <c r="H12" s="35" t="s">
        <v>51</v>
      </c>
      <c r="I12" s="35"/>
      <c r="J12" s="35" t="s">
        <v>51</v>
      </c>
    </row>
    <row r="13" spans="1:10" x14ac:dyDescent="0.5">
      <c r="A13" s="35">
        <v>11</v>
      </c>
      <c r="B13" s="35">
        <v>898</v>
      </c>
      <c r="C13" s="47" t="s">
        <v>52</v>
      </c>
      <c r="D13" s="35"/>
      <c r="E13" s="35"/>
      <c r="F13" s="35" t="s">
        <v>51</v>
      </c>
      <c r="G13" s="35"/>
      <c r="H13" s="35"/>
      <c r="I13" s="35"/>
      <c r="J13" s="35"/>
    </row>
    <row r="14" spans="1:10" x14ac:dyDescent="0.5">
      <c r="A14" s="35">
        <v>12</v>
      </c>
      <c r="B14" s="35">
        <v>920</v>
      </c>
      <c r="C14" s="47" t="s">
        <v>52</v>
      </c>
      <c r="D14" s="35"/>
      <c r="E14" s="35"/>
      <c r="F14" s="35" t="s">
        <v>51</v>
      </c>
      <c r="G14" s="35"/>
      <c r="H14" s="35"/>
      <c r="I14" s="35"/>
      <c r="J14" s="35"/>
    </row>
    <row r="15" spans="1:10" x14ac:dyDescent="0.5">
      <c r="A15" s="35">
        <v>13</v>
      </c>
      <c r="B15" s="35">
        <v>1695</v>
      </c>
      <c r="C15" s="47" t="s">
        <v>52</v>
      </c>
      <c r="D15" s="35"/>
      <c r="E15" s="35"/>
      <c r="F15" s="35" t="s">
        <v>51</v>
      </c>
      <c r="G15" s="35"/>
      <c r="H15" s="35" t="s">
        <v>51</v>
      </c>
      <c r="I15" s="35" t="s">
        <v>51</v>
      </c>
      <c r="J15" s="35" t="s">
        <v>51</v>
      </c>
    </row>
    <row r="16" spans="1:10" x14ac:dyDescent="0.5">
      <c r="A16" s="35">
        <v>14</v>
      </c>
      <c r="B16" s="35">
        <v>219</v>
      </c>
      <c r="C16" s="46" t="s">
        <v>50</v>
      </c>
      <c r="D16" s="35" t="s">
        <v>51</v>
      </c>
      <c r="E16" s="35"/>
      <c r="F16" s="35"/>
      <c r="G16" s="35"/>
      <c r="H16" s="35"/>
      <c r="I16" s="35"/>
      <c r="J16" s="35"/>
    </row>
    <row r="17" spans="1:10" x14ac:dyDescent="0.5">
      <c r="A17" s="35">
        <v>15</v>
      </c>
      <c r="B17" s="35">
        <v>423</v>
      </c>
      <c r="C17" s="46" t="s">
        <v>50</v>
      </c>
      <c r="D17" s="35" t="s">
        <v>51</v>
      </c>
      <c r="E17" s="35"/>
      <c r="F17" s="35"/>
      <c r="G17" s="35"/>
      <c r="H17" s="35"/>
      <c r="I17" s="35"/>
      <c r="J17" s="35"/>
    </row>
  </sheetData>
  <mergeCells count="4">
    <mergeCell ref="D1:J1"/>
    <mergeCell ref="C1:C2"/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7FFC-53A3-4AE2-9BE1-78920D3A4958}">
  <dimension ref="B2:D5"/>
  <sheetViews>
    <sheetView zoomScale="220" zoomScaleNormal="220" workbookViewId="0">
      <selection activeCell="C11" sqref="C11"/>
    </sheetView>
  </sheetViews>
  <sheetFormatPr defaultColWidth="8.81640625" defaultRowHeight="14.5" x14ac:dyDescent="0.35"/>
  <cols>
    <col min="3" max="3" width="35.6328125" style="38" customWidth="1"/>
    <col min="4" max="4" width="50.1796875" style="38" customWidth="1"/>
  </cols>
  <sheetData>
    <row r="2" spans="2:4" ht="21" x14ac:dyDescent="0.35">
      <c r="B2" s="39" t="s">
        <v>56</v>
      </c>
      <c r="C2" s="40" t="s">
        <v>58</v>
      </c>
      <c r="D2" s="40" t="s">
        <v>61</v>
      </c>
    </row>
    <row r="3" spans="2:4" ht="42" x14ac:dyDescent="0.35">
      <c r="B3" s="39" t="s">
        <v>57</v>
      </c>
      <c r="C3" s="41" t="s">
        <v>62</v>
      </c>
      <c r="D3" s="40" t="s">
        <v>59</v>
      </c>
    </row>
    <row r="4" spans="2:4" ht="84" x14ac:dyDescent="0.35">
      <c r="B4" s="39" t="s">
        <v>52</v>
      </c>
      <c r="C4" s="41" t="s">
        <v>63</v>
      </c>
      <c r="D4" s="42" t="s">
        <v>66</v>
      </c>
    </row>
    <row r="5" spans="2:4" ht="42" x14ac:dyDescent="0.35">
      <c r="B5" s="39" t="s">
        <v>50</v>
      </c>
      <c r="C5" s="41" t="s">
        <v>60</v>
      </c>
      <c r="D5" s="41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j h M q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z d M N D b b R h 3 F t 9 K F + s A M A A A D / / w M A U E s D B B Q A A g A I A A A A I Q A S G Q 8 A L Q E A A C A C A A A T A A A A R m 9 y b X V s Y X M v U 2 V j d G l v b j E u b X S Q 0 W v C M B D G 3 w v + D 0 f 2 o t A V d O r m p C 9 r N x i I M u y e 1 j 3 E e r P B 9 i L J x S n i / 7 5 I G d t g z U t y v y / f X b 5 Y L F h p g m W z 9 6 d B Y E t p c A 2 E n x B D h d w J w K + l d q Z A T x K 7 j 1 J d u B q J u 0 + q w i j R x L 6 w X Z H c 5 6 8 W j c 0 z J W n r J M F M u X x B m B q 1 R 7 i G B 6 P 1 t p R 7 J J j L y 0 B Z w U y u t J G s z T F f O D Y o i z J P 0 W 5 Z 7 3 L / i I g P L H r h W 4 q V q h W j i Q W I E B J d u Z p s P A n h k Q q 9 V r S J + 4 P R I I Q X p x m X f K w w / j l G c 0 3 4 3 g u b M F c i K S V t f M r s u E P h U 2 V y 5 S 9 l R p L 9 0 K Z u u l 9 E 2 2 2 S h 6 e T a G j f T 2 e v A O O B z y F 8 8 4 H n z 8 T j Y X T x / R J u W g z D F j 5 q a z R u M d y 2 G e 5 a D J M / / N z r B I r + / Z n p F w A A A P / / A w B Q S w E C L Q A U A A Y A C A A A A C E A K t 2 q Q N I A A A A 3 A Q A A E w A A A A A A A A A A A A A A A A A A A A A A W 0 N v b n R l b n R f V H l w Z X N d L n h t b F B L A Q I t A B Q A A g A I A A A A I Q B e O E y p r Q A A A P c A A A A S A A A A A A A A A A A A A A A A A A s D A A B D b 2 5 m a W c v U G F j a 2 F n Z S 5 4 b W x Q S w E C L Q A U A A I A C A A A A C E A E h k P A C 0 B A A A g A g A A E w A A A A A A A A A A A A A A A A D o A w A A R m 9 y b X V s Y X M v U 2 V j d G l v b j E u b V B L B Q Y A A A A A A w A D A M I A A A B G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s A A A A A A A C q C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5 l d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h U M T c 6 M T I 6 N D U u N j g z N D I 4 N l o i L z 4 8 R W 5 0 c n k g V H l w Z T 0 i R m l s b E N v b H V t b l R 5 c G V z I i B W Y W x 1 Z T 0 i c 0 J n T U d C Z 0 1 H Q X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M 2 U w M j k 0 Z C 0 1 N G I x L T R i Z T k t O T Q z M C 1 h N 2 E 1 M W R j O T R k N z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L 0 F 1 d G 9 S Z W 1 v d m V k Q 2 9 s d W 1 u c z E u e 0 N v b H V t b j E s M H 0 m c X V v d D s s J n F 1 b 3 Q 7 U 2 V j d G l v b j E v b m V 3 L 0 F 1 d G 9 S Z W 1 v d m V k Q 2 9 s d W 1 u c z E u e 0 N v b H V t b j I s M X 0 m c X V v d D s s J n F 1 b 3 Q 7 U 2 V j d G l v b j E v b m V 3 L 0 F 1 d G 9 S Z W 1 v d m V k Q 2 9 s d W 1 u c z E u e 0 N v b H V t b j M s M n 0 m c X V v d D s s J n F 1 b 3 Q 7 U 2 V j d G l v b j E v b m V 3 L 0 F 1 d G 9 S Z W 1 v d m V k Q 2 9 s d W 1 u c z E u e 0 N v b H V t b j Q s M 3 0 m c X V v d D s s J n F 1 b 3 Q 7 U 2 V j d G l v b j E v b m V 3 L 0 F 1 d G 9 S Z W 1 v d m V k Q 2 9 s d W 1 u c z E u e 0 N v b H V t b j U s N H 0 m c X V v d D s s J n F 1 b 3 Q 7 U 2 V j d G l v b j E v b m V 3 L 0 F 1 d G 9 S Z W 1 v d m V k Q 2 9 s d W 1 u c z E u e 0 N v b H V t b j Y s N X 0 m c X V v d D s s J n F 1 b 3 Q 7 U 2 V j d G l v b j E v b m V 3 L 0 F 1 d G 9 S Z W 1 v d m V k Q 2 9 s d W 1 u c z E u e 0 N v b H V t b j c s N n 0 m c X V v d D s s J n F 1 b 3 Q 7 U 2 V j d G l v b j E v b m V 3 L 0 F 1 d G 9 S Z W 1 v d m V k Q 2 9 s d W 1 u c z E u e 0 N v b H V t b j g s N 3 0 m c X V v d D s s J n F 1 b 3 Q 7 U 2 V j d G l v b j E v b m V 3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m V 3 L 0 F 1 d G 9 S Z W 1 v d m V k Q 2 9 s d W 1 u c z E u e 0 N v b H V t b j E s M H 0 m c X V v d D s s J n F 1 b 3 Q 7 U 2 V j d G l v b j E v b m V 3 L 0 F 1 d G 9 S Z W 1 v d m V k Q 2 9 s d W 1 u c z E u e 0 N v b H V t b j I s M X 0 m c X V v d D s s J n F 1 b 3 Q 7 U 2 V j d G l v b j E v b m V 3 L 0 F 1 d G 9 S Z W 1 v d m V k Q 2 9 s d W 1 u c z E u e 0 N v b H V t b j M s M n 0 m c X V v d D s s J n F 1 b 3 Q 7 U 2 V j d G l v b j E v b m V 3 L 0 F 1 d G 9 S Z W 1 v d m V k Q 2 9 s d W 1 u c z E u e 0 N v b H V t b j Q s M 3 0 m c X V v d D s s J n F 1 b 3 Q 7 U 2 V j d G l v b j E v b m V 3 L 0 F 1 d G 9 S Z W 1 v d m V k Q 2 9 s d W 1 u c z E u e 0 N v b H V t b j U s N H 0 m c X V v d D s s J n F 1 b 3 Q 7 U 2 V j d G l v b j E v b m V 3 L 0 F 1 d G 9 S Z W 1 v d m V k Q 2 9 s d W 1 u c z E u e 0 N v b H V t b j Y s N X 0 m c X V v d D s s J n F 1 b 3 Q 7 U 2 V j d G l v b j E v b m V 3 L 0 F 1 d G 9 S Z W 1 v d m V k Q 2 9 s d W 1 u c z E u e 0 N v b H V t b j c s N n 0 m c X V v d D s s J n F 1 b 3 Q 7 U 2 V j d G l v b j E v b m V 3 L 0 F 1 d G 9 S Z W 1 v d m V k Q 2 9 s d W 1 u c z E u e 0 N v b H V t b j g s N 3 0 m c X V v d D s s J n F 1 b 3 Q 7 U 2 V j d G l v b j E v b m V 3 L 0 F 1 d G 9 S Z W 1 v d m V k Q 2 9 s d W 1 u c z E u e 0 N v b H V t b j k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l d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l d y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P n k 9 j 8 d x f F D q Q k A b W x l C k U A A A A A A g A A A A A A E G Y A A A A B A A A g A A A A H 1 1 z W 1 7 1 h g + u x x y M / q 3 c J 4 L e m 6 0 B 9 8 i R 6 R X b / J L e R V c A A A A A D o A A A A A C A A A g A A A A 4 u G w z y L C o n d C B Y p L Q y S L x J T E n 9 / M 3 H y J 4 P w 9 d b d z K 3 5 Q A A A A E Z H d s M l p E G x L b U i V o s 7 a r i 8 w X W w T U w j W o j / O d n 4 f + a e + l u P 8 X D D 1 L o 9 7 A o G D d h C O h / I X 1 u I l Q b 7 X c 7 X a 0 i I X f J + 6 S r O 4 b u q / Q 4 X / m 4 g 4 f S 1 A A A A A O V m 4 N 4 z 1 n T D p + C 4 j K 9 4 O l b g o c A 6 e D q D v / p U z j 3 k O 6 E o 3 J y o I 3 r F 9 L o O p w v Z x L Z T O o A m f v S z n c a U Z Z 4 L 4 C K / 3 F g = = < / D a t a M a s h u p > 
</file>

<file path=customXml/itemProps1.xml><?xml version="1.0" encoding="utf-8"?>
<ds:datastoreItem xmlns:ds="http://schemas.openxmlformats.org/officeDocument/2006/customXml" ds:itemID="{96431EF6-04C8-4BE7-9699-959F38976F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Tiankuan Liu</dc:creator>
  <cp:lastModifiedBy>Liu, Tiankuan</cp:lastModifiedBy>
  <cp:lastPrinted>2025-02-14T18:18:07Z</cp:lastPrinted>
  <dcterms:created xsi:type="dcterms:W3CDTF">2015-06-05T18:17:20Z</dcterms:created>
  <dcterms:modified xsi:type="dcterms:W3CDTF">2025-02-14T18:18:16Z</dcterms:modified>
</cp:coreProperties>
</file>