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CLC\"/>
    </mc:Choice>
  </mc:AlternateContent>
  <xr:revisionPtr revIDLastSave="0" documentId="13_ncr:1_{6B7AE77C-1A83-4A30-8012-8C794878CE4F}" xr6:coauthVersionLast="47" xr6:coauthVersionMax="47" xr10:uidLastSave="{00000000-0000-0000-0000-000000000000}"/>
  <bookViews>
    <workbookView xWindow="57480" yWindow="-120" windowWidth="29040" windowHeight="15990" xr2:uid="{00000000-000D-0000-FFFF-FFFF00000000}"/>
  </bookViews>
  <sheets>
    <sheet name="Cover" sheetId="2" r:id="rId1"/>
    <sheet name="Growth Composite Index" sheetId="1" r:id="rId2"/>
  </sheets>
  <definedNames>
    <definedName name="_xlnm._FilterDatabase" localSheetId="1" hidden="1">'Growth Composite Index'!$AF$15:$AG$117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2" l="1"/>
  <c r="H22" i="2"/>
  <c r="H21" i="2"/>
  <c r="H20" i="2"/>
  <c r="H18" i="2"/>
  <c r="H19" i="2"/>
  <c r="H17" i="2"/>
  <c r="H16" i="2"/>
  <c r="DE48" i="1"/>
  <c r="DE44" i="1"/>
  <c r="DE45" i="1"/>
  <c r="DE46" i="1"/>
  <c r="DE47" i="1"/>
  <c r="CM16" i="1"/>
  <c r="DD14" i="1"/>
  <c r="DD49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15" i="1"/>
  <c r="Z23" i="1"/>
  <c r="Z22" i="1"/>
  <c r="Z20" i="1"/>
  <c r="Z19" i="1"/>
  <c r="Z18" i="1"/>
  <c r="Z17" i="1"/>
  <c r="Z16" i="1"/>
  <c r="Z15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14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N15" i="1"/>
  <c r="N16" i="1"/>
  <c r="N17" i="1"/>
  <c r="N18" i="1"/>
  <c r="N19" i="1"/>
  <c r="N20" i="1"/>
  <c r="N21" i="1"/>
  <c r="N22" i="1"/>
  <c r="O22" i="1" s="1"/>
  <c r="P22" i="1" s="1"/>
  <c r="N23" i="1"/>
  <c r="N24" i="1"/>
  <c r="N25" i="1"/>
  <c r="N26" i="1"/>
  <c r="N27" i="1"/>
  <c r="N28" i="1"/>
  <c r="N29" i="1"/>
  <c r="N30" i="1"/>
  <c r="N31" i="1"/>
  <c r="N32" i="1"/>
  <c r="N33" i="1"/>
  <c r="N34" i="1"/>
  <c r="O34" i="1" s="1"/>
  <c r="P34" i="1" s="1"/>
  <c r="N35" i="1"/>
  <c r="N36" i="1"/>
  <c r="N37" i="1"/>
  <c r="N38" i="1"/>
  <c r="N39" i="1"/>
  <c r="N40" i="1"/>
  <c r="N41" i="1"/>
  <c r="N42" i="1"/>
  <c r="N43" i="1"/>
  <c r="N44" i="1"/>
  <c r="N45" i="1"/>
  <c r="N46" i="1"/>
  <c r="O46" i="1" s="1"/>
  <c r="P46" i="1" s="1"/>
  <c r="N47" i="1"/>
  <c r="N48" i="1"/>
  <c r="N49" i="1"/>
  <c r="N50" i="1"/>
  <c r="O50" i="1" s="1"/>
  <c r="N51" i="1"/>
  <c r="O27" i="1" l="1"/>
  <c r="P27" i="1" s="1"/>
  <c r="O29" i="1"/>
  <c r="P29" i="1" s="1"/>
  <c r="O41" i="1"/>
  <c r="P41" i="1" s="1"/>
  <c r="O39" i="1"/>
  <c r="P39" i="1" s="1"/>
  <c r="O15" i="1"/>
  <c r="P15" i="1" s="1"/>
  <c r="O42" i="1"/>
  <c r="P42" i="1" s="1"/>
  <c r="O30" i="1"/>
  <c r="P30" i="1" s="1"/>
  <c r="O18" i="1"/>
  <c r="P18" i="1" s="1"/>
  <c r="O33" i="1"/>
  <c r="P33" i="1" s="1"/>
  <c r="O40" i="1"/>
  <c r="P40" i="1" s="1"/>
  <c r="O28" i="1"/>
  <c r="P28" i="1" s="1"/>
  <c r="O16" i="1"/>
  <c r="P16" i="1" s="1"/>
  <c r="O49" i="1"/>
  <c r="P49" i="1" s="1"/>
  <c r="O37" i="1"/>
  <c r="P37" i="1" s="1"/>
  <c r="O36" i="1"/>
  <c r="P36" i="1" s="1"/>
  <c r="O45" i="1"/>
  <c r="P45" i="1" s="1"/>
  <c r="O25" i="1"/>
  <c r="P25" i="1" s="1"/>
  <c r="O48" i="1"/>
  <c r="P48" i="1" s="1"/>
  <c r="O24" i="1"/>
  <c r="P24" i="1" s="1"/>
  <c r="O47" i="1"/>
  <c r="P47" i="1" s="1"/>
  <c r="O23" i="1"/>
  <c r="P23" i="1" s="1"/>
  <c r="O21" i="1"/>
  <c r="P21" i="1" s="1"/>
  <c r="O20" i="1"/>
  <c r="P20" i="1" s="1"/>
  <c r="O17" i="1"/>
  <c r="P17" i="1" s="1"/>
  <c r="O44" i="1"/>
  <c r="P44" i="1" s="1"/>
  <c r="O32" i="1"/>
  <c r="P32" i="1" s="1"/>
  <c r="O43" i="1"/>
  <c r="P43" i="1" s="1"/>
  <c r="O31" i="1"/>
  <c r="P31" i="1" s="1"/>
  <c r="O19" i="1"/>
  <c r="P19" i="1" s="1"/>
  <c r="P50" i="1"/>
  <c r="O38" i="1"/>
  <c r="P38" i="1" s="1"/>
  <c r="O26" i="1"/>
  <c r="P26" i="1" s="1"/>
  <c r="O35" i="1"/>
  <c r="P35" i="1" s="1"/>
  <c r="BW14" i="1"/>
  <c r="BV14" i="1" s="1"/>
  <c r="CE14" i="1"/>
  <c r="CD14" i="1" s="1"/>
  <c r="AG8" i="1"/>
  <c r="CL5" i="1"/>
  <c r="DE14" i="1"/>
  <c r="DE39" i="1"/>
  <c r="DE27" i="1"/>
  <c r="DE15" i="1"/>
  <c r="DE29" i="1"/>
  <c r="DE26" i="1"/>
  <c r="DE32" i="1"/>
  <c r="DE20" i="1"/>
  <c r="DE42" i="1"/>
  <c r="DE18" i="1"/>
  <c r="DE28" i="1"/>
  <c r="DE43" i="1"/>
  <c r="DE31" i="1"/>
  <c r="DE19" i="1"/>
  <c r="DE40" i="1"/>
  <c r="DE16" i="1"/>
  <c r="DE37" i="1"/>
  <c r="DE38" i="1"/>
  <c r="DE35" i="1"/>
  <c r="DE23" i="1"/>
  <c r="DE33" i="1"/>
  <c r="DE21" i="1"/>
  <c r="DE30" i="1"/>
  <c r="DE34" i="1"/>
  <c r="DE22" i="1"/>
  <c r="DE41" i="1"/>
  <c r="DE17" i="1"/>
  <c r="DE36" i="1"/>
  <c r="DE24" i="1"/>
  <c r="DE25" i="1"/>
  <c r="CU9" i="1"/>
  <c r="CU8" i="1"/>
  <c r="Y8" i="1"/>
  <c r="CU5" i="1"/>
  <c r="Y5" i="1"/>
  <c r="BO50" i="1"/>
  <c r="BO26" i="1"/>
  <c r="BO38" i="1"/>
  <c r="BO14" i="1"/>
  <c r="BO51" i="1"/>
  <c r="BO42" i="1"/>
  <c r="BO30" i="1"/>
  <c r="BO18" i="1"/>
  <c r="BO48" i="1"/>
  <c r="BO41" i="1"/>
  <c r="BO29" i="1"/>
  <c r="BO17" i="1"/>
  <c r="BO24" i="1"/>
  <c r="BO36" i="1"/>
  <c r="BO39" i="1"/>
  <c r="BO27" i="1"/>
  <c r="BO15" i="1"/>
  <c r="BO21" i="1"/>
  <c r="BO33" i="1"/>
  <c r="BO45" i="1"/>
  <c r="BO25" i="1"/>
  <c r="BO44" i="1"/>
  <c r="BO32" i="1"/>
  <c r="BO20" i="1"/>
  <c r="BO37" i="1"/>
  <c r="BO49" i="1"/>
  <c r="BO40" i="1"/>
  <c r="BO28" i="1"/>
  <c r="BO16" i="1"/>
  <c r="BO35" i="1"/>
  <c r="BO47" i="1"/>
  <c r="BO23" i="1"/>
  <c r="BO46" i="1"/>
  <c r="BO34" i="1"/>
  <c r="BO22" i="1"/>
  <c r="BF14" i="1"/>
  <c r="BE14" i="1" s="1"/>
  <c r="BO43" i="1"/>
  <c r="BO31" i="1"/>
  <c r="BO19" i="1"/>
  <c r="AX14" i="1"/>
  <c r="AW14" i="1" s="1"/>
  <c r="AP14" i="1"/>
  <c r="AO14" i="1" s="1"/>
  <c r="CU6" i="1"/>
  <c r="CY14" i="1" s="1"/>
  <c r="CU10" i="1"/>
  <c r="BM9" i="1" l="1"/>
  <c r="BM8" i="1"/>
  <c r="BM6" i="1"/>
  <c r="BM5" i="1"/>
  <c r="DC5" i="1"/>
  <c r="DC6" i="1"/>
  <c r="DH17" i="1" s="1"/>
  <c r="CW43" i="1"/>
  <c r="CW18" i="1"/>
  <c r="CW17" i="1"/>
  <c r="CW14" i="1"/>
  <c r="CW15" i="1"/>
  <c r="CW16" i="1"/>
  <c r="CW52" i="1"/>
  <c r="CW29" i="1"/>
  <c r="CW45" i="1"/>
  <c r="CW23" i="1"/>
  <c r="CW35" i="1"/>
  <c r="CX23" i="1"/>
  <c r="CX35" i="1"/>
  <c r="CX47" i="1"/>
  <c r="CX24" i="1"/>
  <c r="CX36" i="1"/>
  <c r="CX48" i="1"/>
  <c r="CX25" i="1"/>
  <c r="CX37" i="1"/>
  <c r="CX49" i="1"/>
  <c r="CX22" i="1"/>
  <c r="CX14" i="1"/>
  <c r="CX26" i="1"/>
  <c r="CX38" i="1"/>
  <c r="CX50" i="1"/>
  <c r="CX15" i="1"/>
  <c r="CX27" i="1"/>
  <c r="CX39" i="1"/>
  <c r="CX51" i="1"/>
  <c r="CX16" i="1"/>
  <c r="CX28" i="1"/>
  <c r="CX40" i="1"/>
  <c r="CX52" i="1"/>
  <c r="CX17" i="1"/>
  <c r="CX29" i="1"/>
  <c r="CX41" i="1"/>
  <c r="CX18" i="1"/>
  <c r="CX30" i="1"/>
  <c r="CX42" i="1"/>
  <c r="CX19" i="1"/>
  <c r="CX31" i="1"/>
  <c r="CX43" i="1"/>
  <c r="CX34" i="1"/>
  <c r="CX20" i="1"/>
  <c r="CX32" i="1"/>
  <c r="CX44" i="1"/>
  <c r="CX21" i="1"/>
  <c r="CX33" i="1"/>
  <c r="CX45" i="1"/>
  <c r="CX46" i="1"/>
  <c r="CW41" i="1"/>
  <c r="CW47" i="1"/>
  <c r="CW30" i="1"/>
  <c r="CW42" i="1"/>
  <c r="CW31" i="1"/>
  <c r="CW26" i="1"/>
  <c r="CW38" i="1"/>
  <c r="CW50" i="1"/>
  <c r="CW27" i="1"/>
  <c r="CW39" i="1"/>
  <c r="CW51" i="1"/>
  <c r="CW49" i="1"/>
  <c r="CW20" i="1"/>
  <c r="CW32" i="1"/>
  <c r="CW44" i="1"/>
  <c r="CW25" i="1"/>
  <c r="CW22" i="1"/>
  <c r="CW34" i="1"/>
  <c r="CW46" i="1"/>
  <c r="CW37" i="1"/>
  <c r="CW24" i="1"/>
  <c r="CW36" i="1"/>
  <c r="CW48" i="1"/>
  <c r="CW19" i="1"/>
  <c r="CW28" i="1"/>
  <c r="CW21" i="1"/>
  <c r="CW40" i="1"/>
  <c r="CW33" i="1"/>
  <c r="AO6" i="1"/>
  <c r="AO5" i="1"/>
  <c r="Y10" i="1"/>
  <c r="Y9" i="1"/>
  <c r="BV6" i="1"/>
  <c r="CL10" i="1"/>
  <c r="CL9" i="1"/>
  <c r="CL8" i="1"/>
  <c r="CL6" i="1"/>
  <c r="AO9" i="1"/>
  <c r="AO8" i="1"/>
  <c r="AO10" i="1"/>
  <c r="Y6" i="1"/>
  <c r="AC19" i="1" s="1"/>
  <c r="AG10" i="1"/>
  <c r="DC8" i="1"/>
  <c r="DC10" i="1"/>
  <c r="DC9" i="1"/>
  <c r="BV8" i="1"/>
  <c r="AG9" i="1"/>
  <c r="CD8" i="1"/>
  <c r="BV10" i="1"/>
  <c r="BV5" i="1"/>
  <c r="AG5" i="1"/>
  <c r="AG6" i="1"/>
  <c r="AK19" i="1" s="1"/>
  <c r="CD10" i="1"/>
  <c r="CD9" i="1"/>
  <c r="CY19" i="1"/>
  <c r="BV9" i="1"/>
  <c r="CD5" i="1"/>
  <c r="CD6" i="1"/>
  <c r="CH14" i="1" s="1"/>
  <c r="BM10" i="1"/>
  <c r="CU11" i="1" l="1"/>
  <c r="AJ36" i="1"/>
  <c r="BV11" i="1"/>
  <c r="BM11" i="1"/>
  <c r="CD11" i="1"/>
  <c r="C21" i="1"/>
  <c r="C20" i="1"/>
  <c r="DH16" i="1"/>
  <c r="DH14" i="1"/>
  <c r="DG14" i="1"/>
  <c r="DF14" i="1"/>
  <c r="DF35" i="1"/>
  <c r="AI14" i="1"/>
  <c r="DF36" i="1"/>
  <c r="BY14" i="1"/>
  <c r="DF38" i="1"/>
  <c r="DF31" i="1"/>
  <c r="DF46" i="1"/>
  <c r="DF22" i="1"/>
  <c r="DF32" i="1"/>
  <c r="DF30" i="1"/>
  <c r="DF20" i="1"/>
  <c r="DF28" i="1"/>
  <c r="DF39" i="1"/>
  <c r="DF24" i="1"/>
  <c r="DF17" i="1"/>
  <c r="DF23" i="1"/>
  <c r="DF40" i="1"/>
  <c r="DF34" i="1"/>
  <c r="DF26" i="1"/>
  <c r="DF16" i="1"/>
  <c r="DF49" i="1"/>
  <c r="DF45" i="1"/>
  <c r="CH29" i="1"/>
  <c r="DF19" i="1"/>
  <c r="DF37" i="1"/>
  <c r="DF33" i="1"/>
  <c r="DF43" i="1"/>
  <c r="DF25" i="1"/>
  <c r="DF21" i="1"/>
  <c r="DG24" i="1"/>
  <c r="DG36" i="1"/>
  <c r="DG48" i="1"/>
  <c r="DG25" i="1"/>
  <c r="DG37" i="1"/>
  <c r="DG49" i="1"/>
  <c r="DG35" i="1"/>
  <c r="DG26" i="1"/>
  <c r="DG38" i="1"/>
  <c r="DG15" i="1"/>
  <c r="DG27" i="1"/>
  <c r="DG39" i="1"/>
  <c r="DG23" i="1"/>
  <c r="DG16" i="1"/>
  <c r="DG28" i="1"/>
  <c r="DG40" i="1"/>
  <c r="DG17" i="1"/>
  <c r="DG29" i="1"/>
  <c r="DG41" i="1"/>
  <c r="DG18" i="1"/>
  <c r="DG30" i="1"/>
  <c r="DG42" i="1"/>
  <c r="DG47" i="1"/>
  <c r="DG19" i="1"/>
  <c r="DG31" i="1"/>
  <c r="DG43" i="1"/>
  <c r="DG20" i="1"/>
  <c r="DG32" i="1"/>
  <c r="DG44" i="1"/>
  <c r="DG21" i="1"/>
  <c r="DG33" i="1"/>
  <c r="DG45" i="1"/>
  <c r="DG22" i="1"/>
  <c r="DG34" i="1"/>
  <c r="DG46" i="1"/>
  <c r="DF42" i="1"/>
  <c r="DF18" i="1"/>
  <c r="DF48" i="1"/>
  <c r="DF44" i="1"/>
  <c r="DH28" i="1"/>
  <c r="DH40" i="1"/>
  <c r="DH27" i="1"/>
  <c r="DH20" i="1"/>
  <c r="DH32" i="1"/>
  <c r="DH44" i="1"/>
  <c r="DH39" i="1"/>
  <c r="DH26" i="1"/>
  <c r="DH24" i="1"/>
  <c r="DH36" i="1"/>
  <c r="DH48" i="1"/>
  <c r="DH15" i="1"/>
  <c r="DH38" i="1"/>
  <c r="DH34" i="1"/>
  <c r="DH42" i="1"/>
  <c r="DH18" i="1"/>
  <c r="DH46" i="1"/>
  <c r="DH41" i="1"/>
  <c r="DH29" i="1"/>
  <c r="DH49" i="1"/>
  <c r="DH45" i="1"/>
  <c r="DH33" i="1"/>
  <c r="DH21" i="1"/>
  <c r="DH43" i="1"/>
  <c r="DH47" i="1"/>
  <c r="DH31" i="1"/>
  <c r="DH35" i="1"/>
  <c r="DH19" i="1"/>
  <c r="DH23" i="1"/>
  <c r="DH22" i="1"/>
  <c r="DH37" i="1"/>
  <c r="DH25" i="1"/>
  <c r="DH30" i="1"/>
  <c r="DF41" i="1"/>
  <c r="DF27" i="1"/>
  <c r="DF47" i="1"/>
  <c r="DF29" i="1"/>
  <c r="DF15" i="1"/>
  <c r="CL11" i="1"/>
  <c r="AO11" i="1"/>
  <c r="AG11" i="1"/>
  <c r="Y11" i="1"/>
  <c r="BP14" i="1"/>
  <c r="BX14" i="1"/>
  <c r="CF14" i="1"/>
  <c r="CF15" i="1"/>
  <c r="BP21" i="1"/>
  <c r="BP15" i="1"/>
  <c r="BQ14" i="1"/>
  <c r="BR29" i="1"/>
  <c r="BR14" i="1"/>
  <c r="AW6" i="1"/>
  <c r="AW5" i="1"/>
  <c r="BY19" i="1"/>
  <c r="BX43" i="1"/>
  <c r="AI32" i="1"/>
  <c r="AA25" i="1"/>
  <c r="BQ19" i="1"/>
  <c r="AB24" i="1"/>
  <c r="CF29" i="1"/>
  <c r="CG29" i="1"/>
  <c r="AB29" i="1"/>
  <c r="BQ49" i="1"/>
  <c r="AI27" i="1"/>
  <c r="BP25" i="1"/>
  <c r="AA24" i="1"/>
  <c r="CF45" i="1"/>
  <c r="BQ39" i="1"/>
  <c r="BP40" i="1"/>
  <c r="BP26" i="1"/>
  <c r="BP46" i="1"/>
  <c r="AI29" i="1"/>
  <c r="AK39" i="1"/>
  <c r="BP22" i="1"/>
  <c r="CF49" i="1"/>
  <c r="BP45" i="1"/>
  <c r="BP28" i="1"/>
  <c r="CF39" i="1"/>
  <c r="AA19" i="1"/>
  <c r="BX44" i="1"/>
  <c r="AA35" i="1"/>
  <c r="AI35" i="1"/>
  <c r="AA34" i="1"/>
  <c r="BQ29" i="1"/>
  <c r="AA26" i="1"/>
  <c r="AA20" i="1"/>
  <c r="BP48" i="1"/>
  <c r="BP31" i="1"/>
  <c r="AA21" i="1"/>
  <c r="AB27" i="1"/>
  <c r="AB49" i="1"/>
  <c r="AB39" i="1"/>
  <c r="BX19" i="1"/>
  <c r="BP29" i="1"/>
  <c r="BP20" i="1"/>
  <c r="BP19" i="1"/>
  <c r="BP23" i="1"/>
  <c r="AI31" i="1"/>
  <c r="AI40" i="1"/>
  <c r="AI42" i="1"/>
  <c r="CF27" i="1"/>
  <c r="BP44" i="1"/>
  <c r="CG49" i="1"/>
  <c r="BP33" i="1"/>
  <c r="CF31" i="1"/>
  <c r="AA23" i="1"/>
  <c r="AA37" i="1"/>
  <c r="CF30" i="1"/>
  <c r="BP27" i="1"/>
  <c r="CF46" i="1"/>
  <c r="BR19" i="1"/>
  <c r="AC49" i="1"/>
  <c r="AC39" i="1"/>
  <c r="AK49" i="1"/>
  <c r="AK29" i="1"/>
  <c r="BX50" i="1"/>
  <c r="BX18" i="1"/>
  <c r="AI36" i="1"/>
  <c r="AI52" i="1"/>
  <c r="AI37" i="1"/>
  <c r="AI24" i="1"/>
  <c r="AI28" i="1"/>
  <c r="AI18" i="1"/>
  <c r="AI17" i="1"/>
  <c r="AI22" i="1"/>
  <c r="AI44" i="1"/>
  <c r="AI21" i="1"/>
  <c r="AI46" i="1"/>
  <c r="AI50" i="1"/>
  <c r="AI45" i="1"/>
  <c r="AI15" i="1"/>
  <c r="AI34" i="1"/>
  <c r="AI47" i="1"/>
  <c r="AI41" i="1"/>
  <c r="AI38" i="1"/>
  <c r="AI23" i="1"/>
  <c r="AI48" i="1"/>
  <c r="BP16" i="1"/>
  <c r="BP41" i="1"/>
  <c r="BP32" i="1"/>
  <c r="BP51" i="1"/>
  <c r="BP47" i="1"/>
  <c r="BP52" i="1"/>
  <c r="BP24" i="1"/>
  <c r="BP17" i="1"/>
  <c r="BP42" i="1"/>
  <c r="BX27" i="1"/>
  <c r="BX20" i="1"/>
  <c r="BX15" i="1"/>
  <c r="BX23" i="1"/>
  <c r="BX48" i="1"/>
  <c r="BX30" i="1"/>
  <c r="BX25" i="1"/>
  <c r="BX45" i="1"/>
  <c r="BX31" i="1"/>
  <c r="BX21" i="1"/>
  <c r="BX34" i="1"/>
  <c r="BX35" i="1"/>
  <c r="BX52" i="1"/>
  <c r="BX17" i="1"/>
  <c r="BX32" i="1"/>
  <c r="BX16" i="1"/>
  <c r="BX46" i="1"/>
  <c r="BX40" i="1"/>
  <c r="BX22" i="1"/>
  <c r="BX36" i="1"/>
  <c r="BX51" i="1"/>
  <c r="BX47" i="1"/>
  <c r="BX41" i="1"/>
  <c r="BX49" i="1"/>
  <c r="BX39" i="1"/>
  <c r="BX26" i="1"/>
  <c r="BX42" i="1"/>
  <c r="BX37" i="1"/>
  <c r="AA51" i="1"/>
  <c r="AA41" i="1"/>
  <c r="AA45" i="1"/>
  <c r="AA40" i="1"/>
  <c r="AA38" i="1"/>
  <c r="AA36" i="1"/>
  <c r="AA16" i="1"/>
  <c r="AA52" i="1"/>
  <c r="AA42" i="1"/>
  <c r="AA30" i="1"/>
  <c r="AA17" i="1"/>
  <c r="AA22" i="1"/>
  <c r="AA43" i="1"/>
  <c r="AA28" i="1"/>
  <c r="AA18" i="1"/>
  <c r="AA27" i="1"/>
  <c r="AA33" i="1"/>
  <c r="AA44" i="1"/>
  <c r="AA31" i="1"/>
  <c r="AA32" i="1"/>
  <c r="AA14" i="1"/>
  <c r="AA50" i="1"/>
  <c r="AA46" i="1"/>
  <c r="AA15" i="1"/>
  <c r="BR49" i="1"/>
  <c r="AI19" i="1"/>
  <c r="CG39" i="1"/>
  <c r="AI49" i="1"/>
  <c r="AA47" i="1"/>
  <c r="BP18" i="1"/>
  <c r="BP35" i="1"/>
  <c r="BY29" i="1"/>
  <c r="AI20" i="1"/>
  <c r="BX33" i="1"/>
  <c r="AC29" i="1"/>
  <c r="CF35" i="1"/>
  <c r="CF16" i="1"/>
  <c r="CF38" i="1"/>
  <c r="CF17" i="1"/>
  <c r="CF21" i="1"/>
  <c r="CF32" i="1"/>
  <c r="CF23" i="1"/>
  <c r="CF50" i="1"/>
  <c r="CF40" i="1"/>
  <c r="CF33" i="1"/>
  <c r="CF28" i="1"/>
  <c r="CF22" i="1"/>
  <c r="CF18" i="1"/>
  <c r="CF37" i="1"/>
  <c r="CF34" i="1"/>
  <c r="CF41" i="1"/>
  <c r="CF36" i="1"/>
  <c r="CF51" i="1"/>
  <c r="CF42" i="1"/>
  <c r="CF25" i="1"/>
  <c r="CF43" i="1"/>
  <c r="CF20" i="1"/>
  <c r="CF52" i="1"/>
  <c r="CF24" i="1"/>
  <c r="CF26" i="1"/>
  <c r="CH49" i="1"/>
  <c r="AI39" i="1"/>
  <c r="AI33" i="1"/>
  <c r="AI30" i="1"/>
  <c r="CF48" i="1"/>
  <c r="CF47" i="1"/>
  <c r="CG19" i="1"/>
  <c r="BY49" i="1"/>
  <c r="BY39" i="1"/>
  <c r="BP49" i="1"/>
  <c r="BX24" i="1"/>
  <c r="BP34" i="1"/>
  <c r="AA39" i="1"/>
  <c r="BP37" i="1"/>
  <c r="CH19" i="1"/>
  <c r="BX38" i="1"/>
  <c r="BP38" i="1"/>
  <c r="AA49" i="1"/>
  <c r="BP30" i="1"/>
  <c r="AJ19" i="1"/>
  <c r="AJ39" i="1"/>
  <c r="AJ29" i="1"/>
  <c r="AJ49" i="1"/>
  <c r="BR39" i="1"/>
  <c r="BZ49" i="1"/>
  <c r="BZ39" i="1"/>
  <c r="BZ29" i="1"/>
  <c r="CY29" i="1"/>
  <c r="AA29" i="1"/>
  <c r="CH39" i="1"/>
  <c r="BZ19" i="1"/>
  <c r="AB19" i="1"/>
  <c r="BP50" i="1"/>
  <c r="AI25" i="1"/>
  <c r="AI16" i="1"/>
  <c r="AI43" i="1"/>
  <c r="CY49" i="1"/>
  <c r="CY39" i="1"/>
  <c r="BX29" i="1"/>
  <c r="CF19" i="1"/>
  <c r="BP39" i="1"/>
  <c r="AI51" i="1"/>
  <c r="BP36" i="1"/>
  <c r="BX28" i="1"/>
  <c r="AI26" i="1"/>
  <c r="AA48" i="1"/>
  <c r="CF44" i="1"/>
  <c r="BP43" i="1"/>
  <c r="AK41" i="1"/>
  <c r="AB35" i="1"/>
  <c r="CH51" i="1"/>
  <c r="BZ52" i="1"/>
  <c r="CY44" i="1"/>
  <c r="AB37" i="1"/>
  <c r="BY52" i="1"/>
  <c r="AB15" i="1"/>
  <c r="AB48" i="1"/>
  <c r="AB46" i="1"/>
  <c r="AB36" i="1"/>
  <c r="AB28" i="1"/>
  <c r="AB34" i="1"/>
  <c r="AC21" i="1"/>
  <c r="AB22" i="1"/>
  <c r="AC16" i="1"/>
  <c r="AC32" i="1"/>
  <c r="AB25" i="1"/>
  <c r="AB47" i="1"/>
  <c r="AB40" i="1"/>
  <c r="AC52" i="1"/>
  <c r="AC47" i="1"/>
  <c r="AC38" i="1"/>
  <c r="AB44" i="1"/>
  <c r="AB23" i="1"/>
  <c r="AC45" i="1"/>
  <c r="AC26" i="1"/>
  <c r="AC28" i="1"/>
  <c r="AC50" i="1"/>
  <c r="AB26" i="1"/>
  <c r="AB45" i="1"/>
  <c r="AB20" i="1"/>
  <c r="AB14" i="1"/>
  <c r="AC34" i="1"/>
  <c r="AC31" i="1"/>
  <c r="AC37" i="1"/>
  <c r="AC14" i="1"/>
  <c r="AC42" i="1"/>
  <c r="AC17" i="1"/>
  <c r="AC27" i="1"/>
  <c r="AC15" i="1"/>
  <c r="AC41" i="1"/>
  <c r="AC30" i="1"/>
  <c r="AC22" i="1"/>
  <c r="AB38" i="1"/>
  <c r="AB30" i="1"/>
  <c r="AB21" i="1"/>
  <c r="AB50" i="1"/>
  <c r="AB31" i="1"/>
  <c r="AB42" i="1"/>
  <c r="AC35" i="1"/>
  <c r="AC44" i="1"/>
  <c r="AC48" i="1"/>
  <c r="AC25" i="1"/>
  <c r="AB32" i="1"/>
  <c r="AC20" i="1"/>
  <c r="AB16" i="1"/>
  <c r="AB41" i="1"/>
  <c r="AB51" i="1"/>
  <c r="AC36" i="1"/>
  <c r="AB17" i="1"/>
  <c r="AC46" i="1"/>
  <c r="AC23" i="1"/>
  <c r="AB33" i="1"/>
  <c r="AC51" i="1"/>
  <c r="AC43" i="1"/>
  <c r="AB18" i="1"/>
  <c r="AC40" i="1"/>
  <c r="AB43" i="1"/>
  <c r="AB52" i="1"/>
  <c r="AC18" i="1"/>
  <c r="AC33" i="1"/>
  <c r="AC24" i="1"/>
  <c r="BE10" i="1"/>
  <c r="BZ51" i="1"/>
  <c r="BZ44" i="1"/>
  <c r="BY51" i="1"/>
  <c r="BY40" i="1"/>
  <c r="BY42" i="1"/>
  <c r="BY47" i="1"/>
  <c r="BY48" i="1"/>
  <c r="BY41" i="1"/>
  <c r="BY50" i="1"/>
  <c r="BY46" i="1"/>
  <c r="BY43" i="1"/>
  <c r="BZ40" i="1"/>
  <c r="BY45" i="1"/>
  <c r="BZ48" i="1"/>
  <c r="BZ42" i="1"/>
  <c r="BZ47" i="1"/>
  <c r="BZ41" i="1"/>
  <c r="BZ50" i="1"/>
  <c r="BZ43" i="1"/>
  <c r="BZ46" i="1"/>
  <c r="BY44" i="1"/>
  <c r="BZ45" i="1"/>
  <c r="BR51" i="1"/>
  <c r="BR43" i="1"/>
  <c r="BR45" i="1"/>
  <c r="BQ42" i="1"/>
  <c r="BQ41" i="1"/>
  <c r="BQ47" i="1"/>
  <c r="BQ45" i="1"/>
  <c r="BQ40" i="1"/>
  <c r="BQ52" i="1"/>
  <c r="BQ48" i="1"/>
  <c r="BQ43" i="1"/>
  <c r="BQ51" i="1"/>
  <c r="BQ50" i="1"/>
  <c r="BQ46" i="1"/>
  <c r="BR41" i="1"/>
  <c r="BQ44" i="1"/>
  <c r="BR44" i="1"/>
  <c r="BR46" i="1"/>
  <c r="BR52" i="1"/>
  <c r="BR48" i="1"/>
  <c r="BR42" i="1"/>
  <c r="BR47" i="1"/>
  <c r="BR40" i="1"/>
  <c r="BR50" i="1"/>
  <c r="AK48" i="1"/>
  <c r="AK52" i="1"/>
  <c r="AK43" i="1"/>
  <c r="AK44" i="1"/>
  <c r="AK42" i="1"/>
  <c r="AJ41" i="1"/>
  <c r="AJ46" i="1"/>
  <c r="AJ51" i="1"/>
  <c r="AJ44" i="1"/>
  <c r="AJ42" i="1"/>
  <c r="AJ47" i="1"/>
  <c r="AJ45" i="1"/>
  <c r="AJ50" i="1"/>
  <c r="AJ43" i="1"/>
  <c r="AJ40" i="1"/>
  <c r="AJ52" i="1"/>
  <c r="AJ48" i="1"/>
  <c r="AK46" i="1"/>
  <c r="AK47" i="1"/>
  <c r="AK50" i="1"/>
  <c r="AK45" i="1"/>
  <c r="AK51" i="1"/>
  <c r="AK40" i="1"/>
  <c r="CH43" i="1"/>
  <c r="CG44" i="1"/>
  <c r="CG51" i="1"/>
  <c r="CG42" i="1"/>
  <c r="CG45" i="1"/>
  <c r="CG47" i="1"/>
  <c r="CG40" i="1"/>
  <c r="CG52" i="1"/>
  <c r="CG46" i="1"/>
  <c r="CG48" i="1"/>
  <c r="CG41" i="1"/>
  <c r="CH44" i="1"/>
  <c r="CH46" i="1"/>
  <c r="CH52" i="1"/>
  <c r="CH40" i="1"/>
  <c r="CH47" i="1"/>
  <c r="CH42" i="1"/>
  <c r="CH45" i="1"/>
  <c r="CH50" i="1"/>
  <c r="CH41" i="1"/>
  <c r="CH48" i="1"/>
  <c r="CG50" i="1"/>
  <c r="CG43" i="1"/>
  <c r="CY52" i="1"/>
  <c r="CY45" i="1"/>
  <c r="CY15" i="1"/>
  <c r="CY46" i="1"/>
  <c r="CY41" i="1"/>
  <c r="CY51" i="1"/>
  <c r="CY50" i="1"/>
  <c r="CY43" i="1"/>
  <c r="CY48" i="1"/>
  <c r="CY42" i="1"/>
  <c r="CY47" i="1"/>
  <c r="CY40" i="1"/>
  <c r="AJ14" i="1"/>
  <c r="AW9" i="1"/>
  <c r="BE8" i="1"/>
  <c r="BF8" i="1" s="1"/>
  <c r="BE6" i="1"/>
  <c r="BE9" i="1"/>
  <c r="BE5" i="1"/>
  <c r="AW10" i="1"/>
  <c r="AW8" i="1"/>
  <c r="AX8" i="1" s="1"/>
  <c r="CY17" i="1"/>
  <c r="BQ15" i="1"/>
  <c r="CH27" i="1"/>
  <c r="CG22" i="1"/>
  <c r="BZ21" i="1"/>
  <c r="BR36" i="1"/>
  <c r="AK14" i="1"/>
  <c r="BZ30" i="1"/>
  <c r="BR15" i="1"/>
  <c r="BZ15" i="1"/>
  <c r="BZ35" i="1"/>
  <c r="BZ14" i="1"/>
  <c r="CY23" i="1"/>
  <c r="BZ31" i="1"/>
  <c r="BZ37" i="1"/>
  <c r="CY22" i="1"/>
  <c r="BZ25" i="1"/>
  <c r="BZ24" i="1"/>
  <c r="BZ38" i="1"/>
  <c r="BZ33" i="1"/>
  <c r="AK36" i="1"/>
  <c r="AK35" i="1"/>
  <c r="BZ32" i="1"/>
  <c r="BZ23" i="1"/>
  <c r="CG26" i="1"/>
  <c r="CG23" i="1"/>
  <c r="CY36" i="1"/>
  <c r="BZ22" i="1"/>
  <c r="BZ26" i="1"/>
  <c r="CY37" i="1"/>
  <c r="BR18" i="1"/>
  <c r="BZ34" i="1"/>
  <c r="BZ17" i="1"/>
  <c r="BZ18" i="1"/>
  <c r="BR34" i="1"/>
  <c r="CY38" i="1"/>
  <c r="BZ20" i="1"/>
  <c r="BZ27" i="1"/>
  <c r="BZ36" i="1"/>
  <c r="BR35" i="1"/>
  <c r="CG31" i="1"/>
  <c r="CH35" i="1"/>
  <c r="CG21" i="1"/>
  <c r="CG33" i="1"/>
  <c r="CG14" i="1"/>
  <c r="CH30" i="1"/>
  <c r="CG16" i="1"/>
  <c r="CG34" i="1"/>
  <c r="AK17" i="1"/>
  <c r="CG17" i="1"/>
  <c r="CG35" i="1"/>
  <c r="CY18" i="1"/>
  <c r="CG15" i="1"/>
  <c r="CY30" i="1"/>
  <c r="BR32" i="1"/>
  <c r="BQ35" i="1"/>
  <c r="BR33" i="1"/>
  <c r="CG20" i="1"/>
  <c r="CY33" i="1"/>
  <c r="CG28" i="1"/>
  <c r="CY16" i="1"/>
  <c r="AK38" i="1"/>
  <c r="CG36" i="1"/>
  <c r="CY20" i="1"/>
  <c r="BZ28" i="1"/>
  <c r="CY28" i="1"/>
  <c r="BQ34" i="1"/>
  <c r="BZ16" i="1"/>
  <c r="BR16" i="1"/>
  <c r="BR26" i="1"/>
  <c r="CH22" i="1"/>
  <c r="CH31" i="1"/>
  <c r="CY24" i="1"/>
  <c r="CY26" i="1"/>
  <c r="BR22" i="1"/>
  <c r="BQ18" i="1"/>
  <c r="BQ26" i="1"/>
  <c r="BQ25" i="1"/>
  <c r="BQ37" i="1"/>
  <c r="BQ38" i="1"/>
  <c r="BQ24" i="1"/>
  <c r="BQ20" i="1"/>
  <c r="BQ36" i="1"/>
  <c r="BQ30" i="1"/>
  <c r="CH34" i="1"/>
  <c r="CY32" i="1"/>
  <c r="CY34" i="1"/>
  <c r="CH16" i="1"/>
  <c r="CY27" i="1"/>
  <c r="BR38" i="1"/>
  <c r="CH28" i="1"/>
  <c r="CH18" i="1"/>
  <c r="CY31" i="1"/>
  <c r="CY21" i="1"/>
  <c r="BQ22" i="1"/>
  <c r="BR23" i="1"/>
  <c r="CY35" i="1"/>
  <c r="CY25" i="1"/>
  <c r="BR24" i="1"/>
  <c r="BQ17" i="1"/>
  <c r="BR28" i="1"/>
  <c r="CH15" i="1"/>
  <c r="BQ28" i="1"/>
  <c r="BQ23" i="1"/>
  <c r="BR31" i="1"/>
  <c r="BQ32" i="1"/>
  <c r="BQ21" i="1"/>
  <c r="CH23" i="1"/>
  <c r="BQ27" i="1"/>
  <c r="BR30" i="1"/>
  <c r="BR37" i="1"/>
  <c r="BR27" i="1"/>
  <c r="BR17" i="1"/>
  <c r="BR25" i="1"/>
  <c r="BQ31" i="1"/>
  <c r="BQ16" i="1"/>
  <c r="BQ33" i="1"/>
  <c r="BR20" i="1"/>
  <c r="BR21" i="1"/>
  <c r="AK22" i="1"/>
  <c r="AK32" i="1"/>
  <c r="AJ20" i="1"/>
  <c r="AK16" i="1"/>
  <c r="AK34" i="1"/>
  <c r="AJ27" i="1"/>
  <c r="AJ31" i="1"/>
  <c r="AJ18" i="1"/>
  <c r="AJ17" i="1"/>
  <c r="AK20" i="1"/>
  <c r="AK21" i="1"/>
  <c r="AK33" i="1"/>
  <c r="AK26" i="1"/>
  <c r="AK24" i="1"/>
  <c r="AK27" i="1"/>
  <c r="AK37" i="1"/>
  <c r="AK31" i="1"/>
  <c r="BY26" i="1"/>
  <c r="BY23" i="1"/>
  <c r="BY18" i="1"/>
  <c r="BY30" i="1"/>
  <c r="BY35" i="1"/>
  <c r="BY22" i="1"/>
  <c r="BY34" i="1"/>
  <c r="BY38" i="1"/>
  <c r="CG25" i="1"/>
  <c r="CG37" i="1"/>
  <c r="CG18" i="1"/>
  <c r="CG32" i="1"/>
  <c r="AJ21" i="1"/>
  <c r="AJ33" i="1"/>
  <c r="AJ25" i="1"/>
  <c r="AJ38" i="1"/>
  <c r="AJ35" i="1"/>
  <c r="AJ32" i="1"/>
  <c r="AJ37" i="1"/>
  <c r="AJ15" i="1"/>
  <c r="AJ22" i="1"/>
  <c r="AJ24" i="1"/>
  <c r="AJ26" i="1"/>
  <c r="AJ34" i="1"/>
  <c r="AJ28" i="1"/>
  <c r="AJ23" i="1"/>
  <c r="AK30" i="1"/>
  <c r="AK25" i="1"/>
  <c r="AK15" i="1"/>
  <c r="AK28" i="1"/>
  <c r="BY24" i="1"/>
  <c r="BY32" i="1"/>
  <c r="CG30" i="1"/>
  <c r="AK18" i="1"/>
  <c r="BY36" i="1"/>
  <c r="BY33" i="1"/>
  <c r="CG38" i="1"/>
  <c r="AJ30" i="1"/>
  <c r="CH38" i="1"/>
  <c r="CH25" i="1"/>
  <c r="CH37" i="1"/>
  <c r="CH17" i="1"/>
  <c r="CH32" i="1"/>
  <c r="CH20" i="1"/>
  <c r="CH24" i="1"/>
  <c r="CH36" i="1"/>
  <c r="CH33" i="1"/>
  <c r="CH26" i="1"/>
  <c r="CH21" i="1"/>
  <c r="BY16" i="1"/>
  <c r="AJ16" i="1"/>
  <c r="AK23" i="1"/>
  <c r="CG27" i="1"/>
  <c r="BY28" i="1"/>
  <c r="BY20" i="1"/>
  <c r="BY37" i="1"/>
  <c r="BY17" i="1"/>
  <c r="BY27" i="1"/>
  <c r="BY25" i="1"/>
  <c r="BY21" i="1"/>
  <c r="CG24" i="1"/>
  <c r="BY31" i="1"/>
  <c r="BY15" i="1"/>
  <c r="CO16" i="1" l="1"/>
  <c r="CN16" i="1"/>
  <c r="G27" i="1"/>
  <c r="CP16" i="1"/>
  <c r="G18" i="1"/>
  <c r="G64" i="1"/>
  <c r="G19" i="1"/>
  <c r="G37" i="1"/>
  <c r="G49" i="1"/>
  <c r="G61" i="1"/>
  <c r="G63" i="1"/>
  <c r="G28" i="1"/>
  <c r="G40" i="1"/>
  <c r="G52" i="1"/>
  <c r="G29" i="1"/>
  <c r="G41" i="1"/>
  <c r="G53" i="1"/>
  <c r="G30" i="1"/>
  <c r="G42" i="1"/>
  <c r="G54" i="1"/>
  <c r="G57" i="1"/>
  <c r="G31" i="1"/>
  <c r="G43" i="1"/>
  <c r="G55" i="1"/>
  <c r="G32" i="1"/>
  <c r="G44" i="1"/>
  <c r="G56" i="1"/>
  <c r="G45" i="1"/>
  <c r="G50" i="1"/>
  <c r="G33" i="1"/>
  <c r="G39" i="1"/>
  <c r="G34" i="1"/>
  <c r="G46" i="1"/>
  <c r="G58" i="1"/>
  <c r="G48" i="1"/>
  <c r="G62" i="1"/>
  <c r="G35" i="1"/>
  <c r="G47" i="1"/>
  <c r="G59" i="1"/>
  <c r="G36" i="1"/>
  <c r="G60" i="1"/>
  <c r="G38" i="1"/>
  <c r="G51" i="1"/>
  <c r="AW11" i="1"/>
  <c r="BE11" i="1"/>
  <c r="BG14" i="1"/>
  <c r="BM7" i="1"/>
  <c r="CU7" i="1"/>
  <c r="Y7" i="1"/>
  <c r="CN48" i="1"/>
  <c r="CN20" i="1"/>
  <c r="CN35" i="1"/>
  <c r="CN39" i="1"/>
  <c r="CN37" i="1"/>
  <c r="CN41" i="1"/>
  <c r="CN33" i="1"/>
  <c r="CN38" i="1"/>
  <c r="CN47" i="1"/>
  <c r="AQ41" i="1"/>
  <c r="AQ17" i="1"/>
  <c r="B30" i="1" s="1"/>
  <c r="AQ44" i="1"/>
  <c r="B57" i="1" s="1"/>
  <c r="AQ47" i="1"/>
  <c r="B60" i="1" s="1"/>
  <c r="AQ29" i="1"/>
  <c r="AQ23" i="1"/>
  <c r="B36" i="1" s="1"/>
  <c r="AQ35" i="1"/>
  <c r="AQ40" i="1"/>
  <c r="B53" i="1" s="1"/>
  <c r="AQ30" i="1"/>
  <c r="B43" i="1" s="1"/>
  <c r="AQ26" i="1"/>
  <c r="B39" i="1" s="1"/>
  <c r="AQ27" i="1"/>
  <c r="AQ45" i="1"/>
  <c r="B58" i="1" s="1"/>
  <c r="AQ36" i="1"/>
  <c r="AQ50" i="1"/>
  <c r="B63" i="1" s="1"/>
  <c r="AQ28" i="1"/>
  <c r="B41" i="1" s="1"/>
  <c r="AQ42" i="1"/>
  <c r="B55" i="1" s="1"/>
  <c r="AQ46" i="1"/>
  <c r="B59" i="1" s="1"/>
  <c r="AQ48" i="1"/>
  <c r="AQ20" i="1"/>
  <c r="B33" i="1" s="1"/>
  <c r="AQ38" i="1"/>
  <c r="AQ19" i="1"/>
  <c r="AQ32" i="1"/>
  <c r="B45" i="1" s="1"/>
  <c r="AQ52" i="1"/>
  <c r="AQ33" i="1"/>
  <c r="B46" i="1" s="1"/>
  <c r="AQ51" i="1"/>
  <c r="AQ25" i="1"/>
  <c r="B38" i="1" s="1"/>
  <c r="AQ24" i="1"/>
  <c r="B37" i="1" s="1"/>
  <c r="AQ15" i="1"/>
  <c r="B28" i="1" s="1"/>
  <c r="AQ31" i="1"/>
  <c r="B44" i="1" s="1"/>
  <c r="AQ37" i="1"/>
  <c r="B50" i="1" s="1"/>
  <c r="AQ43" i="1"/>
  <c r="AQ22" i="1"/>
  <c r="AQ16" i="1"/>
  <c r="B29" i="1" s="1"/>
  <c r="AQ39" i="1"/>
  <c r="B52" i="1" s="1"/>
  <c r="AQ49" i="1"/>
  <c r="B62" i="1" s="1"/>
  <c r="AQ34" i="1"/>
  <c r="B47" i="1" s="1"/>
  <c r="AQ21" i="1"/>
  <c r="AQ18" i="1"/>
  <c r="B31" i="1" s="1"/>
  <c r="AQ14" i="1"/>
  <c r="B27" i="1" s="1"/>
  <c r="CN21" i="1"/>
  <c r="CN18" i="1"/>
  <c r="CN22" i="1"/>
  <c r="AR49" i="1"/>
  <c r="AR43" i="1"/>
  <c r="AR19" i="1"/>
  <c r="AR41" i="1"/>
  <c r="AR50" i="1"/>
  <c r="AR44" i="1"/>
  <c r="AR38" i="1"/>
  <c r="AR32" i="1"/>
  <c r="AR26" i="1"/>
  <c r="AR20" i="1"/>
  <c r="AR31" i="1"/>
  <c r="AR29" i="1"/>
  <c r="AR17" i="1"/>
  <c r="AR35" i="1"/>
  <c r="AR37" i="1"/>
  <c r="AR47" i="1"/>
  <c r="AR23" i="1"/>
  <c r="AR25" i="1"/>
  <c r="AR34" i="1"/>
  <c r="AR15" i="1"/>
  <c r="AR39" i="1"/>
  <c r="AR18" i="1"/>
  <c r="AR16" i="1"/>
  <c r="AR40" i="1"/>
  <c r="AR48" i="1"/>
  <c r="AR21" i="1"/>
  <c r="AR30" i="1"/>
  <c r="AR45" i="1"/>
  <c r="AR24" i="1"/>
  <c r="AR22" i="1"/>
  <c r="AR46" i="1"/>
  <c r="AR36" i="1"/>
  <c r="AR27" i="1"/>
  <c r="AR42" i="1"/>
  <c r="AR28" i="1"/>
  <c r="AR52" i="1"/>
  <c r="AR51" i="1"/>
  <c r="AR33" i="1"/>
  <c r="AR14" i="1"/>
  <c r="CN43" i="1"/>
  <c r="CN24" i="1"/>
  <c r="CN40" i="1"/>
  <c r="AS49" i="1"/>
  <c r="AS43" i="1"/>
  <c r="AS31" i="1"/>
  <c r="AS25" i="1"/>
  <c r="AS37" i="1"/>
  <c r="AS19" i="1"/>
  <c r="AS50" i="1"/>
  <c r="AS44" i="1"/>
  <c r="AS38" i="1"/>
  <c r="AS32" i="1"/>
  <c r="AS26" i="1"/>
  <c r="AS20" i="1"/>
  <c r="AS35" i="1"/>
  <c r="AS29" i="1"/>
  <c r="AS47" i="1"/>
  <c r="AS41" i="1"/>
  <c r="AS23" i="1"/>
  <c r="AS17" i="1"/>
  <c r="AS18" i="1"/>
  <c r="AS28" i="1"/>
  <c r="AS46" i="1"/>
  <c r="AS15" i="1"/>
  <c r="AS24" i="1"/>
  <c r="AS21" i="1"/>
  <c r="AS27" i="1"/>
  <c r="AS33" i="1"/>
  <c r="AS45" i="1"/>
  <c r="AS36" i="1"/>
  <c r="AS34" i="1"/>
  <c r="AS52" i="1"/>
  <c r="AS39" i="1"/>
  <c r="AS16" i="1"/>
  <c r="AS48" i="1"/>
  <c r="AS51" i="1"/>
  <c r="AS42" i="1"/>
  <c r="AS30" i="1"/>
  <c r="AS40" i="1"/>
  <c r="AS22" i="1"/>
  <c r="AS14" i="1"/>
  <c r="CN19" i="1"/>
  <c r="CN30" i="1"/>
  <c r="CN46" i="1"/>
  <c r="CN31" i="1"/>
  <c r="CN51" i="1"/>
  <c r="CN36" i="1"/>
  <c r="CN52" i="1"/>
  <c r="CN42" i="1"/>
  <c r="CN34" i="1"/>
  <c r="CN49" i="1"/>
  <c r="CN50" i="1"/>
  <c r="CN28" i="1"/>
  <c r="CP29" i="1"/>
  <c r="CP23" i="1"/>
  <c r="CP35" i="1"/>
  <c r="CP41" i="1"/>
  <c r="CP17" i="1"/>
  <c r="CP47" i="1"/>
  <c r="CP51" i="1"/>
  <c r="CP45" i="1"/>
  <c r="CP48" i="1"/>
  <c r="CP42" i="1"/>
  <c r="CP36" i="1"/>
  <c r="CP30" i="1"/>
  <c r="CP24" i="1"/>
  <c r="CP18" i="1"/>
  <c r="CP39" i="1"/>
  <c r="CP40" i="1"/>
  <c r="CP33" i="1"/>
  <c r="CP37" i="1"/>
  <c r="CP52" i="1"/>
  <c r="CP27" i="1"/>
  <c r="CP38" i="1"/>
  <c r="CP19" i="1"/>
  <c r="CP43" i="1"/>
  <c r="CP20" i="1"/>
  <c r="CP44" i="1"/>
  <c r="CP25" i="1"/>
  <c r="CP34" i="1"/>
  <c r="CP26" i="1"/>
  <c r="CP50" i="1"/>
  <c r="CP49" i="1"/>
  <c r="CP22" i="1"/>
  <c r="CP31" i="1"/>
  <c r="CP21" i="1"/>
  <c r="CP46" i="1"/>
  <c r="CP28" i="1"/>
  <c r="CP32" i="1"/>
  <c r="CN25" i="1"/>
  <c r="CN44" i="1"/>
  <c r="CN17" i="1"/>
  <c r="CN45" i="1"/>
  <c r="CN27" i="1"/>
  <c r="CN23" i="1"/>
  <c r="CO21" i="1"/>
  <c r="CO51" i="1"/>
  <c r="CO52" i="1"/>
  <c r="CO46" i="1"/>
  <c r="CO40" i="1"/>
  <c r="CO34" i="1"/>
  <c r="CO22" i="1"/>
  <c r="CO28" i="1"/>
  <c r="CO47" i="1"/>
  <c r="CO41" i="1"/>
  <c r="CO35" i="1"/>
  <c r="CO29" i="1"/>
  <c r="CO23" i="1"/>
  <c r="CO17" i="1"/>
  <c r="CO33" i="1"/>
  <c r="CO45" i="1"/>
  <c r="CO30" i="1"/>
  <c r="CO24" i="1"/>
  <c r="CO39" i="1"/>
  <c r="CO27" i="1"/>
  <c r="CO50" i="1"/>
  <c r="CO42" i="1"/>
  <c r="CO25" i="1"/>
  <c r="CO48" i="1"/>
  <c r="CO18" i="1"/>
  <c r="CO20" i="1"/>
  <c r="CO26" i="1"/>
  <c r="CO31" i="1"/>
  <c r="CO49" i="1"/>
  <c r="CO36" i="1"/>
  <c r="CO44" i="1"/>
  <c r="CO37" i="1"/>
  <c r="CO19" i="1"/>
  <c r="CO43" i="1"/>
  <c r="CO32" i="1"/>
  <c r="CO38" i="1"/>
  <c r="CN26" i="1"/>
  <c r="CN32" i="1"/>
  <c r="CN29" i="1"/>
  <c r="AY14" i="1"/>
  <c r="BI29" i="1"/>
  <c r="BI39" i="1"/>
  <c r="BI49" i="1"/>
  <c r="BI19" i="1"/>
  <c r="BG25" i="1"/>
  <c r="BG17" i="1"/>
  <c r="BG28" i="1"/>
  <c r="BG26" i="1"/>
  <c r="BG27" i="1"/>
  <c r="BG20" i="1"/>
  <c r="BG32" i="1"/>
  <c r="BG35" i="1"/>
  <c r="BG34" i="1"/>
  <c r="BG41" i="1"/>
  <c r="BG36" i="1"/>
  <c r="BG30" i="1"/>
  <c r="BG47" i="1"/>
  <c r="BG16" i="1"/>
  <c r="BG21" i="1"/>
  <c r="BG15" i="1"/>
  <c r="BG51" i="1"/>
  <c r="BG23" i="1"/>
  <c r="BG22" i="1"/>
  <c r="BG50" i="1"/>
  <c r="BG40" i="1"/>
  <c r="BG33" i="1"/>
  <c r="BG18" i="1"/>
  <c r="BG52" i="1"/>
  <c r="BG29" i="1"/>
  <c r="BG24" i="1"/>
  <c r="BG44" i="1"/>
  <c r="BG38" i="1"/>
  <c r="BG19" i="1"/>
  <c r="BG31" i="1"/>
  <c r="BG45" i="1"/>
  <c r="BG43" i="1"/>
  <c r="BG48" i="1"/>
  <c r="BG49" i="1"/>
  <c r="BG39" i="1"/>
  <c r="BG37" i="1"/>
  <c r="BG46" i="1"/>
  <c r="BG42" i="1"/>
  <c r="BH29" i="1"/>
  <c r="BH39" i="1"/>
  <c r="BH49" i="1"/>
  <c r="BH19" i="1"/>
  <c r="AZ39" i="1"/>
  <c r="AZ19" i="1"/>
  <c r="AZ49" i="1"/>
  <c r="AZ29" i="1"/>
  <c r="AY52" i="1"/>
  <c r="AY42" i="1"/>
  <c r="AY37" i="1"/>
  <c r="AY28" i="1"/>
  <c r="AY24" i="1"/>
  <c r="AY18" i="1"/>
  <c r="AY33" i="1"/>
  <c r="AY35" i="1"/>
  <c r="AY25" i="1"/>
  <c r="AY19" i="1"/>
  <c r="AY49" i="1"/>
  <c r="AY43" i="1"/>
  <c r="AY39" i="1"/>
  <c r="AY26" i="1"/>
  <c r="AY27" i="1"/>
  <c r="AY40" i="1"/>
  <c r="AY34" i="1"/>
  <c r="AY41" i="1"/>
  <c r="AY44" i="1"/>
  <c r="AY29" i="1"/>
  <c r="AY15" i="1"/>
  <c r="AY23" i="1"/>
  <c r="AY21" i="1"/>
  <c r="AY22" i="1"/>
  <c r="AY51" i="1"/>
  <c r="AY47" i="1"/>
  <c r="AY45" i="1"/>
  <c r="AY32" i="1"/>
  <c r="AY50" i="1"/>
  <c r="AY36" i="1"/>
  <c r="AY46" i="1"/>
  <c r="AY48" i="1"/>
  <c r="AY16" i="1"/>
  <c r="AY31" i="1"/>
  <c r="AY30" i="1"/>
  <c r="AY38" i="1"/>
  <c r="AY20" i="1"/>
  <c r="AY17" i="1"/>
  <c r="BA19" i="1"/>
  <c r="BA39" i="1"/>
  <c r="BA29" i="1"/>
  <c r="BA49" i="1"/>
  <c r="BI31" i="1"/>
  <c r="BI40" i="1"/>
  <c r="BI52" i="1"/>
  <c r="BI47" i="1"/>
  <c r="BI41" i="1"/>
  <c r="BI42" i="1"/>
  <c r="BI50" i="1"/>
  <c r="BI48" i="1"/>
  <c r="BI43" i="1"/>
  <c r="BI46" i="1"/>
  <c r="BI45" i="1"/>
  <c r="BI44" i="1"/>
  <c r="BI51" i="1"/>
  <c r="BH17" i="1"/>
  <c r="BH52" i="1"/>
  <c r="BH46" i="1"/>
  <c r="BH45" i="1"/>
  <c r="BH42" i="1"/>
  <c r="BH47" i="1"/>
  <c r="BH40" i="1"/>
  <c r="BH48" i="1"/>
  <c r="BH41" i="1"/>
  <c r="BH50" i="1"/>
  <c r="BH43" i="1"/>
  <c r="BH51" i="1"/>
  <c r="BH44" i="1"/>
  <c r="BA31" i="1"/>
  <c r="BA46" i="1"/>
  <c r="BA50" i="1"/>
  <c r="BA47" i="1"/>
  <c r="BA42" i="1"/>
  <c r="BA40" i="1"/>
  <c r="BA52" i="1"/>
  <c r="BA45" i="1"/>
  <c r="BA43" i="1"/>
  <c r="BA48" i="1"/>
  <c r="BA44" i="1"/>
  <c r="BA51" i="1"/>
  <c r="BA41" i="1"/>
  <c r="AZ51" i="1"/>
  <c r="AZ52" i="1"/>
  <c r="AZ42" i="1"/>
  <c r="AZ47" i="1"/>
  <c r="AZ40" i="1"/>
  <c r="AZ45" i="1"/>
  <c r="AZ50" i="1"/>
  <c r="AZ43" i="1"/>
  <c r="AZ48" i="1"/>
  <c r="AZ44" i="1"/>
  <c r="AZ46" i="1"/>
  <c r="AZ41" i="1"/>
  <c r="AZ38" i="1"/>
  <c r="BA20" i="1"/>
  <c r="BA38" i="1"/>
  <c r="AZ36" i="1"/>
  <c r="BA32" i="1"/>
  <c r="BA22" i="1"/>
  <c r="BA16" i="1"/>
  <c r="BA36" i="1"/>
  <c r="BA27" i="1"/>
  <c r="BA24" i="1"/>
  <c r="AZ26" i="1"/>
  <c r="BA37" i="1"/>
  <c r="BA25" i="1"/>
  <c r="BA18" i="1"/>
  <c r="BA28" i="1"/>
  <c r="BA34" i="1"/>
  <c r="BA17" i="1"/>
  <c r="BA30" i="1"/>
  <c r="BH20" i="1"/>
  <c r="BA26" i="1"/>
  <c r="BA23" i="1"/>
  <c r="BA33" i="1"/>
  <c r="AZ28" i="1"/>
  <c r="AZ23" i="1"/>
  <c r="BA35" i="1"/>
  <c r="BA15" i="1"/>
  <c r="BA21" i="1"/>
  <c r="DC7" i="1"/>
  <c r="DI14" i="1" s="1"/>
  <c r="BH36" i="1"/>
  <c r="AZ20" i="1"/>
  <c r="AZ32" i="1"/>
  <c r="AZ16" i="1"/>
  <c r="AZ37" i="1"/>
  <c r="AZ33" i="1"/>
  <c r="BH21" i="1"/>
  <c r="AZ25" i="1"/>
  <c r="AZ21" i="1"/>
  <c r="AZ35" i="1"/>
  <c r="AZ34" i="1"/>
  <c r="BI34" i="1"/>
  <c r="BI32" i="1"/>
  <c r="BA14" i="1"/>
  <c r="AZ24" i="1"/>
  <c r="BH15" i="1"/>
  <c r="BH25" i="1"/>
  <c r="BH30" i="1"/>
  <c r="BH34" i="1"/>
  <c r="BH18" i="1"/>
  <c r="BH16" i="1"/>
  <c r="BH27" i="1"/>
  <c r="BH14" i="1"/>
  <c r="BI20" i="1"/>
  <c r="BI14" i="1"/>
  <c r="BI37" i="1"/>
  <c r="BI38" i="1"/>
  <c r="BI28" i="1"/>
  <c r="AZ18" i="1"/>
  <c r="AZ17" i="1"/>
  <c r="BH38" i="1"/>
  <c r="BH31" i="1"/>
  <c r="AZ30" i="1"/>
  <c r="BH35" i="1"/>
  <c r="BI15" i="1"/>
  <c r="BI35" i="1"/>
  <c r="BI18" i="1"/>
  <c r="BH24" i="1"/>
  <c r="BI36" i="1"/>
  <c r="BH23" i="1"/>
  <c r="BH22" i="1"/>
  <c r="BH28" i="1"/>
  <c r="BI26" i="1"/>
  <c r="BI33" i="1"/>
  <c r="BI16" i="1"/>
  <c r="BI30" i="1"/>
  <c r="BH37" i="1"/>
  <c r="AZ14" i="1"/>
  <c r="BI25" i="1"/>
  <c r="BI24" i="1"/>
  <c r="AZ27" i="1"/>
  <c r="BI22" i="1"/>
  <c r="AZ22" i="1"/>
  <c r="BI17" i="1"/>
  <c r="AZ15" i="1"/>
  <c r="BI23" i="1"/>
  <c r="BI21" i="1"/>
  <c r="AZ31" i="1"/>
  <c r="BI27" i="1"/>
  <c r="BH26" i="1"/>
  <c r="BH32" i="1"/>
  <c r="BH33" i="1"/>
  <c r="AG7" i="1"/>
  <c r="CD7" i="1"/>
  <c r="BV7" i="1"/>
  <c r="BS14" i="1" l="1"/>
  <c r="BS20" i="1"/>
  <c r="H20" i="1"/>
  <c r="C27" i="1"/>
  <c r="C47" i="1"/>
  <c r="C46" i="1"/>
  <c r="C58" i="1"/>
  <c r="C52" i="1"/>
  <c r="C45" i="1"/>
  <c r="C39" i="1"/>
  <c r="C62" i="1"/>
  <c r="C29" i="1"/>
  <c r="C43" i="1"/>
  <c r="B40" i="1"/>
  <c r="C40" i="1" s="1"/>
  <c r="B34" i="1"/>
  <c r="C34" i="1" s="1"/>
  <c r="C53" i="1"/>
  <c r="C33" i="1"/>
  <c r="C50" i="1"/>
  <c r="C36" i="1"/>
  <c r="B54" i="1"/>
  <c r="C54" i="1" s="1"/>
  <c r="B51" i="1"/>
  <c r="C51" i="1" s="1"/>
  <c r="B32" i="1"/>
  <c r="C32" i="1" s="1"/>
  <c r="C44" i="1"/>
  <c r="C59" i="1"/>
  <c r="C55" i="1"/>
  <c r="C60" i="1"/>
  <c r="B42" i="1"/>
  <c r="C42" i="1" s="1"/>
  <c r="B35" i="1"/>
  <c r="C35" i="1" s="1"/>
  <c r="C37" i="1"/>
  <c r="C41" i="1"/>
  <c r="C57" i="1"/>
  <c r="B48" i="1"/>
  <c r="C48" i="1" s="1"/>
  <c r="B49" i="1"/>
  <c r="C49" i="1" s="1"/>
  <c r="B61" i="1"/>
  <c r="C61" i="1" s="1"/>
  <c r="C31" i="1"/>
  <c r="C38" i="1"/>
  <c r="C63" i="1"/>
  <c r="C30" i="1"/>
  <c r="B56" i="1"/>
  <c r="C56" i="1" s="1"/>
  <c r="B64" i="1"/>
  <c r="C64" i="1" s="1"/>
  <c r="C28" i="1"/>
  <c r="DI46" i="1"/>
  <c r="DI31" i="1"/>
  <c r="DI19" i="1"/>
  <c r="DI32" i="1"/>
  <c r="DI28" i="1"/>
  <c r="DI35" i="1"/>
  <c r="DI49" i="1"/>
  <c r="DI21" i="1"/>
  <c r="DI23" i="1"/>
  <c r="DI40" i="1"/>
  <c r="DI16" i="1"/>
  <c r="DI34" i="1"/>
  <c r="DI24" i="1"/>
  <c r="DI33" i="1"/>
  <c r="DI38" i="1"/>
  <c r="DI41" i="1"/>
  <c r="DI36" i="1"/>
  <c r="DI44" i="1"/>
  <c r="DI48" i="1"/>
  <c r="DI26" i="1"/>
  <c r="DI37" i="1"/>
  <c r="DI15" i="1"/>
  <c r="DI18" i="1"/>
  <c r="DI20" i="1"/>
  <c r="DI30" i="1"/>
  <c r="DI45" i="1"/>
  <c r="DI47" i="1"/>
  <c r="DI29" i="1"/>
  <c r="DI39" i="1"/>
  <c r="DI43" i="1"/>
  <c r="DI25" i="1"/>
  <c r="DI17" i="1"/>
  <c r="DI42" i="1"/>
  <c r="DI22" i="1"/>
  <c r="DI27" i="1"/>
  <c r="AO7" i="1"/>
  <c r="CL7" i="1"/>
  <c r="BS29" i="1"/>
  <c r="BS49" i="1"/>
  <c r="BS19" i="1"/>
  <c r="BS39" i="1"/>
  <c r="CA19" i="1"/>
  <c r="CA39" i="1"/>
  <c r="CA49" i="1"/>
  <c r="CA29" i="1"/>
  <c r="CZ29" i="1"/>
  <c r="CZ39" i="1"/>
  <c r="CZ19" i="1"/>
  <c r="CZ49" i="1"/>
  <c r="CI19" i="1"/>
  <c r="CI39" i="1"/>
  <c r="CI49" i="1"/>
  <c r="CI29" i="1"/>
  <c r="AD19" i="1"/>
  <c r="AD29" i="1"/>
  <c r="AD39" i="1"/>
  <c r="AD49" i="1"/>
  <c r="AL19" i="1"/>
  <c r="AL39" i="1"/>
  <c r="AL49" i="1"/>
  <c r="AL29" i="1"/>
  <c r="AD16" i="1"/>
  <c r="AD17" i="1"/>
  <c r="AD14" i="1"/>
  <c r="AD15" i="1"/>
  <c r="CA50" i="1"/>
  <c r="CA48" i="1"/>
  <c r="CA45" i="1"/>
  <c r="CA42" i="1"/>
  <c r="CA47" i="1"/>
  <c r="CA46" i="1"/>
  <c r="CA52" i="1"/>
  <c r="CA44" i="1"/>
  <c r="CA51" i="1"/>
  <c r="CA43" i="1"/>
  <c r="CA41" i="1"/>
  <c r="CA40" i="1"/>
  <c r="BS47" i="1"/>
  <c r="BS41" i="1"/>
  <c r="BS40" i="1"/>
  <c r="BS50" i="1"/>
  <c r="BS45" i="1"/>
  <c r="BS48" i="1"/>
  <c r="BS51" i="1"/>
  <c r="BS52" i="1"/>
  <c r="BS43" i="1"/>
  <c r="BS44" i="1"/>
  <c r="BS46" i="1"/>
  <c r="BS42" i="1"/>
  <c r="AL50" i="1"/>
  <c r="AL40" i="1"/>
  <c r="AL52" i="1"/>
  <c r="AL42" i="1"/>
  <c r="AL41" i="1"/>
  <c r="AL48" i="1"/>
  <c r="AL51" i="1"/>
  <c r="AL44" i="1"/>
  <c r="AL45" i="1"/>
  <c r="AL47" i="1"/>
  <c r="AL43" i="1"/>
  <c r="AL46" i="1"/>
  <c r="CI44" i="1"/>
  <c r="CI51" i="1"/>
  <c r="CI50" i="1"/>
  <c r="CI47" i="1"/>
  <c r="CI45" i="1"/>
  <c r="CI46" i="1"/>
  <c r="CI42" i="1"/>
  <c r="CI52" i="1"/>
  <c r="CI40" i="1"/>
  <c r="CI43" i="1"/>
  <c r="CI41" i="1"/>
  <c r="CI48" i="1"/>
  <c r="CZ14" i="1"/>
  <c r="CZ44" i="1"/>
  <c r="CZ51" i="1"/>
  <c r="CZ50" i="1"/>
  <c r="CZ47" i="1"/>
  <c r="CZ43" i="1"/>
  <c r="CZ40" i="1"/>
  <c r="CZ52" i="1"/>
  <c r="CZ48" i="1"/>
  <c r="CZ41" i="1"/>
  <c r="CZ42" i="1"/>
  <c r="CZ45" i="1"/>
  <c r="CZ46" i="1"/>
  <c r="AD20" i="1"/>
  <c r="AD32" i="1"/>
  <c r="AD44" i="1"/>
  <c r="AD22" i="1"/>
  <c r="AD34" i="1"/>
  <c r="AD46" i="1"/>
  <c r="AD37" i="1"/>
  <c r="AD23" i="1"/>
  <c r="AD35" i="1"/>
  <c r="AD47" i="1"/>
  <c r="AD25" i="1"/>
  <c r="AD24" i="1"/>
  <c r="AD36" i="1"/>
  <c r="AD48" i="1"/>
  <c r="AD26" i="1"/>
  <c r="AD38" i="1"/>
  <c r="AD50" i="1"/>
  <c r="AD42" i="1"/>
  <c r="AD27" i="1"/>
  <c r="AD51" i="1"/>
  <c r="AD18" i="1"/>
  <c r="AD28" i="1"/>
  <c r="AD40" i="1"/>
  <c r="AD52" i="1"/>
  <c r="AD30" i="1"/>
  <c r="AD41" i="1"/>
  <c r="AD31" i="1"/>
  <c r="AD43" i="1"/>
  <c r="AD21" i="1"/>
  <c r="AD33" i="1"/>
  <c r="AD45" i="1"/>
  <c r="AW7" i="1"/>
  <c r="CQ16" i="1" s="1"/>
  <c r="BE7" i="1"/>
  <c r="AL15" i="1"/>
  <c r="AL14" i="1"/>
  <c r="CI36" i="1"/>
  <c r="AL36" i="1"/>
  <c r="BS15" i="1"/>
  <c r="CZ32" i="1"/>
  <c r="CZ18" i="1"/>
  <c r="CZ22" i="1"/>
  <c r="CZ26" i="1"/>
  <c r="BS30" i="1"/>
  <c r="CZ17" i="1"/>
  <c r="CZ15" i="1"/>
  <c r="BS31" i="1"/>
  <c r="BS21" i="1"/>
  <c r="BS17" i="1"/>
  <c r="BS33" i="1"/>
  <c r="CZ16" i="1"/>
  <c r="BS26" i="1"/>
  <c r="CZ23" i="1"/>
  <c r="BS27" i="1"/>
  <c r="CZ20" i="1"/>
  <c r="BS24" i="1"/>
  <c r="BS28" i="1"/>
  <c r="BS18" i="1"/>
  <c r="BS37" i="1"/>
  <c r="BS23" i="1"/>
  <c r="CZ30" i="1"/>
  <c r="CZ37" i="1"/>
  <c r="CZ36" i="1"/>
  <c r="BS25" i="1"/>
  <c r="BS16" i="1"/>
  <c r="BS32" i="1"/>
  <c r="BS34" i="1"/>
  <c r="CZ34" i="1"/>
  <c r="CZ33" i="1"/>
  <c r="BS22" i="1"/>
  <c r="CZ31" i="1"/>
  <c r="CZ27" i="1"/>
  <c r="CZ38" i="1"/>
  <c r="CZ28" i="1"/>
  <c r="CZ24" i="1"/>
  <c r="BS38" i="1"/>
  <c r="CZ35" i="1"/>
  <c r="CZ25" i="1"/>
  <c r="CZ21" i="1"/>
  <c r="BS35" i="1"/>
  <c r="BS36" i="1"/>
  <c r="CI16" i="1"/>
  <c r="CI22" i="1"/>
  <c r="CI21" i="1"/>
  <c r="CI14" i="1"/>
  <c r="CI17" i="1"/>
  <c r="CI35" i="1"/>
  <c r="CI31" i="1"/>
  <c r="CI15" i="1"/>
  <c r="CI23" i="1"/>
  <c r="CI18" i="1"/>
  <c r="CI20" i="1"/>
  <c r="CI33" i="1"/>
  <c r="CI28" i="1"/>
  <c r="CI38" i="1"/>
  <c r="CI32" i="1"/>
  <c r="CI37" i="1"/>
  <c r="CI27" i="1"/>
  <c r="CI24" i="1"/>
  <c r="CI34" i="1"/>
  <c r="CI30" i="1"/>
  <c r="CI25" i="1"/>
  <c r="CI26" i="1"/>
  <c r="AL33" i="1"/>
  <c r="AL21" i="1"/>
  <c r="AL22" i="1"/>
  <c r="AL37" i="1"/>
  <c r="AL28" i="1"/>
  <c r="AL23" i="1"/>
  <c r="AL38" i="1"/>
  <c r="AL31" i="1"/>
  <c r="AL32" i="1"/>
  <c r="AL24" i="1"/>
  <c r="AL20" i="1"/>
  <c r="AL26" i="1"/>
  <c r="AL17" i="1"/>
  <c r="AL18" i="1"/>
  <c r="AL34" i="1"/>
  <c r="AL16" i="1"/>
  <c r="AL30" i="1"/>
  <c r="AL27" i="1"/>
  <c r="CA23" i="1"/>
  <c r="CA38" i="1"/>
  <c r="CA30" i="1"/>
  <c r="CA22" i="1"/>
  <c r="CA35" i="1"/>
  <c r="CA36" i="1"/>
  <c r="CA17" i="1"/>
  <c r="CA32" i="1"/>
  <c r="CA27" i="1"/>
  <c r="CA24" i="1"/>
  <c r="CA15" i="1"/>
  <c r="CA26" i="1"/>
  <c r="CA33" i="1"/>
  <c r="CA21" i="1"/>
  <c r="CA37" i="1"/>
  <c r="CA25" i="1"/>
  <c r="CA16" i="1"/>
  <c r="CA28" i="1"/>
  <c r="CA31" i="1"/>
  <c r="CA20" i="1"/>
  <c r="CA14" i="1"/>
  <c r="CA18" i="1"/>
  <c r="CA34" i="1"/>
  <c r="AL35" i="1"/>
  <c r="AL25" i="1"/>
  <c r="H21" i="1" l="1"/>
  <c r="H27" i="1" s="1"/>
  <c r="C22" i="1"/>
  <c r="C23" i="1" s="1"/>
  <c r="AT17" i="1"/>
  <c r="AT46" i="1"/>
  <c r="AT24" i="1"/>
  <c r="AT34" i="1"/>
  <c r="AT52" i="1"/>
  <c r="AT28" i="1"/>
  <c r="AT14" i="1"/>
  <c r="AT50" i="1"/>
  <c r="AT44" i="1"/>
  <c r="AT18" i="1"/>
  <c r="AT22" i="1"/>
  <c r="AT42" i="1"/>
  <c r="AT33" i="1"/>
  <c r="AT26" i="1"/>
  <c r="AT30" i="1"/>
  <c r="AT21" i="1"/>
  <c r="AT43" i="1"/>
  <c r="AT38" i="1"/>
  <c r="AT31" i="1"/>
  <c r="AT45" i="1"/>
  <c r="AT47" i="1"/>
  <c r="AT51" i="1"/>
  <c r="AT49" i="1"/>
  <c r="AT19" i="1"/>
  <c r="AT20" i="1"/>
  <c r="AT41" i="1"/>
  <c r="AT16" i="1"/>
  <c r="AT32" i="1"/>
  <c r="AT27" i="1"/>
  <c r="AT35" i="1"/>
  <c r="AT40" i="1"/>
  <c r="AT25" i="1"/>
  <c r="AT15" i="1"/>
  <c r="AT48" i="1"/>
  <c r="AT29" i="1"/>
  <c r="AT39" i="1"/>
  <c r="AT36" i="1"/>
  <c r="AT23" i="1"/>
  <c r="AT37" i="1"/>
  <c r="CQ17" i="1"/>
  <c r="CQ37" i="1"/>
  <c r="CQ52" i="1"/>
  <c r="CQ43" i="1"/>
  <c r="CQ33" i="1"/>
  <c r="CQ19" i="1"/>
  <c r="CQ40" i="1"/>
  <c r="CQ48" i="1"/>
  <c r="CQ39" i="1"/>
  <c r="CQ47" i="1"/>
  <c r="CQ42" i="1"/>
  <c r="CQ44" i="1"/>
  <c r="CQ32" i="1"/>
  <c r="CQ38" i="1"/>
  <c r="CQ27" i="1"/>
  <c r="CQ41" i="1"/>
  <c r="CQ36" i="1"/>
  <c r="CQ28" i="1"/>
  <c r="CQ50" i="1"/>
  <c r="CQ51" i="1"/>
  <c r="CQ31" i="1"/>
  <c r="CQ35" i="1"/>
  <c r="CQ30" i="1"/>
  <c r="CQ34" i="1"/>
  <c r="CQ45" i="1"/>
  <c r="CQ25" i="1"/>
  <c r="CQ26" i="1"/>
  <c r="CQ21" i="1"/>
  <c r="CQ29" i="1"/>
  <c r="CQ24" i="1"/>
  <c r="CQ22" i="1"/>
  <c r="CQ23" i="1"/>
  <c r="CQ18" i="1"/>
  <c r="CQ46" i="1"/>
  <c r="CQ49" i="1"/>
  <c r="CQ20" i="1"/>
  <c r="BJ39" i="1"/>
  <c r="BJ29" i="1"/>
  <c r="BJ49" i="1"/>
  <c r="BJ19" i="1"/>
  <c r="BB19" i="1"/>
  <c r="BB49" i="1"/>
  <c r="BB29" i="1"/>
  <c r="BB39" i="1"/>
  <c r="BJ36" i="1"/>
  <c r="BJ50" i="1"/>
  <c r="BJ52" i="1"/>
  <c r="BJ46" i="1"/>
  <c r="BJ47" i="1"/>
  <c r="BJ40" i="1"/>
  <c r="BJ42" i="1"/>
  <c r="BJ43" i="1"/>
  <c r="BJ41" i="1"/>
  <c r="BJ44" i="1"/>
  <c r="BJ45" i="1"/>
  <c r="BJ51" i="1"/>
  <c r="BJ48" i="1"/>
  <c r="BB36" i="1"/>
  <c r="BB52" i="1"/>
  <c r="BB46" i="1"/>
  <c r="BB42" i="1"/>
  <c r="BB50" i="1"/>
  <c r="BB45" i="1"/>
  <c r="BB48" i="1"/>
  <c r="BB47" i="1"/>
  <c r="BB44" i="1"/>
  <c r="BB40" i="1"/>
  <c r="BB51" i="1"/>
  <c r="BB41" i="1"/>
  <c r="BB43" i="1"/>
  <c r="BB20" i="1"/>
  <c r="BB25" i="1"/>
  <c r="BB14" i="1"/>
  <c r="BB17" i="1"/>
  <c r="BB37" i="1"/>
  <c r="BB31" i="1"/>
  <c r="BB26" i="1"/>
  <c r="BB33" i="1"/>
  <c r="BB23" i="1"/>
  <c r="BB38" i="1"/>
  <c r="BB35" i="1"/>
  <c r="BB21" i="1"/>
  <c r="BB30" i="1"/>
  <c r="BB16" i="1"/>
  <c r="BB28" i="1"/>
  <c r="BB15" i="1"/>
  <c r="BB18" i="1"/>
  <c r="BB34" i="1"/>
  <c r="BB22" i="1"/>
  <c r="BB24" i="1"/>
  <c r="BB32" i="1"/>
  <c r="BB27" i="1"/>
  <c r="BJ23" i="1"/>
  <c r="BJ32" i="1"/>
  <c r="BJ30" i="1"/>
  <c r="BJ28" i="1"/>
  <c r="BJ24" i="1"/>
  <c r="BJ33" i="1"/>
  <c r="BJ37" i="1"/>
  <c r="BJ17" i="1"/>
  <c r="BJ34" i="1"/>
  <c r="BJ15" i="1"/>
  <c r="BJ18" i="1"/>
  <c r="BJ22" i="1"/>
  <c r="BJ25" i="1"/>
  <c r="BJ27" i="1"/>
  <c r="BJ21" i="1"/>
  <c r="BJ31" i="1"/>
  <c r="BJ20" i="1"/>
  <c r="BJ16" i="1"/>
  <c r="BJ38" i="1"/>
  <c r="BJ35" i="1"/>
  <c r="BJ26" i="1"/>
  <c r="BJ14" i="1"/>
  <c r="H64" i="1" l="1"/>
  <c r="D27" i="1"/>
  <c r="D28" i="1"/>
  <c r="H34" i="1"/>
  <c r="H58" i="1"/>
  <c r="H37" i="1"/>
  <c r="H43" i="1"/>
  <c r="H49" i="1"/>
  <c r="H62" i="1"/>
  <c r="H31" i="1"/>
  <c r="H57" i="1"/>
  <c r="H47" i="1"/>
  <c r="H42" i="1"/>
  <c r="H41" i="1"/>
  <c r="H54" i="1"/>
  <c r="H39" i="1"/>
  <c r="H52" i="1"/>
  <c r="H38" i="1"/>
  <c r="H44" i="1"/>
  <c r="H56" i="1"/>
  <c r="H46" i="1"/>
  <c r="H36" i="1"/>
  <c r="H50" i="1"/>
  <c r="H51" i="1"/>
  <c r="H33" i="1"/>
  <c r="H45" i="1"/>
  <c r="H60" i="1"/>
  <c r="H63" i="1"/>
  <c r="H55" i="1"/>
  <c r="H61" i="1"/>
  <c r="H40" i="1"/>
  <c r="H32" i="1"/>
  <c r="H30" i="1"/>
  <c r="H48" i="1"/>
  <c r="H29" i="1"/>
  <c r="H53" i="1"/>
  <c r="H28" i="1"/>
  <c r="H35" i="1"/>
  <c r="H59" i="1"/>
  <c r="I63" i="1" l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D34" i="1"/>
  <c r="D30" i="1"/>
  <c r="D32" i="1"/>
  <c r="D29" i="1"/>
  <c r="D31" i="1"/>
  <c r="D51" i="1"/>
  <c r="D42" i="1"/>
  <c r="D61" i="1"/>
  <c r="D39" i="1"/>
  <c r="D59" i="1"/>
  <c r="D43" i="1"/>
  <c r="D49" i="1"/>
  <c r="D48" i="1"/>
  <c r="D37" i="1"/>
  <c r="D63" i="1"/>
  <c r="E63" i="1" s="1"/>
  <c r="D44" i="1"/>
  <c r="D46" i="1"/>
  <c r="D57" i="1"/>
  <c r="D54" i="1"/>
  <c r="D62" i="1"/>
  <c r="D45" i="1"/>
  <c r="D64" i="1"/>
  <c r="D50" i="1"/>
  <c r="D47" i="1"/>
  <c r="D33" i="1"/>
  <c r="D40" i="1"/>
  <c r="D56" i="1"/>
  <c r="D36" i="1"/>
  <c r="D58" i="1"/>
  <c r="D52" i="1"/>
  <c r="D53" i="1"/>
  <c r="D38" i="1"/>
  <c r="D41" i="1"/>
  <c r="D60" i="1"/>
  <c r="D55" i="1"/>
  <c r="D35" i="1"/>
  <c r="E62" i="1" l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I51" i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tc={86C11CC0-7B75-419D-9907-868419211D44}</author>
    <author>tc={0325F10B-6818-4CE7-8B85-AF7AC309D1E8}</author>
    <author>tc={2C81B4E6-2DD5-40D3-852A-27A9FC3C3BBF}</author>
    <author>tc={E5D2269E-9AC8-4679-972B-4B65EBE94FD5}</author>
    <author>tc={65D4115B-E3F1-4BA5-85E8-E6ED96C20EF9}</author>
  </authors>
  <commentList>
    <comment ref="AP14" authorId="0" shapeId="0" xr:uid="{86C11CC0-7B75-419D-9907-868419211D44}">
      <text>
        <t>[對話串註解]
您的 Excel 版本可讓您讀取此對話串註解; 但若以較新的 Excel 版本開啟此檔案，將會移除對它進行的所有編輯。深入了解: https://go.microsoft.com/fwlink/?linkid=870924。
註解:
    data inputation: 6 month average</t>
      </text>
    </comment>
    <comment ref="AX14" authorId="1" shapeId="0" xr:uid="{0325F10B-6818-4CE7-8B85-AF7AC309D1E8}">
      <text>
        <t>[對話串註解]
您的 Excel 版本可讓您讀取此對話串註解; 但若以較新的 Excel 版本開啟此檔案，將會移除對它進行的所有編輯。深入了解: https://go.microsoft.com/fwlink/?linkid=870924。
註解:
    data inputation: 6 month average</t>
      </text>
    </comment>
    <comment ref="BF14" authorId="2" shapeId="0" xr:uid="{2C81B4E6-2DD5-40D3-852A-27A9FC3C3BBF}">
      <text>
        <t>[對話串註解]
您的 Excel 版本可讓您讀取此對話串註解; 但若以較新的 Excel 版本開啟此檔案，將會移除對它進行的所有編輯。深入了解: https://go.microsoft.com/fwlink/?linkid=870924。
註解:
    data inputation: 6 month average</t>
      </text>
    </comment>
    <comment ref="BW14" authorId="3" shapeId="0" xr:uid="{E5D2269E-9AC8-4679-972B-4B65EBE94FD5}">
      <text>
        <t>[對話串註解]
您的 Excel 版本可讓您讀取此對話串註解; 但若以較新的 Excel 版本開啟此檔案，將會移除對它進行的所有編輯。深入了解: https://go.microsoft.com/fwlink/?linkid=870924。
註解:
    data inputation: 6 month average</t>
      </text>
    </comment>
    <comment ref="CE14" authorId="4" shapeId="0" xr:uid="{65D4115B-E3F1-4BA5-85E8-E6ED96C20EF9}">
      <text>
        <t>[對話串註解]
您的 Excel 版本可讓您讀取此對話串註解; 但若以較新的 Excel 版本開啟此檔案，將會移除對它進行的所有編輯。深入了解: https://go.microsoft.com/fwlink/?linkid=870924。
註解:
    data inputation: 6 month average</t>
      </text>
    </comment>
  </commentList>
</comments>
</file>

<file path=xl/sharedStrings.xml><?xml version="1.0" encoding="utf-8"?>
<sst xmlns="http://schemas.openxmlformats.org/spreadsheetml/2006/main" count="292" uniqueCount="114">
  <si>
    <t>coincident</t>
    <phoneticPr fontId="1" type="noConversion"/>
  </si>
  <si>
    <t>leading</t>
    <phoneticPr fontId="1" type="noConversion"/>
  </si>
  <si>
    <t>U.S.  Average Hourly Earnings</t>
    <phoneticPr fontId="1" type="noConversion"/>
  </si>
  <si>
    <t>U.S. Average Weekly Working Hours</t>
    <phoneticPr fontId="1" type="noConversion"/>
  </si>
  <si>
    <t>Initial Jobless Claim</t>
    <phoneticPr fontId="1" type="noConversion"/>
  </si>
  <si>
    <t>Mean</t>
    <phoneticPr fontId="1" type="noConversion"/>
  </si>
  <si>
    <t>SD</t>
    <phoneticPr fontId="1" type="noConversion"/>
  </si>
  <si>
    <t>Z-score</t>
    <phoneticPr fontId="1" type="noConversion"/>
  </si>
  <si>
    <t>Min</t>
    <phoneticPr fontId="1" type="noConversion"/>
  </si>
  <si>
    <t>Max</t>
    <phoneticPr fontId="1" type="noConversion"/>
  </si>
  <si>
    <t>Max Min</t>
    <phoneticPr fontId="1" type="noConversion"/>
  </si>
  <si>
    <t>Positive</t>
    <phoneticPr fontId="1" type="noConversion"/>
  </si>
  <si>
    <t>Negative</t>
    <phoneticPr fontId="1" type="noConversion"/>
  </si>
  <si>
    <t>Median</t>
    <phoneticPr fontId="1" type="noConversion"/>
  </si>
  <si>
    <t>Abs Diff</t>
    <phoneticPr fontId="1" type="noConversion"/>
  </si>
  <si>
    <t>MAD</t>
    <phoneticPr fontId="1" type="noConversion"/>
  </si>
  <si>
    <t>Robust Z-score</t>
    <phoneticPr fontId="1" type="noConversion"/>
  </si>
  <si>
    <t>Data</t>
    <phoneticPr fontId="1" type="noConversion"/>
  </si>
  <si>
    <t>Growth MoM</t>
    <phoneticPr fontId="1" type="noConversion"/>
  </si>
  <si>
    <t>Composite Growth Index</t>
    <phoneticPr fontId="1" type="noConversion"/>
  </si>
  <si>
    <t>Business Dimension</t>
    <phoneticPr fontId="1" type="noConversion"/>
  </si>
  <si>
    <t>(investing.com)</t>
    <phoneticPr fontId="1" type="noConversion"/>
  </si>
  <si>
    <t>U.S. ISM Non-Manufacturing New Orders</t>
    <phoneticPr fontId="1" type="noConversion"/>
  </si>
  <si>
    <t>(FRED)</t>
    <phoneticPr fontId="1" type="noConversion"/>
  </si>
  <si>
    <t>Coincident Economic Activity Index for the United States</t>
    <phoneticPr fontId="1" type="noConversion"/>
  </si>
  <si>
    <t>Comsumption Dimension</t>
    <phoneticPr fontId="1" type="noConversion"/>
  </si>
  <si>
    <t>Gov. Policy Dimension</t>
    <phoneticPr fontId="1" type="noConversion"/>
  </si>
  <si>
    <t>Composite Amplitude</t>
    <phoneticPr fontId="1" type="noConversion"/>
  </si>
  <si>
    <t>Composite Trend</t>
    <phoneticPr fontId="1" type="noConversion"/>
  </si>
  <si>
    <t>Data Period</t>
    <phoneticPr fontId="1" type="noConversion"/>
  </si>
  <si>
    <t>2019 - 2022</t>
    <phoneticPr fontId="1" type="noConversion"/>
  </si>
  <si>
    <t>S&amp;P 500</t>
    <phoneticPr fontId="1" type="noConversion"/>
  </si>
  <si>
    <t>Capital Market Dimension</t>
    <phoneticPr fontId="1" type="noConversion"/>
  </si>
  <si>
    <t>Growth Composite Index</t>
    <phoneticPr fontId="1" type="noConversion"/>
  </si>
  <si>
    <t>U.S. ISM Manufacturing New Orders</t>
    <phoneticPr fontId="1" type="noConversion"/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</si>
  <si>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</si>
  <si>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</si>
  <si>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</si>
  <si>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</si>
  <si>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</si>
  <si>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</si>
  <si>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</si>
  <si>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</si>
  <si>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</si>
  <si>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</si>
  <si>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</si>
  <si>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</si>
  <si>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</si>
  <si>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</si>
  <si>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</si>
  <si>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</si>
  <si>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</si>
  <si>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</si>
  <si>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</si>
  <si>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</si>
  <si>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</si>
  <si>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</si>
  <si>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</si>
  <si>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</si>
  <si>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</si>
  <si>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</si>
  <si>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</si>
  <si>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</si>
  <si>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</si>
  <si>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</si>
  <si>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</si>
  <si>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</si>
  <si>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</si>
  <si>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</si>
  <si>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</si>
  <si>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Index Value</t>
    <phoneticPr fontId="1" type="noConversion"/>
  </si>
  <si>
    <t>Date</t>
    <phoneticPr fontId="1" type="noConversion"/>
  </si>
  <si>
    <t>2022-01</t>
  </si>
  <si>
    <t>2021-12</t>
  </si>
  <si>
    <t>2022-02</t>
    <phoneticPr fontId="1" type="noConversion"/>
  </si>
  <si>
    <t>-</t>
    <phoneticPr fontId="1" type="noConversion"/>
  </si>
  <si>
    <t>OECD U.S. Composite Index</t>
    <phoneticPr fontId="1" type="noConversion"/>
  </si>
  <si>
    <t>Rebased Index</t>
    <phoneticPr fontId="1" type="noConversion"/>
  </si>
  <si>
    <t>Manufacturers' New Orders Total Manufacturing</t>
    <phoneticPr fontId="1" type="noConversion"/>
  </si>
  <si>
    <t>Weekly Hours Worked Manufacturing for the United States</t>
    <phoneticPr fontId="1" type="noConversion"/>
  </si>
  <si>
    <t>Rebased</t>
    <phoneticPr fontId="1" type="noConversion"/>
  </si>
  <si>
    <t>University of Michigan: Consumer Sentiment Index</t>
    <phoneticPr fontId="1" type="noConversion"/>
  </si>
  <si>
    <t>I-S weight</t>
    <phoneticPr fontId="1" type="noConversion"/>
  </si>
  <si>
    <t>Spread Level</t>
    <phoneticPr fontId="1" type="noConversion"/>
  </si>
  <si>
    <t>Growth QoQ</t>
    <phoneticPr fontId="1" type="noConversion"/>
  </si>
  <si>
    <t>Trend Adjustment Factor</t>
    <phoneticPr fontId="1" type="noConversion"/>
  </si>
  <si>
    <t>Avg of composite monthly % chg</t>
    <phoneticPr fontId="1" type="noConversion"/>
  </si>
  <si>
    <t>Adjusted Composite Monthly % Chg</t>
    <phoneticPr fontId="1" type="noConversion"/>
  </si>
  <si>
    <t>Composite Monthly % Chg</t>
    <phoneticPr fontId="1" type="noConversion"/>
  </si>
  <si>
    <t>Composite Normalized % Chg</t>
    <phoneticPr fontId="1" type="noConversion"/>
  </si>
  <si>
    <t>10yr/3m Interest Spread</t>
    <phoneticPr fontId="1" type="noConversion"/>
  </si>
  <si>
    <t>Annualized Growth</t>
    <phoneticPr fontId="1" type="noConversion"/>
  </si>
  <si>
    <t>U.S Real GDP</t>
    <phoneticPr fontId="1" type="noConversion"/>
  </si>
  <si>
    <t>(V8*V11+AD8*AD11+AT8*AT11+BR8*BR11+CA8*CA11+CI8*CI11+CQ8*CQ11)</t>
    <phoneticPr fontId="1" type="noConversion"/>
  </si>
  <si>
    <t>(V5*V11+AD5*AD11+AT5*AT11+BR5*BR11+CA5*CA11+CI5*CI11+CQ5*CQ11)</t>
    <phoneticPr fontId="1" type="noConversion"/>
  </si>
  <si>
    <t>Index with z-score normalization</t>
    <phoneticPr fontId="1" type="noConversion"/>
  </si>
  <si>
    <t>Index using Iyengar-Sudarshan weightage method</t>
    <phoneticPr fontId="1" type="noConversion"/>
  </si>
  <si>
    <t>(OECD)</t>
    <phoneticPr fontId="1" type="noConversion"/>
  </si>
  <si>
    <t>Reference / Comparables</t>
    <phoneticPr fontId="1" type="noConversion"/>
  </si>
  <si>
    <t>OCED MoM Growth</t>
    <phoneticPr fontId="1" type="noConversion"/>
  </si>
  <si>
    <t>Solely built for interview purpose</t>
    <phoneticPr fontId="1" type="noConversion"/>
  </si>
  <si>
    <t>Candidate</t>
    <phoneticPr fontId="1" type="noConversion"/>
  </si>
  <si>
    <t>Chan Cheuk Fai Andy</t>
    <phoneticPr fontId="1" type="noConversion"/>
  </si>
  <si>
    <t>Contact</t>
    <phoneticPr fontId="1" type="noConversion"/>
  </si>
  <si>
    <t>andyinter1@gmail.com</t>
    <phoneticPr fontId="1" type="noConversion"/>
  </si>
  <si>
    <t>Index Type</t>
    <phoneticPr fontId="1" type="noConversion"/>
  </si>
  <si>
    <t>Growth</t>
    <phoneticPr fontId="1" type="noConversion"/>
  </si>
  <si>
    <t>Market</t>
    <phoneticPr fontId="1" type="noConversion"/>
  </si>
  <si>
    <t>U.S.</t>
    <phoneticPr fontId="1" type="noConversion"/>
  </si>
  <si>
    <t>Sample Size</t>
    <phoneticPr fontId="1" type="noConversion"/>
  </si>
  <si>
    <t>3 years, from 2019 to 2022</t>
    <phoneticPr fontId="1" type="noConversion"/>
  </si>
  <si>
    <t>Index Components</t>
    <phoneticPr fontId="1" type="noConversion"/>
  </si>
  <si>
    <t>Index to compare</t>
    <phoneticPr fontId="1" type="noConversion"/>
  </si>
  <si>
    <t>Growth Composite Index Construction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</si>
</sst>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"/>
    <numFmt numFmtId="177" formatCode="0.0000"/>
    <numFmt numFmtId="178" formatCode="0.000"/>
    <numFmt numFmtId="179" formatCode="0.0"/>
    <numFmt numFmtId="180" formatCode="0.00_ "/>
    <numFmt numFmtId="181" formatCode="0.000_ "/>
    <numFmt numFmtId="182" formatCode="0.000%"/>
    <numFmt numFmtId="183" formatCode="0.00000000000000_ "/>
    <numFmt numFmtId="184" formatCode="0.000000000000000_ "/>
  </numFmts>
  <fonts count="1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theme="1"/>
      <name val="新細明體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新細明體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left" wrapText="1"/>
    </xf>
    <xf numFmtId="14" fontId="2" fillId="0" borderId="0" xfId="0" applyNumberFormat="1" applyFont="1"/>
    <xf numFmtId="176" fontId="2" fillId="0" borderId="0" xfId="0" applyNumberFormat="1" applyFont="1"/>
    <xf numFmtId="1" fontId="2" fillId="0" borderId="0" xfId="0" applyNumberFormat="1" applyFont="1"/>
    <xf numFmtId="0" fontId="3" fillId="2" borderId="0" xfId="0" applyFont="1" applyFill="1" applyAlignment="1">
      <alignment horizontal="left" wrapText="1"/>
    </xf>
    <xf numFmtId="0" fontId="2" fillId="0" borderId="0" xfId="0" applyFont="1" applyFill="1"/>
    <xf numFmtId="177" fontId="4" fillId="0" borderId="0" xfId="0" applyNumberFormat="1" applyFont="1" applyFill="1"/>
    <xf numFmtId="178" fontId="4" fillId="0" borderId="0" xfId="0" applyNumberFormat="1" applyFont="1" applyFill="1"/>
    <xf numFmtId="2" fontId="4" fillId="0" borderId="0" xfId="0" applyNumberFormat="1" applyFont="1" applyFill="1"/>
    <xf numFmtId="180" fontId="2" fillId="0" borderId="0" xfId="0" applyNumberFormat="1" applyFont="1"/>
    <xf numFmtId="178" fontId="2" fillId="0" borderId="0" xfId="0" applyNumberFormat="1" applyFont="1"/>
    <xf numFmtId="2" fontId="2" fillId="0" borderId="0" xfId="0" applyNumberFormat="1" applyFont="1"/>
    <xf numFmtId="0" fontId="7" fillId="0" borderId="0" xfId="0" applyFont="1"/>
    <xf numFmtId="0" fontId="7" fillId="0" borderId="0" xfId="0" applyFont="1" applyFill="1"/>
    <xf numFmtId="0" fontId="7" fillId="3" borderId="0" xfId="0" applyFont="1" applyFill="1"/>
    <xf numFmtId="0" fontId="7" fillId="4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vertical="top"/>
    </xf>
    <xf numFmtId="14" fontId="2" fillId="0" borderId="0" xfId="0" applyNumberFormat="1" applyFont="1" applyFill="1"/>
    <xf numFmtId="2" fontId="2" fillId="0" borderId="0" xfId="0" applyNumberFormat="1" applyFont="1" applyFill="1"/>
    <xf numFmtId="180" fontId="2" fillId="0" borderId="0" xfId="0" applyNumberFormat="1" applyFont="1" applyFill="1"/>
    <xf numFmtId="178" fontId="2" fillId="0" borderId="0" xfId="0" applyNumberFormat="1" applyFont="1" applyFill="1"/>
    <xf numFmtId="0" fontId="2" fillId="5" borderId="0" xfId="0" applyFont="1" applyFill="1"/>
    <xf numFmtId="0" fontId="7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3" fillId="5" borderId="0" xfId="0" applyFont="1" applyFill="1" applyAlignment="1">
      <alignment horizontal="left" wrapText="1"/>
    </xf>
    <xf numFmtId="2" fontId="4" fillId="5" borderId="0" xfId="0" applyNumberFormat="1" applyFont="1" applyFill="1"/>
    <xf numFmtId="0" fontId="4" fillId="5" borderId="0" xfId="0" applyFont="1" applyFill="1" applyAlignment="1">
      <alignment horizontal="left" wrapText="1"/>
    </xf>
    <xf numFmtId="0" fontId="2" fillId="2" borderId="0" xfId="0" applyFont="1" applyFill="1"/>
    <xf numFmtId="0" fontId="4" fillId="0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7" fillId="7" borderId="0" xfId="0" applyFont="1" applyFill="1"/>
    <xf numFmtId="14" fontId="2" fillId="0" borderId="0" xfId="0" applyNumberFormat="1" applyFont="1" applyAlignment="1">
      <alignment horizontal="left"/>
    </xf>
    <xf numFmtId="2" fontId="2" fillId="0" borderId="0" xfId="0" applyNumberFormat="1" applyFont="1" applyFill="1" applyAlignment="1">
      <alignment horizontal="center"/>
    </xf>
    <xf numFmtId="181" fontId="4" fillId="0" borderId="0" xfId="0" applyNumberFormat="1" applyFont="1" applyFill="1"/>
    <xf numFmtId="10" fontId="2" fillId="0" borderId="0" xfId="1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/>
    </xf>
    <xf numFmtId="0" fontId="2" fillId="0" borderId="0" xfId="1" applyNumberFormat="1" applyFont="1" applyFill="1" applyAlignment="1">
      <alignment horizontal="center"/>
    </xf>
    <xf numFmtId="177" fontId="2" fillId="0" borderId="0" xfId="0" applyNumberFormat="1" applyFont="1"/>
    <xf numFmtId="0" fontId="3" fillId="0" borderId="0" xfId="0" applyFont="1" applyFill="1"/>
    <xf numFmtId="183" fontId="4" fillId="0" borderId="0" xfId="0" applyNumberFormat="1" applyFont="1" applyFill="1"/>
    <xf numFmtId="0" fontId="2" fillId="9" borderId="0" xfId="0" applyFont="1" applyFill="1"/>
    <xf numFmtId="0" fontId="7" fillId="9" borderId="0" xfId="0" applyFont="1" applyFill="1"/>
    <xf numFmtId="0" fontId="3" fillId="9" borderId="0" xfId="0" applyFont="1" applyFill="1" applyAlignment="1">
      <alignment vertical="top"/>
    </xf>
    <xf numFmtId="0" fontId="3" fillId="9" borderId="0" xfId="0" applyFont="1" applyFill="1" applyAlignment="1">
      <alignment horizontal="left" wrapText="1"/>
    </xf>
    <xf numFmtId="0" fontId="3" fillId="9" borderId="0" xfId="0" applyFont="1" applyFill="1"/>
    <xf numFmtId="0" fontId="4" fillId="9" borderId="0" xfId="0" applyFont="1" applyFill="1"/>
    <xf numFmtId="177" fontId="4" fillId="9" borderId="0" xfId="0" applyNumberFormat="1" applyFont="1" applyFill="1"/>
    <xf numFmtId="2" fontId="4" fillId="9" borderId="0" xfId="0" applyNumberFormat="1" applyFont="1" applyFill="1"/>
    <xf numFmtId="0" fontId="4" fillId="9" borderId="0" xfId="0" applyFont="1" applyFill="1" applyAlignment="1">
      <alignment horizontal="left" wrapText="1"/>
    </xf>
    <xf numFmtId="14" fontId="2" fillId="9" borderId="0" xfId="0" applyNumberFormat="1" applyFont="1" applyFill="1"/>
    <xf numFmtId="2" fontId="2" fillId="9" borderId="0" xfId="0" applyNumberFormat="1" applyFont="1" applyFill="1"/>
    <xf numFmtId="180" fontId="2" fillId="9" borderId="0" xfId="0" applyNumberFormat="1" applyFont="1" applyFill="1"/>
    <xf numFmtId="14" fontId="2" fillId="9" borderId="0" xfId="0" applyNumberFormat="1" applyFont="1" applyFill="1" applyAlignment="1">
      <alignment vertical="center"/>
    </xf>
    <xf numFmtId="0" fontId="2" fillId="9" borderId="0" xfId="0" applyFont="1" applyFill="1" applyAlignment="1">
      <alignment vertical="center"/>
    </xf>
    <xf numFmtId="178" fontId="2" fillId="9" borderId="0" xfId="0" applyNumberFormat="1" applyFont="1" applyFill="1"/>
    <xf numFmtId="184" fontId="4" fillId="0" borderId="0" xfId="0" applyNumberFormat="1" applyFont="1" applyFill="1"/>
    <xf numFmtId="178" fontId="7" fillId="0" borderId="0" xfId="0" applyNumberFormat="1" applyFont="1"/>
    <xf numFmtId="0" fontId="3" fillId="0" borderId="0" xfId="0" applyFont="1" applyFill="1" applyBorder="1"/>
    <xf numFmtId="0" fontId="6" fillId="0" borderId="0" xfId="0" applyFont="1"/>
    <xf numFmtId="181" fontId="3" fillId="0" borderId="0" xfId="0" applyNumberFormat="1" applyFont="1" applyFill="1"/>
    <xf numFmtId="181" fontId="8" fillId="6" borderId="0" xfId="0" applyNumberFormat="1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2" fontId="2" fillId="6" borderId="0" xfId="1" applyNumberFormat="1" applyFont="1" applyFill="1" applyAlignment="1">
      <alignment horizontal="center"/>
    </xf>
    <xf numFmtId="2" fontId="7" fillId="0" borderId="0" xfId="0" applyNumberFormat="1" applyFont="1"/>
    <xf numFmtId="0" fontId="4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178" fontId="3" fillId="0" borderId="0" xfId="0" applyNumberFormat="1" applyFont="1"/>
    <xf numFmtId="0" fontId="6" fillId="10" borderId="0" xfId="0" applyFont="1" applyFill="1"/>
    <xf numFmtId="0" fontId="3" fillId="10" borderId="0" xfId="0" applyFont="1" applyFill="1"/>
    <xf numFmtId="0" fontId="2" fillId="0" borderId="0" xfId="0" applyNumberFormat="1" applyFon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178" fontId="2" fillId="0" borderId="0" xfId="1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4" fontId="2" fillId="9" borderId="0" xfId="0" applyNumberFormat="1" applyFont="1" applyFill="1" applyAlignment="1">
      <alignment horizontal="center"/>
    </xf>
    <xf numFmtId="179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180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78" fontId="2" fillId="0" borderId="0" xfId="1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78" fontId="2" fillId="9" borderId="0" xfId="1" applyNumberFormat="1" applyFont="1" applyFill="1" applyAlignment="1">
      <alignment horizontal="center"/>
    </xf>
    <xf numFmtId="180" fontId="2" fillId="5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4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82" fontId="2" fillId="9" borderId="0" xfId="1" applyNumberFormat="1" applyFont="1" applyFill="1" applyAlignment="1">
      <alignment horizontal="center"/>
    </xf>
    <xf numFmtId="182" fontId="2" fillId="0" borderId="0" xfId="1" applyNumberFormat="1" applyFont="1" applyFill="1" applyAlignment="1">
      <alignment horizontal="center"/>
    </xf>
    <xf numFmtId="0" fontId="2" fillId="0" borderId="0" xfId="1" applyNumberFormat="1" applyFont="1" applyAlignment="1">
      <alignment horizontal="center"/>
    </xf>
    <xf numFmtId="182" fontId="2" fillId="0" borderId="0" xfId="1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0" fontId="10" fillId="10" borderId="0" xfId="0" applyFont="1" applyFill="1"/>
    <xf numFmtId="0" fontId="11" fillId="10" borderId="0" xfId="0" applyFont="1" applyFill="1"/>
    <xf numFmtId="0" fontId="12" fillId="0" borderId="0" xfId="0" applyFont="1"/>
    <xf numFmtId="0" fontId="13" fillId="11" borderId="0" xfId="0" applyFont="1" applyFill="1"/>
    <xf numFmtId="0" fontId="13" fillId="0" borderId="0" xfId="0" applyFont="1"/>
    <xf numFmtId="0" fontId="14" fillId="0" borderId="0" xfId="2" applyFont="1"/>
    <xf numFmtId="0" fontId="13" fillId="0" borderId="0" xfId="0" applyFont="1" applyAlignment="1">
      <alignment horizontal="left"/>
    </xf>
    <xf numFmtId="0" fontId="13" fillId="10" borderId="0" xfId="0" applyFont="1" applyFill="1"/>
    <xf numFmtId="14" fontId="13" fillId="0" borderId="0" xfId="0" applyNumberFormat="1" applyFont="1" applyAlignment="1">
      <alignment horizontal="left"/>
    </xf>
    <xf numFmtId="14" fontId="13" fillId="0" borderId="0" xfId="0" applyNumberFormat="1" applyFont="1"/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Composite Index'!$I$26</c:f>
              <c:strCache>
                <c:ptCount val="1"/>
                <c:pt idx="0">
                  <c:v>Growth Composite Index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 Composite Index'!$A$27:$A$64</c:f>
              <c:numCache>
                <c:formatCode>m/d/yyyy</c:formatCode>
                <c:ptCount val="38"/>
                <c:pt idx="0">
                  <c:v>44593</c:v>
                </c:pt>
                <c:pt idx="1">
                  <c:v>44562</c:v>
                </c:pt>
                <c:pt idx="2">
                  <c:v>44531</c:v>
                </c:pt>
                <c:pt idx="3">
                  <c:v>44501</c:v>
                </c:pt>
                <c:pt idx="4">
                  <c:v>44470</c:v>
                </c:pt>
                <c:pt idx="5">
                  <c:v>44440</c:v>
                </c:pt>
                <c:pt idx="6">
                  <c:v>44409</c:v>
                </c:pt>
                <c:pt idx="7">
                  <c:v>44378</c:v>
                </c:pt>
                <c:pt idx="8">
                  <c:v>44348</c:v>
                </c:pt>
                <c:pt idx="9">
                  <c:v>44317</c:v>
                </c:pt>
                <c:pt idx="10">
                  <c:v>44287</c:v>
                </c:pt>
                <c:pt idx="11">
                  <c:v>44256</c:v>
                </c:pt>
                <c:pt idx="12">
                  <c:v>44228</c:v>
                </c:pt>
                <c:pt idx="13">
                  <c:v>44197</c:v>
                </c:pt>
                <c:pt idx="14">
                  <c:v>44166</c:v>
                </c:pt>
                <c:pt idx="15">
                  <c:v>44136</c:v>
                </c:pt>
                <c:pt idx="16">
                  <c:v>44105</c:v>
                </c:pt>
                <c:pt idx="17">
                  <c:v>44075</c:v>
                </c:pt>
                <c:pt idx="18">
                  <c:v>44044</c:v>
                </c:pt>
                <c:pt idx="19">
                  <c:v>44013</c:v>
                </c:pt>
                <c:pt idx="20">
                  <c:v>43983</c:v>
                </c:pt>
                <c:pt idx="21">
                  <c:v>43952</c:v>
                </c:pt>
                <c:pt idx="22">
                  <c:v>43922</c:v>
                </c:pt>
                <c:pt idx="23">
                  <c:v>43891</c:v>
                </c:pt>
                <c:pt idx="24">
                  <c:v>43862</c:v>
                </c:pt>
                <c:pt idx="25">
                  <c:v>43831</c:v>
                </c:pt>
                <c:pt idx="26">
                  <c:v>43800</c:v>
                </c:pt>
                <c:pt idx="27">
                  <c:v>43770</c:v>
                </c:pt>
                <c:pt idx="28">
                  <c:v>43739</c:v>
                </c:pt>
                <c:pt idx="29">
                  <c:v>43709</c:v>
                </c:pt>
                <c:pt idx="30">
                  <c:v>43678</c:v>
                </c:pt>
                <c:pt idx="31">
                  <c:v>43647</c:v>
                </c:pt>
                <c:pt idx="32">
                  <c:v>43617</c:v>
                </c:pt>
                <c:pt idx="33">
                  <c:v>43586</c:v>
                </c:pt>
                <c:pt idx="34">
                  <c:v>43556</c:v>
                </c:pt>
                <c:pt idx="35">
                  <c:v>43525</c:v>
                </c:pt>
                <c:pt idx="36">
                  <c:v>43497</c:v>
                </c:pt>
                <c:pt idx="37">
                  <c:v>43466</c:v>
                </c:pt>
              </c:numCache>
            </c:numRef>
          </c:cat>
          <c:val>
            <c:numRef>
              <c:f>'Growth Composite Index'!$I$27:$I$64</c:f>
              <c:numCache>
                <c:formatCode>0.00</c:formatCode>
                <c:ptCount val="38"/>
                <c:pt idx="0">
                  <c:v>105.22671375623815</c:v>
                </c:pt>
                <c:pt idx="1">
                  <c:v>105.69215145039037</c:v>
                </c:pt>
                <c:pt idx="2">
                  <c:v>105.27727218490439</c:v>
                </c:pt>
                <c:pt idx="3">
                  <c:v>104.75165415628612</c:v>
                </c:pt>
                <c:pt idx="4">
                  <c:v>103.82838245363023</c:v>
                </c:pt>
                <c:pt idx="5">
                  <c:v>103.78130138485506</c:v>
                </c:pt>
                <c:pt idx="6">
                  <c:v>102.77719579386209</c:v>
                </c:pt>
                <c:pt idx="7">
                  <c:v>103.12952291146313</c:v>
                </c:pt>
                <c:pt idx="8">
                  <c:v>102.61584081827988</c:v>
                </c:pt>
                <c:pt idx="9">
                  <c:v>101.76660917554574</c:v>
                </c:pt>
                <c:pt idx="10">
                  <c:v>100.82388010942024</c:v>
                </c:pt>
                <c:pt idx="11">
                  <c:v>100.17721651676695</c:v>
                </c:pt>
                <c:pt idx="12">
                  <c:v>97.891004087163822</c:v>
                </c:pt>
                <c:pt idx="13">
                  <c:v>98.115623823536723</c:v>
                </c:pt>
                <c:pt idx="14">
                  <c:v>97.926399776687376</c:v>
                </c:pt>
                <c:pt idx="15">
                  <c:v>96.858416745116571</c:v>
                </c:pt>
                <c:pt idx="16">
                  <c:v>97.282664490973545</c:v>
                </c:pt>
                <c:pt idx="17">
                  <c:v>97.032092475274638</c:v>
                </c:pt>
                <c:pt idx="18">
                  <c:v>96.018020964431727</c:v>
                </c:pt>
                <c:pt idx="19">
                  <c:v>95.376996672767461</c:v>
                </c:pt>
                <c:pt idx="20">
                  <c:v>94.613075361920949</c:v>
                </c:pt>
                <c:pt idx="21">
                  <c:v>90.708348699483523</c:v>
                </c:pt>
                <c:pt idx="22">
                  <c:v>87.781798075596726</c:v>
                </c:pt>
                <c:pt idx="23">
                  <c:v>95.647982986432623</c:v>
                </c:pt>
                <c:pt idx="24">
                  <c:v>97.982788005996241</c:v>
                </c:pt>
                <c:pt idx="25">
                  <c:v>97.851215963897431</c:v>
                </c:pt>
                <c:pt idx="26">
                  <c:v>97.226611754604505</c:v>
                </c:pt>
                <c:pt idx="27">
                  <c:v>97.46937490948352</c:v>
                </c:pt>
                <c:pt idx="28">
                  <c:v>97.365308586358296</c:v>
                </c:pt>
                <c:pt idx="29">
                  <c:v>97.451203657191613</c:v>
                </c:pt>
                <c:pt idx="30">
                  <c:v>98.181428562876704</c:v>
                </c:pt>
                <c:pt idx="31">
                  <c:v>99.039000848426198</c:v>
                </c:pt>
                <c:pt idx="32">
                  <c:v>99.077864804258311</c:v>
                </c:pt>
                <c:pt idx="33">
                  <c:v>100.1802759638378</c:v>
                </c:pt>
                <c:pt idx="34">
                  <c:v>100.18862283290028</c:v>
                </c:pt>
                <c:pt idx="35">
                  <c:v>100.69498916718132</c:v>
                </c:pt>
                <c:pt idx="36">
                  <c:v>100.4637545225968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7-4B4C-8A71-85CBEC1BFFA9}"/>
            </c:ext>
          </c:extLst>
        </c:ser>
        <c:ser>
          <c:idx val="1"/>
          <c:order val="1"/>
          <c:tx>
            <c:strRef>
              <c:f>'Growth Composite Index'!$L$3</c:f>
              <c:strCache>
                <c:ptCount val="1"/>
                <c:pt idx="0">
                  <c:v>OECD U.S. Composite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'Growth Composite Index'!$N$15:$N$57</c:f>
              <c:numCache>
                <c:formatCode>0.0000</c:formatCode>
                <c:ptCount val="43"/>
                <c:pt idx="0">
                  <c:v>100.08976264903826</c:v>
                </c:pt>
                <c:pt idx="1">
                  <c:v>100.15615774978927</c:v>
                </c:pt>
                <c:pt idx="2">
                  <c:v>100.224536887659</c:v>
                </c:pt>
                <c:pt idx="3">
                  <c:v>100.30089225556162</c:v>
                </c:pt>
                <c:pt idx="4">
                  <c:v>100.39698779075663</c:v>
                </c:pt>
                <c:pt idx="5">
                  <c:v>100.51412614387756</c:v>
                </c:pt>
                <c:pt idx="6">
                  <c:v>100.64479202280801</c:v>
                </c:pt>
                <c:pt idx="7">
                  <c:v>100.75110835528132</c:v>
                </c:pt>
                <c:pt idx="8">
                  <c:v>100.79680133134903</c:v>
                </c:pt>
                <c:pt idx="9">
                  <c:v>100.76253159929827</c:v>
                </c:pt>
                <c:pt idx="10">
                  <c:v>100.51402593998266</c:v>
                </c:pt>
                <c:pt idx="11">
                  <c:v>100.17275151478226</c:v>
                </c:pt>
                <c:pt idx="12">
                  <c:v>99.782687813162212</c:v>
                </c:pt>
                <c:pt idx="13">
                  <c:v>99.46675495297832</c:v>
                </c:pt>
                <c:pt idx="14">
                  <c:v>99.145982244671444</c:v>
                </c:pt>
                <c:pt idx="15">
                  <c:v>98.799627482000375</c:v>
                </c:pt>
                <c:pt idx="16">
                  <c:v>98.449625297555471</c:v>
                </c:pt>
                <c:pt idx="17">
                  <c:v>98.236231083007695</c:v>
                </c:pt>
                <c:pt idx="18">
                  <c:v>97.455732925356514</c:v>
                </c:pt>
                <c:pt idx="19">
                  <c:v>95.839915059162394</c:v>
                </c:pt>
                <c:pt idx="20">
                  <c:v>93.924878342451223</c:v>
                </c:pt>
                <c:pt idx="21">
                  <c:v>92.505059294652753</c:v>
                </c:pt>
                <c:pt idx="22">
                  <c:v>97.28721001493841</c:v>
                </c:pt>
                <c:pt idx="23">
                  <c:v>99.140300683831455</c:v>
                </c:pt>
                <c:pt idx="24">
                  <c:v>99.268992546032663</c:v>
                </c:pt>
                <c:pt idx="25">
                  <c:v>99.329415494648515</c:v>
                </c:pt>
                <c:pt idx="26">
                  <c:v>99.334155138876596</c:v>
                </c:pt>
                <c:pt idx="27">
                  <c:v>99.31638898831342</c:v>
                </c:pt>
                <c:pt idx="28">
                  <c:v>99.304404602485135</c:v>
                </c:pt>
                <c:pt idx="29">
                  <c:v>99.327501600256198</c:v>
                </c:pt>
                <c:pt idx="30">
                  <c:v>99.396622246948098</c:v>
                </c:pt>
                <c:pt idx="31">
                  <c:v>99.484511083152</c:v>
                </c:pt>
                <c:pt idx="32">
                  <c:v>99.58318185844557</c:v>
                </c:pt>
                <c:pt idx="33">
                  <c:v>99.685830728366071</c:v>
                </c:pt>
                <c:pt idx="34">
                  <c:v>99.782938322899426</c:v>
                </c:pt>
                <c:pt idx="35">
                  <c:v>99.87840257355667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A-4DDE-B7C8-004F21C4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167327"/>
        <c:axId val="1597170655"/>
      </c:lineChart>
      <c:dateAx>
        <c:axId val="1597167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7170655"/>
        <c:crosses val="autoZero"/>
        <c:auto val="1"/>
        <c:lblOffset val="100"/>
        <c:baseTimeUnit val="months"/>
      </c:dateAx>
      <c:valAx>
        <c:axId val="1597170655"/>
        <c:scaling>
          <c:orientation val="minMax"/>
          <c:max val="11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7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Composite Index'!$E$26</c:f>
              <c:strCache>
                <c:ptCount val="1"/>
                <c:pt idx="0">
                  <c:v>Growth Composite Index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 Composite Index'!$A$27:$A$64</c:f>
              <c:numCache>
                <c:formatCode>m/d/yyyy</c:formatCode>
                <c:ptCount val="38"/>
                <c:pt idx="0">
                  <c:v>44593</c:v>
                </c:pt>
                <c:pt idx="1">
                  <c:v>44562</c:v>
                </c:pt>
                <c:pt idx="2">
                  <c:v>44531</c:v>
                </c:pt>
                <c:pt idx="3">
                  <c:v>44501</c:v>
                </c:pt>
                <c:pt idx="4">
                  <c:v>44470</c:v>
                </c:pt>
                <c:pt idx="5">
                  <c:v>44440</c:v>
                </c:pt>
                <c:pt idx="6">
                  <c:v>44409</c:v>
                </c:pt>
                <c:pt idx="7">
                  <c:v>44378</c:v>
                </c:pt>
                <c:pt idx="8">
                  <c:v>44348</c:v>
                </c:pt>
                <c:pt idx="9">
                  <c:v>44317</c:v>
                </c:pt>
                <c:pt idx="10">
                  <c:v>44287</c:v>
                </c:pt>
                <c:pt idx="11">
                  <c:v>44256</c:v>
                </c:pt>
                <c:pt idx="12">
                  <c:v>44228</c:v>
                </c:pt>
                <c:pt idx="13">
                  <c:v>44197</c:v>
                </c:pt>
                <c:pt idx="14">
                  <c:v>44166</c:v>
                </c:pt>
                <c:pt idx="15">
                  <c:v>44136</c:v>
                </c:pt>
                <c:pt idx="16">
                  <c:v>44105</c:v>
                </c:pt>
                <c:pt idx="17">
                  <c:v>44075</c:v>
                </c:pt>
                <c:pt idx="18">
                  <c:v>44044</c:v>
                </c:pt>
                <c:pt idx="19">
                  <c:v>44013</c:v>
                </c:pt>
                <c:pt idx="20">
                  <c:v>43983</c:v>
                </c:pt>
                <c:pt idx="21">
                  <c:v>43952</c:v>
                </c:pt>
                <c:pt idx="22">
                  <c:v>43922</c:v>
                </c:pt>
                <c:pt idx="23">
                  <c:v>43891</c:v>
                </c:pt>
                <c:pt idx="24">
                  <c:v>43862</c:v>
                </c:pt>
                <c:pt idx="25">
                  <c:v>43831</c:v>
                </c:pt>
                <c:pt idx="26">
                  <c:v>43800</c:v>
                </c:pt>
                <c:pt idx="27">
                  <c:v>43770</c:v>
                </c:pt>
                <c:pt idx="28">
                  <c:v>43739</c:v>
                </c:pt>
                <c:pt idx="29">
                  <c:v>43709</c:v>
                </c:pt>
                <c:pt idx="30">
                  <c:v>43678</c:v>
                </c:pt>
                <c:pt idx="31">
                  <c:v>43647</c:v>
                </c:pt>
                <c:pt idx="32">
                  <c:v>43617</c:v>
                </c:pt>
                <c:pt idx="33">
                  <c:v>43586</c:v>
                </c:pt>
                <c:pt idx="34">
                  <c:v>43556</c:v>
                </c:pt>
                <c:pt idx="35">
                  <c:v>43525</c:v>
                </c:pt>
                <c:pt idx="36">
                  <c:v>43497</c:v>
                </c:pt>
                <c:pt idx="37">
                  <c:v>43466</c:v>
                </c:pt>
              </c:numCache>
            </c:numRef>
          </c:cat>
          <c:val>
            <c:numRef>
              <c:f>'Growth Composite Index'!$E$27:$E$64</c:f>
              <c:numCache>
                <c:formatCode>0.00</c:formatCode>
                <c:ptCount val="38"/>
                <c:pt idx="0">
                  <c:v>109.6331324056401</c:v>
                </c:pt>
                <c:pt idx="1">
                  <c:v>112.3030484671586</c:v>
                </c:pt>
                <c:pt idx="2">
                  <c:v>110.93868672326452</c:v>
                </c:pt>
                <c:pt idx="3">
                  <c:v>109.06358701796171</c:v>
                </c:pt>
                <c:pt idx="4">
                  <c:v>104.87222869414015</c:v>
                </c:pt>
                <c:pt idx="5">
                  <c:v>105.22989739579384</c:v>
                </c:pt>
                <c:pt idx="6">
                  <c:v>101.03602320803805</c:v>
                </c:pt>
                <c:pt idx="7">
                  <c:v>103.16099359413067</c:v>
                </c:pt>
                <c:pt idx="8">
                  <c:v>100.68823078306782</c:v>
                </c:pt>
                <c:pt idx="9">
                  <c:v>97.763324038201318</c:v>
                </c:pt>
                <c:pt idx="10">
                  <c:v>94.269756389983201</c:v>
                </c:pt>
                <c:pt idx="11">
                  <c:v>92.08149861201683</c:v>
                </c:pt>
                <c:pt idx="12">
                  <c:v>82.851592266924172</c:v>
                </c:pt>
                <c:pt idx="13">
                  <c:v>84.165083159024974</c:v>
                </c:pt>
                <c:pt idx="14">
                  <c:v>83.287045630088841</c:v>
                </c:pt>
                <c:pt idx="15">
                  <c:v>79.329247899964955</c:v>
                </c:pt>
                <c:pt idx="16">
                  <c:v>81.147053185359226</c:v>
                </c:pt>
                <c:pt idx="17">
                  <c:v>80.259310249129328</c:v>
                </c:pt>
                <c:pt idx="18">
                  <c:v>76.415776751261944</c:v>
                </c:pt>
                <c:pt idx="19">
                  <c:v>73.828489520871926</c:v>
                </c:pt>
                <c:pt idx="20">
                  <c:v>70.015528216237527</c:v>
                </c:pt>
                <c:pt idx="21">
                  <c:v>57.345479096581471</c:v>
                </c:pt>
                <c:pt idx="22">
                  <c:v>48.355978602103313</c:v>
                </c:pt>
                <c:pt idx="23">
                  <c:v>77.353071571399624</c:v>
                </c:pt>
                <c:pt idx="24">
                  <c:v>87.108030410632651</c:v>
                </c:pt>
                <c:pt idx="25">
                  <c:v>86.217547939722166</c:v>
                </c:pt>
                <c:pt idx="26">
                  <c:v>84.025330156707696</c:v>
                </c:pt>
                <c:pt idx="27">
                  <c:v>85.435862347913087</c:v>
                </c:pt>
                <c:pt idx="28">
                  <c:v>85.283779125773364</c:v>
                </c:pt>
                <c:pt idx="29">
                  <c:v>86.089123536897091</c:v>
                </c:pt>
                <c:pt idx="30">
                  <c:v>89.295158488832499</c:v>
                </c:pt>
                <c:pt idx="31">
                  <c:v>93.134624627977033</c:v>
                </c:pt>
                <c:pt idx="32">
                  <c:v>94.033095731933471</c:v>
                </c:pt>
                <c:pt idx="33">
                  <c:v>98.887724009838763</c:v>
                </c:pt>
                <c:pt idx="34">
                  <c:v>99.223762047259058</c:v>
                </c:pt>
                <c:pt idx="35">
                  <c:v>102.04928076437388</c:v>
                </c:pt>
                <c:pt idx="36">
                  <c:v>101.30585112866304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A-49AF-B880-5E4377CCC232}"/>
            </c:ext>
          </c:extLst>
        </c:ser>
        <c:ser>
          <c:idx val="1"/>
          <c:order val="1"/>
          <c:tx>
            <c:strRef>
              <c:f>'Growth Composite Index'!$N$13</c:f>
              <c:strCache>
                <c:ptCount val="1"/>
                <c:pt idx="0">
                  <c:v>Rebased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'Growth Composite Index'!$N$15:$N$51</c:f>
              <c:numCache>
                <c:formatCode>0.0000</c:formatCode>
                <c:ptCount val="37"/>
                <c:pt idx="0">
                  <c:v>100.08976264903826</c:v>
                </c:pt>
                <c:pt idx="1">
                  <c:v>100.15615774978927</c:v>
                </c:pt>
                <c:pt idx="2">
                  <c:v>100.224536887659</c:v>
                </c:pt>
                <c:pt idx="3">
                  <c:v>100.30089225556162</c:v>
                </c:pt>
                <c:pt idx="4">
                  <c:v>100.39698779075663</c:v>
                </c:pt>
                <c:pt idx="5">
                  <c:v>100.51412614387756</c:v>
                </c:pt>
                <c:pt idx="6">
                  <c:v>100.64479202280801</c:v>
                </c:pt>
                <c:pt idx="7">
                  <c:v>100.75110835528132</c:v>
                </c:pt>
                <c:pt idx="8">
                  <c:v>100.79680133134903</c:v>
                </c:pt>
                <c:pt idx="9">
                  <c:v>100.76253159929827</c:v>
                </c:pt>
                <c:pt idx="10">
                  <c:v>100.51402593998266</c:v>
                </c:pt>
                <c:pt idx="11">
                  <c:v>100.17275151478226</c:v>
                </c:pt>
                <c:pt idx="12">
                  <c:v>99.782687813162212</c:v>
                </c:pt>
                <c:pt idx="13">
                  <c:v>99.46675495297832</c:v>
                </c:pt>
                <c:pt idx="14">
                  <c:v>99.145982244671444</c:v>
                </c:pt>
                <c:pt idx="15">
                  <c:v>98.799627482000375</c:v>
                </c:pt>
                <c:pt idx="16">
                  <c:v>98.449625297555471</c:v>
                </c:pt>
                <c:pt idx="17">
                  <c:v>98.236231083007695</c:v>
                </c:pt>
                <c:pt idx="18">
                  <c:v>97.455732925356514</c:v>
                </c:pt>
                <c:pt idx="19">
                  <c:v>95.839915059162394</c:v>
                </c:pt>
                <c:pt idx="20">
                  <c:v>93.924878342451223</c:v>
                </c:pt>
                <c:pt idx="21">
                  <c:v>92.505059294652753</c:v>
                </c:pt>
                <c:pt idx="22">
                  <c:v>97.28721001493841</c:v>
                </c:pt>
                <c:pt idx="23">
                  <c:v>99.140300683831455</c:v>
                </c:pt>
                <c:pt idx="24">
                  <c:v>99.268992546032663</c:v>
                </c:pt>
                <c:pt idx="25">
                  <c:v>99.329415494648515</c:v>
                </c:pt>
                <c:pt idx="26">
                  <c:v>99.334155138876596</c:v>
                </c:pt>
                <c:pt idx="27">
                  <c:v>99.31638898831342</c:v>
                </c:pt>
                <c:pt idx="28">
                  <c:v>99.304404602485135</c:v>
                </c:pt>
                <c:pt idx="29">
                  <c:v>99.327501600256198</c:v>
                </c:pt>
                <c:pt idx="30">
                  <c:v>99.396622246948098</c:v>
                </c:pt>
                <c:pt idx="31">
                  <c:v>99.484511083152</c:v>
                </c:pt>
                <c:pt idx="32">
                  <c:v>99.58318185844557</c:v>
                </c:pt>
                <c:pt idx="33">
                  <c:v>99.685830728366071</c:v>
                </c:pt>
                <c:pt idx="34">
                  <c:v>99.782938322899426</c:v>
                </c:pt>
                <c:pt idx="35">
                  <c:v>99.87840257355667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A-49AF-B880-5E4377CC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709200"/>
        <c:axId val="806709616"/>
      </c:lineChart>
      <c:dateAx>
        <c:axId val="80670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06709616"/>
        <c:crosses val="autoZero"/>
        <c:auto val="1"/>
        <c:lblOffset val="100"/>
        <c:baseTimeUnit val="months"/>
      </c:dateAx>
      <c:valAx>
        <c:axId val="806709616"/>
        <c:scaling>
          <c:orientation val="minMax"/>
          <c:max val="14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067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Composite Index'!$U$13</c:f>
              <c:strCache>
                <c:ptCount val="1"/>
                <c:pt idx="0">
                  <c:v>Annualized Growth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 Composite Index'!$R$14:$R$29</c:f>
              <c:numCache>
                <c:formatCode>m/d/yyyy</c:formatCode>
                <c:ptCount val="16"/>
                <c:pt idx="0">
                  <c:v>44470</c:v>
                </c:pt>
                <c:pt idx="1">
                  <c:v>44378</c:v>
                </c:pt>
                <c:pt idx="2">
                  <c:v>44287</c:v>
                </c:pt>
                <c:pt idx="3">
                  <c:v>44197</c:v>
                </c:pt>
                <c:pt idx="4">
                  <c:v>44105</c:v>
                </c:pt>
                <c:pt idx="5">
                  <c:v>44013</c:v>
                </c:pt>
                <c:pt idx="6">
                  <c:v>43922</c:v>
                </c:pt>
                <c:pt idx="7">
                  <c:v>43831</c:v>
                </c:pt>
                <c:pt idx="8">
                  <c:v>43739</c:v>
                </c:pt>
                <c:pt idx="9">
                  <c:v>43647</c:v>
                </c:pt>
                <c:pt idx="10">
                  <c:v>43556</c:v>
                </c:pt>
                <c:pt idx="11">
                  <c:v>43466</c:v>
                </c:pt>
                <c:pt idx="12">
                  <c:v>43374</c:v>
                </c:pt>
                <c:pt idx="13">
                  <c:v>43282</c:v>
                </c:pt>
                <c:pt idx="14">
                  <c:v>43191</c:v>
                </c:pt>
                <c:pt idx="15">
                  <c:v>43101</c:v>
                </c:pt>
              </c:numCache>
            </c:numRef>
          </c:cat>
          <c:val>
            <c:numRef>
              <c:f>'Growth Composite Index'!$U$14:$U$29</c:f>
              <c:numCache>
                <c:formatCode>0.00</c:formatCode>
                <c:ptCount val="16"/>
                <c:pt idx="0">
                  <c:v>6.66</c:v>
                </c:pt>
                <c:pt idx="1">
                  <c:v>2.2799999999999998</c:v>
                </c:pt>
                <c:pt idx="2">
                  <c:v>6.51</c:v>
                </c:pt>
                <c:pt idx="3">
                  <c:v>6.09</c:v>
                </c:pt>
                <c:pt idx="4">
                  <c:v>4.4400000000000004</c:v>
                </c:pt>
                <c:pt idx="5">
                  <c:v>29.09</c:v>
                </c:pt>
                <c:pt idx="6">
                  <c:v>-37.42</c:v>
                </c:pt>
                <c:pt idx="7">
                  <c:v>-5.25</c:v>
                </c:pt>
                <c:pt idx="8">
                  <c:v>1.87</c:v>
                </c:pt>
                <c:pt idx="9">
                  <c:v>2.73</c:v>
                </c:pt>
                <c:pt idx="10">
                  <c:v>3.16</c:v>
                </c:pt>
                <c:pt idx="11">
                  <c:v>2.38</c:v>
                </c:pt>
                <c:pt idx="12" formatCode="0.00_ ">
                  <c:v>0.89</c:v>
                </c:pt>
                <c:pt idx="13" formatCode="0.00_ ">
                  <c:v>1.92</c:v>
                </c:pt>
                <c:pt idx="14" formatCode="0.00_ ">
                  <c:v>3.32</c:v>
                </c:pt>
                <c:pt idx="15" formatCode="0.00_ 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9F0-8728-F653D738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24000"/>
        <c:axId val="1021231488"/>
      </c:lineChart>
      <c:dateAx>
        <c:axId val="102122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21231488"/>
        <c:crosses val="autoZero"/>
        <c:auto val="1"/>
        <c:lblOffset val="100"/>
        <c:baseTimeUnit val="months"/>
      </c:dateAx>
      <c:valAx>
        <c:axId val="10212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212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Composite Index'!$R$3</c:f>
              <c:strCache>
                <c:ptCount val="1"/>
                <c:pt idx="0">
                  <c:v>U.S Real GDP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 Composite Index'!$R$14:$R$25</c:f>
              <c:numCache>
                <c:formatCode>m/d/yyyy</c:formatCode>
                <c:ptCount val="12"/>
                <c:pt idx="0">
                  <c:v>44470</c:v>
                </c:pt>
                <c:pt idx="1">
                  <c:v>44378</c:v>
                </c:pt>
                <c:pt idx="2">
                  <c:v>44287</c:v>
                </c:pt>
                <c:pt idx="3">
                  <c:v>44197</c:v>
                </c:pt>
                <c:pt idx="4">
                  <c:v>44105</c:v>
                </c:pt>
                <c:pt idx="5">
                  <c:v>44013</c:v>
                </c:pt>
                <c:pt idx="6">
                  <c:v>43922</c:v>
                </c:pt>
                <c:pt idx="7">
                  <c:v>43831</c:v>
                </c:pt>
                <c:pt idx="8">
                  <c:v>43739</c:v>
                </c:pt>
                <c:pt idx="9">
                  <c:v>43647</c:v>
                </c:pt>
                <c:pt idx="10">
                  <c:v>43556</c:v>
                </c:pt>
                <c:pt idx="11">
                  <c:v>43466</c:v>
                </c:pt>
              </c:numCache>
            </c:numRef>
          </c:cat>
          <c:val>
            <c:numRef>
              <c:f>'Growth Composite Index'!$S$14:$S$25</c:f>
              <c:numCache>
                <c:formatCode>General</c:formatCode>
                <c:ptCount val="12"/>
                <c:pt idx="0">
                  <c:v>19805.962</c:v>
                </c:pt>
                <c:pt idx="1">
                  <c:v>19478.893</c:v>
                </c:pt>
                <c:pt idx="2">
                  <c:v>19368.310000000001</c:v>
                </c:pt>
                <c:pt idx="3">
                  <c:v>19055.654999999999</c:v>
                </c:pt>
                <c:pt idx="4">
                  <c:v>18767.777999999998</c:v>
                </c:pt>
                <c:pt idx="5">
                  <c:v>18560.774000000001</c:v>
                </c:pt>
                <c:pt idx="6">
                  <c:v>17258.205000000002</c:v>
                </c:pt>
                <c:pt idx="7">
                  <c:v>18951.991999999998</c:v>
                </c:pt>
                <c:pt idx="8">
                  <c:v>19202.310000000001</c:v>
                </c:pt>
                <c:pt idx="9">
                  <c:v>19112.652999999998</c:v>
                </c:pt>
                <c:pt idx="10">
                  <c:v>18982.527999999998</c:v>
                </c:pt>
                <c:pt idx="11">
                  <c:v>18833.195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5-4F72-B2B9-1ECF9C22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55344"/>
        <c:axId val="1018255760"/>
      </c:lineChart>
      <c:dateAx>
        <c:axId val="101825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8255760"/>
        <c:crosses val="autoZero"/>
        <c:auto val="1"/>
        <c:lblOffset val="100"/>
        <c:baseTimeUnit val="months"/>
      </c:dateAx>
      <c:valAx>
        <c:axId val="1018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82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1669676</xdr:colOff>
      <xdr:row>4</xdr:row>
      <xdr:rowOff>68359</xdr:rowOff>
    </xdr:from>
    <xdr:to>
      <xdr:col>8</xdr:col>
      <xdr:colOff>1680882</xdr:colOff>
      <xdr:row>18</xdr:row>
      <xdr:rowOff>112060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D84C718-3A24-4061-A8A4-64029C25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4</xdr:row>
      <xdr:rowOff>79562</xdr:rowOff>
    </xdr:from>
    <xdr:to>
      <xdr:col>3</xdr:col>
      <xdr:colOff>616324</xdr:colOff>
      <xdr:row>18</xdr:row>
      <xdr:rowOff>123265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A12A015-9DE6-4671-8B2A-629F52FE9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672355</xdr:colOff>
      <xdr:row>4</xdr:row>
      <xdr:rowOff>67236</xdr:rowOff>
    </xdr:from>
    <xdr:to>
      <xdr:col>4</xdr:col>
      <xdr:colOff>1613649</xdr:colOff>
      <xdr:row>22</xdr:row>
      <xdr:rowOff>56030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F1B426BC-1214-44BA-A3FC-536C53D46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605118</xdr:colOff>
      <xdr:row>4</xdr:row>
      <xdr:rowOff>0</xdr:rowOff>
    </xdr:from>
    <xdr:to>
      <xdr:col>20</xdr:col>
      <xdr:colOff>1019736</xdr:colOff>
      <xdr:row>12</xdr:row>
      <xdr:rowOff>11206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E7698FD-7669-4EEB-B5DD-99810D4F4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n cheuk fai" id="{F2A8A0AB-F6CA-404E-96D8-365D42C2AE65}" userId="e63262ffaf7369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4" dT="2022-02-16T14:29:11.33" personId="{F2A8A0AB-F6CA-404E-96D8-365D42C2AE65}" id="{86C11CC0-7B75-419D-9907-868419211D44}">
    <text>data inputation: 6 month average</text>
  </threadedComment>
  <threadedComment ref="AX14" dT="2022-02-16T14:28:48.92" personId="{F2A8A0AB-F6CA-404E-96D8-365D42C2AE65}" id="{0325F10B-6818-4CE7-8B85-AF7AC309D1E8}">
    <text>data inputation: 6 month average</text>
  </threadedComment>
  <threadedComment ref="BF14" dT="2022-02-16T14:29:11.33" personId="{F2A8A0AB-F6CA-404E-96D8-365D42C2AE65}" id="{2C81B4E6-2DD5-40D3-852A-27A9FC3C3BBF}">
    <text>data inputation: 6 month average</text>
  </threadedComment>
  <threadedComment ref="BW14" dT="2022-02-20T13:20:04.05" personId="{F2A8A0AB-F6CA-404E-96D8-365D42C2AE65}" id="{E5D2269E-9AC8-4679-972B-4B65EBE94FD5}">
    <text>data inputation: 6 month average</text>
  </threadedComment>
  <threadedComment ref="CE14" dT="2022-02-20T13:20:16.36" personId="{F2A8A0AB-F6CA-404E-96D8-365D42C2AE65}" id="{65D4115B-E3F1-4BA5-85E8-E6ED96C20EF9}">
    <text>data inputation: 6 month average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yinter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5A0-A469-4718-88B1-708B071BC2CA}">
  <dimension ref="B1:L24"/>
  <sheetViews>
    <sheetView showGridLines="0" tabSelected="1" topLeftCell="B1" workbookViewId="0">
      <selection activeCell="H25" sqref="H25"/>
    </sheetView>
  </sheetViews>
  <sheetFormatPr defaultRowHeight="14.25" x14ac:dyDescent="0.2"/>
  <cols>
    <col min="1" max="1" width="9.140625" style="114"/>
    <col min="2" max="2" width="35" style="114" customWidth="1"/>
    <col min="3" max="3" width="1.140625" style="117" customWidth="1"/>
    <col min="4" max="4" width="5.28515625" style="114" customWidth="1"/>
    <col min="5" max="5" width="15.5703125" style="114" customWidth="1"/>
    <col min="6" max="6" width="2.28515625" style="114" customWidth="1"/>
    <col min="7" max="7" width="1.85546875" style="114" customWidth="1"/>
    <col min="8" max="8" width="12.140625" style="114" customWidth="1"/>
    <col min="9" max="9" width="11" style="114" bestFit="1" customWidth="1"/>
    <col min="10" max="10" width="9.7109375" style="114" bestFit="1" customWidth="1"/>
    <col min="11" max="11" width="9.140625" style="114"/>
    <col min="12" max="12" width="11.42578125" style="114" bestFit="1" customWidth="1"/>
    <col min="13" max="16384" width="9.140625" style="114"/>
  </cols>
  <sheetData>
    <row r="1" spans="2:12" s="111" customFormat="1" ht="15" x14ac:dyDescent="0.25">
      <c r="B1" s="110" t="s">
        <v>113</v>
      </c>
    </row>
    <row r="2" spans="2:12" ht="15" x14ac:dyDescent="0.25">
      <c r="B2" s="112" t="s">
        <v>100</v>
      </c>
      <c r="C2" s="113"/>
    </row>
    <row r="3" spans="2:12" ht="15" x14ac:dyDescent="0.25">
      <c r="B3" s="112"/>
      <c r="C3" s="113"/>
    </row>
    <row r="4" spans="2:12" x14ac:dyDescent="0.2">
      <c r="B4" s="114" t="s">
        <v>101</v>
      </c>
      <c r="C4" s="113"/>
      <c r="H4" s="114" t="s">
        <v>102</v>
      </c>
    </row>
    <row r="5" spans="2:12" x14ac:dyDescent="0.2">
      <c r="B5" s="114" t="s">
        <v>103</v>
      </c>
      <c r="C5" s="113"/>
      <c r="F5" s="114">
        <v>1</v>
      </c>
      <c r="H5" s="115" t="s">
        <v>104</v>
      </c>
    </row>
    <row r="6" spans="2:12" x14ac:dyDescent="0.2">
      <c r="C6" s="113"/>
      <c r="F6" s="114">
        <v>2</v>
      </c>
      <c r="H6" s="116">
        <v>96033105</v>
      </c>
    </row>
    <row r="7" spans="2:12" x14ac:dyDescent="0.2">
      <c r="C7" s="113"/>
    </row>
    <row r="8" spans="2:12" s="117" customFormat="1" x14ac:dyDescent="0.2"/>
    <row r="10" spans="2:12" x14ac:dyDescent="0.2">
      <c r="B10" s="114" t="s">
        <v>105</v>
      </c>
      <c r="H10" s="114" t="s">
        <v>106</v>
      </c>
    </row>
    <row r="12" spans="2:12" x14ac:dyDescent="0.2">
      <c r="B12" s="114" t="s">
        <v>107</v>
      </c>
      <c r="H12" s="114" t="s">
        <v>108</v>
      </c>
    </row>
    <row r="14" spans="2:12" x14ac:dyDescent="0.2">
      <c r="B14" s="114" t="s">
        <v>109</v>
      </c>
      <c r="H14" s="114" t="s">
        <v>110</v>
      </c>
      <c r="I14" s="118"/>
    </row>
    <row r="15" spans="2:12" x14ac:dyDescent="0.2">
      <c r="I15" s="118"/>
      <c r="L15" s="118"/>
    </row>
    <row r="16" spans="2:12" x14ac:dyDescent="0.2">
      <c r="B16" s="114" t="s">
        <v>111</v>
      </c>
      <c r="G16" s="114">
        <v>1</v>
      </c>
      <c r="H16" s="119" t="str">
        <f>'Growth Composite Index'!X3</f>
        <v>S&amp;P 500</v>
      </c>
    </row>
    <row r="17" spans="2:9" x14ac:dyDescent="0.2">
      <c r="G17" s="114">
        <v>2</v>
      </c>
      <c r="H17" s="114" t="str">
        <f>'Growth Composite Index'!AF3</f>
        <v>Initial Jobless Claim</v>
      </c>
      <c r="I17" s="118"/>
    </row>
    <row r="18" spans="2:9" x14ac:dyDescent="0.2">
      <c r="G18" s="114">
        <v>3</v>
      </c>
      <c r="H18" s="114" t="str">
        <f>'Growth Composite Index'!AN3</f>
        <v>Weekly Hours Worked Manufacturing for the United States</v>
      </c>
      <c r="I18" s="118"/>
    </row>
    <row r="19" spans="2:9" x14ac:dyDescent="0.2">
      <c r="G19" s="114">
        <v>4</v>
      </c>
      <c r="H19" s="114" t="str">
        <f>'Growth Composite Index'!BL3</f>
        <v>University of Michigan: Consumer Sentiment Index</v>
      </c>
      <c r="I19" s="118"/>
    </row>
    <row r="20" spans="2:9" x14ac:dyDescent="0.2">
      <c r="G20" s="114">
        <v>5</v>
      </c>
      <c r="H20" s="114" t="str">
        <f>'Growth Composite Index'!BU3</f>
        <v>U.S. ISM Manufacturing New Orders</v>
      </c>
      <c r="I20" s="118"/>
    </row>
    <row r="21" spans="2:9" x14ac:dyDescent="0.2">
      <c r="G21" s="114">
        <v>6</v>
      </c>
      <c r="H21" s="114" t="str">
        <f>'Growth Composite Index'!CC3</f>
        <v>U.S. ISM Non-Manufacturing New Orders</v>
      </c>
      <c r="I21" s="118"/>
    </row>
    <row r="22" spans="2:9" x14ac:dyDescent="0.2">
      <c r="G22" s="114">
        <v>7</v>
      </c>
      <c r="H22" s="114" t="str">
        <f>'Growth Composite Index'!CT3</f>
        <v>10yr/3m Interest Spread</v>
      </c>
    </row>
    <row r="24" spans="2:9" x14ac:dyDescent="0.2">
      <c r="B24" s="114" t="s">
        <v>112</v>
      </c>
      <c r="G24" s="114">
        <v>1</v>
      </c>
      <c r="H24" s="114" t="str">
        <f>'Growth Composite Index'!L3</f>
        <v>OECD U.S. Composite Index</v>
      </c>
    </row>
  </sheetData>
  <phoneticPr fontId="1" type="noConversion"/>
  <hyperlinks>
    <hyperlink ref="H5" r:id="rId1" xr:uid="{320E7FB1-5D99-422B-A5E4-2963D1974647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863"/>
  <sheetViews>
    <sheetView showGridLines="0" zoomScale="85" zoomScaleNormal="85" workbookViewId="0"/>
  </sheetViews>
  <sheetFormatPr defaultRowHeight="15" x14ac:dyDescent="0.25"/>
  <cols>
    <col min="1" max="1" width="15.28515625" style="1" customWidth="1"/>
    <col min="2" max="2" width="29.28515625" style="1" bestFit="1" customWidth="1"/>
    <col min="3" max="5" width="29.28515625" style="1" customWidth="1"/>
    <col min="6" max="6" width="1.28515625" style="1" customWidth="1"/>
    <col min="7" max="7" width="28.42578125" style="1" customWidth="1"/>
    <col min="8" max="8" width="29.85546875" style="1" customWidth="1"/>
    <col min="9" max="9" width="25.5703125" style="1" customWidth="1"/>
    <col min="10" max="10" width="2.85546875" style="1" customWidth="1"/>
    <col min="11" max="11" width="9.140625" style="26"/>
    <col min="12" max="12" width="18" style="1" bestFit="1" customWidth="1"/>
    <col min="13" max="13" width="12.5703125" style="1" bestFit="1" customWidth="1"/>
    <col min="14" max="14" width="12.5703125" style="1" customWidth="1"/>
    <col min="15" max="15" width="20.140625" style="1" bestFit="1" customWidth="1"/>
    <col min="16" max="16" width="16.85546875" style="1" customWidth="1"/>
    <col min="17" max="17" width="5.7109375" style="1" customWidth="1"/>
    <col min="18" max="18" width="10.7109375" style="9" bestFit="1" customWidth="1"/>
    <col min="19" max="19" width="9.28515625" style="9" customWidth="1"/>
    <col min="20" max="20" width="11.28515625" style="9" customWidth="1"/>
    <col min="21" max="21" width="20" style="9" bestFit="1" customWidth="1"/>
    <col min="22" max="22" width="2.85546875" style="9" customWidth="1"/>
    <col min="23" max="23" width="9.140625" style="26"/>
    <col min="24" max="24" width="10.7109375" style="9" bestFit="1" customWidth="1"/>
    <col min="25" max="25" width="9.140625" style="9"/>
    <col min="26" max="26" width="12" style="9" customWidth="1"/>
    <col min="27" max="29" width="9.140625" style="9"/>
    <col min="30" max="30" width="15.28515625" style="9" bestFit="1" customWidth="1"/>
    <col min="31" max="31" width="9.140625" style="26"/>
    <col min="32" max="32" width="11.42578125" style="1" bestFit="1" customWidth="1"/>
    <col min="33" max="33" width="12.5703125" style="1" bestFit="1" customWidth="1"/>
    <col min="34" max="34" width="12.5703125" style="1" customWidth="1"/>
    <col min="35" max="35" width="9.28515625" style="1" bestFit="1" customWidth="1"/>
    <col min="36" max="37" width="9.28515625" style="1" customWidth="1"/>
    <col min="38" max="38" width="15.28515625" style="1" bestFit="1" customWidth="1"/>
    <col min="39" max="39" width="9.140625" style="1"/>
    <col min="40" max="40" width="10.42578125" style="9" bestFit="1" customWidth="1"/>
    <col min="41" max="41" width="9.5703125" style="9" bestFit="1" customWidth="1"/>
    <col min="42" max="42" width="14.140625" style="9" bestFit="1" customWidth="1"/>
    <col min="43" max="43" width="9.28515625" style="9" bestFit="1" customWidth="1"/>
    <col min="44" max="45" width="9.140625" style="9"/>
    <col min="46" max="46" width="15.28515625" style="9" bestFit="1" customWidth="1"/>
    <col min="47" max="47" width="9.140625" style="1"/>
    <col min="48" max="48" width="10.42578125" style="50" bestFit="1" customWidth="1"/>
    <col min="49" max="49" width="9.5703125" style="50" bestFit="1" customWidth="1"/>
    <col min="50" max="50" width="9.5703125" style="50" customWidth="1"/>
    <col min="51" max="51" width="9.28515625" style="50" bestFit="1" customWidth="1"/>
    <col min="52" max="54" width="9.28515625" style="50" customWidth="1"/>
    <col min="55" max="55" width="9.140625" style="50"/>
    <col min="56" max="56" width="10.42578125" style="50" bestFit="1" customWidth="1"/>
    <col min="57" max="57" width="9.5703125" style="50" bestFit="1" customWidth="1"/>
    <col min="58" max="58" width="9.5703125" style="50" customWidth="1"/>
    <col min="59" max="59" width="9.28515625" style="50" bestFit="1" customWidth="1"/>
    <col min="60" max="62" width="9.140625" style="50"/>
    <col min="63" max="63" width="9.140625" style="1"/>
    <col min="64" max="64" width="10.42578125" style="1" bestFit="1" customWidth="1"/>
    <col min="65" max="65" width="9.5703125" style="1" bestFit="1" customWidth="1"/>
    <col min="66" max="66" width="9.5703125" style="1" customWidth="1"/>
    <col min="67" max="67" width="11.28515625" style="1" customWidth="1"/>
    <col min="68" max="68" width="9.28515625" style="1" bestFit="1" customWidth="1"/>
    <col min="69" max="70" width="9.28515625" style="1" customWidth="1"/>
    <col min="71" max="71" width="15.28515625" style="1" bestFit="1" customWidth="1"/>
    <col min="72" max="72" width="9.28515625" style="26" customWidth="1"/>
    <col min="73" max="73" width="18.42578125" style="1" customWidth="1"/>
    <col min="74" max="75" width="9.42578125" style="1" customWidth="1"/>
    <col min="76" max="76" width="9.28515625" style="1" bestFit="1" customWidth="1"/>
    <col min="77" max="78" width="9.28515625" style="1" customWidth="1"/>
    <col min="79" max="79" width="15.28515625" style="1" bestFit="1" customWidth="1"/>
    <col min="80" max="80" width="9.140625" style="1"/>
    <col min="81" max="81" width="10.42578125" style="1" bestFit="1" customWidth="1"/>
    <col min="82" max="82" width="9.5703125" style="1" bestFit="1" customWidth="1"/>
    <col min="83" max="83" width="9.5703125" style="1" customWidth="1"/>
    <col min="84" max="84" width="9.28515625" style="1" bestFit="1" customWidth="1"/>
    <col min="85" max="86" width="9.28515625" style="1" customWidth="1"/>
    <col min="87" max="87" width="15.28515625" style="1" bestFit="1" customWidth="1"/>
    <col min="88" max="88" width="8.5703125" style="1" customWidth="1"/>
    <col min="89" max="89" width="10.42578125" style="50" bestFit="1" customWidth="1"/>
    <col min="90" max="90" width="9.5703125" style="50" bestFit="1" customWidth="1"/>
    <col min="91" max="91" width="9.5703125" style="50" customWidth="1"/>
    <col min="92" max="92" width="9.28515625" style="50" bestFit="1" customWidth="1"/>
    <col min="93" max="94" width="9.28515625" style="50" customWidth="1"/>
    <col min="95" max="95" width="13.42578125" style="50" customWidth="1"/>
    <col min="96" max="96" width="9.140625" style="50"/>
    <col min="97" max="97" width="9.140625" style="26"/>
    <col min="98" max="98" width="11.7109375" style="1" customWidth="1"/>
    <col min="99" max="99" width="10.28515625" style="1" bestFit="1" customWidth="1"/>
    <col min="100" max="100" width="11.42578125" style="1" customWidth="1"/>
    <col min="101" max="101" width="9.28515625" style="1" bestFit="1" customWidth="1"/>
    <col min="102" max="103" width="9.28515625" style="1" customWidth="1"/>
    <col min="104" max="104" width="15.28515625" style="1" bestFit="1" customWidth="1"/>
    <col min="105" max="105" width="9.140625" style="26"/>
    <col min="106" max="106" width="10.42578125" style="9" bestFit="1" customWidth="1"/>
    <col min="107" max="107" width="13.28515625" style="9" bestFit="1" customWidth="1"/>
    <col min="108" max="109" width="13.28515625" style="9" customWidth="1"/>
    <col min="110" max="110" width="9.28515625" style="9" bestFit="1" customWidth="1"/>
    <col min="111" max="111" width="9.28515625" style="9" customWidth="1"/>
    <col min="112" max="112" width="8.7109375" style="9" bestFit="1" customWidth="1"/>
    <col min="113" max="113" width="15.28515625" style="9" bestFit="1" customWidth="1"/>
    <col min="114" max="115" width="9.28515625" style="9" customWidth="1"/>
    <col min="116" max="16384" width="9.140625" style="1"/>
  </cols>
  <sheetData>
    <row r="1" spans="1:116" x14ac:dyDescent="0.25">
      <c r="A1" s="2" t="s">
        <v>19</v>
      </c>
      <c r="B1" s="33"/>
      <c r="D1" s="16" t="s">
        <v>29</v>
      </c>
      <c r="E1" s="40" t="s">
        <v>30</v>
      </c>
      <c r="F1" s="17"/>
      <c r="L1" s="16" t="s">
        <v>98</v>
      </c>
      <c r="X1" s="17" t="s">
        <v>32</v>
      </c>
      <c r="AF1" s="16" t="s">
        <v>25</v>
      </c>
      <c r="BU1" s="16" t="s">
        <v>20</v>
      </c>
      <c r="BV1" s="17"/>
      <c r="BW1" s="17"/>
      <c r="CT1" s="16" t="s">
        <v>26</v>
      </c>
    </row>
    <row r="2" spans="1:116" s="16" customFormat="1" x14ac:dyDescent="0.25">
      <c r="K2" s="27"/>
      <c r="R2" s="17"/>
      <c r="S2" s="17"/>
      <c r="T2" s="17"/>
      <c r="U2" s="17"/>
      <c r="V2" s="17"/>
      <c r="W2" s="27"/>
      <c r="X2" s="16" t="s">
        <v>1</v>
      </c>
      <c r="Y2" s="18" t="s">
        <v>11</v>
      </c>
      <c r="Z2" s="18"/>
      <c r="AE2" s="27"/>
      <c r="AF2" s="16" t="s">
        <v>1</v>
      </c>
      <c r="AG2" s="19" t="s">
        <v>12</v>
      </c>
      <c r="AH2" s="19"/>
      <c r="AN2" s="17" t="s">
        <v>1</v>
      </c>
      <c r="AO2" s="18" t="s">
        <v>11</v>
      </c>
      <c r="AP2" s="18"/>
      <c r="AQ2" s="17"/>
      <c r="AR2" s="17"/>
      <c r="AS2" s="17"/>
      <c r="AT2" s="17"/>
      <c r="AV2" s="51" t="s">
        <v>1</v>
      </c>
      <c r="AW2" s="51" t="s">
        <v>11</v>
      </c>
      <c r="AX2" s="51"/>
      <c r="AY2" s="51"/>
      <c r="AZ2" s="51"/>
      <c r="BA2" s="51"/>
      <c r="BB2" s="51"/>
      <c r="BC2" s="51"/>
      <c r="BD2" s="51" t="s">
        <v>1</v>
      </c>
      <c r="BE2" s="51" t="s">
        <v>11</v>
      </c>
      <c r="BF2" s="51"/>
      <c r="BG2" s="51"/>
      <c r="BH2" s="51"/>
      <c r="BI2" s="51"/>
      <c r="BJ2" s="51"/>
      <c r="BL2" s="16" t="s">
        <v>1</v>
      </c>
      <c r="BM2" s="18" t="s">
        <v>11</v>
      </c>
      <c r="BN2" s="18"/>
      <c r="BO2" s="17"/>
      <c r="BT2" s="27"/>
      <c r="BU2" s="16" t="s">
        <v>1</v>
      </c>
      <c r="BV2" s="18" t="s">
        <v>11</v>
      </c>
      <c r="BW2" s="18"/>
      <c r="CC2" s="16" t="s">
        <v>1</v>
      </c>
      <c r="CD2" s="18" t="s">
        <v>11</v>
      </c>
      <c r="CE2" s="18"/>
      <c r="CK2" s="51" t="s">
        <v>1</v>
      </c>
      <c r="CL2" s="51" t="s">
        <v>11</v>
      </c>
      <c r="CM2" s="51"/>
      <c r="CN2" s="51"/>
      <c r="CO2" s="51"/>
      <c r="CP2" s="51"/>
      <c r="CQ2" s="51"/>
      <c r="CR2" s="51"/>
      <c r="CS2" s="27"/>
      <c r="CT2" s="16" t="s">
        <v>1</v>
      </c>
      <c r="CU2" s="18" t="s">
        <v>11</v>
      </c>
      <c r="CV2" s="18"/>
      <c r="DA2" s="27"/>
      <c r="DB2" s="17" t="s">
        <v>0</v>
      </c>
      <c r="DC2" s="18" t="s">
        <v>11</v>
      </c>
      <c r="DD2" s="18"/>
      <c r="DE2" s="17"/>
      <c r="DF2" s="17"/>
      <c r="DG2" s="17"/>
      <c r="DH2" s="17"/>
      <c r="DI2" s="17"/>
      <c r="DJ2" s="17"/>
      <c r="DK2" s="17"/>
    </row>
    <row r="3" spans="1:116" s="2" customFormat="1" ht="15" customHeight="1" x14ac:dyDescent="0.25">
      <c r="K3" s="28"/>
      <c r="L3" s="2" t="s">
        <v>76</v>
      </c>
      <c r="R3" s="2" t="s">
        <v>92</v>
      </c>
      <c r="W3" s="28"/>
      <c r="X3" s="2" t="s">
        <v>31</v>
      </c>
      <c r="AE3" s="28"/>
      <c r="AF3" s="2" t="s">
        <v>4</v>
      </c>
      <c r="AN3" s="2" t="s">
        <v>79</v>
      </c>
      <c r="AO3" s="21"/>
      <c r="AP3" s="21"/>
      <c r="AQ3" s="21"/>
      <c r="AR3" s="21"/>
      <c r="AS3" s="8"/>
      <c r="AT3" s="8"/>
      <c r="AV3" s="52" t="s">
        <v>3</v>
      </c>
      <c r="AW3" s="52"/>
      <c r="AX3" s="52"/>
      <c r="AY3" s="52"/>
      <c r="AZ3" s="53"/>
      <c r="BA3" s="53"/>
      <c r="BB3" s="53"/>
      <c r="BC3" s="54"/>
      <c r="BD3" s="52" t="s">
        <v>2</v>
      </c>
      <c r="BE3" s="52"/>
      <c r="BF3" s="52"/>
      <c r="BG3" s="52"/>
      <c r="BH3" s="54"/>
      <c r="BI3" s="54"/>
      <c r="BJ3" s="54"/>
      <c r="BL3" s="20" t="s">
        <v>81</v>
      </c>
      <c r="BM3" s="20"/>
      <c r="BN3" s="20"/>
      <c r="BO3" s="20"/>
      <c r="BP3" s="20"/>
      <c r="BQ3" s="8"/>
      <c r="BR3" s="8"/>
      <c r="BS3" s="8"/>
      <c r="BT3" s="30"/>
      <c r="BU3" s="2" t="s">
        <v>34</v>
      </c>
      <c r="CC3" s="2" t="s">
        <v>22</v>
      </c>
      <c r="CK3" s="52" t="s">
        <v>78</v>
      </c>
      <c r="CL3" s="52"/>
      <c r="CM3" s="52"/>
      <c r="CN3" s="52"/>
      <c r="CO3" s="53"/>
      <c r="CP3" s="53"/>
      <c r="CQ3" s="53"/>
      <c r="CR3" s="54"/>
      <c r="CS3" s="28"/>
      <c r="CT3" s="2" t="s">
        <v>90</v>
      </c>
      <c r="DA3" s="28"/>
      <c r="DB3" s="2" t="s">
        <v>24</v>
      </c>
    </row>
    <row r="4" spans="1:116" s="2" customFormat="1" x14ac:dyDescent="0.25">
      <c r="K4" s="28"/>
      <c r="L4" s="2" t="s">
        <v>97</v>
      </c>
      <c r="R4" s="2" t="s">
        <v>23</v>
      </c>
      <c r="W4" s="28"/>
      <c r="X4" s="2" t="s">
        <v>23</v>
      </c>
      <c r="AE4" s="28"/>
      <c r="AF4" s="2" t="s">
        <v>23</v>
      </c>
      <c r="AN4" s="2" t="s">
        <v>23</v>
      </c>
      <c r="AP4" s="21"/>
      <c r="AQ4" s="21"/>
      <c r="AR4" s="21"/>
      <c r="AS4" s="8"/>
      <c r="AT4" s="8"/>
      <c r="AV4" s="54" t="s">
        <v>23</v>
      </c>
      <c r="AW4" s="52"/>
      <c r="AX4" s="52"/>
      <c r="AY4" s="52"/>
      <c r="AZ4" s="53"/>
      <c r="BA4" s="53"/>
      <c r="BB4" s="53"/>
      <c r="BC4" s="54"/>
      <c r="BD4" s="54" t="s">
        <v>23</v>
      </c>
      <c r="BE4" s="52"/>
      <c r="BF4" s="52"/>
      <c r="BG4" s="52"/>
      <c r="BH4" s="54"/>
      <c r="BI4" s="54"/>
      <c r="BJ4" s="54"/>
      <c r="BL4" s="2" t="s">
        <v>23</v>
      </c>
      <c r="BM4" s="20"/>
      <c r="BN4" s="20"/>
      <c r="BO4" s="20"/>
      <c r="BP4" s="20"/>
      <c r="BQ4" s="8"/>
      <c r="BR4" s="8"/>
      <c r="BS4" s="8"/>
      <c r="BT4" s="30"/>
      <c r="BU4" s="2" t="s">
        <v>21</v>
      </c>
      <c r="CC4" s="2" t="s">
        <v>21</v>
      </c>
      <c r="CK4" s="54" t="s">
        <v>23</v>
      </c>
      <c r="CL4" s="52"/>
      <c r="CM4" s="52"/>
      <c r="CN4" s="52"/>
      <c r="CO4" s="53"/>
      <c r="CP4" s="53"/>
      <c r="CQ4" s="53"/>
      <c r="CR4" s="54"/>
      <c r="CS4" s="28"/>
      <c r="CT4" s="2" t="s">
        <v>23</v>
      </c>
      <c r="DA4" s="28"/>
      <c r="DB4" s="2" t="s">
        <v>23</v>
      </c>
    </row>
    <row r="5" spans="1:116" s="3" customFormat="1" x14ac:dyDescent="0.25">
      <c r="K5" s="29"/>
      <c r="M5" s="10"/>
      <c r="N5" s="10"/>
      <c r="O5" s="10"/>
      <c r="P5" s="10"/>
      <c r="Q5" s="10"/>
      <c r="S5" s="10"/>
      <c r="T5" s="12"/>
      <c r="U5" s="12"/>
      <c r="V5" s="12"/>
      <c r="W5" s="29"/>
      <c r="X5" s="3" t="s">
        <v>5</v>
      </c>
      <c r="Y5" s="10">
        <f>AVERAGE(Z14:Z133)</f>
        <v>1.2862079684169212</v>
      </c>
      <c r="Z5" s="12"/>
      <c r="AA5" s="12"/>
      <c r="AB5" s="12"/>
      <c r="AC5" s="12"/>
      <c r="AD5" s="12"/>
      <c r="AE5" s="31"/>
      <c r="AF5" s="3" t="s">
        <v>5</v>
      </c>
      <c r="AG5" s="10">
        <f>AVERAGE(AH14:AH133)</f>
        <v>-3.5093215180741013</v>
      </c>
      <c r="AH5" s="12"/>
      <c r="AI5" s="12"/>
      <c r="AJ5" s="12"/>
      <c r="AK5" s="12"/>
      <c r="AL5" s="12"/>
      <c r="AM5" s="12"/>
      <c r="AN5" s="3" t="s">
        <v>5</v>
      </c>
      <c r="AO5" s="10">
        <f>AVERAGE(AP14:AP133)</f>
        <v>-5.9970522571809189E-2</v>
      </c>
      <c r="AP5" s="12"/>
      <c r="AQ5" s="4"/>
      <c r="AV5" s="55" t="s">
        <v>5</v>
      </c>
      <c r="AW5" s="56">
        <f>AVERAGE(AX14:AX133)</f>
        <v>-3.7978064695106616E-3</v>
      </c>
      <c r="AX5" s="57"/>
      <c r="AY5" s="57"/>
      <c r="AZ5" s="57"/>
      <c r="BA5" s="57"/>
      <c r="BB5" s="57"/>
      <c r="BC5" s="57"/>
      <c r="BD5" s="55" t="s">
        <v>5</v>
      </c>
      <c r="BE5" s="56">
        <f>AVERAGE(BF14:BF133)</f>
        <v>0.37597739304855726</v>
      </c>
      <c r="BF5" s="57"/>
      <c r="BG5" s="58"/>
      <c r="BH5" s="55"/>
      <c r="BI5" s="55"/>
      <c r="BJ5" s="55"/>
      <c r="BL5" s="3" t="s">
        <v>5</v>
      </c>
      <c r="BM5" s="10">
        <f>AVERAGE(BO14:BO133)</f>
        <v>-1.2222104262237357</v>
      </c>
      <c r="BN5" s="10"/>
      <c r="BO5" s="12"/>
      <c r="BP5" s="12"/>
      <c r="BQ5" s="12"/>
      <c r="BR5" s="12"/>
      <c r="BS5" s="12"/>
      <c r="BT5" s="31"/>
      <c r="BU5" s="3" t="s">
        <v>5</v>
      </c>
      <c r="BV5" s="10">
        <f>AVERAGE(BW14:BW133)</f>
        <v>0.25740128024282127</v>
      </c>
      <c r="BW5" s="12"/>
      <c r="CC5" s="3" t="s">
        <v>5</v>
      </c>
      <c r="CD5" s="10">
        <f>AVERAGE(CE14:CE133)</f>
        <v>-4.9255734610983391E-2</v>
      </c>
      <c r="CE5" s="12"/>
      <c r="CF5" s="12"/>
      <c r="CG5" s="12"/>
      <c r="CH5" s="12"/>
      <c r="CI5" s="12"/>
      <c r="CJ5" s="12"/>
      <c r="CK5" s="55" t="s">
        <v>5</v>
      </c>
      <c r="CL5" s="56">
        <f>AVERAGE(CM14:CM133)</f>
        <v>2.7254585079628129E-3</v>
      </c>
      <c r="CM5" s="57"/>
      <c r="CN5" s="57"/>
      <c r="CO5" s="57"/>
      <c r="CP5" s="57"/>
      <c r="CQ5" s="57"/>
      <c r="CR5" s="57"/>
      <c r="CS5" s="29"/>
      <c r="CT5" s="3" t="s">
        <v>5</v>
      </c>
      <c r="CU5" s="10">
        <f>AVERAGE(CV14:CV133)</f>
        <v>0.6639473684210524</v>
      </c>
      <c r="CV5" s="12"/>
      <c r="CW5" s="12"/>
      <c r="CX5" s="12"/>
      <c r="CY5" s="12"/>
      <c r="CZ5" s="12"/>
      <c r="DA5" s="29"/>
      <c r="DB5" s="3" t="s">
        <v>5</v>
      </c>
      <c r="DC5" s="10">
        <f>AVERAGE(DE14:DE133)</f>
        <v>0.10361323745516778</v>
      </c>
      <c r="DD5" s="10"/>
      <c r="DE5" s="12"/>
      <c r="DF5" s="12"/>
      <c r="DG5" s="12"/>
      <c r="DH5" s="12"/>
      <c r="DI5" s="12"/>
      <c r="DJ5" s="12"/>
      <c r="DK5" s="12"/>
      <c r="DL5" s="12"/>
    </row>
    <row r="6" spans="1:116" s="3" customFormat="1" x14ac:dyDescent="0.25">
      <c r="K6" s="29"/>
      <c r="M6" s="10"/>
      <c r="N6" s="10"/>
      <c r="O6" s="10"/>
      <c r="P6" s="10"/>
      <c r="Q6" s="10"/>
      <c r="S6" s="10"/>
      <c r="T6" s="12"/>
      <c r="U6" s="12"/>
      <c r="V6" s="12"/>
      <c r="W6" s="29"/>
      <c r="X6" s="3" t="s">
        <v>13</v>
      </c>
      <c r="Y6" s="10">
        <f>MEDIAN(Z14:Z133)</f>
        <v>1.9558182873570229</v>
      </c>
      <c r="Z6" s="12"/>
      <c r="AA6" s="12"/>
      <c r="AB6" s="12"/>
      <c r="AC6" s="12"/>
      <c r="AD6" s="12"/>
      <c r="AE6" s="31"/>
      <c r="AF6" s="3" t="s">
        <v>13</v>
      </c>
      <c r="AG6" s="10">
        <f>MEDIAN(AH14:AH133)</f>
        <v>-3.0019363880478855</v>
      </c>
      <c r="AH6" s="12"/>
      <c r="AI6" s="12"/>
      <c r="AJ6" s="12"/>
      <c r="AK6" s="12"/>
      <c r="AL6" s="12"/>
      <c r="AM6" s="12"/>
      <c r="AN6" s="3" t="s">
        <v>13</v>
      </c>
      <c r="AO6" s="10">
        <f>MEDIAN(AP14:AP133)</f>
        <v>0</v>
      </c>
      <c r="AP6" s="12"/>
      <c r="AQ6" s="4"/>
      <c r="AV6" s="55" t="s">
        <v>13</v>
      </c>
      <c r="AW6" s="56">
        <f>MEDIAN(AX14:AX133)</f>
        <v>0</v>
      </c>
      <c r="AX6" s="57"/>
      <c r="AY6" s="57"/>
      <c r="AZ6" s="57"/>
      <c r="BA6" s="57"/>
      <c r="BB6" s="57"/>
      <c r="BC6" s="57"/>
      <c r="BD6" s="55" t="s">
        <v>13</v>
      </c>
      <c r="BE6" s="56">
        <f>MEDIAN(BF14:BF133)</f>
        <v>0.35824285824285707</v>
      </c>
      <c r="BF6" s="57"/>
      <c r="BG6" s="58"/>
      <c r="BH6" s="55"/>
      <c r="BI6" s="55"/>
      <c r="BJ6" s="55"/>
      <c r="BL6" s="3" t="s">
        <v>13</v>
      </c>
      <c r="BM6" s="10">
        <f>MEDIAN(BO14:BO133)</f>
        <v>0.59811134839602675</v>
      </c>
      <c r="BN6" s="10"/>
      <c r="BO6" s="12"/>
      <c r="BP6" s="12"/>
      <c r="BQ6" s="12"/>
      <c r="BR6" s="12"/>
      <c r="BS6" s="12"/>
      <c r="BT6" s="31"/>
      <c r="BU6" s="3" t="s">
        <v>13</v>
      </c>
      <c r="BV6" s="10">
        <f>MEDIAN(BW14:BW133)</f>
        <v>-0.42553191489362308</v>
      </c>
      <c r="BW6" s="12"/>
      <c r="CC6" s="3" t="s">
        <v>13</v>
      </c>
      <c r="CD6" s="10">
        <f>MEDIAN(CE14:CE133)</f>
        <v>0.16233766233766464</v>
      </c>
      <c r="CE6" s="12"/>
      <c r="CF6" s="12"/>
      <c r="CG6" s="12"/>
      <c r="CH6" s="12"/>
      <c r="CI6" s="12"/>
      <c r="CJ6" s="12"/>
      <c r="CK6" s="55" t="s">
        <v>13</v>
      </c>
      <c r="CL6" s="56">
        <f>MEDIAN(CM14:CM133)</f>
        <v>1.0217784464698298E-2</v>
      </c>
      <c r="CM6" s="57"/>
      <c r="CN6" s="57"/>
      <c r="CO6" s="57"/>
      <c r="CP6" s="57"/>
      <c r="CQ6" s="57"/>
      <c r="CR6" s="57"/>
      <c r="CS6" s="29"/>
      <c r="CT6" s="3" t="s">
        <v>13</v>
      </c>
      <c r="CU6" s="10">
        <f>MEDIAN(CV14:CV133)</f>
        <v>0.54</v>
      </c>
      <c r="CV6" s="12"/>
      <c r="CW6" s="12"/>
      <c r="CX6" s="12"/>
      <c r="CY6" s="12"/>
      <c r="CZ6" s="12"/>
      <c r="DA6" s="29"/>
      <c r="DB6" s="3" t="s">
        <v>13</v>
      </c>
      <c r="DC6" s="10">
        <f>MEDIAN(DE14:DE133)</f>
        <v>0.36277157483171757</v>
      </c>
      <c r="DD6" s="10"/>
      <c r="DE6" s="12"/>
      <c r="DF6" s="12"/>
      <c r="DG6" s="12"/>
      <c r="DH6" s="12"/>
      <c r="DI6" s="12"/>
      <c r="DJ6" s="12"/>
      <c r="DK6" s="12"/>
      <c r="DL6" s="12"/>
    </row>
    <row r="7" spans="1:116" s="3" customFormat="1" x14ac:dyDescent="0.25">
      <c r="K7" s="29"/>
      <c r="M7" s="45"/>
      <c r="N7" s="45"/>
      <c r="O7" s="45"/>
      <c r="P7" s="45"/>
      <c r="Q7" s="45"/>
      <c r="S7" s="12"/>
      <c r="T7" s="12"/>
      <c r="U7" s="12"/>
      <c r="V7" s="12"/>
      <c r="W7" s="29"/>
      <c r="X7" s="3" t="s">
        <v>15</v>
      </c>
      <c r="Y7" s="12">
        <f>MEDIAN(AC14:AC133)</f>
        <v>2.5635265677213561</v>
      </c>
      <c r="Z7" s="12"/>
      <c r="AA7" s="12"/>
      <c r="AB7" s="12"/>
      <c r="AC7" s="12"/>
      <c r="AD7" s="12"/>
      <c r="AE7" s="31"/>
      <c r="AF7" s="3" t="s">
        <v>15</v>
      </c>
      <c r="AG7" s="12">
        <f>MEDIAN(AK14:AK133)</f>
        <v>8.9042572379292633</v>
      </c>
      <c r="AH7" s="12"/>
      <c r="AI7" s="12"/>
      <c r="AJ7" s="12"/>
      <c r="AK7" s="12"/>
      <c r="AL7" s="12"/>
      <c r="AM7" s="12"/>
      <c r="AN7" s="3" t="s">
        <v>15</v>
      </c>
      <c r="AO7" s="12">
        <f>MEDIAN(AS14:AS133)</f>
        <v>0.47916231399412634</v>
      </c>
      <c r="AP7" s="12"/>
      <c r="AQ7" s="4"/>
      <c r="AV7" s="55" t="s">
        <v>15</v>
      </c>
      <c r="AW7" s="57">
        <f>MEDIAN(BA14:BA133)</f>
        <v>0.28694404591105149</v>
      </c>
      <c r="AX7" s="57"/>
      <c r="AY7" s="57"/>
      <c r="AZ7" s="57"/>
      <c r="BA7" s="57"/>
      <c r="BB7" s="57"/>
      <c r="BC7" s="57"/>
      <c r="BD7" s="55" t="s">
        <v>15</v>
      </c>
      <c r="BE7" s="57">
        <f>MEDIAN(BI14:BI133)</f>
        <v>0.16738132046936416</v>
      </c>
      <c r="BF7" s="57"/>
      <c r="BG7" s="58"/>
      <c r="BH7" s="55"/>
      <c r="BI7" s="55"/>
      <c r="BJ7" s="55"/>
      <c r="BL7" s="3" t="s">
        <v>15</v>
      </c>
      <c r="BM7" s="12">
        <f>MEDIAN(BR14:BR133)</f>
        <v>3.327985649294491</v>
      </c>
      <c r="BN7" s="12"/>
      <c r="BO7" s="12"/>
      <c r="BP7" s="12"/>
      <c r="BQ7" s="12"/>
      <c r="BR7" s="12"/>
      <c r="BS7" s="12"/>
      <c r="BT7" s="31"/>
      <c r="BU7" s="3" t="s">
        <v>15</v>
      </c>
      <c r="BV7" s="12">
        <f>MEDIAN(BZ14:BZ133)</f>
        <v>4.5382508790977401</v>
      </c>
      <c r="BW7" s="12"/>
      <c r="CC7" s="3" t="s">
        <v>15</v>
      </c>
      <c r="CD7" s="12">
        <f>MEDIAN(CH14:CH133)</f>
        <v>5.0574425574425677</v>
      </c>
      <c r="CE7" s="12"/>
      <c r="CF7" s="12"/>
      <c r="CG7" s="12"/>
      <c r="CH7" s="12"/>
      <c r="CI7" s="12"/>
      <c r="CJ7" s="12"/>
      <c r="CK7" s="55" t="s">
        <v>15</v>
      </c>
      <c r="CL7" s="57">
        <f>MEDIAN(CP14:CP133)</f>
        <v>1.4192153253795648E-2</v>
      </c>
      <c r="CM7" s="57"/>
      <c r="CN7" s="57"/>
      <c r="CO7" s="57"/>
      <c r="CP7" s="57"/>
      <c r="CQ7" s="57"/>
      <c r="CR7" s="57"/>
      <c r="CS7" s="29"/>
      <c r="CT7" s="3" t="s">
        <v>15</v>
      </c>
      <c r="CU7" s="12">
        <f>MEDIAN(CY14:CY133)</f>
        <v>0.54</v>
      </c>
      <c r="CV7" s="12"/>
      <c r="CW7" s="12"/>
      <c r="CX7" s="12"/>
      <c r="CY7" s="12"/>
      <c r="CZ7" s="12"/>
      <c r="DA7" s="29"/>
      <c r="DB7" s="3" t="s">
        <v>15</v>
      </c>
      <c r="DC7" s="12">
        <f>MEDIAN(DH14:DH133)</f>
        <v>0.15005568300908068</v>
      </c>
      <c r="DD7" s="12"/>
      <c r="DE7" s="12"/>
      <c r="DF7" s="12"/>
      <c r="DG7" s="12"/>
      <c r="DH7" s="12"/>
      <c r="DI7" s="12"/>
      <c r="DJ7" s="12"/>
      <c r="DK7" s="12"/>
      <c r="DL7" s="12"/>
    </row>
    <row r="8" spans="1:116" s="3" customFormat="1" x14ac:dyDescent="0.25">
      <c r="K8" s="29"/>
      <c r="M8" s="10"/>
      <c r="N8" s="10"/>
      <c r="O8" s="10"/>
      <c r="P8" s="10"/>
      <c r="Q8" s="10"/>
      <c r="S8" s="10"/>
      <c r="T8" s="12"/>
      <c r="U8" s="12"/>
      <c r="V8" s="12"/>
      <c r="W8" s="29"/>
      <c r="X8" s="3" t="s">
        <v>6</v>
      </c>
      <c r="Y8" s="10">
        <f>STDEVPA(Z14:Z133)</f>
        <v>6.1157414293620747</v>
      </c>
      <c r="Z8" s="12"/>
      <c r="AA8" s="12"/>
      <c r="AB8" s="12"/>
      <c r="AC8" s="12"/>
      <c r="AD8" s="12"/>
      <c r="AE8" s="31"/>
      <c r="AF8" s="3" t="s">
        <v>6</v>
      </c>
      <c r="AG8" s="10">
        <f>STDEVPA(AH14:AH133)</f>
        <v>36.617080447913246</v>
      </c>
      <c r="AH8" s="12"/>
      <c r="AI8" s="12"/>
      <c r="AJ8" s="12"/>
      <c r="AK8" s="12"/>
      <c r="AL8" s="12"/>
      <c r="AM8" s="12"/>
      <c r="AN8" s="3" t="s">
        <v>6</v>
      </c>
      <c r="AO8" s="10">
        <f>STDEVPA(AP14:AP133)</f>
        <v>1.3497776044435223</v>
      </c>
      <c r="AP8" s="12"/>
      <c r="AQ8" s="12"/>
      <c r="AV8" s="55" t="s">
        <v>6</v>
      </c>
      <c r="AW8" s="56">
        <f>STDEVPA(AX14:AX133)</f>
        <v>0.44043378748138284</v>
      </c>
      <c r="AX8" s="57">
        <f>1/AW8</f>
        <v>2.2704888417359896</v>
      </c>
      <c r="AY8" s="57"/>
      <c r="AZ8" s="57"/>
      <c r="BA8" s="57"/>
      <c r="BB8" s="57"/>
      <c r="BC8" s="57"/>
      <c r="BD8" s="55" t="s">
        <v>6</v>
      </c>
      <c r="BE8" s="56">
        <f>STDEVPA(BF14:BF133)</f>
        <v>0.73127726475922461</v>
      </c>
      <c r="BF8" s="57">
        <f>1/BE8</f>
        <v>1.3674703811956375</v>
      </c>
      <c r="BG8" s="58"/>
      <c r="BH8" s="55"/>
      <c r="BI8" s="55"/>
      <c r="BJ8" s="55"/>
      <c r="BL8" s="3" t="s">
        <v>6</v>
      </c>
      <c r="BM8" s="10">
        <f>STDEVPA(BO14:BO133)</f>
        <v>6.5075088662271821</v>
      </c>
      <c r="BN8" s="12"/>
      <c r="BO8" s="12"/>
      <c r="BP8" s="12"/>
      <c r="BQ8" s="12"/>
      <c r="BR8" s="12"/>
      <c r="BS8" s="12"/>
      <c r="BT8" s="31"/>
      <c r="BU8" s="3" t="s">
        <v>6</v>
      </c>
      <c r="BV8" s="10">
        <f>STDEVPA(BW14:BW133)</f>
        <v>13.528605701039998</v>
      </c>
      <c r="BW8" s="12"/>
      <c r="BX8" s="12"/>
      <c r="CC8" s="3" t="s">
        <v>6</v>
      </c>
      <c r="CD8" s="10">
        <f>STDEVPA(CE14:CE133)</f>
        <v>13.643216718285696</v>
      </c>
      <c r="CE8" s="12"/>
      <c r="CF8" s="12"/>
      <c r="CG8" s="12"/>
      <c r="CH8" s="12"/>
      <c r="CI8" s="12"/>
      <c r="CJ8" s="12"/>
      <c r="CK8" s="55" t="s">
        <v>6</v>
      </c>
      <c r="CL8" s="56">
        <f>STDEVPA(CM14:CM133)</f>
        <v>3.7680336280674652E-2</v>
      </c>
      <c r="CM8" s="57"/>
      <c r="CN8" s="57"/>
      <c r="CO8" s="57"/>
      <c r="CP8" s="57"/>
      <c r="CQ8" s="57"/>
      <c r="CR8" s="57"/>
      <c r="CS8" s="29"/>
      <c r="CT8" s="3" t="s">
        <v>6</v>
      </c>
      <c r="CU8" s="10">
        <f>STDEVPA(CV14:CV133)</f>
        <v>0.63462603772318771</v>
      </c>
      <c r="CV8" s="12"/>
      <c r="CW8" s="12"/>
      <c r="CX8" s="12"/>
      <c r="CY8" s="12"/>
      <c r="CZ8" s="12"/>
      <c r="DA8" s="29"/>
      <c r="DB8" s="3" t="s">
        <v>6</v>
      </c>
      <c r="DC8" s="10">
        <f>STDEVPA(DE14:DE133)</f>
        <v>2.0307655040055477</v>
      </c>
      <c r="DD8" s="10"/>
      <c r="DE8" s="12"/>
      <c r="DF8" s="12"/>
      <c r="DG8" s="12"/>
      <c r="DH8" s="12"/>
      <c r="DI8" s="12"/>
      <c r="DJ8" s="12"/>
      <c r="DK8" s="12"/>
      <c r="DL8" s="12"/>
    </row>
    <row r="9" spans="1:116" s="3" customFormat="1" x14ac:dyDescent="0.25">
      <c r="K9" s="29"/>
      <c r="M9" s="10"/>
      <c r="N9" s="10"/>
      <c r="O9" s="10"/>
      <c r="P9" s="10"/>
      <c r="Q9" s="10"/>
      <c r="S9" s="10"/>
      <c r="T9" s="12"/>
      <c r="U9" s="12"/>
      <c r="V9" s="12"/>
      <c r="W9" s="29"/>
      <c r="X9" s="3" t="s">
        <v>8</v>
      </c>
      <c r="Y9" s="10">
        <f>MIN(Z14:Z133)</f>
        <v>-22.28951954149905</v>
      </c>
      <c r="Z9" s="12"/>
      <c r="AA9" s="12"/>
      <c r="AB9" s="12"/>
      <c r="AC9" s="12"/>
      <c r="AD9" s="12"/>
      <c r="AE9" s="31"/>
      <c r="AF9" s="3" t="s">
        <v>8</v>
      </c>
      <c r="AG9" s="10">
        <f>MIN(AH14:AH133)</f>
        <v>-75.338632038508905</v>
      </c>
      <c r="AH9" s="12"/>
      <c r="AI9" s="12"/>
      <c r="AJ9" s="12"/>
      <c r="AK9" s="12"/>
      <c r="AL9" s="12"/>
      <c r="AM9" s="12"/>
      <c r="AN9" s="3" t="s">
        <v>8</v>
      </c>
      <c r="AO9" s="10">
        <f>MIN(AP14:AP133)</f>
        <v>-7.2772898368883299</v>
      </c>
      <c r="AP9" s="12"/>
      <c r="AQ9" s="4"/>
      <c r="AV9" s="55" t="s">
        <v>8</v>
      </c>
      <c r="AW9" s="56">
        <f>MIN(AX14:AX133)</f>
        <v>-1.1494252873563178</v>
      </c>
      <c r="AX9" s="57"/>
      <c r="AY9" s="57"/>
      <c r="AZ9" s="57"/>
      <c r="BA9" s="57"/>
      <c r="BB9" s="57"/>
      <c r="BC9" s="57"/>
      <c r="BD9" s="55" t="s">
        <v>8</v>
      </c>
      <c r="BE9" s="56">
        <f>MIN(BF14:BF133)</f>
        <v>-1.185034704587782</v>
      </c>
      <c r="BF9" s="57"/>
      <c r="BG9" s="58"/>
      <c r="BH9" s="55"/>
      <c r="BI9" s="55"/>
      <c r="BJ9" s="55"/>
      <c r="BL9" s="3" t="s">
        <v>8</v>
      </c>
      <c r="BM9" s="10">
        <f>MIN(BO14:BO133)</f>
        <v>-21.504039776258555</v>
      </c>
      <c r="BN9" s="10"/>
      <c r="BO9" s="12"/>
      <c r="BP9" s="12"/>
      <c r="BQ9" s="12"/>
      <c r="BR9" s="12"/>
      <c r="BS9" s="12"/>
      <c r="BT9" s="31"/>
      <c r="BU9" s="3" t="s">
        <v>8</v>
      </c>
      <c r="BV9" s="10">
        <f>MIN(BW14:BW133)</f>
        <v>-43.578643578643579</v>
      </c>
      <c r="BW9" s="12"/>
      <c r="CC9" s="3" t="s">
        <v>8</v>
      </c>
      <c r="CD9" s="10">
        <f>MIN(CE14:CE133)</f>
        <v>-46.620046620046622</v>
      </c>
      <c r="CE9" s="12"/>
      <c r="CF9" s="12"/>
      <c r="CG9" s="12"/>
      <c r="CH9" s="12"/>
      <c r="CI9" s="12"/>
      <c r="CJ9" s="12"/>
      <c r="CK9" s="55" t="s">
        <v>8</v>
      </c>
      <c r="CL9" s="56">
        <f>MIN(CM14:CM133)</f>
        <v>-0.13892620938628159</v>
      </c>
      <c r="CM9" s="57"/>
      <c r="CN9" s="57"/>
      <c r="CO9" s="57"/>
      <c r="CP9" s="57"/>
      <c r="CQ9" s="57"/>
      <c r="CR9" s="57"/>
      <c r="CS9" s="29"/>
      <c r="CT9" s="3" t="s">
        <v>8</v>
      </c>
      <c r="CU9" s="10">
        <f>MIN(CV14:CV133)</f>
        <v>-0.51</v>
      </c>
      <c r="CV9" s="12"/>
      <c r="CW9" s="12"/>
      <c r="CX9" s="12"/>
      <c r="CY9" s="12"/>
      <c r="CZ9" s="12"/>
      <c r="DA9" s="29"/>
      <c r="DB9" s="3" t="s">
        <v>8</v>
      </c>
      <c r="DC9" s="10">
        <f>MIN(DE14:DE133)</f>
        <v>-11.462482724981713</v>
      </c>
      <c r="DD9" s="10"/>
      <c r="DE9" s="12"/>
      <c r="DF9" s="12"/>
      <c r="DG9" s="12"/>
      <c r="DH9" s="12"/>
      <c r="DI9" s="12"/>
      <c r="DJ9" s="12"/>
      <c r="DK9" s="12"/>
      <c r="DL9" s="12"/>
    </row>
    <row r="10" spans="1:116" s="3" customFormat="1" x14ac:dyDescent="0.25">
      <c r="K10" s="29"/>
      <c r="M10" s="10"/>
      <c r="N10" s="10"/>
      <c r="O10" s="10"/>
      <c r="P10" s="10"/>
      <c r="Q10" s="10"/>
      <c r="S10" s="10"/>
      <c r="T10" s="12"/>
      <c r="U10" s="12"/>
      <c r="V10" s="12"/>
      <c r="W10" s="29"/>
      <c r="X10" s="3" t="s">
        <v>9</v>
      </c>
      <c r="Y10" s="10">
        <f>MAX(Z14:Z133)</f>
        <v>13.589727628220727</v>
      </c>
      <c r="Z10" s="12"/>
      <c r="AA10" s="12"/>
      <c r="AB10" s="12"/>
      <c r="AC10" s="12"/>
      <c r="AD10" s="12"/>
      <c r="AE10" s="31"/>
      <c r="AF10" s="3" t="s">
        <v>9</v>
      </c>
      <c r="AG10" s="10">
        <f>MAX(AH14:AH133)</f>
        <v>186.66876277314887</v>
      </c>
      <c r="AH10" s="12"/>
      <c r="AI10" s="12"/>
      <c r="AJ10" s="12"/>
      <c r="AK10" s="12"/>
      <c r="AL10" s="12"/>
      <c r="AM10" s="12"/>
      <c r="AN10" s="3" t="s">
        <v>9</v>
      </c>
      <c r="AO10" s="10">
        <f>MAX(AP14:AP133)</f>
        <v>2.5706940874035991</v>
      </c>
      <c r="AP10" s="12"/>
      <c r="AQ10" s="4"/>
      <c r="AV10" s="55" t="s">
        <v>9</v>
      </c>
      <c r="AW10" s="56">
        <f>MAX(AX14:AX133)</f>
        <v>1.4513788098693758</v>
      </c>
      <c r="AX10" s="57"/>
      <c r="AY10" s="57"/>
      <c r="AZ10" s="57"/>
      <c r="BA10" s="57"/>
      <c r="BB10" s="57"/>
      <c r="BC10" s="57"/>
      <c r="BD10" s="55" t="s">
        <v>9</v>
      </c>
      <c r="BE10" s="56">
        <f>MAX(BF14:BF133)</f>
        <v>4.1496598639455868</v>
      </c>
      <c r="BF10" s="57"/>
      <c r="BG10" s="58"/>
      <c r="BH10" s="55"/>
      <c r="BI10" s="55"/>
      <c r="BJ10" s="55"/>
      <c r="BL10" s="3" t="s">
        <v>9</v>
      </c>
      <c r="BM10" s="10">
        <f>MAX(BO14:BO133)</f>
        <v>10.018552875695748</v>
      </c>
      <c r="BN10" s="10"/>
      <c r="BO10" s="12"/>
      <c r="BP10" s="12"/>
      <c r="BQ10" s="12"/>
      <c r="BR10" s="12"/>
      <c r="BS10" s="12"/>
      <c r="BT10" s="31"/>
      <c r="BU10" s="3" t="s">
        <v>9</v>
      </c>
      <c r="BV10" s="10">
        <f>MAX(BW14:BW133)</f>
        <v>55.782312925170068</v>
      </c>
      <c r="BW10" s="12"/>
      <c r="CC10" s="3" t="s">
        <v>9</v>
      </c>
      <c r="CD10" s="10">
        <f>MAX(CE14:CE133)</f>
        <v>38.067632850241552</v>
      </c>
      <c r="CE10" s="12"/>
      <c r="CF10" s="12"/>
      <c r="CG10" s="12"/>
      <c r="CH10" s="12"/>
      <c r="CI10" s="12"/>
      <c r="CJ10" s="12"/>
      <c r="CK10" s="55" t="s">
        <v>9</v>
      </c>
      <c r="CL10" s="56">
        <f>MAX(CM14:CM133)</f>
        <v>8.4508390747690509E-2</v>
      </c>
      <c r="CM10" s="57"/>
      <c r="CN10" s="57"/>
      <c r="CO10" s="57"/>
      <c r="CP10" s="57"/>
      <c r="CQ10" s="57"/>
      <c r="CR10" s="57"/>
      <c r="CS10" s="29"/>
      <c r="CT10" s="3" t="s">
        <v>9</v>
      </c>
      <c r="CU10" s="10">
        <f>MAX(CV14:CV133)</f>
        <v>1.67</v>
      </c>
      <c r="CV10" s="12"/>
      <c r="CW10" s="12"/>
      <c r="CX10" s="12"/>
      <c r="CY10" s="12"/>
      <c r="CZ10" s="12"/>
      <c r="DA10" s="29"/>
      <c r="DB10" s="3" t="s">
        <v>9</v>
      </c>
      <c r="DC10" s="10">
        <f>MAX(DE14:DE133)</f>
        <v>1.8116561271577556</v>
      </c>
      <c r="DD10" s="10"/>
      <c r="DE10" s="12"/>
      <c r="DF10" s="12"/>
      <c r="DG10" s="12"/>
      <c r="DH10" s="12"/>
      <c r="DI10" s="12"/>
      <c r="DJ10" s="12"/>
      <c r="DK10" s="12"/>
      <c r="DL10" s="12"/>
    </row>
    <row r="11" spans="1:116" s="3" customFormat="1" x14ac:dyDescent="0.25">
      <c r="K11" s="29"/>
      <c r="M11" s="10"/>
      <c r="N11" s="10"/>
      <c r="O11" s="10"/>
      <c r="P11" s="10"/>
      <c r="Q11" s="10"/>
      <c r="S11" s="10"/>
      <c r="T11" s="12"/>
      <c r="U11" s="12"/>
      <c r="V11" s="12"/>
      <c r="W11" s="29"/>
      <c r="X11" s="3" t="s">
        <v>82</v>
      </c>
      <c r="Y11" s="10">
        <f>1/(1/$Y$8+1/$AG$8+1/$AO$8+1/$BM$8+1/$BV$8+1/$CD$8+1/$CU$8)/Y8</f>
        <v>5.8224745310467937E-2</v>
      </c>
      <c r="Z11" s="12"/>
      <c r="AA11" s="12"/>
      <c r="AB11" s="12"/>
      <c r="AC11" s="12"/>
      <c r="AD11" s="12"/>
      <c r="AE11" s="31"/>
      <c r="AF11" s="3" t="s">
        <v>82</v>
      </c>
      <c r="AG11" s="10">
        <f>1/(1/$Y$8+1/$AG$8+1/$AO$8+1/$BM$8+1/$BV$8+1/$CD$8+1/$CU$8)/AG8</f>
        <v>9.7246280357006689E-3</v>
      </c>
      <c r="AH11" s="12"/>
      <c r="AI11" s="12"/>
      <c r="AJ11" s="12"/>
      <c r="AK11" s="12"/>
      <c r="AL11" s="12"/>
      <c r="AM11" s="12"/>
      <c r="AN11" s="3" t="s">
        <v>82</v>
      </c>
      <c r="AO11" s="10">
        <f>1/(1/$Y$8+1/$AG$8+1/$AO$8+1/$BM$8+1/$BV$8+1/$CD$8+1/$CU$8)/AO8</f>
        <v>0.26381196868064011</v>
      </c>
      <c r="AP11" s="12"/>
      <c r="AQ11" s="4"/>
      <c r="AV11" s="55" t="s">
        <v>82</v>
      </c>
      <c r="AW11" s="56">
        <f>1/(1/$Y$8+1/$AG$8+1/$AO$8+1/$BM$8+1/$BV$8+1/$CD$8+1/$CU$8)/AW8</f>
        <v>0.80849266616343729</v>
      </c>
      <c r="AX11" s="57"/>
      <c r="AY11" s="57"/>
      <c r="AZ11" s="57"/>
      <c r="BA11" s="57"/>
      <c r="BB11" s="57"/>
      <c r="BC11" s="57"/>
      <c r="BD11" s="55" t="s">
        <v>82</v>
      </c>
      <c r="BE11" s="56">
        <f>1/(1/$Y$8+1/$AG$8+1/$AO$8+1/$BM$8+1/$BV$8+1/$CD$8+1/$CU$8)/BE8</f>
        <v>0.48693909173632915</v>
      </c>
      <c r="BF11" s="57"/>
      <c r="BG11" s="58"/>
      <c r="BH11" s="55"/>
      <c r="BI11" s="55"/>
      <c r="BJ11" s="55"/>
      <c r="BL11" s="3" t="s">
        <v>82</v>
      </c>
      <c r="BM11" s="10">
        <f>1/(1/$Y$8+1/$AG$8+1/$AO$8+1/$BM$8+1/$BV$8+1/$CD$8+1/$CU$8)/BM8</f>
        <v>5.471947782619474E-2</v>
      </c>
      <c r="BN11" s="10"/>
      <c r="BO11" s="12"/>
      <c r="BP11" s="12"/>
      <c r="BQ11" s="12"/>
      <c r="BR11" s="12"/>
      <c r="BS11" s="12"/>
      <c r="BT11" s="31"/>
      <c r="BU11" s="3" t="s">
        <v>82</v>
      </c>
      <c r="BV11" s="10">
        <f>1/(1/$Y$8+1/$AG$8+1/$AO$8+1/$BM$8+1/$BV$8+1/$CD$8+1/$CU$8)/BV8</f>
        <v>2.6321078090250652E-2</v>
      </c>
      <c r="BW11" s="12"/>
      <c r="CC11" s="3" t="s">
        <v>82</v>
      </c>
      <c r="CD11" s="10">
        <f>1/(1/$Y$8+1/$AG$8+1/$AO$8+1/$BM$8+1/$BV$8+1/$CD$8+1/$CU$8)/CD8</f>
        <v>2.6099965606500106E-2</v>
      </c>
      <c r="CE11" s="12"/>
      <c r="CF11" s="12"/>
      <c r="CG11" s="12"/>
      <c r="CH11" s="12"/>
      <c r="CI11" s="12"/>
      <c r="CJ11" s="12"/>
      <c r="CK11" s="55" t="s">
        <v>82</v>
      </c>
      <c r="CL11" s="56">
        <f>1/(1/$Y$8+1/$AG$8+1/$AO$8+1/$BM$8+1/$BV$8+1/$CD$8+1/$CU$8)/CL8</f>
        <v>9.4502205197121008</v>
      </c>
      <c r="CM11" s="57"/>
      <c r="CN11" s="57"/>
      <c r="CO11" s="57"/>
      <c r="CP11" s="57"/>
      <c r="CQ11" s="57"/>
      <c r="CR11" s="57"/>
      <c r="CS11" s="29"/>
      <c r="CT11" s="3" t="s">
        <v>82</v>
      </c>
      <c r="CU11" s="10">
        <f>1/(1/$Y$8+1/$AG$8+1/$AO$8+1/$BM$8+1/$BV$8+1/$CD$8+1/$CU$8)/CU8</f>
        <v>0.56109813645024575</v>
      </c>
      <c r="CV11" s="12"/>
      <c r="CW11" s="12"/>
      <c r="CX11" s="12"/>
      <c r="CY11" s="12"/>
      <c r="CZ11" s="12"/>
      <c r="DA11" s="29"/>
      <c r="DC11" s="10"/>
      <c r="DD11" s="10"/>
      <c r="DE11" s="12"/>
      <c r="DF11" s="12"/>
      <c r="DG11" s="12"/>
      <c r="DH11" s="12"/>
      <c r="DI11" s="12"/>
      <c r="DJ11" s="12"/>
      <c r="DK11" s="12"/>
      <c r="DL11" s="12"/>
    </row>
    <row r="12" spans="1:116" s="3" customFormat="1" x14ac:dyDescent="0.25">
      <c r="K12" s="29"/>
      <c r="W12" s="29"/>
      <c r="AE12" s="29"/>
      <c r="AN12" s="4"/>
      <c r="AO12" s="4"/>
      <c r="AP12" s="4"/>
      <c r="AQ12" s="4"/>
      <c r="AV12" s="58"/>
      <c r="AW12" s="58"/>
      <c r="AX12" s="58"/>
      <c r="AY12" s="58"/>
      <c r="AZ12" s="58"/>
      <c r="BA12" s="58"/>
      <c r="BB12" s="58"/>
      <c r="BC12" s="55"/>
      <c r="BD12" s="58"/>
      <c r="BE12" s="58"/>
      <c r="BF12" s="58"/>
      <c r="BG12" s="58"/>
      <c r="BH12" s="55"/>
      <c r="BI12" s="55"/>
      <c r="BJ12" s="55"/>
      <c r="BL12" s="4"/>
      <c r="BM12" s="4"/>
      <c r="BN12" s="4"/>
      <c r="BO12" s="4"/>
      <c r="BP12" s="4"/>
      <c r="BQ12" s="4"/>
      <c r="BR12" s="4"/>
      <c r="BS12" s="4"/>
      <c r="BT12" s="32"/>
      <c r="CK12" s="58"/>
      <c r="CL12" s="58"/>
      <c r="CM12" s="58"/>
      <c r="CN12" s="58"/>
      <c r="CO12" s="58"/>
      <c r="CP12" s="58"/>
      <c r="CQ12" s="58"/>
      <c r="CR12" s="55"/>
      <c r="CS12" s="29"/>
      <c r="DA12" s="29"/>
    </row>
    <row r="13" spans="1:116" s="77" customFormat="1" x14ac:dyDescent="0.25">
      <c r="K13" s="78"/>
      <c r="L13" s="75" t="s">
        <v>71</v>
      </c>
      <c r="M13" s="75" t="s">
        <v>70</v>
      </c>
      <c r="N13" s="75" t="s">
        <v>77</v>
      </c>
      <c r="O13" s="75" t="s">
        <v>99</v>
      </c>
      <c r="P13" s="75" t="s">
        <v>91</v>
      </c>
      <c r="Q13" s="75"/>
      <c r="R13" s="34" t="s">
        <v>71</v>
      </c>
      <c r="S13" s="34" t="s">
        <v>17</v>
      </c>
      <c r="T13" s="34" t="s">
        <v>84</v>
      </c>
      <c r="U13" s="34" t="s">
        <v>91</v>
      </c>
      <c r="V13" s="34"/>
      <c r="W13" s="74"/>
      <c r="X13" s="34" t="s">
        <v>71</v>
      </c>
      <c r="Y13" s="34" t="s">
        <v>17</v>
      </c>
      <c r="Z13" s="34" t="s">
        <v>18</v>
      </c>
      <c r="AA13" s="34" t="s">
        <v>7</v>
      </c>
      <c r="AB13" s="34" t="s">
        <v>10</v>
      </c>
      <c r="AC13" s="34" t="s">
        <v>14</v>
      </c>
      <c r="AD13" s="34" t="s">
        <v>16</v>
      </c>
      <c r="AE13" s="74"/>
      <c r="AF13" s="34" t="s">
        <v>71</v>
      </c>
      <c r="AG13" s="34" t="s">
        <v>17</v>
      </c>
      <c r="AH13" s="34" t="s">
        <v>18</v>
      </c>
      <c r="AI13" s="34" t="s">
        <v>7</v>
      </c>
      <c r="AJ13" s="34" t="s">
        <v>10</v>
      </c>
      <c r="AK13" s="34" t="s">
        <v>14</v>
      </c>
      <c r="AL13" s="34" t="s">
        <v>16</v>
      </c>
      <c r="AM13" s="34"/>
      <c r="AN13" s="34" t="s">
        <v>71</v>
      </c>
      <c r="AO13" s="34" t="s">
        <v>17</v>
      </c>
      <c r="AP13" s="34" t="s">
        <v>18</v>
      </c>
      <c r="AQ13" s="34" t="s">
        <v>7</v>
      </c>
      <c r="AR13" s="34" t="s">
        <v>10</v>
      </c>
      <c r="AS13" s="34" t="s">
        <v>14</v>
      </c>
      <c r="AT13" s="34" t="s">
        <v>16</v>
      </c>
      <c r="AU13" s="34"/>
      <c r="AV13" s="76" t="s">
        <v>71</v>
      </c>
      <c r="AW13" s="76" t="s">
        <v>17</v>
      </c>
      <c r="AX13" s="76" t="s">
        <v>18</v>
      </c>
      <c r="AY13" s="76" t="s">
        <v>7</v>
      </c>
      <c r="AZ13" s="76" t="s">
        <v>10</v>
      </c>
      <c r="BA13" s="76" t="s">
        <v>14</v>
      </c>
      <c r="BB13" s="76" t="s">
        <v>16</v>
      </c>
      <c r="BC13" s="76"/>
      <c r="BD13" s="76" t="s">
        <v>71</v>
      </c>
      <c r="BE13" s="76" t="s">
        <v>17</v>
      </c>
      <c r="BF13" s="76" t="s">
        <v>18</v>
      </c>
      <c r="BG13" s="76" t="s">
        <v>7</v>
      </c>
      <c r="BH13" s="76" t="s">
        <v>10</v>
      </c>
      <c r="BI13" s="76" t="s">
        <v>14</v>
      </c>
      <c r="BJ13" s="76" t="s">
        <v>16</v>
      </c>
      <c r="BK13" s="34"/>
      <c r="BL13" s="34" t="s">
        <v>71</v>
      </c>
      <c r="BM13" s="34" t="s">
        <v>17</v>
      </c>
      <c r="BN13" s="34" t="s">
        <v>80</v>
      </c>
      <c r="BO13" s="34" t="s">
        <v>18</v>
      </c>
      <c r="BP13" s="34" t="s">
        <v>7</v>
      </c>
      <c r="BQ13" s="34" t="s">
        <v>10</v>
      </c>
      <c r="BR13" s="34" t="s">
        <v>14</v>
      </c>
      <c r="BS13" s="34" t="s">
        <v>16</v>
      </c>
      <c r="BT13" s="74"/>
      <c r="BU13" s="34" t="s">
        <v>71</v>
      </c>
      <c r="BV13" s="34" t="s">
        <v>17</v>
      </c>
      <c r="BW13" s="34" t="s">
        <v>18</v>
      </c>
      <c r="BX13" s="34" t="s">
        <v>7</v>
      </c>
      <c r="BY13" s="34" t="s">
        <v>10</v>
      </c>
      <c r="BZ13" s="34" t="s">
        <v>14</v>
      </c>
      <c r="CA13" s="34" t="s">
        <v>16</v>
      </c>
      <c r="CB13" s="34"/>
      <c r="CC13" s="34" t="s">
        <v>71</v>
      </c>
      <c r="CD13" s="34" t="s">
        <v>17</v>
      </c>
      <c r="CE13" s="34" t="s">
        <v>18</v>
      </c>
      <c r="CF13" s="34" t="s">
        <v>7</v>
      </c>
      <c r="CG13" s="34" t="s">
        <v>10</v>
      </c>
      <c r="CH13" s="34" t="s">
        <v>14</v>
      </c>
      <c r="CI13" s="34" t="s">
        <v>16</v>
      </c>
      <c r="CJ13" s="34"/>
      <c r="CK13" s="76" t="s">
        <v>71</v>
      </c>
      <c r="CL13" s="76" t="s">
        <v>17</v>
      </c>
      <c r="CM13" s="76" t="s">
        <v>18</v>
      </c>
      <c r="CN13" s="76" t="s">
        <v>7</v>
      </c>
      <c r="CO13" s="76" t="s">
        <v>10</v>
      </c>
      <c r="CP13" s="76" t="s">
        <v>14</v>
      </c>
      <c r="CQ13" s="76" t="s">
        <v>16</v>
      </c>
      <c r="CR13" s="76"/>
      <c r="CS13" s="74"/>
      <c r="CT13" s="34" t="s">
        <v>71</v>
      </c>
      <c r="CU13" s="34" t="s">
        <v>17</v>
      </c>
      <c r="CV13" s="34" t="s">
        <v>83</v>
      </c>
      <c r="CW13" s="34" t="s">
        <v>7</v>
      </c>
      <c r="CX13" s="34" t="s">
        <v>10</v>
      </c>
      <c r="CY13" s="34" t="s">
        <v>14</v>
      </c>
      <c r="CZ13" s="34" t="s">
        <v>16</v>
      </c>
      <c r="DA13" s="74"/>
      <c r="DB13" s="34" t="s">
        <v>71</v>
      </c>
      <c r="DC13" s="34" t="s">
        <v>17</v>
      </c>
      <c r="DD13" s="75" t="s">
        <v>77</v>
      </c>
      <c r="DE13" s="34" t="s">
        <v>18</v>
      </c>
      <c r="DF13" s="34" t="s">
        <v>7</v>
      </c>
      <c r="DG13" s="34" t="s">
        <v>10</v>
      </c>
      <c r="DH13" s="34" t="s">
        <v>14</v>
      </c>
      <c r="DI13" s="34" t="s">
        <v>16</v>
      </c>
    </row>
    <row r="14" spans="1:116" x14ac:dyDescent="0.25">
      <c r="L14" s="38" t="s">
        <v>74</v>
      </c>
      <c r="M14" s="38" t="s">
        <v>75</v>
      </c>
      <c r="N14" s="82" t="s">
        <v>75</v>
      </c>
      <c r="O14" s="82"/>
      <c r="P14" s="82"/>
      <c r="Q14" s="82"/>
      <c r="R14" s="83">
        <v>44470</v>
      </c>
      <c r="S14" s="84">
        <v>19805.962</v>
      </c>
      <c r="T14" s="85">
        <v>1.67</v>
      </c>
      <c r="U14" s="86">
        <v>6.66</v>
      </c>
      <c r="V14" s="42"/>
      <c r="W14" s="87"/>
      <c r="X14" s="36">
        <v>44593</v>
      </c>
      <c r="Y14" s="38">
        <v>4546.54</v>
      </c>
      <c r="Z14" s="88">
        <f t="shared" ref="Z14:Z20" si="0">200*(Y14-Y15)/(Y14+Y15)</f>
        <v>-5.3519709732315919</v>
      </c>
      <c r="AA14" s="86">
        <f>IF($Y$2="positive",STANDARDIZE(Z14,$Y$5,$Y$8),STANDARDIZE(Z14,$Y$5,$Y$8)*-1)</f>
        <v>-1.0854250491654507</v>
      </c>
      <c r="AB14" s="86">
        <f>IF($Y$2="positive", (Z14-$Y$9)/($Y$10-$Y$9),($Y$10-Z14)/($Y$10-$Y$9))</f>
        <v>0.47207090182655426</v>
      </c>
      <c r="AC14" s="86">
        <f>ABS(Z14-$Y$6)</f>
        <v>7.3077892605886152</v>
      </c>
      <c r="AD14" s="89">
        <f>0.6745*(Z14-$Y$6)/$Y$7</f>
        <v>-1.9227824350766756</v>
      </c>
      <c r="AE14" s="87"/>
      <c r="AF14" s="36">
        <v>44604</v>
      </c>
      <c r="AG14" s="38">
        <v>248000</v>
      </c>
      <c r="AH14" s="88">
        <f>200*(AG14-AG15)/(AG14+AG15)</f>
        <v>18.021978021978022</v>
      </c>
      <c r="AI14" s="86">
        <f>IF($AG$2="positive",STANDARDIZE(AH14,$AG$5,$AG$8),STANDARDIZE(AH14,$AG$5,$AG$8)*-1)</f>
        <v>-0.58801245966837212</v>
      </c>
      <c r="AJ14" s="86">
        <f t="shared" ref="AJ14:AJ38" si="1">IF($AG$2="positive", (AH14-$AG$9)/($AG$10-$AG$9),($AG$10-AH14)/($AG$10-$AG$9))</f>
        <v>0.6436718508361241</v>
      </c>
      <c r="AK14" s="86">
        <f t="shared" ref="AK14:AK38" si="2">ABS(AH14-$AG$6)</f>
        <v>21.023914410025906</v>
      </c>
      <c r="AL14" s="89">
        <f t="shared" ref="AL14:AL38" si="3">0.6745*(AH14-$AG$6)/$AG$7</f>
        <v>1.5925674529210099</v>
      </c>
      <c r="AM14" s="38"/>
      <c r="AN14" s="83">
        <v>44593</v>
      </c>
      <c r="AO14" s="109">
        <f>AO15*(1+AP14/100)</f>
        <v>41.150181184230483</v>
      </c>
      <c r="AP14" s="95">
        <f>AVERAGE(AP15:AP20)</f>
        <v>-0.12091945575126928</v>
      </c>
      <c r="AQ14" s="42">
        <f t="shared" ref="AQ14:AQ52" si="4">IF($BE$2="positive",STANDARDIZE(AP14,$BE$5,$BE$8),STANDARDIZE(AP14,$BE$5,$BE$8)*-1)</f>
        <v>-0.67949172324320983</v>
      </c>
      <c r="AR14" s="42">
        <f t="shared" ref="AR14:AR52" si="5">IF($BE$2="positive", (AP14-$BE$9)/($BE$10-$BE$9),($BE$10-AP14)/($BE$10-$BE$9))</f>
        <v>0.19947069793145869</v>
      </c>
      <c r="AS14" s="42">
        <f t="shared" ref="AS14:AS52" si="6">ABS(AP14-$BE$6)</f>
        <v>0.47916231399412634</v>
      </c>
      <c r="AT14" s="96">
        <f t="shared" ref="AT14:AT52" si="7">0.6745*(AP14-$BE$6)/$BE$7</f>
        <v>-1.9308903758361295</v>
      </c>
      <c r="AU14" s="89"/>
      <c r="AV14" s="90">
        <v>44593</v>
      </c>
      <c r="AW14" s="92">
        <f>AW15*(1+AX14/100)</f>
        <v>34.450216243190418</v>
      </c>
      <c r="AX14" s="97">
        <f>AVERAGE(AX15:AX20)</f>
        <v>-0.14430074437559642</v>
      </c>
      <c r="AY14" s="92">
        <f t="shared" ref="AY14:AY38" si="8">IF($AW$2="positive",STANDARDIZE(AX14,$AW$5,$AW$8),STANDARDIZE(AX14,$AW$5,$AW$8)*-1)</f>
        <v>-0.31901035274689232</v>
      </c>
      <c r="AZ14" s="92">
        <f t="shared" ref="AZ14:AZ38" si="9">IF($AW$2="positive", (AX14-$AW$9)/($AW$10-$AW$9),($AW$10-AX14)/($AW$10-$AW$9))</f>
        <v>0.3864668407946984</v>
      </c>
      <c r="BA14" s="92">
        <f t="shared" ref="BA14:BA38" si="10">ABS(AX14-$AW$6)</f>
        <v>0.14430074437559642</v>
      </c>
      <c r="BB14" s="93">
        <f t="shared" ref="BB14:BB38" si="11">0.6745*(AX14-$AW$6)/$AW$7</f>
        <v>-0.33919801950346429</v>
      </c>
      <c r="BC14" s="94"/>
      <c r="BD14" s="90">
        <v>44593</v>
      </c>
      <c r="BE14" s="92">
        <f>BE15*(1+BF14/100)</f>
        <v>31.792477910856981</v>
      </c>
      <c r="BF14" s="97">
        <f>AVERAGE(BF15:BF20)</f>
        <v>0.51368293030977741</v>
      </c>
      <c r="BG14" s="92">
        <f>IF($BE$2="positive",STANDARDIZE(BF14,$BE$5,$BE$8),STANDARDIZE(BF14,$BE$5,$BE$8)*-1)</f>
        <v>0.18830824353135078</v>
      </c>
      <c r="BH14" s="92">
        <f t="shared" ref="BH14:BH38" si="12">IF($BE$2="positive", (BF14-$BE$9)/($BE$10-$BE$9),($BE$10-BF14)/($BE$10-$BE$9))</f>
        <v>0.31842828358298614</v>
      </c>
      <c r="BI14" s="92">
        <f t="shared" ref="BI14:BI38" si="13">ABS(BF14-$BE$6)</f>
        <v>0.15544007206692034</v>
      </c>
      <c r="BJ14" s="93">
        <f t="shared" ref="BJ14:BJ38" si="14">0.6745*(BF14-$BE$6)/$BE$7</f>
        <v>0.62638010212332773</v>
      </c>
      <c r="BK14" s="89"/>
      <c r="BL14" s="36">
        <v>44593</v>
      </c>
      <c r="BM14" s="38">
        <v>61.7</v>
      </c>
      <c r="BN14" s="86">
        <f t="shared" ref="BN14:BN51" si="15">BM14/$BM$54*100</f>
        <v>62.767039674465927</v>
      </c>
      <c r="BO14" s="88">
        <f>200*(BN14-BN15)/(BN14+BN15)</f>
        <v>-8.5337470907680242</v>
      </c>
      <c r="BP14" s="86">
        <f>IF($BM$2="positive",STANDARDIZE(BO14,$BM$5,$BM$8),STANDARDIZE(BO14,$BM$5,$BM$8)*-1)</f>
        <v>-1.1235538536858349</v>
      </c>
      <c r="BQ14" s="86">
        <f>IF($BM$2="positive", (BO14-$BM$9)/($BM$10-$BM$9),($BM$10-BO14)/($BM$10-$BM$9))</f>
        <v>0.41146021295575164</v>
      </c>
      <c r="BR14" s="86">
        <f>ABS(BO14-$BM$6)</f>
        <v>9.1318584391640503</v>
      </c>
      <c r="BS14" s="89">
        <f t="shared" ref="BS14:BS38" si="16">0.6745*(BO14-$BM$6)/$BM$7</f>
        <v>-1.850800804541302</v>
      </c>
      <c r="BT14" s="98"/>
      <c r="BU14" s="36">
        <v>44593</v>
      </c>
      <c r="BV14" s="86">
        <f>BV15*(1+BW14/100)</f>
        <v>56.799720371311068</v>
      </c>
      <c r="BW14" s="88">
        <f>AVERAGE(BW15:BW20)</f>
        <v>-1.9003102395318352</v>
      </c>
      <c r="BX14" s="86">
        <f>IF($BV$2="positive",STANDARDIZE(BW14,$BV$5,$BV$8),STANDARDIZE(BW14,$BV$5,$BV$8)*-1)</f>
        <v>-0.1594925277191562</v>
      </c>
      <c r="BY14" s="86">
        <f>IF($BV$2="positive", (BW14-$BV$9)/($BV$10-$BV$9),($BV$10-BW14)/($BV$10-$BV$9))</f>
        <v>0.41946389009964957</v>
      </c>
      <c r="BZ14" s="89">
        <f t="shared" ref="BZ14:BZ38" si="17">ABS(BW14-$BV$6)</f>
        <v>1.474778324638212</v>
      </c>
      <c r="CA14" s="89">
        <f t="shared" ref="CA14:CA38" si="18">0.6745*(BW14-$BV$6)/$BV$7</f>
        <v>-0.21918972892178235</v>
      </c>
      <c r="CB14" s="38"/>
      <c r="CC14" s="36">
        <v>44593</v>
      </c>
      <c r="CD14" s="86">
        <f>CD15*(1+CE14/100)</f>
        <v>61.372940862011873</v>
      </c>
      <c r="CE14" s="88">
        <f>AVERAGE(CE15:CE20)</f>
        <v>-0.53007964017524789</v>
      </c>
      <c r="CF14" s="86">
        <f>IF($CD$2="positive",STANDARDIZE(CE14,$CD$5,$CD$8),STANDARDIZE(CE14,$CD$5,$CD$8)*-1)</f>
        <v>-3.5242708189178511E-2</v>
      </c>
      <c r="CG14" s="86">
        <f t="shared" ref="CG14:CG38" si="19">IF($CD$2="positive", (CE14-$CD$9)/($CD$10-$CD$9),($CD$10-CE14)/($CD$10-$CD$9))</f>
        <v>0.54423461911058246</v>
      </c>
      <c r="CH14" s="86">
        <f>ABS(CE14-$CD$6)</f>
        <v>0.69241730251291256</v>
      </c>
      <c r="CI14" s="89">
        <f t="shared" ref="CI14:CI38" si="20">0.6745*(CE14-$CD$6)/$CD$7</f>
        <v>-9.2346174027753788E-2</v>
      </c>
      <c r="CJ14" s="89"/>
      <c r="CK14" s="90"/>
      <c r="CL14" s="91"/>
      <c r="CM14" s="91"/>
      <c r="CN14" s="92"/>
      <c r="CO14" s="92"/>
      <c r="CP14" s="92"/>
      <c r="CQ14" s="93"/>
      <c r="CR14" s="94"/>
      <c r="CS14" s="98"/>
      <c r="CT14" s="36">
        <v>44593</v>
      </c>
      <c r="CU14" s="38">
        <v>1.62</v>
      </c>
      <c r="CV14" s="38">
        <v>1.62</v>
      </c>
      <c r="CW14" s="86">
        <f t="shared" ref="CW14:CW52" si="21">IF($CU$2="positive",STANDARDIZE(CV14,$CU$5,$CU$8),STANDARDIZE(CV14,$CU$5,$CU$8)*-1)</f>
        <v>1.506481888150893</v>
      </c>
      <c r="CX14" s="86">
        <f t="shared" ref="CX14:CX52" si="22">IF($CU$2="positive", (CV14-$CU$9)/($CU$10-$CU$9),($CU$10-CV14)/($CU$10-$CU$9))</f>
        <v>0.97706422018348627</v>
      </c>
      <c r="CY14" s="86">
        <f t="shared" ref="CY14:CY52" si="23">ABS(CV14-$CU$6)</f>
        <v>1.08</v>
      </c>
      <c r="CZ14" s="89">
        <f t="shared" ref="CZ14:CZ52" si="24">0.6745*(CV14-$CU$6)/$CU$7</f>
        <v>1.349</v>
      </c>
      <c r="DA14" s="87"/>
      <c r="DB14" s="83">
        <v>44531</v>
      </c>
      <c r="DC14" s="84">
        <v>131.85</v>
      </c>
      <c r="DD14" s="42">
        <f t="shared" ref="DD14:DD49" si="25">DC14/$DC$52*100</f>
        <v>103.68011323425334</v>
      </c>
      <c r="DE14" s="88">
        <f>200*(DD14-DD15)/(DD14+DD15)</f>
        <v>0.3647139275130809</v>
      </c>
      <c r="DF14" s="42">
        <f t="shared" ref="DF14:DF49" si="26">STANDARDIZE(DC14,$DC$5,$DC$8)</f>
        <v>64.875233749383668</v>
      </c>
      <c r="DG14" s="42">
        <f t="shared" ref="DG14:DG49" si="27">IF($DC$2="positive", (DC14-$DC$9)/($DC$10-$DC$9),($DC$10-DC14)/($DC$10-$DC$9))</f>
        <v>10.796367607822878</v>
      </c>
      <c r="DH14" s="42">
        <f t="shared" ref="DH14:DH49" si="28">ABS(DE14-$DC$6)</f>
        <v>1.9423526813633352E-3</v>
      </c>
      <c r="DI14" s="96">
        <f t="shared" ref="DI14:DI49" si="29">0.6745*(DE14-$DC$6)/$DC$7</f>
        <v>8.7308714825568273E-3</v>
      </c>
      <c r="DJ14" s="24"/>
      <c r="DK14" s="24"/>
    </row>
    <row r="15" spans="1:116" x14ac:dyDescent="0.25">
      <c r="G15" s="3"/>
      <c r="H15" s="3"/>
      <c r="I15" s="11"/>
      <c r="J15" s="11"/>
      <c r="L15" s="38" t="s">
        <v>72</v>
      </c>
      <c r="M15" s="38">
        <v>99.886099999999999</v>
      </c>
      <c r="N15" s="99">
        <f t="shared" ref="N15:N51" si="30">M15/$M$54*100</f>
        <v>100.08976264903826</v>
      </c>
      <c r="O15" s="88">
        <f>200*(N15-N16)/(N15+N16)</f>
        <v>-6.631356146359528E-2</v>
      </c>
      <c r="P15" s="88">
        <f>O15*12</f>
        <v>-0.79576273756314331</v>
      </c>
      <c r="Q15" s="99"/>
      <c r="R15" s="83">
        <v>44378</v>
      </c>
      <c r="S15" s="84">
        <v>19478.893</v>
      </c>
      <c r="T15" s="85">
        <v>0.56999999999999995</v>
      </c>
      <c r="U15" s="86">
        <v>2.2799999999999998</v>
      </c>
      <c r="V15" s="42"/>
      <c r="W15" s="87"/>
      <c r="X15" s="36">
        <v>44564</v>
      </c>
      <c r="Y15" s="38">
        <v>4796.5600000000004</v>
      </c>
      <c r="Z15" s="88">
        <f t="shared" si="0"/>
        <v>6.0909169029818777</v>
      </c>
      <c r="AA15" s="86">
        <f t="shared" ref="AA15:AA52" si="31">IF($Y$2="positive",STANDARDIZE(Z15,$Y$5,$Y$8),STANDARDIZE(Z15,$Y$5,$Y$8)*-1)</f>
        <v>0.78562983573786083</v>
      </c>
      <c r="AB15" s="86">
        <f>IF($Y$2="positive", (Z15-$Y$9)/($Y$10-$Y$9),($Y$10-Z15)/($Y$10-$Y$9))</f>
        <v>0.79099866031839561</v>
      </c>
      <c r="AC15" s="86">
        <f>ABS(Z15-$Y$6)</f>
        <v>4.1350986156248553</v>
      </c>
      <c r="AD15" s="89">
        <f>0.6745*(Z15-$Y$6)/$Y$7</f>
        <v>1.0880027737407598</v>
      </c>
      <c r="AE15" s="87"/>
      <c r="AF15" s="36">
        <v>44562</v>
      </c>
      <c r="AG15" s="38">
        <v>207000</v>
      </c>
      <c r="AH15" s="88">
        <f t="shared" ref="AH15:AH51" si="32">200*(AG15-AG16)/(AG15+AG16)</f>
        <v>9.6202531645569618</v>
      </c>
      <c r="AI15" s="86">
        <f>IF($AG$2="positive",STANDARDIZE(AH15,$AG$5,$AG$8),STANDARDIZE(AH15,$AG$5,$AG$8)*-1)</f>
        <v>-0.35856421435093683</v>
      </c>
      <c r="AJ15" s="86">
        <f t="shared" si="1"/>
        <v>0.67573859789668156</v>
      </c>
      <c r="AK15" s="86">
        <f t="shared" si="2"/>
        <v>12.622189552604848</v>
      </c>
      <c r="AL15" s="89">
        <f t="shared" si="3"/>
        <v>0.95613442264072235</v>
      </c>
      <c r="AM15" s="38"/>
      <c r="AN15" s="102">
        <v>44562</v>
      </c>
      <c r="AO15" s="103">
        <v>41.2</v>
      </c>
      <c r="AP15" s="88">
        <f>200*(AO15-AO16)/(AO15+AO16)</f>
        <v>-0.24242424242422864</v>
      </c>
      <c r="AQ15" s="42">
        <f t="shared" si="4"/>
        <v>-0.84564592019197626</v>
      </c>
      <c r="AR15" s="42">
        <f t="shared" si="5"/>
        <v>0.17669436367051447</v>
      </c>
      <c r="AS15" s="42">
        <f t="shared" si="6"/>
        <v>0.60066710066708573</v>
      </c>
      <c r="AT15" s="96">
        <f t="shared" si="7"/>
        <v>-2.4205207502476598</v>
      </c>
      <c r="AU15" s="89"/>
      <c r="AV15" s="100">
        <v>44562</v>
      </c>
      <c r="AW15" s="101">
        <v>34.5</v>
      </c>
      <c r="AX15" s="97">
        <f>200*(AW15-AW16)/(AW15+AW16)</f>
        <v>-0.578034682080933</v>
      </c>
      <c r="AY15" s="92">
        <f t="shared" si="8"/>
        <v>-1.3037984185890719</v>
      </c>
      <c r="AZ15" s="92">
        <f t="shared" si="9"/>
        <v>0.21969767191804007</v>
      </c>
      <c r="BA15" s="92">
        <f t="shared" si="10"/>
        <v>0.578034682080933</v>
      </c>
      <c r="BB15" s="93">
        <f t="shared" si="11"/>
        <v>-1.3587471098265891</v>
      </c>
      <c r="BC15" s="94"/>
      <c r="BD15" s="100">
        <v>44562</v>
      </c>
      <c r="BE15" s="101">
        <v>31.63</v>
      </c>
      <c r="BF15" s="97">
        <f>200*(BE15-BE16)/(BE15+BE16)</f>
        <v>0.72981120101539088</v>
      </c>
      <c r="BG15" s="92">
        <f t="shared" ref="BG15:BG38" si="33">IF($BE$2="positive",STANDARDIZE(BF15,$BE$5,$BE$8),STANDARDIZE(BF15,$BE$5,$BE$8)*-1)</f>
        <v>0.48385725226030996</v>
      </c>
      <c r="BH15" s="92">
        <f t="shared" si="12"/>
        <v>0.35894199396116666</v>
      </c>
      <c r="BI15" s="92">
        <f t="shared" si="13"/>
        <v>0.37156834277253381</v>
      </c>
      <c r="BJ15" s="93">
        <f t="shared" si="14"/>
        <v>1.4973167047391385</v>
      </c>
      <c r="BK15" s="89"/>
      <c r="BL15" s="104">
        <v>44562</v>
      </c>
      <c r="BM15" s="38">
        <v>67.2</v>
      </c>
      <c r="BN15" s="86">
        <f t="shared" si="15"/>
        <v>68.362156663275684</v>
      </c>
      <c r="BO15" s="88">
        <f>200*(BN15-BN16)/(BN15+BN16)</f>
        <v>-4.9346879535558825</v>
      </c>
      <c r="BP15" s="86">
        <f>IF($BM$2="positive",STANDARDIZE(BO15,$BM$5,$BM$8),STANDARDIZE(BO15,$BM$5,$BM$8)*-1)</f>
        <v>-0.57049135139857388</v>
      </c>
      <c r="BQ15" s="86">
        <f t="shared" ref="BQ15:BQ38" si="34">IF($BM$2="positive", (BO15-$BM$9)/($BM$10-$BM$9),($BM$10-BO15)/($BM$10-$BM$9))</f>
        <v>0.52563416993162271</v>
      </c>
      <c r="BR15" s="86">
        <f t="shared" ref="BR15:BR38" si="35">ABS(BO15-$BM$6)</f>
        <v>5.5327993019519095</v>
      </c>
      <c r="BS15" s="89">
        <f t="shared" si="16"/>
        <v>-1.121360943956502</v>
      </c>
      <c r="BT15" s="98"/>
      <c r="BU15" s="36">
        <v>44562</v>
      </c>
      <c r="BV15" s="38">
        <v>57.9</v>
      </c>
      <c r="BW15" s="88">
        <f t="shared" ref="BW15:BW51" si="36">200*(BV15-BV16)/(BV15+BV16)</f>
        <v>-4.2265426880811496</v>
      </c>
      <c r="BX15" s="86">
        <f t="shared" ref="BX15:BX38" si="37">IF($BV$2="positive",STANDARDIZE(BW15,$BV$5,$BV$8),STANDARDIZE(BW15,$BV$5,$BV$8)*-1)</f>
        <v>-0.33144169232305087</v>
      </c>
      <c r="BY15" s="86">
        <f t="shared" ref="BY15:BY38" si="38">IF($BV$2="positive", (BW15-$BV$9)/($BV$10-$BV$9),($BV$10-BW15)/($BV$10-$BV$9))</f>
        <v>0.39605195315377251</v>
      </c>
      <c r="BZ15" s="89">
        <f t="shared" si="17"/>
        <v>3.8010107731875267</v>
      </c>
      <c r="CA15" s="89">
        <f t="shared" si="18"/>
        <v>-0.56492728912877954</v>
      </c>
      <c r="CB15" s="38"/>
      <c r="CC15" s="36">
        <v>44562</v>
      </c>
      <c r="CD15" s="38">
        <v>61.7</v>
      </c>
      <c r="CE15" s="88">
        <f t="shared" ref="CE15:CE51" si="39">200*(CD15-CD16)/(CD15+CD16)</f>
        <v>0.32467532467532928</v>
      </c>
      <c r="CF15" s="86">
        <f>IF($CD$2="positive",STANDARDIZE(CE15,$CD$5,$CD$8),STANDARDIZE(CE15,$CD$5,$CD$8)*-1)</f>
        <v>2.7407836949855182E-2</v>
      </c>
      <c r="CG15" s="86">
        <f t="shared" si="19"/>
        <v>0.55432764527680833</v>
      </c>
      <c r="CH15" s="86">
        <f t="shared" ref="CH15:CH38" si="40">ABS(CE15-$CD$6)</f>
        <v>0.16233766233766464</v>
      </c>
      <c r="CI15" s="89">
        <f t="shared" si="20"/>
        <v>2.1650617283950881E-2</v>
      </c>
      <c r="CJ15" s="89"/>
      <c r="CK15" s="100"/>
      <c r="CL15" s="101"/>
      <c r="CM15" s="101"/>
      <c r="CN15" s="92"/>
      <c r="CO15" s="92"/>
      <c r="CP15" s="92"/>
      <c r="CQ15" s="93"/>
      <c r="CR15" s="94"/>
      <c r="CS15" s="98"/>
      <c r="CT15" s="36">
        <v>44564</v>
      </c>
      <c r="CU15" s="38">
        <v>1.55</v>
      </c>
      <c r="CV15" s="38">
        <v>1.55</v>
      </c>
      <c r="CW15" s="86">
        <f t="shared" si="21"/>
        <v>1.3961807094423497</v>
      </c>
      <c r="CX15" s="86">
        <f t="shared" si="22"/>
        <v>0.94495412844036708</v>
      </c>
      <c r="CY15" s="86">
        <f t="shared" si="23"/>
        <v>1.01</v>
      </c>
      <c r="CZ15" s="89">
        <f t="shared" si="24"/>
        <v>1.2615648148148146</v>
      </c>
      <c r="DA15" s="87"/>
      <c r="DB15" s="83">
        <v>44501</v>
      </c>
      <c r="DC15" s="84">
        <v>131.37</v>
      </c>
      <c r="DD15" s="42">
        <f t="shared" si="25"/>
        <v>103.30266572304789</v>
      </c>
      <c r="DE15" s="88">
        <f t="shared" ref="DE15:DE47" si="41">200*(DD15-DD16)/(DD15+DD16)</f>
        <v>0.39661353062315852</v>
      </c>
      <c r="DF15" s="42">
        <f t="shared" si="26"/>
        <v>64.6388696792568</v>
      </c>
      <c r="DG15" s="42">
        <f t="shared" si="27"/>
        <v>10.760207070002179</v>
      </c>
      <c r="DH15" s="42">
        <f t="shared" si="28"/>
        <v>3.3841955791440947E-2</v>
      </c>
      <c r="DI15" s="96">
        <f t="shared" si="29"/>
        <v>0.1521195247230028</v>
      </c>
      <c r="DJ15" s="24"/>
      <c r="DK15" s="24"/>
    </row>
    <row r="16" spans="1:116" x14ac:dyDescent="0.25">
      <c r="G16" s="3"/>
      <c r="H16" s="3"/>
      <c r="I16" s="65"/>
      <c r="J16" s="65"/>
      <c r="L16" s="38" t="s">
        <v>73</v>
      </c>
      <c r="M16" s="38">
        <v>99.952359999999999</v>
      </c>
      <c r="N16" s="99">
        <f t="shared" si="30"/>
        <v>100.15615774978927</v>
      </c>
      <c r="O16" s="88">
        <f t="shared" ref="O16:O49" si="42">200*(N16-N17)/(N16+N17)</f>
        <v>-6.8249227295519535E-2</v>
      </c>
      <c r="P16" s="88">
        <f t="shared" ref="P16:P50" si="43">O16*12</f>
        <v>-0.81899072754623448</v>
      </c>
      <c r="Q16" s="99"/>
      <c r="R16" s="83">
        <v>44287</v>
      </c>
      <c r="S16" s="84">
        <v>19368.310000000001</v>
      </c>
      <c r="T16" s="85">
        <v>1.63</v>
      </c>
      <c r="U16" s="86">
        <v>6.51</v>
      </c>
      <c r="V16" s="42"/>
      <c r="W16" s="87"/>
      <c r="X16" s="36">
        <v>44531</v>
      </c>
      <c r="Y16" s="38">
        <v>4513.04</v>
      </c>
      <c r="Z16" s="88">
        <f t="shared" si="0"/>
        <v>-2.2051757971930765</v>
      </c>
      <c r="AA16" s="86">
        <f t="shared" si="31"/>
        <v>-0.57088479065639297</v>
      </c>
      <c r="AB16" s="86">
        <f>IF($Y$2="positive", (Z16-$Y$9)/($Y$10-$Y$9),($Y$10-Z16)/($Y$10-$Y$9))</f>
        <v>0.55977606356401255</v>
      </c>
      <c r="AC16" s="86">
        <f>ABS(Z16-$Y$6)</f>
        <v>4.160994084550099</v>
      </c>
      <c r="AD16" s="89">
        <f>0.6745*(Z16-$Y$6)/$Y$7</f>
        <v>-1.0948162368856345</v>
      </c>
      <c r="AE16" s="87"/>
      <c r="AF16" s="36">
        <v>44534</v>
      </c>
      <c r="AG16" s="38">
        <v>188000</v>
      </c>
      <c r="AH16" s="88">
        <f t="shared" si="32"/>
        <v>-35.448577680525162</v>
      </c>
      <c r="AI16" s="86">
        <f t="shared" ref="AI16:AI52" si="44">IF($AG$2="positive",STANDARDIZE(AH16,$AG$5,$AG$8),STANDARDIZE(AH16,$AG$5,$AG$8)*-1)</f>
        <v>0.87225021142479509</v>
      </c>
      <c r="AJ16" s="86">
        <f t="shared" si="1"/>
        <v>0.84775218124412699</v>
      </c>
      <c r="AK16" s="86">
        <f t="shared" si="2"/>
        <v>32.446641292477274</v>
      </c>
      <c r="AL16" s="89">
        <f t="shared" si="3"/>
        <v>-2.4578422396145267</v>
      </c>
      <c r="AM16" s="38"/>
      <c r="AN16" s="102">
        <v>44531</v>
      </c>
      <c r="AO16" s="103">
        <v>41.3</v>
      </c>
      <c r="AP16" s="88">
        <f t="shared" ref="AP16:AP51" si="45">200*(AO16-AO17)/(AO16+AO17)</f>
        <v>-0.24183796856106757</v>
      </c>
      <c r="AQ16" s="42">
        <f t="shared" si="4"/>
        <v>-0.8448442080488342</v>
      </c>
      <c r="AR16" s="42">
        <f t="shared" si="5"/>
        <v>0.1768042619703383</v>
      </c>
      <c r="AS16" s="42">
        <f t="shared" si="6"/>
        <v>0.60008082680392461</v>
      </c>
      <c r="AT16" s="96">
        <f t="shared" si="7"/>
        <v>-2.4181582302269473</v>
      </c>
      <c r="AU16" s="89"/>
      <c r="AV16" s="100">
        <v>44531</v>
      </c>
      <c r="AW16" s="101">
        <v>34.700000000000003</v>
      </c>
      <c r="AX16" s="97">
        <f t="shared" ref="AX16:AX51" si="46">200*(AW16-AW17)/(AW16+AW17)</f>
        <v>-0.28776978417264554</v>
      </c>
      <c r="AY16" s="92">
        <f t="shared" si="8"/>
        <v>-0.644755206740669</v>
      </c>
      <c r="AZ16" s="92">
        <f t="shared" si="9"/>
        <v>0.33130350113751733</v>
      </c>
      <c r="BA16" s="92">
        <f t="shared" si="10"/>
        <v>0.28776978417264554</v>
      </c>
      <c r="BB16" s="93">
        <f t="shared" si="11"/>
        <v>-0.67644100719419642</v>
      </c>
      <c r="BC16" s="94"/>
      <c r="BD16" s="100">
        <v>44531</v>
      </c>
      <c r="BE16" s="101">
        <v>31.4</v>
      </c>
      <c r="BF16" s="97">
        <f t="shared" ref="BF16:BF51" si="47">200*(BE16-BE17)/(BE16+BE17)</f>
        <v>0.54287082867634728</v>
      </c>
      <c r="BG16" s="92">
        <f t="shared" si="33"/>
        <v>0.2282218300369836</v>
      </c>
      <c r="BH16" s="92">
        <f t="shared" si="12"/>
        <v>0.32389961806926287</v>
      </c>
      <c r="BI16" s="92">
        <f t="shared" si="13"/>
        <v>0.18462797043349022</v>
      </c>
      <c r="BJ16" s="93">
        <f t="shared" si="14"/>
        <v>0.74399918526262421</v>
      </c>
      <c r="BK16" s="89"/>
      <c r="BL16" s="36">
        <v>44531</v>
      </c>
      <c r="BM16" s="38">
        <v>70.599999999999994</v>
      </c>
      <c r="BN16" s="86">
        <f t="shared" si="15"/>
        <v>71.820956256358087</v>
      </c>
      <c r="BO16" s="88">
        <f t="shared" ref="BO16:BO51" si="48">200*(BN16-BN17)/(BN16+BN17)</f>
        <v>4.6376811594202776</v>
      </c>
      <c r="BP16" s="86">
        <f t="shared" ref="BP16:BP38" si="49">IF($BM$2="positive",STANDARDIZE(BO16,$BM$5,$BM$8),STANDARDIZE(BO16,$BM$5,$BM$8)*-1)</f>
        <v>0.90048153696045075</v>
      </c>
      <c r="BQ16" s="86">
        <f t="shared" si="34"/>
        <v>0.82930110553765402</v>
      </c>
      <c r="BR16" s="86">
        <f t="shared" si="35"/>
        <v>4.0395698110242506</v>
      </c>
      <c r="BS16" s="89">
        <f t="shared" si="16"/>
        <v>0.81872042871142525</v>
      </c>
      <c r="BT16" s="98"/>
      <c r="BU16" s="36">
        <v>44531</v>
      </c>
      <c r="BV16" s="38">
        <v>60.4</v>
      </c>
      <c r="BW16" s="88">
        <f t="shared" si="36"/>
        <v>-1.8047579983593132</v>
      </c>
      <c r="BX16" s="86">
        <f t="shared" si="37"/>
        <v>-0.15242954996046695</v>
      </c>
      <c r="BY16" s="86">
        <f t="shared" si="38"/>
        <v>0.42042555798746678</v>
      </c>
      <c r="BZ16" s="89">
        <f t="shared" si="17"/>
        <v>1.37922608346569</v>
      </c>
      <c r="CA16" s="89">
        <f t="shared" si="18"/>
        <v>-0.20498822521741253</v>
      </c>
      <c r="CB16" s="38"/>
      <c r="CC16" s="36">
        <v>44531</v>
      </c>
      <c r="CD16" s="38">
        <v>61.5</v>
      </c>
      <c r="CE16" s="88">
        <f t="shared" si="39"/>
        <v>-12.500000000000005</v>
      </c>
      <c r="CF16" s="86">
        <f t="shared" ref="CF16:CF38" si="50">IF($CD$2="positive",STANDARDIZE(CE16,$CD$5,$CD$8),STANDARDIZE(CE16,$CD$5,$CD$8)*-1)</f>
        <v>-0.91259594584476322</v>
      </c>
      <c r="CG16" s="86">
        <f t="shared" si="19"/>
        <v>0.40289268561216501</v>
      </c>
      <c r="CH16" s="86">
        <f t="shared" si="40"/>
        <v>12.66233766233767</v>
      </c>
      <c r="CI16" s="89">
        <f t="shared" si="20"/>
        <v>-1.6887481481481457</v>
      </c>
      <c r="CJ16" s="89"/>
      <c r="CK16" s="100">
        <v>44531</v>
      </c>
      <c r="CL16" s="101">
        <v>530723</v>
      </c>
      <c r="CM16" s="105">
        <f>2*(CL16-CL17)/(CL16+CL17)</f>
        <v>-4.4762917278843269E-3</v>
      </c>
      <c r="CN16" s="92">
        <f t="shared" ref="CN16:CN52" si="51">IF($AW$2="positive",STANDARDIZE(CM16,$AW$5,$AW$8),STANDARDIZE(CM16,$AW$5,$AW$8)*-1)</f>
        <v>-1.5404932084197671E-3</v>
      </c>
      <c r="CO16" s="92">
        <f t="shared" ref="CO16:CO52" si="52">IF($AW$2="positive", (CM16-$AW$9)/($AW$10-$AW$9),($AW$10-CM16)/($AW$10-$AW$9))</f>
        <v>0.44022884955070757</v>
      </c>
      <c r="CP16" s="92">
        <f t="shared" ref="CP16:CP52" si="53">ABS(CM16-$AW$6)</f>
        <v>4.4762917278843269E-3</v>
      </c>
      <c r="CQ16" s="93">
        <f t="shared" ref="CQ16:CQ52" si="54">0.6745*(CM16-$AW$6)/$AW$7</f>
        <v>-1.0522116815045904E-2</v>
      </c>
      <c r="CR16" s="94"/>
      <c r="CS16" s="98"/>
      <c r="CT16" s="36">
        <v>44531</v>
      </c>
      <c r="CU16" s="38">
        <v>1.37</v>
      </c>
      <c r="CV16" s="38">
        <v>1.37</v>
      </c>
      <c r="CW16" s="86">
        <f t="shared" si="21"/>
        <v>1.112549107048953</v>
      </c>
      <c r="CX16" s="86">
        <f t="shared" si="22"/>
        <v>0.86238532110091759</v>
      </c>
      <c r="CY16" s="86">
        <f t="shared" si="23"/>
        <v>0.83000000000000007</v>
      </c>
      <c r="CZ16" s="89">
        <f t="shared" si="24"/>
        <v>1.0367314814814816</v>
      </c>
      <c r="DA16" s="87"/>
      <c r="DB16" s="83">
        <v>44470</v>
      </c>
      <c r="DC16" s="84">
        <v>130.85</v>
      </c>
      <c r="DD16" s="42">
        <f t="shared" si="25"/>
        <v>102.89376425257528</v>
      </c>
      <c r="DE16" s="88">
        <f t="shared" si="41"/>
        <v>0.42121386176524361</v>
      </c>
      <c r="DF16" s="42">
        <f t="shared" si="26"/>
        <v>64.382808603286009</v>
      </c>
      <c r="DG16" s="42">
        <f t="shared" si="27"/>
        <v>10.721033154029755</v>
      </c>
      <c r="DH16" s="42">
        <f t="shared" si="28"/>
        <v>5.8442286933526044E-2</v>
      </c>
      <c r="DI16" s="96">
        <f t="shared" si="29"/>
        <v>0.26269796482335056</v>
      </c>
      <c r="DJ16" s="24"/>
      <c r="DK16" s="24"/>
    </row>
    <row r="17" spans="1:115" x14ac:dyDescent="0.25">
      <c r="G17" s="68"/>
      <c r="H17" s="68"/>
      <c r="I17" s="68"/>
      <c r="J17" s="68"/>
      <c r="L17" s="38" t="s">
        <v>35</v>
      </c>
      <c r="M17" s="38">
        <v>100.0206</v>
      </c>
      <c r="N17" s="99">
        <f t="shared" si="30"/>
        <v>100.224536887659</v>
      </c>
      <c r="O17" s="88">
        <f t="shared" si="42"/>
        <v>-7.6155296840767869E-2</v>
      </c>
      <c r="P17" s="88">
        <f t="shared" si="43"/>
        <v>-0.91386356208921438</v>
      </c>
      <c r="Q17" s="99"/>
      <c r="R17" s="83">
        <v>44197</v>
      </c>
      <c r="S17" s="84">
        <v>19055.654999999999</v>
      </c>
      <c r="T17" s="85">
        <v>1.52</v>
      </c>
      <c r="U17" s="86">
        <v>6.09</v>
      </c>
      <c r="V17" s="42"/>
      <c r="W17" s="87"/>
      <c r="X17" s="36">
        <v>44501</v>
      </c>
      <c r="Y17" s="38">
        <v>4613.67</v>
      </c>
      <c r="Z17" s="88">
        <f t="shared" si="0"/>
        <v>5.7215092227928475</v>
      </c>
      <c r="AA17" s="86">
        <f t="shared" si="31"/>
        <v>0.72522707272772435</v>
      </c>
      <c r="AB17" s="86">
        <f>IF($Y$2="positive", (Z17-$Y$9)/($Y$10-$Y$9),($Y$10-Z17)/($Y$10-$Y$9))</f>
        <v>0.78070280103122547</v>
      </c>
      <c r="AC17" s="86">
        <f>ABS(Z17-$Y$6)</f>
        <v>3.7656909354358246</v>
      </c>
      <c r="AD17" s="89">
        <f>0.6745*(Z17-$Y$6)/$Y$7</f>
        <v>0.99080640237294615</v>
      </c>
      <c r="AE17" s="87"/>
      <c r="AF17" s="36">
        <v>44506</v>
      </c>
      <c r="AG17" s="38">
        <v>269000</v>
      </c>
      <c r="AH17" s="88">
        <f t="shared" si="32"/>
        <v>-20.066889632107024</v>
      </c>
      <c r="AI17" s="86">
        <f t="shared" si="44"/>
        <v>0.45218154783218151</v>
      </c>
      <c r="AJ17" s="86">
        <f t="shared" si="1"/>
        <v>0.78904510521111981</v>
      </c>
      <c r="AK17" s="86">
        <f t="shared" si="2"/>
        <v>17.06495324405914</v>
      </c>
      <c r="AL17" s="89">
        <f t="shared" si="3"/>
        <v>-1.2926750267375113</v>
      </c>
      <c r="AM17" s="38"/>
      <c r="AN17" s="102">
        <v>44501</v>
      </c>
      <c r="AO17" s="103">
        <v>41.4</v>
      </c>
      <c r="AP17" s="88">
        <f t="shared" si="45"/>
        <v>0.24183796856106757</v>
      </c>
      <c r="AQ17" s="42">
        <f t="shared" si="4"/>
        <v>-0.18343168993727096</v>
      </c>
      <c r="AR17" s="42">
        <f t="shared" si="5"/>
        <v>0.26747035932764379</v>
      </c>
      <c r="AS17" s="42">
        <f t="shared" si="6"/>
        <v>0.1164048896817895</v>
      </c>
      <c r="AT17" s="96">
        <f t="shared" si="7"/>
        <v>-0.46907921308183043</v>
      </c>
      <c r="AU17" s="89"/>
      <c r="AV17" s="100">
        <v>44501</v>
      </c>
      <c r="AW17" s="101">
        <v>34.799999999999997</v>
      </c>
      <c r="AX17" s="97">
        <f t="shared" si="46"/>
        <v>0</v>
      </c>
      <c r="AY17" s="92">
        <f t="shared" si="8"/>
        <v>8.622877212096711E-3</v>
      </c>
      <c r="AZ17" s="92">
        <f t="shared" si="9"/>
        <v>0.44194996792815827</v>
      </c>
      <c r="BA17" s="92">
        <f t="shared" si="10"/>
        <v>0</v>
      </c>
      <c r="BB17" s="93">
        <f t="shared" si="11"/>
        <v>0</v>
      </c>
      <c r="BC17" s="94"/>
      <c r="BD17" s="100">
        <v>44501</v>
      </c>
      <c r="BE17" s="101">
        <v>31.23</v>
      </c>
      <c r="BF17" s="97">
        <f t="shared" si="47"/>
        <v>0.38498556304138914</v>
      </c>
      <c r="BG17" s="92">
        <f t="shared" si="33"/>
        <v>1.2318405653972917E-2</v>
      </c>
      <c r="BH17" s="92">
        <f t="shared" si="12"/>
        <v>0.29430368458016637</v>
      </c>
      <c r="BI17" s="92">
        <f t="shared" si="13"/>
        <v>2.674270479853208E-2</v>
      </c>
      <c r="BJ17" s="93">
        <f t="shared" si="14"/>
        <v>0.10776563559200371</v>
      </c>
      <c r="BK17" s="89"/>
      <c r="BL17" s="36">
        <v>44501</v>
      </c>
      <c r="BM17" s="38">
        <v>67.400000000000006</v>
      </c>
      <c r="BN17" s="86">
        <f t="shared" si="15"/>
        <v>68.565615462868777</v>
      </c>
      <c r="BO17" s="88">
        <f t="shared" si="48"/>
        <v>-6.1826024442846892</v>
      </c>
      <c r="BP17" s="86">
        <f t="shared" si="49"/>
        <v>-0.76225666687978078</v>
      </c>
      <c r="BQ17" s="86">
        <f t="shared" si="34"/>
        <v>0.48604623043352313</v>
      </c>
      <c r="BR17" s="86">
        <f t="shared" si="35"/>
        <v>6.7807137926807162</v>
      </c>
      <c r="BS17" s="89">
        <f t="shared" si="16"/>
        <v>-1.3742822040511837</v>
      </c>
      <c r="BT17" s="98"/>
      <c r="BU17" s="36">
        <v>44501</v>
      </c>
      <c r="BV17" s="38">
        <v>61.5</v>
      </c>
      <c r="BW17" s="88">
        <f t="shared" si="36"/>
        <v>2.8029678483099798</v>
      </c>
      <c r="BX17" s="86">
        <f t="shared" si="37"/>
        <v>0.1881617828414846</v>
      </c>
      <c r="BY17" s="86">
        <f t="shared" si="38"/>
        <v>0.46679916396711979</v>
      </c>
      <c r="BZ17" s="89">
        <f t="shared" si="17"/>
        <v>3.2284997632036028</v>
      </c>
      <c r="CA17" s="89">
        <f t="shared" si="18"/>
        <v>0.47983752954481179</v>
      </c>
      <c r="CB17" s="38"/>
      <c r="CC17" s="36">
        <v>44501</v>
      </c>
      <c r="CD17" s="38">
        <v>69.7</v>
      </c>
      <c r="CE17" s="88">
        <f t="shared" si="39"/>
        <v>0</v>
      </c>
      <c r="CF17" s="86">
        <f t="shared" si="50"/>
        <v>3.610272828472118E-3</v>
      </c>
      <c r="CG17" s="86">
        <f t="shared" si="19"/>
        <v>0.55049384882960217</v>
      </c>
      <c r="CH17" s="86">
        <f t="shared" si="40"/>
        <v>0.16233766233766464</v>
      </c>
      <c r="CI17" s="89">
        <f t="shared" si="20"/>
        <v>-2.1650617283950881E-2</v>
      </c>
      <c r="CJ17" s="89"/>
      <c r="CK17" s="100">
        <v>44501</v>
      </c>
      <c r="CL17" s="101">
        <v>533104</v>
      </c>
      <c r="CM17" s="105">
        <f t="shared" ref="CM17:CM51" si="55">2*(CL17-CL18)/(CL17+CL18)</f>
        <v>1.830697836422198E-2</v>
      </c>
      <c r="CN17" s="92">
        <f t="shared" si="51"/>
        <v>5.0188667313964895E-2</v>
      </c>
      <c r="CO17" s="92">
        <f t="shared" si="52"/>
        <v>0.44898893652396688</v>
      </c>
      <c r="CP17" s="92">
        <f t="shared" si="53"/>
        <v>1.830697836422198E-2</v>
      </c>
      <c r="CQ17" s="93">
        <f t="shared" si="54"/>
        <v>4.3032978319736397E-2</v>
      </c>
      <c r="CR17" s="94"/>
      <c r="CS17" s="98"/>
      <c r="CT17" s="36">
        <v>44501</v>
      </c>
      <c r="CU17" s="38">
        <v>1.53</v>
      </c>
      <c r="CV17" s="38">
        <v>1.53</v>
      </c>
      <c r="CW17" s="86">
        <f t="shared" si="21"/>
        <v>1.3646660869541944</v>
      </c>
      <c r="CX17" s="86">
        <f t="shared" si="22"/>
        <v>0.93577981651376163</v>
      </c>
      <c r="CY17" s="86">
        <f t="shared" si="23"/>
        <v>0.99</v>
      </c>
      <c r="CZ17" s="89">
        <f t="shared" si="24"/>
        <v>1.2365833333333331</v>
      </c>
      <c r="DA17" s="87"/>
      <c r="DB17" s="83">
        <v>44440</v>
      </c>
      <c r="DC17" s="84">
        <v>130.30000000000001</v>
      </c>
      <c r="DD17" s="42">
        <f t="shared" si="25"/>
        <v>102.46127231265237</v>
      </c>
      <c r="DE17" s="88">
        <f t="shared" si="41"/>
        <v>0.56953744323867728</v>
      </c>
      <c r="DF17" s="42">
        <f t="shared" si="26"/>
        <v>64.111974772932314</v>
      </c>
      <c r="DG17" s="42">
        <f t="shared" si="27"/>
        <v>10.679599204443539</v>
      </c>
      <c r="DH17" s="42">
        <f t="shared" si="28"/>
        <v>0.20676586840695971</v>
      </c>
      <c r="DI17" s="96">
        <f t="shared" si="29"/>
        <v>0.92941217182727187</v>
      </c>
      <c r="DJ17" s="24"/>
      <c r="DK17" s="24"/>
    </row>
    <row r="18" spans="1:115" x14ac:dyDescent="0.25">
      <c r="A18" s="3"/>
      <c r="B18" s="3"/>
      <c r="C18" s="3"/>
      <c r="D18" s="3"/>
      <c r="E18" s="3"/>
      <c r="F18" s="3"/>
      <c r="G18" s="69">
        <f>(Y8*Y11+AG8*AG11+AO8*AO11+BM8*BM11+BV8*BV11+CD8*CD11+CU8*CU11)</f>
        <v>2.492612409764988</v>
      </c>
      <c r="H18" s="69"/>
      <c r="I18" s="48"/>
      <c r="J18" s="48"/>
      <c r="L18" s="38" t="s">
        <v>36</v>
      </c>
      <c r="M18" s="38">
        <v>100.0968</v>
      </c>
      <c r="N18" s="99">
        <f t="shared" si="30"/>
        <v>100.30089225556162</v>
      </c>
      <c r="O18" s="88">
        <f t="shared" si="42"/>
        <v>-9.5761385394631277E-2</v>
      </c>
      <c r="P18" s="88">
        <f t="shared" si="43"/>
        <v>-1.1491366247355752</v>
      </c>
      <c r="Q18" s="99"/>
      <c r="R18" s="83">
        <v>44105</v>
      </c>
      <c r="S18" s="84">
        <v>18767.777999999998</v>
      </c>
      <c r="T18" s="85">
        <v>1.1100000000000001</v>
      </c>
      <c r="U18" s="86">
        <v>4.4400000000000004</v>
      </c>
      <c r="V18" s="42"/>
      <c r="W18" s="87"/>
      <c r="X18" s="36">
        <v>44470</v>
      </c>
      <c r="Y18" s="38">
        <v>4357.04</v>
      </c>
      <c r="Z18" s="88">
        <f t="shared" si="0"/>
        <v>-3.7619086760355982</v>
      </c>
      <c r="AA18" s="86">
        <f t="shared" si="31"/>
        <v>-0.82543003211616839</v>
      </c>
      <c r="AB18" s="86">
        <f>IF($Y$2="positive", (Z18-$Y$9)/($Y$10-$Y$9),($Y$10-Z18)/($Y$10-$Y$9))</f>
        <v>0.51638794921817077</v>
      </c>
      <c r="AC18" s="86">
        <f>ABS(Z18-$Y$6)</f>
        <v>5.7177269633926215</v>
      </c>
      <c r="AD18" s="89">
        <f t="shared" ref="AD18:AD52" si="56">0.6745*(Z18-$Y$6)/$Y$7</f>
        <v>-1.5044146159313452</v>
      </c>
      <c r="AE18" s="87"/>
      <c r="AF18" s="36">
        <v>44471</v>
      </c>
      <c r="AG18" s="38">
        <v>329000</v>
      </c>
      <c r="AH18" s="88">
        <f t="shared" si="32"/>
        <v>5.3042121684867398</v>
      </c>
      <c r="AI18" s="86">
        <f t="shared" si="44"/>
        <v>-0.24069460423252045</v>
      </c>
      <c r="AJ18" s="86">
        <f t="shared" si="1"/>
        <v>0.69221157187198779</v>
      </c>
      <c r="AK18" s="86">
        <f t="shared" si="2"/>
        <v>8.3061485565346249</v>
      </c>
      <c r="AL18" s="89">
        <f t="shared" si="3"/>
        <v>0.6291930985009927</v>
      </c>
      <c r="AM18" s="38"/>
      <c r="AN18" s="102">
        <v>44470</v>
      </c>
      <c r="AO18" s="103">
        <v>41.3</v>
      </c>
      <c r="AP18" s="88">
        <f t="shared" si="45"/>
        <v>-0.24183796856106757</v>
      </c>
      <c r="AQ18" s="42">
        <f t="shared" si="4"/>
        <v>-0.8448442080488342</v>
      </c>
      <c r="AR18" s="42">
        <f t="shared" si="5"/>
        <v>0.1768042619703383</v>
      </c>
      <c r="AS18" s="42">
        <f t="shared" si="6"/>
        <v>0.60008082680392461</v>
      </c>
      <c r="AT18" s="96">
        <f t="shared" si="7"/>
        <v>-2.4181582302269473</v>
      </c>
      <c r="AU18" s="89"/>
      <c r="AV18" s="100">
        <v>44470</v>
      </c>
      <c r="AW18" s="101">
        <v>34.799999999999997</v>
      </c>
      <c r="AX18" s="97">
        <f t="shared" si="46"/>
        <v>0</v>
      </c>
      <c r="AY18" s="92">
        <f t="shared" si="8"/>
        <v>8.622877212096711E-3</v>
      </c>
      <c r="AZ18" s="92">
        <f t="shared" si="9"/>
        <v>0.44194996792815827</v>
      </c>
      <c r="BA18" s="92">
        <f t="shared" si="10"/>
        <v>0</v>
      </c>
      <c r="BB18" s="93">
        <f t="shared" si="11"/>
        <v>0</v>
      </c>
      <c r="BC18" s="94"/>
      <c r="BD18" s="100">
        <v>44470</v>
      </c>
      <c r="BE18" s="101">
        <v>31.11</v>
      </c>
      <c r="BF18" s="97">
        <f t="shared" si="47"/>
        <v>0.61260680315975402</v>
      </c>
      <c r="BG18" s="92">
        <f t="shared" si="33"/>
        <v>0.32358370964685707</v>
      </c>
      <c r="BH18" s="92">
        <f t="shared" si="12"/>
        <v>0.33697177685689877</v>
      </c>
      <c r="BI18" s="92">
        <f t="shared" si="13"/>
        <v>0.25436394491689696</v>
      </c>
      <c r="BJ18" s="93">
        <f t="shared" si="14"/>
        <v>1.0250156968850608</v>
      </c>
      <c r="BK18" s="89"/>
      <c r="BL18" s="36">
        <v>44470</v>
      </c>
      <c r="BM18" s="38">
        <v>71.7</v>
      </c>
      <c r="BN18" s="86">
        <f t="shared" si="15"/>
        <v>72.939979654120052</v>
      </c>
      <c r="BO18" s="88">
        <f t="shared" si="48"/>
        <v>-1.5224913494809451</v>
      </c>
      <c r="BP18" s="86">
        <f t="shared" si="49"/>
        <v>-4.6143759375513758E-2</v>
      </c>
      <c r="BQ18" s="86">
        <f t="shared" si="34"/>
        <v>0.63388023464303511</v>
      </c>
      <c r="BR18" s="86">
        <f t="shared" si="35"/>
        <v>2.1206026978769721</v>
      </c>
      <c r="BS18" s="89">
        <f t="shared" si="16"/>
        <v>-0.42979347582861144</v>
      </c>
      <c r="BT18" s="98"/>
      <c r="BU18" s="36">
        <v>44470</v>
      </c>
      <c r="BV18" s="38">
        <v>59.8</v>
      </c>
      <c r="BW18" s="88">
        <f t="shared" si="36"/>
        <v>-10.909090909090919</v>
      </c>
      <c r="BX18" s="86">
        <f t="shared" si="37"/>
        <v>-0.82539859879834676</v>
      </c>
      <c r="BY18" s="86">
        <f t="shared" si="38"/>
        <v>0.32879668049792521</v>
      </c>
      <c r="BZ18" s="89">
        <f t="shared" si="17"/>
        <v>10.483558994197296</v>
      </c>
      <c r="CA18" s="89">
        <f t="shared" si="18"/>
        <v>-1.5581246453681972</v>
      </c>
      <c r="CB18" s="38"/>
      <c r="CC18" s="36">
        <v>44470</v>
      </c>
      <c r="CD18" s="38">
        <v>69.7</v>
      </c>
      <c r="CE18" s="88">
        <f t="shared" si="39"/>
        <v>9.3093093093093131</v>
      </c>
      <c r="CF18" s="86">
        <f t="shared" si="50"/>
        <v>0.68595003928781861</v>
      </c>
      <c r="CG18" s="86">
        <f t="shared" si="19"/>
        <v>0.66041903945399982</v>
      </c>
      <c r="CH18" s="86">
        <f t="shared" si="40"/>
        <v>9.1469716469716484</v>
      </c>
      <c r="CI18" s="89">
        <f t="shared" si="20"/>
        <v>1.2199115078040981</v>
      </c>
      <c r="CJ18" s="89"/>
      <c r="CK18" s="100">
        <v>44470</v>
      </c>
      <c r="CL18" s="101">
        <v>523433</v>
      </c>
      <c r="CM18" s="105">
        <f t="shared" si="55"/>
        <v>1.2238358710580212E-2</v>
      </c>
      <c r="CN18" s="92">
        <f t="shared" si="51"/>
        <v>3.6409934105631536E-2</v>
      </c>
      <c r="CO18" s="92">
        <f t="shared" si="52"/>
        <v>0.44665557367664011</v>
      </c>
      <c r="CP18" s="92">
        <f t="shared" si="53"/>
        <v>1.2238358710580212E-2</v>
      </c>
      <c r="CQ18" s="93">
        <f t="shared" si="54"/>
        <v>2.8767883731747525E-2</v>
      </c>
      <c r="CR18" s="94"/>
      <c r="CS18" s="98"/>
      <c r="CT18" s="36">
        <v>44470</v>
      </c>
      <c r="CU18" s="38">
        <v>1.44</v>
      </c>
      <c r="CV18" s="38">
        <v>1.44</v>
      </c>
      <c r="CW18" s="86">
        <f t="shared" si="21"/>
        <v>1.2228502857574961</v>
      </c>
      <c r="CX18" s="86">
        <f t="shared" si="22"/>
        <v>0.89449541284403677</v>
      </c>
      <c r="CY18" s="86">
        <f t="shared" si="23"/>
        <v>0.89999999999999991</v>
      </c>
      <c r="CZ18" s="89">
        <f t="shared" si="24"/>
        <v>1.1241666666666665</v>
      </c>
      <c r="DA18" s="87"/>
      <c r="DB18" s="83">
        <v>44409</v>
      </c>
      <c r="DC18" s="84">
        <v>129.56</v>
      </c>
      <c r="DD18" s="42">
        <f t="shared" si="25"/>
        <v>101.87937406621059</v>
      </c>
      <c r="DE18" s="88">
        <f t="shared" si="41"/>
        <v>0.47969052224371678</v>
      </c>
      <c r="DF18" s="42">
        <f t="shared" si="26"/>
        <v>63.74758016482005</v>
      </c>
      <c r="DG18" s="42">
        <f t="shared" si="27"/>
        <v>10.623851708636627</v>
      </c>
      <c r="DH18" s="42">
        <f t="shared" si="28"/>
        <v>0.11691894741199921</v>
      </c>
      <c r="DI18" s="96">
        <f t="shared" si="29"/>
        <v>0.52555043866363338</v>
      </c>
      <c r="DJ18" s="24"/>
      <c r="DK18" s="24"/>
    </row>
    <row r="19" spans="1:115" x14ac:dyDescent="0.25">
      <c r="A19" s="67"/>
      <c r="B19" s="3"/>
      <c r="C19" s="3"/>
      <c r="D19" s="3"/>
      <c r="E19" s="3"/>
      <c r="F19" s="3"/>
      <c r="G19" s="69">
        <f>(Y5*Y11+AG5*AG11+AO5*AO11+BM5*BM11+BV5*BV11+CD5*CD11+CU5*CU11)</f>
        <v>0.33609176435787858</v>
      </c>
      <c r="H19" s="69"/>
      <c r="I19" s="48"/>
      <c r="J19" s="48"/>
      <c r="L19" s="38" t="s">
        <v>37</v>
      </c>
      <c r="M19" s="38">
        <v>100.1927</v>
      </c>
      <c r="N19" s="99">
        <f t="shared" si="30"/>
        <v>100.39698779075663</v>
      </c>
      <c r="O19" s="88">
        <f t="shared" si="42"/>
        <v>-0.11660714116496949</v>
      </c>
      <c r="P19" s="88">
        <f t="shared" si="43"/>
        <v>-1.3992856939796339</v>
      </c>
      <c r="Q19" s="99"/>
      <c r="R19" s="83">
        <v>44013</v>
      </c>
      <c r="S19" s="84">
        <v>18560.774000000001</v>
      </c>
      <c r="T19" s="85">
        <v>7.27</v>
      </c>
      <c r="U19" s="86">
        <v>29.09</v>
      </c>
      <c r="V19" s="42"/>
      <c r="W19" s="87"/>
      <c r="X19" s="36">
        <v>44440</v>
      </c>
      <c r="Y19" s="38">
        <v>4524.09</v>
      </c>
      <c r="Z19" s="88">
        <f t="shared" si="0"/>
        <v>3.0731939963529311</v>
      </c>
      <c r="AA19" s="86">
        <f t="shared" si="31"/>
        <v>0.29219450308290884</v>
      </c>
      <c r="AB19" s="86">
        <f t="shared" ref="AB19:AB52" si="57">IF($Y$2="positive", (Z19-$Y$9)/($Y$10-$Y$9),($Y$10-Z19)/($Y$10-$Y$9))</f>
        <v>0.70689090598469406</v>
      </c>
      <c r="AC19" s="86">
        <f t="shared" ref="AC19:AC52" si="58">ABS(Z19-$Y$6)</f>
        <v>1.1173757089959082</v>
      </c>
      <c r="AD19" s="89">
        <f t="shared" si="56"/>
        <v>0.29399731027077097</v>
      </c>
      <c r="AE19" s="87"/>
      <c r="AF19" s="36">
        <v>44443</v>
      </c>
      <c r="AG19" s="38">
        <v>312000</v>
      </c>
      <c r="AH19" s="88">
        <f t="shared" si="32"/>
        <v>-18.867924528301888</v>
      </c>
      <c r="AI19" s="86">
        <f t="shared" si="44"/>
        <v>0.41943821905940759</v>
      </c>
      <c r="AJ19" s="86">
        <f t="shared" si="1"/>
        <v>0.78446903168209969</v>
      </c>
      <c r="AK19" s="86">
        <f t="shared" si="2"/>
        <v>15.865988140254002</v>
      </c>
      <c r="AL19" s="89">
        <f t="shared" si="3"/>
        <v>-1.2018530815816868</v>
      </c>
      <c r="AM19" s="38"/>
      <c r="AN19" s="102">
        <v>44440</v>
      </c>
      <c r="AO19" s="103">
        <v>41.4</v>
      </c>
      <c r="AP19" s="88">
        <f t="shared" si="45"/>
        <v>0</v>
      </c>
      <c r="AQ19" s="42">
        <f t="shared" si="4"/>
        <v>-0.51413794899305265</v>
      </c>
      <c r="AR19" s="42">
        <f t="shared" si="5"/>
        <v>0.22213731064899103</v>
      </c>
      <c r="AS19" s="42">
        <f t="shared" si="6"/>
        <v>0.35824285824285707</v>
      </c>
      <c r="AT19" s="96">
        <f t="shared" si="7"/>
        <v>-1.443618721654389</v>
      </c>
      <c r="AU19" s="89"/>
      <c r="AV19" s="100">
        <v>44440</v>
      </c>
      <c r="AW19" s="101">
        <v>34.799999999999997</v>
      </c>
      <c r="AX19" s="97">
        <f t="shared" si="46"/>
        <v>0.28776978417264554</v>
      </c>
      <c r="AY19" s="92">
        <f t="shared" si="8"/>
        <v>0.6620009611648624</v>
      </c>
      <c r="AZ19" s="92">
        <f t="shared" si="9"/>
        <v>0.55259643471879916</v>
      </c>
      <c r="BA19" s="92">
        <f t="shared" si="10"/>
        <v>0.28776978417264554</v>
      </c>
      <c r="BB19" s="93">
        <f t="shared" si="11"/>
        <v>0.67644100719419642</v>
      </c>
      <c r="BC19" s="94"/>
      <c r="BD19" s="100">
        <v>44440</v>
      </c>
      <c r="BE19" s="101">
        <v>30.92</v>
      </c>
      <c r="BF19" s="97">
        <f t="shared" si="47"/>
        <v>0.51880674448767872</v>
      </c>
      <c r="BG19" s="92">
        <f t="shared" si="33"/>
        <v>0.19531490765838108</v>
      </c>
      <c r="BH19" s="92">
        <f t="shared" si="12"/>
        <v>0.31938875359904367</v>
      </c>
      <c r="BI19" s="92">
        <f t="shared" si="13"/>
        <v>0.16056388624482165</v>
      </c>
      <c r="BJ19" s="93">
        <f t="shared" si="14"/>
        <v>0.64702764303950178</v>
      </c>
      <c r="BK19" s="89"/>
      <c r="BL19" s="36">
        <v>44440</v>
      </c>
      <c r="BM19" s="38">
        <v>72.8</v>
      </c>
      <c r="BN19" s="86">
        <f t="shared" si="15"/>
        <v>74.059003051881987</v>
      </c>
      <c r="BO19" s="88">
        <f t="shared" si="48"/>
        <v>3.4940600978336671</v>
      </c>
      <c r="BP19" s="86">
        <f t="shared" si="49"/>
        <v>0.72474285029929209</v>
      </c>
      <c r="BQ19" s="86">
        <f t="shared" si="34"/>
        <v>0.79302169558513191</v>
      </c>
      <c r="BR19" s="86">
        <f t="shared" si="35"/>
        <v>2.8959487494376406</v>
      </c>
      <c r="BS19" s="89">
        <f t="shared" si="16"/>
        <v>0.58693685530458273</v>
      </c>
      <c r="BT19" s="98"/>
      <c r="BU19" s="36">
        <v>44440</v>
      </c>
      <c r="BV19" s="38">
        <v>66.7</v>
      </c>
      <c r="BW19" s="88">
        <f t="shared" si="36"/>
        <v>0</v>
      </c>
      <c r="BX19" s="86">
        <f t="shared" si="37"/>
        <v>-1.9026445587296097E-2</v>
      </c>
      <c r="BY19" s="86">
        <f t="shared" si="38"/>
        <v>0.43858921161825731</v>
      </c>
      <c r="BZ19" s="89">
        <f t="shared" si="17"/>
        <v>0.42553191489362308</v>
      </c>
      <c r="CA19" s="89">
        <f t="shared" si="18"/>
        <v>6.3244911804614057E-2</v>
      </c>
      <c r="CB19" s="38"/>
      <c r="CC19" s="36">
        <v>44440</v>
      </c>
      <c r="CD19" s="38">
        <v>63.5</v>
      </c>
      <c r="CE19" s="88">
        <f t="shared" si="39"/>
        <v>0.47355958958168454</v>
      </c>
      <c r="CF19" s="86">
        <f t="shared" si="50"/>
        <v>3.8320532099438864E-2</v>
      </c>
      <c r="CG19" s="86">
        <f t="shared" si="19"/>
        <v>0.55608568453160445</v>
      </c>
      <c r="CH19" s="86">
        <f t="shared" si="40"/>
        <v>0.31122192724401987</v>
      </c>
      <c r="CI19" s="89">
        <f t="shared" si="20"/>
        <v>4.150698451674411E-2</v>
      </c>
      <c r="CJ19" s="89"/>
      <c r="CK19" s="100">
        <v>44440</v>
      </c>
      <c r="CL19" s="101">
        <v>517066</v>
      </c>
      <c r="CM19" s="105">
        <f t="shared" si="55"/>
        <v>4.7087194667457593E-3</v>
      </c>
      <c r="CN19" s="92">
        <f t="shared" si="51"/>
        <v>1.9313972220207996E-2</v>
      </c>
      <c r="CO19" s="92">
        <f t="shared" si="52"/>
        <v>0.44376045395121877</v>
      </c>
      <c r="CP19" s="92">
        <f t="shared" si="53"/>
        <v>4.7087194667457593E-3</v>
      </c>
      <c r="CQ19" s="93">
        <f t="shared" si="54"/>
        <v>1.1068469011915091E-2</v>
      </c>
      <c r="CR19" s="94"/>
      <c r="CS19" s="98"/>
      <c r="CT19" s="36">
        <v>44440</v>
      </c>
      <c r="CU19" s="38">
        <v>1.26</v>
      </c>
      <c r="CV19" s="38">
        <v>1.26</v>
      </c>
      <c r="CW19" s="86">
        <f t="shared" si="21"/>
        <v>0.9392186833640993</v>
      </c>
      <c r="CX19" s="86">
        <f t="shared" si="22"/>
        <v>0.81192660550458728</v>
      </c>
      <c r="CY19" s="86">
        <f t="shared" si="23"/>
        <v>0.72</v>
      </c>
      <c r="CZ19" s="89">
        <f t="shared" si="24"/>
        <v>0.89933333333333321</v>
      </c>
      <c r="DA19" s="87"/>
      <c r="DB19" s="83">
        <v>44378</v>
      </c>
      <c r="DC19" s="84">
        <v>128.94</v>
      </c>
      <c r="DD19" s="42">
        <f t="shared" si="25"/>
        <v>101.39183769757018</v>
      </c>
      <c r="DE19" s="88">
        <f t="shared" si="41"/>
        <v>0.802024527934596</v>
      </c>
      <c r="DF19" s="42">
        <f t="shared" si="26"/>
        <v>63.4422765742395</v>
      </c>
      <c r="DG19" s="42">
        <f t="shared" si="27"/>
        <v>10.577144347284889</v>
      </c>
      <c r="DH19" s="42">
        <f t="shared" si="28"/>
        <v>0.43925295310287843</v>
      </c>
      <c r="DI19" s="96">
        <f t="shared" si="29"/>
        <v>1.9744411602855605</v>
      </c>
      <c r="DJ19" s="24"/>
      <c r="DK19" s="24"/>
    </row>
    <row r="20" spans="1:115" x14ac:dyDescent="0.25">
      <c r="A20" s="67"/>
      <c r="B20" s="3" t="s">
        <v>27</v>
      </c>
      <c r="C20" s="66">
        <f>(Y8+AG8+AO8+BM8+BV8+CD8+CU8)/7</f>
        <v>11.199508114999274</v>
      </c>
      <c r="D20" s="79" t="s">
        <v>93</v>
      </c>
      <c r="E20" s="66"/>
      <c r="F20" s="66"/>
      <c r="G20" s="16" t="s">
        <v>86</v>
      </c>
      <c r="H20" s="43">
        <f>AVERAGE(G27:G64)</f>
        <v>0.40434545719978082</v>
      </c>
      <c r="I20" s="11"/>
      <c r="J20" s="11"/>
      <c r="L20" s="38" t="s">
        <v>38</v>
      </c>
      <c r="M20" s="38">
        <v>100.3096</v>
      </c>
      <c r="N20" s="99">
        <f t="shared" si="30"/>
        <v>100.51412614387756</v>
      </c>
      <c r="O20" s="88">
        <f t="shared" si="42"/>
        <v>-0.12991308575458771</v>
      </c>
      <c r="P20" s="88">
        <f t="shared" si="43"/>
        <v>-1.5589570290550525</v>
      </c>
      <c r="Q20" s="99"/>
      <c r="R20" s="83">
        <v>43922</v>
      </c>
      <c r="S20" s="84">
        <v>17258.205000000002</v>
      </c>
      <c r="T20" s="85">
        <v>-9.36</v>
      </c>
      <c r="U20" s="86">
        <v>-37.42</v>
      </c>
      <c r="V20" s="42"/>
      <c r="W20" s="87"/>
      <c r="X20" s="36">
        <v>44410</v>
      </c>
      <c r="Y20" s="38">
        <v>4387.16</v>
      </c>
      <c r="Z20" s="88">
        <f t="shared" si="0"/>
        <v>1.544027288075255</v>
      </c>
      <c r="AA20" s="86">
        <f t="shared" si="31"/>
        <v>4.2156674319245482E-2</v>
      </c>
      <c r="AB20" s="86">
        <f t="shared" si="57"/>
        <v>0.66427109567919207</v>
      </c>
      <c r="AC20" s="86">
        <f t="shared" si="58"/>
        <v>0.41179099928176788</v>
      </c>
      <c r="AD20" s="89">
        <f t="shared" si="56"/>
        <v>-0.10834802046246744</v>
      </c>
      <c r="AE20" s="87"/>
      <c r="AF20" s="36">
        <v>44415</v>
      </c>
      <c r="AG20" s="38">
        <v>377000</v>
      </c>
      <c r="AH20" s="88">
        <f t="shared" si="32"/>
        <v>-2.3591087811271296</v>
      </c>
      <c r="AI20" s="86">
        <f t="shared" si="44"/>
        <v>-3.1411918232615965E-2</v>
      </c>
      <c r="AJ20" s="86">
        <f t="shared" si="1"/>
        <v>0.7214600629503507</v>
      </c>
      <c r="AK20" s="86">
        <f t="shared" si="2"/>
        <v>0.64282760692075591</v>
      </c>
      <c r="AL20" s="89">
        <f t="shared" si="3"/>
        <v>4.8694372734550857E-2</v>
      </c>
      <c r="AM20" s="38"/>
      <c r="AN20" s="102">
        <v>44409</v>
      </c>
      <c r="AO20" s="103">
        <v>41.4</v>
      </c>
      <c r="AP20" s="88">
        <f t="shared" si="45"/>
        <v>-0.24125452352231946</v>
      </c>
      <c r="AQ20" s="42">
        <f t="shared" si="4"/>
        <v>-0.84404636423929069</v>
      </c>
      <c r="AR20" s="42">
        <f t="shared" si="5"/>
        <v>0.17691363000092611</v>
      </c>
      <c r="AS20" s="42">
        <f t="shared" si="6"/>
        <v>0.59949738176517653</v>
      </c>
      <c r="AT20" s="96">
        <f t="shared" si="7"/>
        <v>-2.4158071095790037</v>
      </c>
      <c r="AU20" s="89"/>
      <c r="AV20" s="100">
        <v>44409</v>
      </c>
      <c r="AW20" s="101">
        <v>34.700000000000003</v>
      </c>
      <c r="AX20" s="97">
        <f t="shared" si="46"/>
        <v>-0.28776978417264554</v>
      </c>
      <c r="AY20" s="92">
        <f t="shared" si="8"/>
        <v>-0.644755206740669</v>
      </c>
      <c r="AZ20" s="92">
        <f t="shared" si="9"/>
        <v>0.33130350113751733</v>
      </c>
      <c r="BA20" s="92">
        <f t="shared" si="10"/>
        <v>0.28776978417264554</v>
      </c>
      <c r="BB20" s="93">
        <f t="shared" si="11"/>
        <v>-0.67644100719419642</v>
      </c>
      <c r="BC20" s="94"/>
      <c r="BD20" s="100">
        <v>44409</v>
      </c>
      <c r="BE20" s="101">
        <v>30.76</v>
      </c>
      <c r="BF20" s="97">
        <f t="shared" si="47"/>
        <v>0.29301644147810468</v>
      </c>
      <c r="BG20" s="92">
        <f t="shared" si="33"/>
        <v>-0.1134466440683996</v>
      </c>
      <c r="BH20" s="92">
        <f t="shared" si="12"/>
        <v>0.27706387443137859</v>
      </c>
      <c r="BI20" s="92">
        <f t="shared" si="13"/>
        <v>6.5226416764752382E-2</v>
      </c>
      <c r="BJ20" s="93">
        <f t="shared" si="14"/>
        <v>-0.26284425277836149</v>
      </c>
      <c r="BK20" s="89"/>
      <c r="BL20" s="36">
        <v>44409</v>
      </c>
      <c r="BM20" s="38">
        <v>70.3</v>
      </c>
      <c r="BN20" s="86">
        <f t="shared" si="15"/>
        <v>71.515768056968469</v>
      </c>
      <c r="BO20" s="88">
        <f t="shared" si="48"/>
        <v>-14.389438943894405</v>
      </c>
      <c r="BP20" s="86">
        <f t="shared" si="49"/>
        <v>-2.0233900234859843</v>
      </c>
      <c r="BQ20" s="86">
        <f t="shared" si="34"/>
        <v>0.2256984668398799</v>
      </c>
      <c r="BR20" s="86">
        <f t="shared" si="35"/>
        <v>14.987550292290431</v>
      </c>
      <c r="BS20" s="89">
        <f t="shared" si="16"/>
        <v>-3.037604045646336</v>
      </c>
      <c r="BT20" s="98"/>
      <c r="BU20" s="36">
        <v>44409</v>
      </c>
      <c r="BV20" s="38">
        <v>66.7</v>
      </c>
      <c r="BW20" s="88">
        <f t="shared" si="36"/>
        <v>2.7355623100303905</v>
      </c>
      <c r="BX20" s="86">
        <f t="shared" si="37"/>
        <v>0.18317933751273888</v>
      </c>
      <c r="BY20" s="86">
        <f t="shared" si="38"/>
        <v>0.46612077337335567</v>
      </c>
      <c r="BZ20" s="89">
        <f t="shared" si="17"/>
        <v>3.1610942249240135</v>
      </c>
      <c r="CA20" s="89">
        <f t="shared" si="18"/>
        <v>0.46981934483426935</v>
      </c>
      <c r="CB20" s="38"/>
      <c r="CC20" s="36">
        <v>44409</v>
      </c>
      <c r="CD20" s="38">
        <v>63.2</v>
      </c>
      <c r="CE20" s="88">
        <f t="shared" si="39"/>
        <v>-0.78802206461780921</v>
      </c>
      <c r="CF20" s="86">
        <f t="shared" si="50"/>
        <v>-5.4148984455892571E-2</v>
      </c>
      <c r="CG20" s="86">
        <f t="shared" si="19"/>
        <v>0.54118881095931459</v>
      </c>
      <c r="CH20" s="86">
        <f t="shared" si="40"/>
        <v>0.95035972695547388</v>
      </c>
      <c r="CI20" s="89">
        <f t="shared" si="20"/>
        <v>-0.12674738833921922</v>
      </c>
      <c r="CJ20" s="89"/>
      <c r="CK20" s="100">
        <v>44409</v>
      </c>
      <c r="CL20" s="101">
        <v>514637</v>
      </c>
      <c r="CM20" s="105">
        <f t="shared" si="55"/>
        <v>1.0051487754936644E-2</v>
      </c>
      <c r="CN20" s="92">
        <f t="shared" si="51"/>
        <v>3.1444668002526294E-2</v>
      </c>
      <c r="CO20" s="92">
        <f t="shared" si="52"/>
        <v>0.4458147295092626</v>
      </c>
      <c r="CP20" s="92">
        <f t="shared" si="53"/>
        <v>1.0051487754936644E-2</v>
      </c>
      <c r="CQ20" s="93">
        <f t="shared" si="54"/>
        <v>2.3627353790105769E-2</v>
      </c>
      <c r="CR20" s="94"/>
      <c r="CS20" s="98"/>
      <c r="CT20" s="36">
        <v>44410</v>
      </c>
      <c r="CU20" s="38">
        <v>1.1499999999999999</v>
      </c>
      <c r="CV20" s="38">
        <v>1.1499999999999999</v>
      </c>
      <c r="CW20" s="86">
        <f t="shared" si="21"/>
        <v>0.76588825967924556</v>
      </c>
      <c r="CX20" s="86">
        <f t="shared" si="22"/>
        <v>0.76146788990825698</v>
      </c>
      <c r="CY20" s="86">
        <f t="shared" si="23"/>
        <v>0.60999999999999988</v>
      </c>
      <c r="CZ20" s="89">
        <f t="shared" si="24"/>
        <v>0.76193518518518499</v>
      </c>
      <c r="DA20" s="87"/>
      <c r="DB20" s="83">
        <v>44348</v>
      </c>
      <c r="DC20" s="84">
        <v>127.91</v>
      </c>
      <c r="DD20" s="42">
        <f t="shared" si="25"/>
        <v>100.58189824644177</v>
      </c>
      <c r="DE20" s="88">
        <f t="shared" si="41"/>
        <v>0.56448451587611503</v>
      </c>
      <c r="DF20" s="42">
        <f t="shared" si="26"/>
        <v>62.935078673758923</v>
      </c>
      <c r="DG20" s="42">
        <f t="shared" si="27"/>
        <v>10.499549859877973</v>
      </c>
      <c r="DH20" s="42">
        <f t="shared" si="28"/>
        <v>0.20171294104439746</v>
      </c>
      <c r="DI20" s="96">
        <f t="shared" si="29"/>
        <v>0.90669927327052746</v>
      </c>
      <c r="DJ20" s="24"/>
      <c r="DK20" s="24"/>
    </row>
    <row r="21" spans="1:115" x14ac:dyDescent="0.25">
      <c r="A21" s="67"/>
      <c r="B21" s="3" t="s">
        <v>28</v>
      </c>
      <c r="C21" s="66">
        <f>(Y5+AG5+AO5+BM5+BV5+CD5+CU5)/7</f>
        <v>-0.37617165491426202</v>
      </c>
      <c r="D21" s="79" t="s">
        <v>94</v>
      </c>
      <c r="E21" s="3"/>
      <c r="F21" s="3"/>
      <c r="G21" s="3" t="s">
        <v>85</v>
      </c>
      <c r="H21" s="43">
        <f>DC5-H20</f>
        <v>-0.30073221974461306</v>
      </c>
      <c r="I21" s="11"/>
      <c r="J21" s="11"/>
      <c r="L21" s="38" t="s">
        <v>39</v>
      </c>
      <c r="M21" s="38">
        <v>100.44</v>
      </c>
      <c r="N21" s="99">
        <f t="shared" si="30"/>
        <v>100.64479202280801</v>
      </c>
      <c r="O21" s="88">
        <f t="shared" si="42"/>
        <v>-0.10557944056827395</v>
      </c>
      <c r="P21" s="88">
        <f t="shared" si="43"/>
        <v>-1.2669532868192874</v>
      </c>
      <c r="Q21" s="99"/>
      <c r="R21" s="83">
        <v>43831</v>
      </c>
      <c r="S21" s="84">
        <v>18951.991999999998</v>
      </c>
      <c r="T21" s="85">
        <v>-1.31</v>
      </c>
      <c r="U21" s="86">
        <v>-5.25</v>
      </c>
      <c r="V21" s="42"/>
      <c r="W21" s="87"/>
      <c r="X21" s="36">
        <v>44378</v>
      </c>
      <c r="Y21" s="38">
        <v>4319.9399999999996</v>
      </c>
      <c r="Z21" s="88">
        <f t="shared" ref="Z21:Z51" si="59">200*(Y21-Y22)/(Y21+Y22)</f>
        <v>2.766962607281398</v>
      </c>
      <c r="AA21" s="86">
        <f t="shared" si="31"/>
        <v>0.24212185161316285</v>
      </c>
      <c r="AB21" s="86">
        <f t="shared" si="57"/>
        <v>0.69835584983864485</v>
      </c>
      <c r="AC21" s="86">
        <f t="shared" si="58"/>
        <v>0.81114431992437508</v>
      </c>
      <c r="AD21" s="89">
        <f t="shared" si="56"/>
        <v>0.21342351223428402</v>
      </c>
      <c r="AE21" s="87"/>
      <c r="AF21" s="36">
        <v>44380</v>
      </c>
      <c r="AG21" s="38">
        <v>386000</v>
      </c>
      <c r="AH21" s="88">
        <f t="shared" si="32"/>
        <v>3.1578947368421053</v>
      </c>
      <c r="AI21" s="86">
        <f t="shared" si="44"/>
        <v>-0.18207940593188832</v>
      </c>
      <c r="AJ21" s="86">
        <f t="shared" si="1"/>
        <v>0.70040339192801138</v>
      </c>
      <c r="AK21" s="86">
        <f t="shared" si="2"/>
        <v>6.1598311248899904</v>
      </c>
      <c r="AL21" s="89">
        <f t="shared" si="3"/>
        <v>0.46660894701471167</v>
      </c>
      <c r="AM21" s="38"/>
      <c r="AN21" s="102">
        <v>44378</v>
      </c>
      <c r="AO21" s="103">
        <v>41.5</v>
      </c>
      <c r="AP21" s="88">
        <f t="shared" si="45"/>
        <v>0.48309178743962039</v>
      </c>
      <c r="AQ21" s="42">
        <f t="shared" si="4"/>
        <v>0.14647576172948695</v>
      </c>
      <c r="AR21" s="42">
        <f t="shared" si="5"/>
        <v>0.31269390788871521</v>
      </c>
      <c r="AS21" s="42">
        <f t="shared" si="6"/>
        <v>0.12484892919676333</v>
      </c>
      <c r="AT21" s="96">
        <f t="shared" si="7"/>
        <v>0.50310633532509352</v>
      </c>
      <c r="AU21" s="89"/>
      <c r="AV21" s="100">
        <v>44378</v>
      </c>
      <c r="AW21" s="101">
        <v>34.799999999999997</v>
      </c>
      <c r="AX21" s="97">
        <f t="shared" si="46"/>
        <v>0</v>
      </c>
      <c r="AY21" s="92">
        <f t="shared" si="8"/>
        <v>8.622877212096711E-3</v>
      </c>
      <c r="AZ21" s="92">
        <f t="shared" si="9"/>
        <v>0.44194996792815827</v>
      </c>
      <c r="BA21" s="92">
        <f t="shared" si="10"/>
        <v>0</v>
      </c>
      <c r="BB21" s="93">
        <f t="shared" si="11"/>
        <v>0</v>
      </c>
      <c r="BC21" s="94"/>
      <c r="BD21" s="100">
        <v>44378</v>
      </c>
      <c r="BE21" s="101">
        <v>30.67</v>
      </c>
      <c r="BF21" s="97">
        <f t="shared" si="47"/>
        <v>0.4902761889197651</v>
      </c>
      <c r="BG21" s="92">
        <f t="shared" si="33"/>
        <v>0.15630021796020294</v>
      </c>
      <c r="BH21" s="92">
        <f t="shared" si="12"/>
        <v>0.31404063943779426</v>
      </c>
      <c r="BI21" s="92">
        <f t="shared" si="13"/>
        <v>0.13203333067690803</v>
      </c>
      <c r="BJ21" s="93">
        <f t="shared" si="14"/>
        <v>0.5320574678933454</v>
      </c>
      <c r="BK21" s="89"/>
      <c r="BL21" s="36">
        <v>44378</v>
      </c>
      <c r="BM21" s="38">
        <v>81.2</v>
      </c>
      <c r="BN21" s="86">
        <f t="shared" si="15"/>
        <v>82.604272634791471</v>
      </c>
      <c r="BO21" s="88">
        <f t="shared" si="48"/>
        <v>-5.1589682063587139</v>
      </c>
      <c r="BP21" s="86">
        <f t="shared" si="49"/>
        <v>-0.60495619154144431</v>
      </c>
      <c r="BQ21" s="86">
        <f t="shared" si="34"/>
        <v>0.51851926490844957</v>
      </c>
      <c r="BR21" s="86">
        <f t="shared" si="35"/>
        <v>5.7570795547547409</v>
      </c>
      <c r="BS21" s="89">
        <f t="shared" si="16"/>
        <v>-1.1668169784642168</v>
      </c>
      <c r="BT21" s="98"/>
      <c r="BU21" s="36">
        <v>44378</v>
      </c>
      <c r="BV21" s="38">
        <v>64.900000000000006</v>
      </c>
      <c r="BW21" s="88">
        <f t="shared" si="36"/>
        <v>-1.6806722689075542</v>
      </c>
      <c r="BX21" s="86">
        <f t="shared" si="37"/>
        <v>-0.14325744958339559</v>
      </c>
      <c r="BY21" s="86">
        <f t="shared" si="38"/>
        <v>0.42167439589943873</v>
      </c>
      <c r="BZ21" s="89">
        <f t="shared" si="17"/>
        <v>1.255140354013931</v>
      </c>
      <c r="CA21" s="89">
        <f t="shared" si="18"/>
        <v>-0.18654591633125167</v>
      </c>
      <c r="CB21" s="38"/>
      <c r="CC21" s="36">
        <v>44378</v>
      </c>
      <c r="CD21" s="38">
        <v>63.7</v>
      </c>
      <c r="CE21" s="88">
        <f t="shared" si="39"/>
        <v>2.5437201907790161</v>
      </c>
      <c r="CF21" s="86">
        <f t="shared" si="50"/>
        <v>0.19005605341698428</v>
      </c>
      <c r="CG21" s="86">
        <f t="shared" si="19"/>
        <v>0.58053033355429529</v>
      </c>
      <c r="CH21" s="86">
        <f t="shared" si="40"/>
        <v>2.3813825284413515</v>
      </c>
      <c r="CI21" s="89">
        <f t="shared" si="20"/>
        <v>0.31759975465661666</v>
      </c>
      <c r="CJ21" s="89"/>
      <c r="CK21" s="100">
        <v>44378</v>
      </c>
      <c r="CL21" s="101">
        <v>509490</v>
      </c>
      <c r="CM21" s="105">
        <f t="shared" si="55"/>
        <v>6.6205994773625518E-3</v>
      </c>
      <c r="CN21" s="92">
        <f t="shared" si="51"/>
        <v>2.3654874451051511E-2</v>
      </c>
      <c r="CO21" s="92">
        <f t="shared" si="52"/>
        <v>0.44449556507037469</v>
      </c>
      <c r="CP21" s="92">
        <f t="shared" si="53"/>
        <v>6.6205994773625518E-3</v>
      </c>
      <c r="CQ21" s="93">
        <f t="shared" si="54"/>
        <v>1.5562596300971204E-2</v>
      </c>
      <c r="CR21" s="94"/>
      <c r="CS21" s="98"/>
      <c r="CT21" s="36">
        <v>44378</v>
      </c>
      <c r="CU21" s="38">
        <v>1.43</v>
      </c>
      <c r="CV21" s="38">
        <v>1.43</v>
      </c>
      <c r="CW21" s="86">
        <f t="shared" si="21"/>
        <v>1.2070929745134185</v>
      </c>
      <c r="CX21" s="86">
        <f t="shared" si="22"/>
        <v>0.88990825688073405</v>
      </c>
      <c r="CY21" s="86">
        <f t="shared" si="23"/>
        <v>0.8899999999999999</v>
      </c>
      <c r="CZ21" s="89">
        <f t="shared" si="24"/>
        <v>1.1116759259259259</v>
      </c>
      <c r="DA21" s="87"/>
      <c r="DB21" s="83">
        <v>44317</v>
      </c>
      <c r="DC21" s="84">
        <v>127.19</v>
      </c>
      <c r="DD21" s="42">
        <f t="shared" si="25"/>
        <v>100.01572697963357</v>
      </c>
      <c r="DE21" s="88">
        <f t="shared" si="41"/>
        <v>0.50445337747301533</v>
      </c>
      <c r="DF21" s="42">
        <f t="shared" si="26"/>
        <v>62.580532568568614</v>
      </c>
      <c r="DG21" s="42">
        <f t="shared" si="27"/>
        <v>10.445309053146925</v>
      </c>
      <c r="DH21" s="42">
        <f t="shared" si="28"/>
        <v>0.14168180264129776</v>
      </c>
      <c r="DI21" s="96">
        <f t="shared" si="29"/>
        <v>0.63685942421635722</v>
      </c>
      <c r="DJ21" s="24"/>
      <c r="DK21" s="24"/>
    </row>
    <row r="22" spans="1:115" x14ac:dyDescent="0.25">
      <c r="A22" s="67"/>
      <c r="B22" s="16" t="s">
        <v>86</v>
      </c>
      <c r="C22" s="73">
        <f>AVERAGE(C27:C64)</f>
        <v>-1.3299631439379924</v>
      </c>
      <c r="D22" s="73"/>
      <c r="I22" s="49"/>
      <c r="J22" s="49"/>
      <c r="L22" s="38" t="s">
        <v>40</v>
      </c>
      <c r="M22" s="38">
        <v>100.5461</v>
      </c>
      <c r="N22" s="99">
        <f t="shared" si="30"/>
        <v>100.75110835528132</v>
      </c>
      <c r="O22" s="88">
        <f t="shared" si="42"/>
        <v>-4.534204908277821E-2</v>
      </c>
      <c r="P22" s="88">
        <f t="shared" si="43"/>
        <v>-0.54410458899333847</v>
      </c>
      <c r="Q22" s="99"/>
      <c r="R22" s="83">
        <v>43739</v>
      </c>
      <c r="S22" s="84">
        <v>19202.310000000001</v>
      </c>
      <c r="T22" s="85">
        <v>0.47</v>
      </c>
      <c r="U22" s="86">
        <v>1.87</v>
      </c>
      <c r="V22" s="42"/>
      <c r="W22" s="87"/>
      <c r="X22" s="36">
        <v>44348</v>
      </c>
      <c r="Y22" s="38">
        <v>4202.04</v>
      </c>
      <c r="Z22" s="88">
        <f>200*(Y22-Y23)/(Y22+Y23)</f>
        <v>0.22347433499708408</v>
      </c>
      <c r="AA22" s="86">
        <f t="shared" si="31"/>
        <v>-0.17377020361220366</v>
      </c>
      <c r="AB22" s="86">
        <f t="shared" si="57"/>
        <v>0.62746561459338357</v>
      </c>
      <c r="AC22" s="86">
        <f t="shared" si="58"/>
        <v>1.7323439523599389</v>
      </c>
      <c r="AD22" s="89">
        <f t="shared" si="56"/>
        <v>-0.45580412958442401</v>
      </c>
      <c r="AE22" s="87"/>
      <c r="AF22" s="36">
        <v>44352</v>
      </c>
      <c r="AG22" s="38">
        <v>374000</v>
      </c>
      <c r="AH22" s="88">
        <f t="shared" si="32"/>
        <v>-30.192962542565265</v>
      </c>
      <c r="AI22" s="86">
        <f t="shared" si="44"/>
        <v>0.72872115138856808</v>
      </c>
      <c r="AJ22" s="86">
        <f t="shared" si="1"/>
        <v>0.82769314763655311</v>
      </c>
      <c r="AK22" s="86">
        <f t="shared" si="2"/>
        <v>27.191026154517381</v>
      </c>
      <c r="AL22" s="89">
        <f t="shared" si="3"/>
        <v>-2.0597279089263067</v>
      </c>
      <c r="AM22" s="38"/>
      <c r="AN22" s="102">
        <v>44348</v>
      </c>
      <c r="AO22" s="103">
        <v>41.3</v>
      </c>
      <c r="AP22" s="88">
        <f t="shared" si="45"/>
        <v>-0.48309178743962039</v>
      </c>
      <c r="AQ22" s="42">
        <f t="shared" si="4"/>
        <v>-1.174751659715592</v>
      </c>
      <c r="AR22" s="42">
        <f t="shared" si="5"/>
        <v>0.13158071340926686</v>
      </c>
      <c r="AS22" s="42">
        <f t="shared" si="6"/>
        <v>0.84133464568247751</v>
      </c>
      <c r="AT22" s="96">
        <f t="shared" si="7"/>
        <v>-3.3903437786338713</v>
      </c>
      <c r="AU22" s="89"/>
      <c r="AV22" s="100">
        <v>44348</v>
      </c>
      <c r="AW22" s="101">
        <v>34.799999999999997</v>
      </c>
      <c r="AX22" s="97">
        <f t="shared" si="46"/>
        <v>-0.28694404591105149</v>
      </c>
      <c r="AY22" s="92">
        <f t="shared" si="8"/>
        <v>-0.64288037723152525</v>
      </c>
      <c r="AZ22" s="92">
        <f t="shared" si="9"/>
        <v>0.33162099458597616</v>
      </c>
      <c r="BA22" s="92">
        <f t="shared" si="10"/>
        <v>0.28694404591105149</v>
      </c>
      <c r="BB22" s="93">
        <f t="shared" si="11"/>
        <v>-0.67449999999999999</v>
      </c>
      <c r="BC22" s="94"/>
      <c r="BD22" s="100">
        <v>44348</v>
      </c>
      <c r="BE22" s="101">
        <v>30.52</v>
      </c>
      <c r="BF22" s="97">
        <f t="shared" si="47"/>
        <v>0.52562417871222122</v>
      </c>
      <c r="BG22" s="92">
        <f t="shared" si="33"/>
        <v>0.20463754703619241</v>
      </c>
      <c r="BH22" s="92">
        <f t="shared" si="12"/>
        <v>0.32066669634477374</v>
      </c>
      <c r="BI22" s="92">
        <f t="shared" si="13"/>
        <v>0.16738132046936416</v>
      </c>
      <c r="BJ22" s="93">
        <f t="shared" si="14"/>
        <v>0.67449999999999999</v>
      </c>
      <c r="BK22" s="89"/>
      <c r="BL22" s="36">
        <v>44348</v>
      </c>
      <c r="BM22" s="38">
        <v>85.5</v>
      </c>
      <c r="BN22" s="86">
        <f t="shared" si="15"/>
        <v>86.978636826042731</v>
      </c>
      <c r="BO22" s="88">
        <f t="shared" si="48"/>
        <v>3.0878859857482199</v>
      </c>
      <c r="BP22" s="86">
        <f t="shared" si="49"/>
        <v>0.66232662921760932</v>
      </c>
      <c r="BQ22" s="86">
        <f t="shared" si="34"/>
        <v>0.78013652092421237</v>
      </c>
      <c r="BR22" s="86">
        <f t="shared" si="35"/>
        <v>2.489774637352193</v>
      </c>
      <c r="BS22" s="89">
        <f t="shared" si="16"/>
        <v>0.50461545507266981</v>
      </c>
      <c r="BT22" s="98"/>
      <c r="BU22" s="36">
        <v>44348</v>
      </c>
      <c r="BV22" s="38">
        <v>66</v>
      </c>
      <c r="BW22" s="88">
        <f t="shared" si="36"/>
        <v>-1.5037593984962405</v>
      </c>
      <c r="BX22" s="86">
        <f t="shared" si="37"/>
        <v>-0.13018050179433305</v>
      </c>
      <c r="BY22" s="86">
        <f t="shared" si="38"/>
        <v>0.42345490281720899</v>
      </c>
      <c r="BZ22" s="89">
        <f t="shared" si="17"/>
        <v>1.0782274836026176</v>
      </c>
      <c r="CA22" s="89">
        <f t="shared" si="18"/>
        <v>-0.16025214494853018</v>
      </c>
      <c r="CB22" s="38"/>
      <c r="CC22" s="36">
        <v>44348</v>
      </c>
      <c r="CD22" s="38">
        <v>62.1</v>
      </c>
      <c r="CE22" s="88">
        <f t="shared" si="39"/>
        <v>-2.8571428571428528</v>
      </c>
      <c r="CF22" s="86">
        <f t="shared" si="50"/>
        <v>-0.20580829143969556</v>
      </c>
      <c r="CG22" s="86">
        <f t="shared" si="19"/>
        <v>0.51675644009418809</v>
      </c>
      <c r="CH22" s="86">
        <f t="shared" si="40"/>
        <v>3.0194805194805174</v>
      </c>
      <c r="CI22" s="89">
        <f t="shared" si="20"/>
        <v>-0.40270148148148044</v>
      </c>
      <c r="CJ22" s="89"/>
      <c r="CK22" s="100">
        <v>44348</v>
      </c>
      <c r="CL22" s="101">
        <v>506128</v>
      </c>
      <c r="CM22" s="105">
        <f t="shared" si="55"/>
        <v>1.501122208785576E-2</v>
      </c>
      <c r="CN22" s="92">
        <f t="shared" si="51"/>
        <v>4.2705689463394043E-2</v>
      </c>
      <c r="CO22" s="92">
        <f t="shared" si="52"/>
        <v>0.44772172986281084</v>
      </c>
      <c r="CP22" s="92">
        <f t="shared" si="53"/>
        <v>1.501122208785576E-2</v>
      </c>
      <c r="CQ22" s="93">
        <f t="shared" si="54"/>
        <v>3.5285866504431093E-2</v>
      </c>
      <c r="CR22" s="94"/>
      <c r="CS22" s="98"/>
      <c r="CT22" s="36">
        <v>44348</v>
      </c>
      <c r="CU22" s="38">
        <v>1.6</v>
      </c>
      <c r="CV22" s="38">
        <v>1.6</v>
      </c>
      <c r="CW22" s="86">
        <f t="shared" si="21"/>
        <v>1.4749672656627379</v>
      </c>
      <c r="CX22" s="86">
        <f t="shared" si="22"/>
        <v>0.96788990825688104</v>
      </c>
      <c r="CY22" s="86">
        <f t="shared" si="23"/>
        <v>1.06</v>
      </c>
      <c r="CZ22" s="89">
        <f t="shared" si="24"/>
        <v>1.3240185185185185</v>
      </c>
      <c r="DA22" s="87"/>
      <c r="DB22" s="83">
        <v>44287</v>
      </c>
      <c r="DC22" s="84">
        <v>126.55</v>
      </c>
      <c r="DD22" s="42">
        <f t="shared" si="25"/>
        <v>99.512463631359594</v>
      </c>
      <c r="DE22" s="88">
        <f t="shared" si="41"/>
        <v>0.31658092599920507</v>
      </c>
      <c r="DF22" s="42">
        <f t="shared" si="26"/>
        <v>62.265380475066117</v>
      </c>
      <c r="DG22" s="42">
        <f t="shared" si="27"/>
        <v>10.397095002719325</v>
      </c>
      <c r="DH22" s="42">
        <f t="shared" si="28"/>
        <v>4.6190648832512504E-2</v>
      </c>
      <c r="DI22" s="96">
        <f t="shared" si="29"/>
        <v>-0.20762687565551444</v>
      </c>
      <c r="DJ22" s="24"/>
      <c r="DK22" s="24"/>
    </row>
    <row r="23" spans="1:115" x14ac:dyDescent="0.25">
      <c r="A23" s="3"/>
      <c r="B23" s="3" t="s">
        <v>85</v>
      </c>
      <c r="C23" s="43">
        <f>DC5-C22</f>
        <v>1.4335763813931601</v>
      </c>
      <c r="D23" s="43"/>
      <c r="E23" s="3"/>
      <c r="F23" s="3"/>
      <c r="I23" s="3"/>
      <c r="J23" s="3"/>
      <c r="L23" s="38" t="s">
        <v>41</v>
      </c>
      <c r="M23" s="38">
        <v>100.5917</v>
      </c>
      <c r="N23" s="99">
        <f t="shared" si="30"/>
        <v>100.79680133134903</v>
      </c>
      <c r="O23" s="88">
        <f t="shared" si="42"/>
        <v>3.4004609513716963E-2</v>
      </c>
      <c r="P23" s="88">
        <f t="shared" si="43"/>
        <v>0.40805531416460356</v>
      </c>
      <c r="Q23" s="99"/>
      <c r="R23" s="83">
        <v>43647</v>
      </c>
      <c r="S23" s="84">
        <v>19112.652999999998</v>
      </c>
      <c r="T23" s="85">
        <v>0.68</v>
      </c>
      <c r="U23" s="86">
        <v>2.73</v>
      </c>
      <c r="V23" s="42"/>
      <c r="W23" s="87"/>
      <c r="X23" s="36">
        <v>44319</v>
      </c>
      <c r="Y23" s="38">
        <v>4192.66</v>
      </c>
      <c r="Z23" s="88">
        <f>200*(Y23-Y24)/(Y23+Y24)</f>
        <v>4.2079602753353713</v>
      </c>
      <c r="AA23" s="86">
        <f t="shared" si="31"/>
        <v>0.47774294264484868</v>
      </c>
      <c r="AB23" s="86">
        <f t="shared" si="57"/>
        <v>0.73851827747369569</v>
      </c>
      <c r="AC23" s="86">
        <f t="shared" si="58"/>
        <v>2.2521419879783484</v>
      </c>
      <c r="AD23" s="89">
        <f t="shared" si="56"/>
        <v>0.59257032480909799</v>
      </c>
      <c r="AE23" s="87"/>
      <c r="AF23" s="36">
        <v>44317</v>
      </c>
      <c r="AG23" s="38">
        <v>507000</v>
      </c>
      <c r="AH23" s="88">
        <f t="shared" si="32"/>
        <v>-37.630104083266616</v>
      </c>
      <c r="AI23" s="86">
        <f t="shared" si="44"/>
        <v>0.93182695473846844</v>
      </c>
      <c r="AJ23" s="86">
        <f t="shared" si="1"/>
        <v>0.85607838289316673</v>
      </c>
      <c r="AK23" s="86">
        <f t="shared" si="2"/>
        <v>34.628167695218728</v>
      </c>
      <c r="AL23" s="89">
        <f t="shared" si="3"/>
        <v>-2.6230934806030795</v>
      </c>
      <c r="AM23" s="38"/>
      <c r="AN23" s="102">
        <v>44317</v>
      </c>
      <c r="AO23" s="103">
        <v>41.5</v>
      </c>
      <c r="AP23" s="88">
        <f t="shared" si="45"/>
        <v>-0.24067388688327659</v>
      </c>
      <c r="AQ23" s="42">
        <f t="shared" si="4"/>
        <v>-0.84325236083316268</v>
      </c>
      <c r="AR23" s="42">
        <f t="shared" si="5"/>
        <v>0.17702247159093348</v>
      </c>
      <c r="AS23" s="42">
        <f t="shared" si="6"/>
        <v>0.59891674512613369</v>
      </c>
      <c r="AT23" s="96">
        <f t="shared" si="7"/>
        <v>-2.4134673059979579</v>
      </c>
      <c r="AU23" s="89"/>
      <c r="AV23" s="100">
        <v>44317</v>
      </c>
      <c r="AW23" s="101">
        <v>34.9</v>
      </c>
      <c r="AX23" s="97">
        <f t="shared" si="46"/>
        <v>0</v>
      </c>
      <c r="AY23" s="92">
        <f t="shared" si="8"/>
        <v>8.622877212096711E-3</v>
      </c>
      <c r="AZ23" s="92">
        <f t="shared" si="9"/>
        <v>0.44194996792815827</v>
      </c>
      <c r="BA23" s="92">
        <f t="shared" si="10"/>
        <v>0</v>
      </c>
      <c r="BB23" s="93">
        <f t="shared" si="11"/>
        <v>0</v>
      </c>
      <c r="BC23" s="94"/>
      <c r="BD23" s="100">
        <v>44317</v>
      </c>
      <c r="BE23" s="101">
        <v>30.36</v>
      </c>
      <c r="BF23" s="97">
        <f t="shared" si="47"/>
        <v>0.52840158520475611</v>
      </c>
      <c r="BG23" s="92">
        <f t="shared" si="33"/>
        <v>0.20843556815127434</v>
      </c>
      <c r="BH23" s="92">
        <f t="shared" si="12"/>
        <v>0.32118732718068271</v>
      </c>
      <c r="BI23" s="92">
        <f t="shared" si="13"/>
        <v>0.17015872696189904</v>
      </c>
      <c r="BJ23" s="93">
        <f t="shared" si="14"/>
        <v>0.68569217290174056</v>
      </c>
      <c r="BK23" s="89"/>
      <c r="BL23" s="36">
        <v>44317</v>
      </c>
      <c r="BM23" s="38">
        <v>82.9</v>
      </c>
      <c r="BN23" s="86">
        <f t="shared" si="15"/>
        <v>84.333672431332658</v>
      </c>
      <c r="BO23" s="88">
        <f t="shared" si="48"/>
        <v>-6.3084112149532698</v>
      </c>
      <c r="BP23" s="86">
        <f t="shared" si="49"/>
        <v>-0.78158952884813038</v>
      </c>
      <c r="BQ23" s="86">
        <f t="shared" si="34"/>
        <v>0.48205516370694851</v>
      </c>
      <c r="BR23" s="86">
        <f t="shared" si="35"/>
        <v>6.9065225633492968</v>
      </c>
      <c r="BS23" s="89">
        <f t="shared" si="16"/>
        <v>-1.3997805158705112</v>
      </c>
      <c r="BT23" s="98"/>
      <c r="BU23" s="36">
        <v>44317</v>
      </c>
      <c r="BV23" s="38">
        <v>67</v>
      </c>
      <c r="BW23" s="88">
        <f t="shared" si="36"/>
        <v>4.1127189642041166</v>
      </c>
      <c r="BX23" s="86">
        <f t="shared" si="37"/>
        <v>0.28497524202844654</v>
      </c>
      <c r="BY23" s="86">
        <f t="shared" si="38"/>
        <v>0.47998091223102535</v>
      </c>
      <c r="BZ23" s="89">
        <f t="shared" si="17"/>
        <v>4.5382508790977401</v>
      </c>
      <c r="CA23" s="89">
        <f t="shared" si="18"/>
        <v>0.67449999999999999</v>
      </c>
      <c r="CB23" s="38"/>
      <c r="CC23" s="36">
        <v>44317</v>
      </c>
      <c r="CD23" s="38">
        <v>63.9</v>
      </c>
      <c r="CE23" s="88">
        <f t="shared" si="39"/>
        <v>1.1014948859165945</v>
      </c>
      <c r="CF23" s="86">
        <f t="shared" si="50"/>
        <v>8.4345989973556065E-2</v>
      </c>
      <c r="CG23" s="86">
        <f t="shared" si="19"/>
        <v>0.56350040294475001</v>
      </c>
      <c r="CH23" s="86">
        <f t="shared" si="40"/>
        <v>0.93915722357892983</v>
      </c>
      <c r="CI23" s="89">
        <f t="shared" si="20"/>
        <v>0.12525333508173647</v>
      </c>
      <c r="CJ23" s="89"/>
      <c r="CK23" s="100">
        <v>44317</v>
      </c>
      <c r="CL23" s="101">
        <v>498587</v>
      </c>
      <c r="CM23" s="105">
        <f t="shared" si="55"/>
        <v>2.2673519973711861E-2</v>
      </c>
      <c r="CN23" s="92">
        <f t="shared" si="51"/>
        <v>6.010285131528758E-2</v>
      </c>
      <c r="CO23" s="92">
        <f t="shared" si="52"/>
        <v>0.4506678563680826</v>
      </c>
      <c r="CP23" s="92">
        <f t="shared" si="53"/>
        <v>2.2673519973711861E-2</v>
      </c>
      <c r="CQ23" s="93">
        <f t="shared" si="54"/>
        <v>5.329711293960547E-2</v>
      </c>
      <c r="CR23" s="94"/>
      <c r="CS23" s="98"/>
      <c r="CT23" s="36">
        <v>44319</v>
      </c>
      <c r="CU23" s="38">
        <v>1.59</v>
      </c>
      <c r="CV23" s="38">
        <v>1.59</v>
      </c>
      <c r="CW23" s="86">
        <f t="shared" si="21"/>
        <v>1.4592099544186603</v>
      </c>
      <c r="CX23" s="86">
        <f t="shared" si="22"/>
        <v>0.9633027522935782</v>
      </c>
      <c r="CY23" s="86">
        <f t="shared" si="23"/>
        <v>1.05</v>
      </c>
      <c r="CZ23" s="89">
        <f t="shared" si="24"/>
        <v>1.3115277777777776</v>
      </c>
      <c r="DA23" s="87"/>
      <c r="DB23" s="83">
        <v>44256</v>
      </c>
      <c r="DC23" s="84">
        <v>126.15</v>
      </c>
      <c r="DD23" s="42">
        <f t="shared" si="25"/>
        <v>99.19792403868837</v>
      </c>
      <c r="DE23" s="88">
        <f t="shared" si="41"/>
        <v>0.50862274497337401</v>
      </c>
      <c r="DF23" s="42">
        <f t="shared" si="26"/>
        <v>62.06841041662706</v>
      </c>
      <c r="DG23" s="42">
        <f t="shared" si="27"/>
        <v>10.366961221202077</v>
      </c>
      <c r="DH23" s="42">
        <f t="shared" si="28"/>
        <v>0.14585117014165644</v>
      </c>
      <c r="DI23" s="96">
        <f t="shared" si="29"/>
        <v>0.65560072293026028</v>
      </c>
      <c r="DJ23" s="24"/>
      <c r="DK23" s="24"/>
    </row>
    <row r="24" spans="1:115" x14ac:dyDescent="0.25">
      <c r="J24" s="34"/>
      <c r="L24" s="38" t="s">
        <v>42</v>
      </c>
      <c r="M24" s="38">
        <v>100.5575</v>
      </c>
      <c r="N24" s="99">
        <f t="shared" si="30"/>
        <v>100.76253159929827</v>
      </c>
      <c r="O24" s="88">
        <f t="shared" si="42"/>
        <v>0.24692956035589345</v>
      </c>
      <c r="P24" s="88">
        <f t="shared" si="43"/>
        <v>2.9631547242707215</v>
      </c>
      <c r="Q24" s="99"/>
      <c r="R24" s="83">
        <v>43556</v>
      </c>
      <c r="S24" s="84">
        <v>18982.527999999998</v>
      </c>
      <c r="T24" s="85">
        <v>0.79</v>
      </c>
      <c r="U24" s="86">
        <v>3.16</v>
      </c>
      <c r="V24" s="42"/>
      <c r="W24" s="87"/>
      <c r="X24" s="36">
        <v>44287</v>
      </c>
      <c r="Y24" s="38">
        <v>4019.87</v>
      </c>
      <c r="Z24" s="88">
        <f t="shared" si="59"/>
        <v>2.9804246316126917</v>
      </c>
      <c r="AA24" s="86">
        <f t="shared" si="31"/>
        <v>0.27702555491664926</v>
      </c>
      <c r="AB24" s="86">
        <f t="shared" si="57"/>
        <v>0.70430530645130884</v>
      </c>
      <c r="AC24" s="86">
        <f t="shared" si="58"/>
        <v>1.0246063442556688</v>
      </c>
      <c r="AD24" s="89">
        <f t="shared" si="56"/>
        <v>0.26958838184179401</v>
      </c>
      <c r="AE24" s="87"/>
      <c r="AF24" s="36">
        <v>44289</v>
      </c>
      <c r="AG24" s="38">
        <v>742000</v>
      </c>
      <c r="AH24" s="88">
        <f t="shared" si="32"/>
        <v>1.084010840108401</v>
      </c>
      <c r="AI24" s="86">
        <f t="shared" si="44"/>
        <v>-0.12544234280819813</v>
      </c>
      <c r="AJ24" s="86">
        <f t="shared" si="1"/>
        <v>0.70831875591315585</v>
      </c>
      <c r="AK24" s="86">
        <f t="shared" si="2"/>
        <v>4.0859472281562867</v>
      </c>
      <c r="AL24" s="89">
        <f t="shared" si="3"/>
        <v>0.30951165625043559</v>
      </c>
      <c r="AM24" s="38"/>
      <c r="AN24" s="102">
        <v>44287</v>
      </c>
      <c r="AO24" s="103">
        <v>41.6</v>
      </c>
      <c r="AP24" s="88">
        <f t="shared" si="45"/>
        <v>-0.24009603841536953</v>
      </c>
      <c r="AQ24" s="42">
        <f t="shared" si="4"/>
        <v>-0.84246217016848046</v>
      </c>
      <c r="AR24" s="42">
        <f t="shared" si="5"/>
        <v>0.17713079053224937</v>
      </c>
      <c r="AS24" s="42">
        <f t="shared" si="6"/>
        <v>0.59833889665822659</v>
      </c>
      <c r="AT24" s="96">
        <f t="shared" si="7"/>
        <v>-2.4111387379683209</v>
      </c>
      <c r="AU24" s="89"/>
      <c r="AV24" s="100">
        <v>44287</v>
      </c>
      <c r="AW24" s="101">
        <v>34.9</v>
      </c>
      <c r="AX24" s="97">
        <f t="shared" si="46"/>
        <v>0</v>
      </c>
      <c r="AY24" s="92">
        <f t="shared" si="8"/>
        <v>8.622877212096711E-3</v>
      </c>
      <c r="AZ24" s="92">
        <f t="shared" si="9"/>
        <v>0.44194996792815827</v>
      </c>
      <c r="BA24" s="92">
        <f t="shared" si="10"/>
        <v>0</v>
      </c>
      <c r="BB24" s="93">
        <f t="shared" si="11"/>
        <v>0</v>
      </c>
      <c r="BC24" s="94"/>
      <c r="BD24" s="100">
        <v>44287</v>
      </c>
      <c r="BE24" s="101">
        <v>30.2</v>
      </c>
      <c r="BF24" s="97">
        <f t="shared" si="47"/>
        <v>0.4646531695984088</v>
      </c>
      <c r="BG24" s="92">
        <f t="shared" si="33"/>
        <v>0.12126149796144466</v>
      </c>
      <c r="BH24" s="92">
        <f t="shared" si="12"/>
        <v>0.30923754921544239</v>
      </c>
      <c r="BI24" s="92">
        <f t="shared" si="13"/>
        <v>0.10641031135555173</v>
      </c>
      <c r="BJ24" s="93">
        <f t="shared" si="14"/>
        <v>0.42880385223425455</v>
      </c>
      <c r="BK24" s="89"/>
      <c r="BL24" s="36">
        <v>44287</v>
      </c>
      <c r="BM24" s="38">
        <v>88.3</v>
      </c>
      <c r="BN24" s="86">
        <f t="shared" si="15"/>
        <v>89.827060020345883</v>
      </c>
      <c r="BO24" s="88">
        <f t="shared" si="48"/>
        <v>3.9260969976905176</v>
      </c>
      <c r="BP24" s="86">
        <f t="shared" si="49"/>
        <v>0.79113337065632849</v>
      </c>
      <c r="BQ24" s="86">
        <f t="shared" si="34"/>
        <v>0.80672732267700964</v>
      </c>
      <c r="BR24" s="86">
        <f t="shared" si="35"/>
        <v>3.327985649294491</v>
      </c>
      <c r="BS24" s="89">
        <f t="shared" si="16"/>
        <v>0.67449999999999999</v>
      </c>
      <c r="BT24" s="98"/>
      <c r="BU24" s="36">
        <v>44287</v>
      </c>
      <c r="BV24" s="38">
        <v>64.3</v>
      </c>
      <c r="BW24" s="88">
        <f t="shared" si="36"/>
        <v>-5.5933484504913116</v>
      </c>
      <c r="BX24" s="86">
        <f t="shared" si="37"/>
        <v>-0.43247248534151322</v>
      </c>
      <c r="BY24" s="86">
        <f t="shared" si="38"/>
        <v>0.38229598893499306</v>
      </c>
      <c r="BZ24" s="89">
        <f t="shared" si="17"/>
        <v>5.1678165355976882</v>
      </c>
      <c r="CA24" s="89">
        <f t="shared" si="18"/>
        <v>-0.76806953738829864</v>
      </c>
      <c r="CB24" s="38"/>
      <c r="CC24" s="36">
        <v>44287</v>
      </c>
      <c r="CD24" s="38">
        <v>63.2</v>
      </c>
      <c r="CE24" s="88">
        <f t="shared" si="39"/>
        <v>-6.1349693251533743</v>
      </c>
      <c r="CF24" s="86">
        <f t="shared" si="50"/>
        <v>-0.44606149093753278</v>
      </c>
      <c r="CG24" s="86">
        <f t="shared" si="19"/>
        <v>0.47805156013392752</v>
      </c>
      <c r="CH24" s="86">
        <f t="shared" si="40"/>
        <v>6.297306987491039</v>
      </c>
      <c r="CI24" s="89">
        <f t="shared" si="20"/>
        <v>-0.8398579943952118</v>
      </c>
      <c r="CJ24" s="89"/>
      <c r="CK24" s="100">
        <v>44287</v>
      </c>
      <c r="CL24" s="101">
        <v>487409</v>
      </c>
      <c r="CM24" s="105">
        <f t="shared" si="55"/>
        <v>-1.3613782724847818E-3</v>
      </c>
      <c r="CN24" s="92">
        <f t="shared" si="51"/>
        <v>5.5318830350381959E-3</v>
      </c>
      <c r="CO24" s="92">
        <f t="shared" si="52"/>
        <v>0.44142652278519767</v>
      </c>
      <c r="CP24" s="92">
        <f t="shared" si="53"/>
        <v>1.3613782724847818E-3</v>
      </c>
      <c r="CQ24" s="93">
        <f t="shared" si="54"/>
        <v>-3.2001000120965377E-3</v>
      </c>
      <c r="CR24" s="94"/>
      <c r="CS24" s="98"/>
      <c r="CT24" s="36">
        <v>44287</v>
      </c>
      <c r="CU24" s="38">
        <v>1.67</v>
      </c>
      <c r="CV24" s="38">
        <v>1.67</v>
      </c>
      <c r="CW24" s="86">
        <f t="shared" si="21"/>
        <v>1.5852684443712808</v>
      </c>
      <c r="CX24" s="86">
        <f t="shared" si="22"/>
        <v>1</v>
      </c>
      <c r="CY24" s="86">
        <f t="shared" si="23"/>
        <v>1.1299999999999999</v>
      </c>
      <c r="CZ24" s="89">
        <f t="shared" si="24"/>
        <v>1.4114537037037034</v>
      </c>
      <c r="DA24" s="87"/>
      <c r="DB24" s="83">
        <v>44228</v>
      </c>
      <c r="DC24" s="84">
        <v>125.51</v>
      </c>
      <c r="DD24" s="42">
        <f t="shared" si="25"/>
        <v>98.694660690414409</v>
      </c>
      <c r="DE24" s="88">
        <f t="shared" si="41"/>
        <v>0.45518067478539714</v>
      </c>
      <c r="DF24" s="42">
        <f t="shared" si="26"/>
        <v>61.75325832312457</v>
      </c>
      <c r="DG24" s="42">
        <f t="shared" si="27"/>
        <v>10.318747170774477</v>
      </c>
      <c r="DH24" s="42">
        <f t="shared" si="28"/>
        <v>9.2409099953679574E-2</v>
      </c>
      <c r="DI24" s="96">
        <f t="shared" si="29"/>
        <v>0.41537872254385028</v>
      </c>
      <c r="DJ24" s="24"/>
      <c r="DK24" s="24"/>
    </row>
    <row r="25" spans="1:115" x14ac:dyDescent="0.25">
      <c r="A25" s="80"/>
      <c r="B25" s="81" t="s">
        <v>95</v>
      </c>
      <c r="C25" s="80"/>
      <c r="D25" s="80"/>
      <c r="E25" s="80"/>
      <c r="F25" s="80"/>
      <c r="G25" s="81" t="s">
        <v>96</v>
      </c>
      <c r="H25" s="80"/>
      <c r="I25" s="80"/>
      <c r="J25" s="42"/>
      <c r="L25" s="38" t="s">
        <v>43</v>
      </c>
      <c r="M25" s="38">
        <v>100.3095</v>
      </c>
      <c r="N25" s="99">
        <f t="shared" si="30"/>
        <v>100.51402593998266</v>
      </c>
      <c r="O25" s="88">
        <f t="shared" si="42"/>
        <v>0.34010653768888166</v>
      </c>
      <c r="P25" s="88">
        <f t="shared" si="43"/>
        <v>4.0812784522665799</v>
      </c>
      <c r="Q25" s="99"/>
      <c r="R25" s="83">
        <v>43466</v>
      </c>
      <c r="S25" s="84">
        <v>18833.195</v>
      </c>
      <c r="T25" s="42">
        <v>0.6</v>
      </c>
      <c r="U25" s="86">
        <v>2.38</v>
      </c>
      <c r="V25" s="42"/>
      <c r="W25" s="87"/>
      <c r="X25" s="36">
        <v>44256</v>
      </c>
      <c r="Y25" s="38">
        <v>3901.82</v>
      </c>
      <c r="Z25" s="88">
        <f t="shared" si="59"/>
        <v>3.3341671356804876</v>
      </c>
      <c r="AA25" s="86">
        <f t="shared" si="31"/>
        <v>0.33486686625290929</v>
      </c>
      <c r="AB25" s="86">
        <f t="shared" si="57"/>
        <v>0.71416455746609431</v>
      </c>
      <c r="AC25" s="86">
        <f t="shared" si="58"/>
        <v>1.3783488483234647</v>
      </c>
      <c r="AD25" s="89">
        <f t="shared" si="56"/>
        <v>0.3626630244056947</v>
      </c>
      <c r="AE25" s="87"/>
      <c r="AF25" s="36">
        <v>44261</v>
      </c>
      <c r="AG25" s="38">
        <v>734000</v>
      </c>
      <c r="AH25" s="88">
        <f t="shared" si="32"/>
        <v>-16.155291170945524</v>
      </c>
      <c r="AI25" s="86">
        <f t="shared" si="44"/>
        <v>0.34535712564140542</v>
      </c>
      <c r="AJ25" s="86">
        <f t="shared" si="1"/>
        <v>0.77411576146502692</v>
      </c>
      <c r="AK25" s="86">
        <f t="shared" si="2"/>
        <v>13.153354782897638</v>
      </c>
      <c r="AL25" s="89">
        <f t="shared" si="3"/>
        <v>-0.99637033881645554</v>
      </c>
      <c r="AM25" s="38"/>
      <c r="AN25" s="102">
        <v>44256</v>
      </c>
      <c r="AO25" s="103">
        <v>41.7</v>
      </c>
      <c r="AP25" s="88">
        <f t="shared" si="45"/>
        <v>0.48076923076923761</v>
      </c>
      <c r="AQ25" s="42">
        <f t="shared" si="4"/>
        <v>0.14329973427409015</v>
      </c>
      <c r="AR25" s="42">
        <f t="shared" si="5"/>
        <v>0.31225853963275502</v>
      </c>
      <c r="AS25" s="42">
        <f t="shared" si="6"/>
        <v>0.12252637252638054</v>
      </c>
      <c r="AT25" s="96">
        <f t="shared" si="7"/>
        <v>0.49374708024346142</v>
      </c>
      <c r="AU25" s="89"/>
      <c r="AV25" s="100">
        <v>44256</v>
      </c>
      <c r="AW25" s="101">
        <v>34.9</v>
      </c>
      <c r="AX25" s="97">
        <f t="shared" si="46"/>
        <v>0.86330935251797747</v>
      </c>
      <c r="AY25" s="92">
        <f t="shared" si="8"/>
        <v>1.9687571290704866</v>
      </c>
      <c r="AZ25" s="92">
        <f t="shared" si="9"/>
        <v>0.7738893683000968</v>
      </c>
      <c r="BA25" s="92">
        <f t="shared" si="10"/>
        <v>0.86330935251797747</v>
      </c>
      <c r="BB25" s="93">
        <f t="shared" si="11"/>
        <v>2.0293230215826856</v>
      </c>
      <c r="BC25" s="94"/>
      <c r="BD25" s="100">
        <v>44256</v>
      </c>
      <c r="BE25" s="101">
        <v>30.06</v>
      </c>
      <c r="BF25" s="97">
        <f t="shared" si="47"/>
        <v>6.6555740432610894E-2</v>
      </c>
      <c r="BG25" s="92">
        <f t="shared" si="33"/>
        <v>-0.42312494525291228</v>
      </c>
      <c r="BH25" s="92">
        <f t="shared" si="12"/>
        <v>0.23461332770631033</v>
      </c>
      <c r="BI25" s="92">
        <f t="shared" si="13"/>
        <v>0.29168711781024614</v>
      </c>
      <c r="BJ25" s="93">
        <f t="shared" si="14"/>
        <v>-1.1754176655514015</v>
      </c>
      <c r="BK25" s="89"/>
      <c r="BL25" s="36">
        <v>44256</v>
      </c>
      <c r="BM25" s="38">
        <v>84.9</v>
      </c>
      <c r="BN25" s="86">
        <f t="shared" si="15"/>
        <v>86.368260427263493</v>
      </c>
      <c r="BO25" s="88">
        <f t="shared" si="48"/>
        <v>10.018552875695748</v>
      </c>
      <c r="BP25" s="86">
        <f t="shared" si="49"/>
        <v>1.7273527448048598</v>
      </c>
      <c r="BQ25" s="86">
        <f t="shared" si="34"/>
        <v>1</v>
      </c>
      <c r="BR25" s="86">
        <f t="shared" si="35"/>
        <v>9.4204415272997224</v>
      </c>
      <c r="BS25" s="89">
        <f t="shared" si="16"/>
        <v>1.9092894260258255</v>
      </c>
      <c r="BT25" s="98"/>
      <c r="BU25" s="36">
        <v>44256</v>
      </c>
      <c r="BV25" s="38">
        <v>68</v>
      </c>
      <c r="BW25" s="88">
        <f t="shared" si="36"/>
        <v>4.8192771084337389</v>
      </c>
      <c r="BX25" s="86">
        <f t="shared" si="37"/>
        <v>0.33720221647381055</v>
      </c>
      <c r="BY25" s="86">
        <f t="shared" si="38"/>
        <v>0.48709193620956864</v>
      </c>
      <c r="BZ25" s="89">
        <f t="shared" si="17"/>
        <v>5.2448090233273623</v>
      </c>
      <c r="CA25" s="89">
        <f t="shared" si="18"/>
        <v>0.77951258766408893</v>
      </c>
      <c r="CB25" s="38"/>
      <c r="CC25" s="36">
        <v>44256</v>
      </c>
      <c r="CD25" s="38">
        <v>67.2</v>
      </c>
      <c r="CE25" s="88">
        <f t="shared" si="39"/>
        <v>25.692695214105804</v>
      </c>
      <c r="CF25" s="86">
        <f t="shared" si="50"/>
        <v>1.8867948431996562</v>
      </c>
      <c r="CG25" s="86">
        <f t="shared" si="19"/>
        <v>0.85387558481304993</v>
      </c>
      <c r="CH25" s="86">
        <f t="shared" si="40"/>
        <v>25.530357551768141</v>
      </c>
      <c r="CI25" s="89">
        <f t="shared" si="20"/>
        <v>3.4049276829306163</v>
      </c>
      <c r="CJ25" s="89"/>
      <c r="CK25" s="100">
        <v>44256</v>
      </c>
      <c r="CL25" s="101">
        <v>488073</v>
      </c>
      <c r="CM25" s="105">
        <f t="shared" si="55"/>
        <v>1.4192153253795648E-2</v>
      </c>
      <c r="CN25" s="92">
        <f t="shared" si="51"/>
        <v>4.0846002815046849E-2</v>
      </c>
      <c r="CO25" s="92">
        <f t="shared" si="52"/>
        <v>0.44740680078570971</v>
      </c>
      <c r="CP25" s="92">
        <f t="shared" si="53"/>
        <v>1.4192153253795648E-2</v>
      </c>
      <c r="CQ25" s="93">
        <f t="shared" si="54"/>
        <v>3.3360536683352315E-2</v>
      </c>
      <c r="CR25" s="94"/>
      <c r="CS25" s="98"/>
      <c r="CT25" s="36">
        <v>44256</v>
      </c>
      <c r="CU25" s="38">
        <v>1.4</v>
      </c>
      <c r="CV25" s="38">
        <v>1.4</v>
      </c>
      <c r="CW25" s="86">
        <f t="shared" si="21"/>
        <v>1.1598210407811855</v>
      </c>
      <c r="CX25" s="86">
        <f t="shared" si="22"/>
        <v>0.87614678899082576</v>
      </c>
      <c r="CY25" s="86">
        <f t="shared" si="23"/>
        <v>0.85999999999999988</v>
      </c>
      <c r="CZ25" s="89">
        <f t="shared" si="24"/>
        <v>1.0742037037037033</v>
      </c>
      <c r="DA25" s="87"/>
      <c r="DB25" s="83">
        <v>44197</v>
      </c>
      <c r="DC25" s="84">
        <v>124.94</v>
      </c>
      <c r="DD25" s="42">
        <f t="shared" si="25"/>
        <v>98.246441770857899</v>
      </c>
      <c r="DE25" s="88">
        <f>200*(DD25-DD26)/(DD25+DD26)</f>
        <v>0.40099446627636098</v>
      </c>
      <c r="DF25" s="42">
        <f t="shared" si="26"/>
        <v>61.472575989848899</v>
      </c>
      <c r="DG25" s="42">
        <f t="shared" si="27"/>
        <v>10.275806532112398</v>
      </c>
      <c r="DH25" s="42">
        <f t="shared" si="28"/>
        <v>3.8222891444643414E-2</v>
      </c>
      <c r="DI25" s="96">
        <f t="shared" si="29"/>
        <v>0.17181182186783167</v>
      </c>
      <c r="DJ25" s="24"/>
      <c r="DK25" s="24"/>
    </row>
    <row r="26" spans="1:115" x14ac:dyDescent="0.25">
      <c r="A26" s="35" t="s">
        <v>71</v>
      </c>
      <c r="B26" s="35" t="s">
        <v>89</v>
      </c>
      <c r="C26" s="35" t="s">
        <v>88</v>
      </c>
      <c r="D26" s="35" t="s">
        <v>87</v>
      </c>
      <c r="E26" s="35" t="s">
        <v>33</v>
      </c>
      <c r="F26" s="35"/>
      <c r="G26" s="35" t="s">
        <v>88</v>
      </c>
      <c r="H26" s="35" t="s">
        <v>87</v>
      </c>
      <c r="I26" s="35" t="s">
        <v>33</v>
      </c>
      <c r="J26" s="42"/>
      <c r="L26" s="38" t="s">
        <v>44</v>
      </c>
      <c r="M26" s="38">
        <v>99.968919999999997</v>
      </c>
      <c r="N26" s="99">
        <f t="shared" si="30"/>
        <v>100.17275151478226</v>
      </c>
      <c r="O26" s="88">
        <f t="shared" si="42"/>
        <v>0.39015062849109278</v>
      </c>
      <c r="P26" s="88">
        <f t="shared" si="43"/>
        <v>4.6818075418931135</v>
      </c>
      <c r="Q26" s="99"/>
      <c r="R26" s="83">
        <v>43374</v>
      </c>
      <c r="S26" s="84">
        <v>18721.280999999999</v>
      </c>
      <c r="T26" s="42">
        <v>0.22</v>
      </c>
      <c r="U26" s="96">
        <v>0.89</v>
      </c>
      <c r="V26" s="96"/>
      <c r="W26" s="87"/>
      <c r="X26" s="36">
        <v>44228</v>
      </c>
      <c r="Y26" s="38">
        <v>3773.86</v>
      </c>
      <c r="Z26" s="88">
        <f t="shared" si="59"/>
        <v>1.9589243977197177</v>
      </c>
      <c r="AA26" s="86">
        <f t="shared" si="31"/>
        <v>0.1099975263952529</v>
      </c>
      <c r="AB26" s="86">
        <f t="shared" si="57"/>
        <v>0.67583480290197384</v>
      </c>
      <c r="AC26" s="86">
        <f t="shared" si="58"/>
        <v>3.1061103626948139E-3</v>
      </c>
      <c r="AD26" s="89">
        <f t="shared" si="56"/>
        <v>8.1726144991736899E-4</v>
      </c>
      <c r="AE26" s="87"/>
      <c r="AF26" s="36">
        <v>44233</v>
      </c>
      <c r="AG26" s="38">
        <v>863000</v>
      </c>
      <c r="AH26" s="88">
        <f t="shared" si="32"/>
        <v>9.9756690997566917</v>
      </c>
      <c r="AI26" s="86">
        <f t="shared" si="44"/>
        <v>-0.36827050253263111</v>
      </c>
      <c r="AJ26" s="86">
        <f t="shared" si="1"/>
        <v>0.67438208681249934</v>
      </c>
      <c r="AK26" s="86">
        <f t="shared" si="2"/>
        <v>12.977605487804578</v>
      </c>
      <c r="AL26" s="89">
        <f t="shared" si="3"/>
        <v>0.98305728008817495</v>
      </c>
      <c r="AM26" s="38"/>
      <c r="AN26" s="102">
        <v>44228</v>
      </c>
      <c r="AO26" s="103">
        <v>41.5</v>
      </c>
      <c r="AP26" s="88">
        <f t="shared" si="45"/>
        <v>-0.24067388688327659</v>
      </c>
      <c r="AQ26" s="42">
        <f t="shared" si="4"/>
        <v>-0.84325236083316268</v>
      </c>
      <c r="AR26" s="42">
        <f t="shared" si="5"/>
        <v>0.17702247159093348</v>
      </c>
      <c r="AS26" s="42">
        <f t="shared" si="6"/>
        <v>0.59891674512613369</v>
      </c>
      <c r="AT26" s="96">
        <f t="shared" si="7"/>
        <v>-2.4134673059979579</v>
      </c>
      <c r="AU26" s="89"/>
      <c r="AV26" s="100">
        <v>44228</v>
      </c>
      <c r="AW26" s="101">
        <v>34.6</v>
      </c>
      <c r="AX26" s="97">
        <f t="shared" si="46"/>
        <v>-1.1494252873563178</v>
      </c>
      <c r="AY26" s="92">
        <f t="shared" si="8"/>
        <v>-2.6011344121396065</v>
      </c>
      <c r="AZ26" s="92">
        <f t="shared" si="9"/>
        <v>0</v>
      </c>
      <c r="BA26" s="92">
        <f t="shared" si="10"/>
        <v>1.1494252873563178</v>
      </c>
      <c r="BB26" s="93">
        <f t="shared" si="11"/>
        <v>-2.7018764367815606</v>
      </c>
      <c r="BC26" s="94"/>
      <c r="BD26" s="100">
        <v>44228</v>
      </c>
      <c r="BE26" s="101">
        <v>30.04</v>
      </c>
      <c r="BF26" s="97">
        <f t="shared" si="47"/>
        <v>0.36685009171252103</v>
      </c>
      <c r="BG26" s="92">
        <f t="shared" si="33"/>
        <v>-1.2481314237276915E-2</v>
      </c>
      <c r="BH26" s="92">
        <f t="shared" si="12"/>
        <v>0.29090415137430298</v>
      </c>
      <c r="BI26" s="92">
        <f t="shared" si="13"/>
        <v>8.6072334696639663E-3</v>
      </c>
      <c r="BJ26" s="93">
        <f t="shared" si="14"/>
        <v>3.4684748328000801E-2</v>
      </c>
      <c r="BK26" s="89"/>
      <c r="BL26" s="36">
        <v>44228</v>
      </c>
      <c r="BM26" s="38">
        <v>76.8</v>
      </c>
      <c r="BN26" s="86">
        <f t="shared" si="15"/>
        <v>78.128179043743643</v>
      </c>
      <c r="BO26" s="88">
        <f t="shared" si="48"/>
        <v>-2.8241335044929317</v>
      </c>
      <c r="BP26" s="86">
        <f t="shared" si="49"/>
        <v>-0.24616533164985652</v>
      </c>
      <c r="BQ26" s="86">
        <f t="shared" si="34"/>
        <v>0.59258787746342068</v>
      </c>
      <c r="BR26" s="86">
        <f t="shared" si="35"/>
        <v>3.4222448528889586</v>
      </c>
      <c r="BS26" s="89">
        <f t="shared" si="16"/>
        <v>-0.69360399849168408</v>
      </c>
      <c r="BT26" s="98"/>
      <c r="BU26" s="36">
        <v>44228</v>
      </c>
      <c r="BV26" s="38">
        <v>64.8</v>
      </c>
      <c r="BW26" s="88">
        <f t="shared" si="36"/>
        <v>5.8776806989674268</v>
      </c>
      <c r="BX26" s="86">
        <f t="shared" si="37"/>
        <v>0.41543670818143158</v>
      </c>
      <c r="BY26" s="86">
        <f t="shared" si="38"/>
        <v>0.49774404371512654</v>
      </c>
      <c r="BZ26" s="89">
        <f t="shared" si="17"/>
        <v>6.3032126138610503</v>
      </c>
      <c r="CA26" s="89">
        <f t="shared" si="18"/>
        <v>0.936818395746013</v>
      </c>
      <c r="CB26" s="38"/>
      <c r="CC26" s="36">
        <v>44228</v>
      </c>
      <c r="CD26" s="38">
        <v>51.9</v>
      </c>
      <c r="CE26" s="88">
        <f t="shared" si="39"/>
        <v>-17.414248021108179</v>
      </c>
      <c r="CF26" s="86">
        <f t="shared" si="50"/>
        <v>-1.272793113608119</v>
      </c>
      <c r="CG26" s="86">
        <f t="shared" si="19"/>
        <v>0.34486478767180068</v>
      </c>
      <c r="CH26" s="86">
        <f t="shared" si="40"/>
        <v>17.576585683445842</v>
      </c>
      <c r="CI26" s="89">
        <f t="shared" si="20"/>
        <v>-2.3441506075116405</v>
      </c>
      <c r="CJ26" s="89"/>
      <c r="CK26" s="100">
        <v>44228</v>
      </c>
      <c r="CL26" s="101">
        <v>481195</v>
      </c>
      <c r="CM26" s="105">
        <f t="shared" si="55"/>
        <v>4.2380161502777623E-3</v>
      </c>
      <c r="CN26" s="92">
        <f t="shared" si="51"/>
        <v>1.8245245592399286E-2</v>
      </c>
      <c r="CO26" s="92">
        <f t="shared" si="52"/>
        <v>0.4435794701866323</v>
      </c>
      <c r="CP26" s="92">
        <f t="shared" si="53"/>
        <v>4.2380161502777623E-3</v>
      </c>
      <c r="CQ26" s="93">
        <f t="shared" si="54"/>
        <v>9.9620184983676488E-3</v>
      </c>
      <c r="CR26" s="94"/>
      <c r="CS26" s="98"/>
      <c r="CT26" s="36">
        <v>44228</v>
      </c>
      <c r="CU26" s="38">
        <v>1.02</v>
      </c>
      <c r="CV26" s="38">
        <v>1.02</v>
      </c>
      <c r="CW26" s="86">
        <f t="shared" si="21"/>
        <v>0.56104321350623698</v>
      </c>
      <c r="CX26" s="86">
        <f t="shared" si="22"/>
        <v>0.70183486238532122</v>
      </c>
      <c r="CY26" s="86">
        <f t="shared" si="23"/>
        <v>0.48</v>
      </c>
      <c r="CZ26" s="89">
        <f t="shared" si="24"/>
        <v>0.59955555555555551</v>
      </c>
      <c r="DA26" s="87"/>
      <c r="DB26" s="83">
        <v>44166</v>
      </c>
      <c r="DC26" s="84">
        <v>124.44</v>
      </c>
      <c r="DD26" s="42">
        <f t="shared" si="25"/>
        <v>97.853267280018869</v>
      </c>
      <c r="DE26" s="88">
        <f>200*(DD26-DD27)/(DD26+DD27)</f>
        <v>0.13670539986329455</v>
      </c>
      <c r="DF26" s="42">
        <f t="shared" si="26"/>
        <v>61.226363416800076</v>
      </c>
      <c r="DG26" s="42">
        <f t="shared" si="27"/>
        <v>10.238139305215837</v>
      </c>
      <c r="DH26" s="42">
        <f t="shared" si="28"/>
        <v>0.22606617496842302</v>
      </c>
      <c r="DI26" s="96">
        <f t="shared" si="29"/>
        <v>-1.0161670118616823</v>
      </c>
      <c r="DJ26" s="24"/>
      <c r="DK26" s="24"/>
    </row>
    <row r="27" spans="1:115" x14ac:dyDescent="0.25">
      <c r="A27" s="71">
        <v>44593</v>
      </c>
      <c r="B27" s="70">
        <f t="shared" ref="B27:B64" si="60">(AA14+AI14+AQ14+BP14+BX14+CF14+CW14)/7</f>
        <v>-0.30924806193147286</v>
      </c>
      <c r="C27" s="72">
        <f t="shared" ref="C27:C64" si="61">B27*$C$20+$C$21</f>
        <v>-3.8395978340635906</v>
      </c>
      <c r="D27" s="72">
        <f t="shared" ref="D27:D32" si="62">C27+$C$23</f>
        <v>-2.4060214526704304</v>
      </c>
      <c r="E27" s="37">
        <f>E28*(200+D27)/(200-D27)</f>
        <v>109.6331324056401</v>
      </c>
      <c r="F27" s="39"/>
      <c r="G27" s="37">
        <f t="shared" ref="G27:G64" si="63">(Z14*$Y$11-AH14*$AG$11+AP14*$AO$11+BO14*$BM$11+BW14*$BV$11+CE14*$CD$11+CV14*$CU$11)</f>
        <v>-0.14061065747620605</v>
      </c>
      <c r="H27" s="37">
        <f t="shared" ref="H27:H64" si="64">G27+$H$21</f>
        <v>-0.44134287722081911</v>
      </c>
      <c r="I27" s="37">
        <f t="shared" ref="I27:I63" si="65">I28*(200+H27)/(200-H27)</f>
        <v>105.22671375623815</v>
      </c>
      <c r="J27" s="42"/>
      <c r="L27" s="38" t="s">
        <v>45</v>
      </c>
      <c r="M27" s="38">
        <v>99.579650000000001</v>
      </c>
      <c r="N27" s="99">
        <f t="shared" si="30"/>
        <v>99.782687813162212</v>
      </c>
      <c r="O27" s="88">
        <f t="shared" si="42"/>
        <v>0.31712295482271763</v>
      </c>
      <c r="P27" s="88">
        <f t="shared" si="43"/>
        <v>3.8054754578726113</v>
      </c>
      <c r="Q27" s="99"/>
      <c r="R27" s="83">
        <v>43282</v>
      </c>
      <c r="S27" s="84">
        <v>18679.598999999998</v>
      </c>
      <c r="T27" s="42">
        <v>0.48</v>
      </c>
      <c r="U27" s="96">
        <v>1.92</v>
      </c>
      <c r="V27" s="96"/>
      <c r="W27" s="87"/>
      <c r="X27" s="36">
        <v>44200</v>
      </c>
      <c r="Y27" s="38">
        <v>3700.65</v>
      </c>
      <c r="Z27" s="88">
        <f t="shared" si="59"/>
        <v>1.0376064429384435</v>
      </c>
      <c r="AA27" s="86">
        <f t="shared" si="31"/>
        <v>-4.0649450005346123E-2</v>
      </c>
      <c r="AB27" s="86">
        <f t="shared" si="57"/>
        <v>0.65015650618568099</v>
      </c>
      <c r="AC27" s="86">
        <f t="shared" si="58"/>
        <v>0.91821184441857939</v>
      </c>
      <c r="AD27" s="89">
        <f t="shared" si="56"/>
        <v>-0.24159448817838453</v>
      </c>
      <c r="AE27" s="87"/>
      <c r="AF27" s="36">
        <v>44198</v>
      </c>
      <c r="AG27" s="38">
        <v>781000</v>
      </c>
      <c r="AH27" s="88">
        <f t="shared" si="32"/>
        <v>-8.8127294981640141</v>
      </c>
      <c r="AI27" s="86">
        <f t="shared" si="44"/>
        <v>0.14483426628274912</v>
      </c>
      <c r="AJ27" s="86">
        <f t="shared" si="1"/>
        <v>0.74609150788218559</v>
      </c>
      <c r="AK27" s="86">
        <f t="shared" si="2"/>
        <v>5.8107931101161281</v>
      </c>
      <c r="AL27" s="89">
        <f t="shared" si="3"/>
        <v>-0.440169218840403</v>
      </c>
      <c r="AM27" s="38"/>
      <c r="AN27" s="102">
        <v>44197</v>
      </c>
      <c r="AO27" s="103">
        <v>41.6</v>
      </c>
      <c r="AP27" s="88">
        <f t="shared" si="45"/>
        <v>0.48192771084338032</v>
      </c>
      <c r="AQ27" s="42">
        <f t="shared" si="4"/>
        <v>0.14488392146268561</v>
      </c>
      <c r="AR27" s="42">
        <f t="shared" si="5"/>
        <v>0.31247569922066765</v>
      </c>
      <c r="AS27" s="42">
        <f t="shared" si="6"/>
        <v>0.12368485260052325</v>
      </c>
      <c r="AT27" s="96">
        <f t="shared" si="7"/>
        <v>0.49841543157333568</v>
      </c>
      <c r="AU27" s="89"/>
      <c r="AV27" s="100">
        <v>44197</v>
      </c>
      <c r="AW27" s="101">
        <v>35</v>
      </c>
      <c r="AX27" s="97">
        <f t="shared" si="46"/>
        <v>0.86083213773313383</v>
      </c>
      <c r="AY27" s="92">
        <f t="shared" si="8"/>
        <v>1.9631326405429157</v>
      </c>
      <c r="AZ27" s="92">
        <f t="shared" si="9"/>
        <v>0.77293688795469673</v>
      </c>
      <c r="BA27" s="92">
        <f t="shared" si="10"/>
        <v>0.86083213773313383</v>
      </c>
      <c r="BB27" s="93">
        <f t="shared" si="11"/>
        <v>2.0234999999999514</v>
      </c>
      <c r="BC27" s="94"/>
      <c r="BD27" s="100">
        <v>44197</v>
      </c>
      <c r="BE27" s="101">
        <v>29.93</v>
      </c>
      <c r="BF27" s="97">
        <f t="shared" si="47"/>
        <v>3.3416875522132031E-2</v>
      </c>
      <c r="BG27" s="92">
        <f t="shared" si="33"/>
        <v>-0.4684413614844356</v>
      </c>
      <c r="BH27" s="92">
        <f t="shared" si="12"/>
        <v>0.22840137602196309</v>
      </c>
      <c r="BI27" s="92">
        <f t="shared" si="13"/>
        <v>0.32482598272072505</v>
      </c>
      <c r="BJ27" s="93">
        <f t="shared" si="14"/>
        <v>-1.3089580410212505</v>
      </c>
      <c r="BK27" s="89"/>
      <c r="BL27" s="36">
        <v>44197</v>
      </c>
      <c r="BM27" s="38">
        <v>79</v>
      </c>
      <c r="BN27" s="86">
        <f t="shared" si="15"/>
        <v>80.366225839267543</v>
      </c>
      <c r="BO27" s="88">
        <f t="shared" si="48"/>
        <v>-2.1289918597370261</v>
      </c>
      <c r="BP27" s="86">
        <f t="shared" si="49"/>
        <v>-0.13934386447313585</v>
      </c>
      <c r="BQ27" s="86">
        <f t="shared" si="34"/>
        <v>0.61464004977142428</v>
      </c>
      <c r="BR27" s="86">
        <f t="shared" si="35"/>
        <v>2.7271032081330526</v>
      </c>
      <c r="BS27" s="89">
        <f t="shared" si="16"/>
        <v>-0.55271605942041546</v>
      </c>
      <c r="BT27" s="98"/>
      <c r="BU27" s="36">
        <v>44197</v>
      </c>
      <c r="BV27" s="38">
        <v>61.1</v>
      </c>
      <c r="BW27" s="88">
        <f t="shared" si="36"/>
        <v>-10.542635658914735</v>
      </c>
      <c r="BX27" s="86">
        <f t="shared" si="37"/>
        <v>-0.79831116212717423</v>
      </c>
      <c r="BY27" s="86">
        <f t="shared" si="38"/>
        <v>0.33248480169834987</v>
      </c>
      <c r="BZ27" s="89">
        <f t="shared" si="17"/>
        <v>10.117103744021112</v>
      </c>
      <c r="CA27" s="89">
        <f t="shared" si="18"/>
        <v>-1.5036600349205314</v>
      </c>
      <c r="CB27" s="38"/>
      <c r="CC27" s="36">
        <v>44197</v>
      </c>
      <c r="CD27" s="38">
        <v>61.8</v>
      </c>
      <c r="CE27" s="88">
        <f t="shared" si="39"/>
        <v>5.4862842892768038</v>
      </c>
      <c r="CF27" s="86">
        <f t="shared" si="50"/>
        <v>0.40573569548804622</v>
      </c>
      <c r="CG27" s="86">
        <f t="shared" si="19"/>
        <v>0.61527640425670671</v>
      </c>
      <c r="CH27" s="86">
        <f t="shared" si="40"/>
        <v>5.3239466269391391</v>
      </c>
      <c r="CI27" s="89">
        <f t="shared" si="20"/>
        <v>0.71004306209783952</v>
      </c>
      <c r="CJ27" s="89"/>
      <c r="CK27" s="100">
        <v>44197</v>
      </c>
      <c r="CL27" s="101">
        <v>479160</v>
      </c>
      <c r="CM27" s="105">
        <f t="shared" si="55"/>
        <v>2.2873209468444851E-2</v>
      </c>
      <c r="CN27" s="92">
        <f t="shared" si="51"/>
        <v>6.0556244084890729E-2</v>
      </c>
      <c r="CO27" s="92">
        <f t="shared" si="52"/>
        <v>0.45074463627432243</v>
      </c>
      <c r="CP27" s="92">
        <f t="shared" si="53"/>
        <v>2.2873209468444851E-2</v>
      </c>
      <c r="CQ27" s="93">
        <f t="shared" si="54"/>
        <v>5.3766509555833411E-2</v>
      </c>
      <c r="CR27" s="94"/>
      <c r="CS27" s="98"/>
      <c r="CT27" s="36">
        <v>44200</v>
      </c>
      <c r="CU27" s="38">
        <v>0.84</v>
      </c>
      <c r="CV27" s="38">
        <v>0.84</v>
      </c>
      <c r="CW27" s="86">
        <f t="shared" si="21"/>
        <v>0.27741161111284013</v>
      </c>
      <c r="CX27" s="86">
        <f t="shared" si="22"/>
        <v>0.61926605504587173</v>
      </c>
      <c r="CY27" s="86">
        <f t="shared" si="23"/>
        <v>0.29999999999999993</v>
      </c>
      <c r="CZ27" s="89">
        <f t="shared" si="24"/>
        <v>0.37472222222222212</v>
      </c>
      <c r="DA27" s="87"/>
      <c r="DB27" s="83">
        <v>44136</v>
      </c>
      <c r="DC27" s="84">
        <v>124.27</v>
      </c>
      <c r="DD27" s="42">
        <f t="shared" si="25"/>
        <v>97.719587953133598</v>
      </c>
      <c r="DE27" s="88">
        <f>200*(DD27-DD28)/(DD27+DD28)</f>
        <v>0.36277157483171757</v>
      </c>
      <c r="DF27" s="42">
        <f t="shared" si="26"/>
        <v>61.142651141963476</v>
      </c>
      <c r="DG27" s="42">
        <f t="shared" si="27"/>
        <v>10.225332448071004</v>
      </c>
      <c r="DH27" s="42">
        <f t="shared" si="28"/>
        <v>0</v>
      </c>
      <c r="DI27" s="96">
        <f t="shared" si="29"/>
        <v>0</v>
      </c>
      <c r="DJ27" s="24"/>
      <c r="DK27" s="24"/>
    </row>
    <row r="28" spans="1:115" x14ac:dyDescent="0.25">
      <c r="A28" s="71">
        <v>44562</v>
      </c>
      <c r="B28" s="70">
        <f t="shared" si="60"/>
        <v>1.4725029123646862E-2</v>
      </c>
      <c r="C28" s="72">
        <f t="shared" si="61"/>
        <v>-0.21125857175037835</v>
      </c>
      <c r="D28" s="72">
        <f t="shared" si="62"/>
        <v>1.2223178096427818</v>
      </c>
      <c r="E28" s="37">
        <f t="shared" ref="E28:E63" si="66">E29*(200+D28)/(200-D28)</f>
        <v>112.3030484671586</v>
      </c>
      <c r="F28" s="39"/>
      <c r="G28" s="37">
        <f t="shared" si="63"/>
        <v>0.69403970320553976</v>
      </c>
      <c r="H28" s="37">
        <f t="shared" si="64"/>
        <v>0.3933074834609267</v>
      </c>
      <c r="I28" s="37">
        <f t="shared" si="65"/>
        <v>105.69215145039037</v>
      </c>
      <c r="J28" s="42"/>
      <c r="L28" s="38" t="s">
        <v>46</v>
      </c>
      <c r="M28" s="38">
        <v>99.264359999999996</v>
      </c>
      <c r="N28" s="99">
        <f t="shared" si="30"/>
        <v>99.46675495297832</v>
      </c>
      <c r="O28" s="88">
        <f t="shared" si="42"/>
        <v>0.32301322949661443</v>
      </c>
      <c r="P28" s="88">
        <f t="shared" si="43"/>
        <v>3.8761587539593734</v>
      </c>
      <c r="Q28" s="99"/>
      <c r="R28" s="83">
        <v>43191</v>
      </c>
      <c r="S28" s="84">
        <v>18590.004000000001</v>
      </c>
      <c r="T28" s="42">
        <v>0.83</v>
      </c>
      <c r="U28" s="96">
        <v>3.32</v>
      </c>
      <c r="V28" s="96"/>
      <c r="W28" s="87"/>
      <c r="X28" s="36">
        <v>44166</v>
      </c>
      <c r="Y28" s="38">
        <v>3662.45</v>
      </c>
      <c r="Z28" s="88">
        <f t="shared" si="59"/>
        <v>10.102557262692018</v>
      </c>
      <c r="AA28" s="86">
        <f t="shared" si="31"/>
        <v>1.4415830682355582</v>
      </c>
      <c r="AB28" s="86">
        <f t="shared" si="57"/>
        <v>0.90280815121250102</v>
      </c>
      <c r="AC28" s="86">
        <f t="shared" si="58"/>
        <v>8.1467389753349959</v>
      </c>
      <c r="AD28" s="89">
        <f t="shared" si="56"/>
        <v>2.1435219388998874</v>
      </c>
      <c r="AE28" s="87"/>
      <c r="AF28" s="36">
        <v>44170</v>
      </c>
      <c r="AG28" s="38">
        <v>853000</v>
      </c>
      <c r="AH28" s="88">
        <f t="shared" si="32"/>
        <v>15.812776723592663</v>
      </c>
      <c r="AI28" s="86">
        <f t="shared" si="44"/>
        <v>-0.52767992437714684</v>
      </c>
      <c r="AJ28" s="86">
        <f t="shared" si="1"/>
        <v>0.65210367887660148</v>
      </c>
      <c r="AK28" s="86">
        <f t="shared" si="2"/>
        <v>18.814713111640547</v>
      </c>
      <c r="AL28" s="89">
        <f t="shared" si="3"/>
        <v>1.4252198307730835</v>
      </c>
      <c r="AM28" s="38"/>
      <c r="AN28" s="102">
        <v>44166</v>
      </c>
      <c r="AO28" s="103">
        <v>41.4</v>
      </c>
      <c r="AP28" s="88">
        <f t="shared" si="45"/>
        <v>0.24183796856106757</v>
      </c>
      <c r="AQ28" s="42">
        <f t="shared" si="4"/>
        <v>-0.18343168993727096</v>
      </c>
      <c r="AR28" s="42">
        <f t="shared" si="5"/>
        <v>0.26747035932764379</v>
      </c>
      <c r="AS28" s="42">
        <f t="shared" si="6"/>
        <v>0.1164048896817895</v>
      </c>
      <c r="AT28" s="96">
        <f t="shared" si="7"/>
        <v>-0.46907921308183043</v>
      </c>
      <c r="AU28" s="89"/>
      <c r="AV28" s="100">
        <v>44166</v>
      </c>
      <c r="AW28" s="101">
        <v>34.700000000000003</v>
      </c>
      <c r="AX28" s="97">
        <f t="shared" si="46"/>
        <v>-0.28776978417264554</v>
      </c>
      <c r="AY28" s="92">
        <f t="shared" si="8"/>
        <v>-0.644755206740669</v>
      </c>
      <c r="AZ28" s="92">
        <f t="shared" si="9"/>
        <v>0.33130350113751733</v>
      </c>
      <c r="BA28" s="92">
        <f t="shared" si="10"/>
        <v>0.28776978417264554</v>
      </c>
      <c r="BB28" s="93">
        <f t="shared" si="11"/>
        <v>-0.67644100719419642</v>
      </c>
      <c r="BC28" s="94"/>
      <c r="BD28" s="100">
        <v>44166</v>
      </c>
      <c r="BE28" s="101">
        <v>29.92</v>
      </c>
      <c r="BF28" s="97">
        <f t="shared" si="47"/>
        <v>0.90649655867048218</v>
      </c>
      <c r="BG28" s="92">
        <f t="shared" si="33"/>
        <v>0.72546924564460524</v>
      </c>
      <c r="BH28" s="92">
        <f t="shared" si="12"/>
        <v>0.39206204523781663</v>
      </c>
      <c r="BI28" s="92">
        <f t="shared" si="13"/>
        <v>0.54825370042762511</v>
      </c>
      <c r="BJ28" s="93">
        <f t="shared" si="14"/>
        <v>2.2093093775426227</v>
      </c>
      <c r="BK28" s="89"/>
      <c r="BL28" s="36">
        <v>44166</v>
      </c>
      <c r="BM28" s="38">
        <v>80.7</v>
      </c>
      <c r="BN28" s="86">
        <f t="shared" si="15"/>
        <v>82.095625635808759</v>
      </c>
      <c r="BO28" s="88">
        <f t="shared" si="48"/>
        <v>4.822335025380724</v>
      </c>
      <c r="BP28" s="86">
        <f t="shared" si="49"/>
        <v>0.928857044356033</v>
      </c>
      <c r="BQ28" s="86">
        <f t="shared" si="34"/>
        <v>0.83515893163715149</v>
      </c>
      <c r="BR28" s="86">
        <f t="shared" si="35"/>
        <v>4.224223676984697</v>
      </c>
      <c r="BS28" s="89">
        <f t="shared" si="16"/>
        <v>0.85614517921079258</v>
      </c>
      <c r="BT28" s="98"/>
      <c r="BU28" s="36">
        <v>44166</v>
      </c>
      <c r="BV28" s="38">
        <v>67.900000000000006</v>
      </c>
      <c r="BW28" s="88">
        <f t="shared" si="36"/>
        <v>4.2105263157894912</v>
      </c>
      <c r="BX28" s="86">
        <f t="shared" si="37"/>
        <v>0.29220491179240871</v>
      </c>
      <c r="BY28" s="86">
        <f t="shared" si="38"/>
        <v>0.48096527626119262</v>
      </c>
      <c r="BZ28" s="89">
        <f t="shared" si="17"/>
        <v>4.6360582306831146</v>
      </c>
      <c r="CA28" s="89">
        <f t="shared" si="18"/>
        <v>0.68903667071342045</v>
      </c>
      <c r="CB28" s="38"/>
      <c r="CC28" s="36">
        <v>44166</v>
      </c>
      <c r="CD28" s="38">
        <v>58.5</v>
      </c>
      <c r="CE28" s="88">
        <f t="shared" si="39"/>
        <v>2.2471910112359499</v>
      </c>
      <c r="CF28" s="86">
        <f t="shared" si="50"/>
        <v>0.16832150315174993</v>
      </c>
      <c r="CG28" s="86">
        <f t="shared" si="19"/>
        <v>0.57702888940801778</v>
      </c>
      <c r="CH28" s="86">
        <f t="shared" si="40"/>
        <v>2.0848533488982852</v>
      </c>
      <c r="CI28" s="89">
        <f t="shared" si="20"/>
        <v>0.27805230961298222</v>
      </c>
      <c r="CJ28" s="89"/>
      <c r="CK28" s="100">
        <v>44166</v>
      </c>
      <c r="CL28" s="101">
        <v>468324</v>
      </c>
      <c r="CM28" s="105">
        <f t="shared" si="55"/>
        <v>1.7012149689689775E-2</v>
      </c>
      <c r="CN28" s="92">
        <f t="shared" si="51"/>
        <v>4.724877325647972E-2</v>
      </c>
      <c r="CO28" s="92">
        <f t="shared" si="52"/>
        <v>0.44849107946663852</v>
      </c>
      <c r="CP28" s="92">
        <f t="shared" si="53"/>
        <v>1.7012149689689775E-2</v>
      </c>
      <c r="CQ28" s="93">
        <f t="shared" si="54"/>
        <v>3.9989311955449122E-2</v>
      </c>
      <c r="CR28" s="94"/>
      <c r="CS28" s="98"/>
      <c r="CT28" s="36">
        <v>44166</v>
      </c>
      <c r="CU28" s="38">
        <v>0.83</v>
      </c>
      <c r="CV28" s="38">
        <v>0.83</v>
      </c>
      <c r="CW28" s="86">
        <f t="shared" si="21"/>
        <v>0.26165429986876254</v>
      </c>
      <c r="CX28" s="86">
        <f t="shared" si="22"/>
        <v>0.61467889908256879</v>
      </c>
      <c r="CY28" s="86">
        <f t="shared" si="23"/>
        <v>0.28999999999999992</v>
      </c>
      <c r="CZ28" s="89">
        <f t="shared" si="24"/>
        <v>0.36223148148148138</v>
      </c>
      <c r="DA28" s="87"/>
      <c r="DB28" s="83">
        <v>44105</v>
      </c>
      <c r="DC28" s="84">
        <v>123.82</v>
      </c>
      <c r="DD28" s="42">
        <f t="shared" si="25"/>
        <v>97.365730911378463</v>
      </c>
      <c r="DE28" s="88">
        <f>200*(DD28-DD29)/(DD28+DD29)</f>
        <v>0.81904066820743149</v>
      </c>
      <c r="DF28" s="42">
        <f t="shared" si="26"/>
        <v>60.921059826219533</v>
      </c>
      <c r="DG28" s="42">
        <f t="shared" si="27"/>
        <v>10.191431943864099</v>
      </c>
      <c r="DH28" s="42">
        <f t="shared" si="28"/>
        <v>0.45626909337571392</v>
      </c>
      <c r="DI28" s="96">
        <f t="shared" si="29"/>
        <v>2.0509286773450306</v>
      </c>
      <c r="DJ28" s="24"/>
      <c r="DK28" s="24"/>
    </row>
    <row r="29" spans="1:115" x14ac:dyDescent="0.25">
      <c r="A29" s="71">
        <v>44531</v>
      </c>
      <c r="B29" s="70">
        <f t="shared" si="60"/>
        <v>5.778948013196307E-2</v>
      </c>
      <c r="C29" s="72">
        <f t="shared" si="61"/>
        <v>0.27104209678524765</v>
      </c>
      <c r="D29" s="72">
        <f t="shared" si="62"/>
        <v>1.7046184781784077</v>
      </c>
      <c r="E29" s="37">
        <f t="shared" si="66"/>
        <v>110.93868672326452</v>
      </c>
      <c r="F29" s="39"/>
      <c r="G29" s="37">
        <f t="shared" si="63"/>
        <v>0.80125187460817526</v>
      </c>
      <c r="H29" s="37">
        <f t="shared" si="64"/>
        <v>0.5005196548635622</v>
      </c>
      <c r="I29" s="37">
        <f t="shared" si="65"/>
        <v>105.27727218490439</v>
      </c>
      <c r="J29" s="42"/>
      <c r="L29" s="38" t="s">
        <v>47</v>
      </c>
      <c r="M29" s="38">
        <v>98.944239999999994</v>
      </c>
      <c r="N29" s="99">
        <f t="shared" si="30"/>
        <v>99.145982244671444</v>
      </c>
      <c r="O29" s="88">
        <f t="shared" si="42"/>
        <v>0.34994942615734131</v>
      </c>
      <c r="P29" s="88">
        <f t="shared" si="43"/>
        <v>4.199393113888096</v>
      </c>
      <c r="Q29" s="99"/>
      <c r="R29" s="83">
        <v>43101</v>
      </c>
      <c r="S29" s="84">
        <v>18436.261999999999</v>
      </c>
      <c r="T29" s="42">
        <v>0.76</v>
      </c>
      <c r="U29" s="96">
        <v>3.04</v>
      </c>
      <c r="V29" s="96"/>
      <c r="W29" s="87"/>
      <c r="X29" s="36">
        <v>44137</v>
      </c>
      <c r="Y29" s="38">
        <v>3310.24</v>
      </c>
      <c r="Z29" s="88">
        <f t="shared" si="59"/>
        <v>-2.1090891699945122</v>
      </c>
      <c r="AA29" s="86">
        <f t="shared" si="31"/>
        <v>-0.55517342870488118</v>
      </c>
      <c r="AB29" s="86">
        <f t="shared" si="57"/>
        <v>0.56245411939790579</v>
      </c>
      <c r="AC29" s="86">
        <f t="shared" si="58"/>
        <v>4.0649074573515351</v>
      </c>
      <c r="AD29" s="89">
        <f t="shared" si="56"/>
        <v>-1.069534489911957</v>
      </c>
      <c r="AE29" s="87"/>
      <c r="AF29" s="36">
        <v>44142</v>
      </c>
      <c r="AG29" s="38">
        <v>728000</v>
      </c>
      <c r="AH29" s="88">
        <f t="shared" si="32"/>
        <v>-7.1523178807947021</v>
      </c>
      <c r="AI29" s="86">
        <f t="shared" si="44"/>
        <v>9.9488990333422664E-2</v>
      </c>
      <c r="AJ29" s="86">
        <f t="shared" si="1"/>
        <v>0.73975423782702976</v>
      </c>
      <c r="AK29" s="86">
        <f t="shared" si="2"/>
        <v>4.150381492746817</v>
      </c>
      <c r="AL29" s="89">
        <f t="shared" si="3"/>
        <v>-0.31439256998697762</v>
      </c>
      <c r="AM29" s="38"/>
      <c r="AN29" s="102">
        <v>44136</v>
      </c>
      <c r="AO29" s="103">
        <v>41.3</v>
      </c>
      <c r="AP29" s="88">
        <f t="shared" si="45"/>
        <v>0</v>
      </c>
      <c r="AQ29" s="42">
        <f t="shared" si="4"/>
        <v>-0.51413794899305265</v>
      </c>
      <c r="AR29" s="42">
        <f t="shared" si="5"/>
        <v>0.22213731064899103</v>
      </c>
      <c r="AS29" s="42">
        <f t="shared" si="6"/>
        <v>0.35824285824285707</v>
      </c>
      <c r="AT29" s="96">
        <f t="shared" si="7"/>
        <v>-1.443618721654389</v>
      </c>
      <c r="AU29" s="89"/>
      <c r="AV29" s="100">
        <v>44136</v>
      </c>
      <c r="AW29" s="101">
        <v>34.799999999999997</v>
      </c>
      <c r="AX29" s="97">
        <f t="shared" si="46"/>
        <v>-0.28694404591105149</v>
      </c>
      <c r="AY29" s="92">
        <f t="shared" si="8"/>
        <v>-0.64288037723152525</v>
      </c>
      <c r="AZ29" s="92">
        <f t="shared" si="9"/>
        <v>0.33162099458597616</v>
      </c>
      <c r="BA29" s="92">
        <f t="shared" si="10"/>
        <v>0.28694404591105149</v>
      </c>
      <c r="BB29" s="93">
        <f t="shared" si="11"/>
        <v>-0.67449999999999999</v>
      </c>
      <c r="BC29" s="94"/>
      <c r="BD29" s="100">
        <v>44136</v>
      </c>
      <c r="BE29" s="101">
        <v>29.65</v>
      </c>
      <c r="BF29" s="97">
        <f t="shared" si="47"/>
        <v>0.40554241297734855</v>
      </c>
      <c r="BG29" s="92">
        <f t="shared" si="33"/>
        <v>4.0429289072080848E-2</v>
      </c>
      <c r="BH29" s="92">
        <f t="shared" si="12"/>
        <v>0.29815711042711435</v>
      </c>
      <c r="BI29" s="92">
        <f t="shared" si="13"/>
        <v>4.7299554734491489E-2</v>
      </c>
      <c r="BJ29" s="93">
        <f t="shared" si="14"/>
        <v>0.19060400275820397</v>
      </c>
      <c r="BK29" s="89"/>
      <c r="BL29" s="36">
        <v>44136</v>
      </c>
      <c r="BM29" s="38">
        <v>76.900000000000006</v>
      </c>
      <c r="BN29" s="86">
        <f t="shared" si="15"/>
        <v>78.229908443540182</v>
      </c>
      <c r="BO29" s="88">
        <f t="shared" si="48"/>
        <v>-6.1751732829237467</v>
      </c>
      <c r="BP29" s="86">
        <f t="shared" si="49"/>
        <v>-0.76111503779964251</v>
      </c>
      <c r="BQ29" s="86">
        <f t="shared" si="34"/>
        <v>0.48628190779175851</v>
      </c>
      <c r="BR29" s="86">
        <f t="shared" si="35"/>
        <v>6.7732846313197737</v>
      </c>
      <c r="BS29" s="89">
        <f t="shared" si="16"/>
        <v>-1.3727764976371497</v>
      </c>
      <c r="BT29" s="98"/>
      <c r="BU29" s="36">
        <v>44136</v>
      </c>
      <c r="BV29" s="38">
        <v>65.099999999999994</v>
      </c>
      <c r="BW29" s="88">
        <f t="shared" si="36"/>
        <v>-4.2105263157894912</v>
      </c>
      <c r="BX29" s="86">
        <f t="shared" si="37"/>
        <v>-0.33025780296700091</v>
      </c>
      <c r="BY29" s="86">
        <f t="shared" si="38"/>
        <v>0.39621314697532195</v>
      </c>
      <c r="BZ29" s="89">
        <f t="shared" si="17"/>
        <v>3.7849944008958682</v>
      </c>
      <c r="CA29" s="89">
        <f t="shared" si="18"/>
        <v>-0.56254684710419245</v>
      </c>
      <c r="CB29" s="38"/>
      <c r="CC29" s="36">
        <v>44136</v>
      </c>
      <c r="CD29" s="38">
        <v>57.2</v>
      </c>
      <c r="CE29" s="88">
        <f t="shared" si="39"/>
        <v>-2.7586206896551628</v>
      </c>
      <c r="CF29" s="86">
        <f t="shared" si="50"/>
        <v>-0.19858696163734457</v>
      </c>
      <c r="CG29" s="86">
        <f t="shared" si="19"/>
        <v>0.51791979901609897</v>
      </c>
      <c r="CH29" s="86">
        <f t="shared" si="40"/>
        <v>2.9209583519928275</v>
      </c>
      <c r="CI29" s="89">
        <f t="shared" si="20"/>
        <v>-0.38956179650915107</v>
      </c>
      <c r="CJ29" s="89"/>
      <c r="CK29" s="100">
        <v>44136</v>
      </c>
      <c r="CL29" s="101">
        <v>460424</v>
      </c>
      <c r="CM29" s="105">
        <f t="shared" si="55"/>
        <v>1.6047850179197343E-2</v>
      </c>
      <c r="CN29" s="92">
        <f t="shared" si="51"/>
        <v>4.5059341977815179E-2</v>
      </c>
      <c r="CO29" s="92">
        <f t="shared" si="52"/>
        <v>0.44812030970680888</v>
      </c>
      <c r="CP29" s="92">
        <f t="shared" si="53"/>
        <v>1.6047850179197343E-2</v>
      </c>
      <c r="CQ29" s="93">
        <f t="shared" si="54"/>
        <v>3.7722598186351548E-2</v>
      </c>
      <c r="CR29" s="94"/>
      <c r="CS29" s="98"/>
      <c r="CT29" s="36">
        <v>44137</v>
      </c>
      <c r="CU29" s="38">
        <v>0.78</v>
      </c>
      <c r="CV29" s="38">
        <v>0.78</v>
      </c>
      <c r="CW29" s="86">
        <f t="shared" si="21"/>
        <v>0.18286774364837466</v>
      </c>
      <c r="CX29" s="86">
        <f t="shared" si="22"/>
        <v>0.59174311926605516</v>
      </c>
      <c r="CY29" s="86">
        <f t="shared" si="23"/>
        <v>0.24</v>
      </c>
      <c r="CZ29" s="89">
        <f t="shared" si="24"/>
        <v>0.29977777777777775</v>
      </c>
      <c r="DA29" s="87"/>
      <c r="DB29" s="83">
        <v>44075</v>
      </c>
      <c r="DC29" s="84">
        <v>122.81</v>
      </c>
      <c r="DD29" s="42">
        <f t="shared" si="25"/>
        <v>96.571518439883619</v>
      </c>
      <c r="DE29" s="88">
        <f>200*(DD29-DD30)/(DD29+DD30)</f>
        <v>0.5634262850610271</v>
      </c>
      <c r="DF29" s="42">
        <f t="shared" si="26"/>
        <v>60.423710428660911</v>
      </c>
      <c r="DG29" s="42">
        <f t="shared" si="27"/>
        <v>10.115344145533046</v>
      </c>
      <c r="DH29" s="42">
        <f t="shared" si="28"/>
        <v>0.20065471022930953</v>
      </c>
      <c r="DI29" s="96">
        <f t="shared" si="29"/>
        <v>0.90194252783800943</v>
      </c>
      <c r="DJ29" s="24"/>
      <c r="DK29" s="24"/>
    </row>
    <row r="30" spans="1:115" x14ac:dyDescent="0.25">
      <c r="A30" s="71">
        <v>44501</v>
      </c>
      <c r="B30" s="70">
        <f t="shared" si="60"/>
        <v>0.25545120090957218</v>
      </c>
      <c r="C30" s="72">
        <f t="shared" si="61"/>
        <v>2.4847561426588012</v>
      </c>
      <c r="D30" s="72">
        <f t="shared" si="62"/>
        <v>3.9183325240519613</v>
      </c>
      <c r="E30" s="37">
        <f t="shared" si="66"/>
        <v>109.06358701796171</v>
      </c>
      <c r="F30" s="39"/>
      <c r="G30" s="37">
        <f t="shared" si="63"/>
        <v>1.1860247124126193</v>
      </c>
      <c r="H30" s="37">
        <f t="shared" si="64"/>
        <v>0.88529249266800625</v>
      </c>
      <c r="I30" s="37">
        <f t="shared" si="65"/>
        <v>104.75165415628612</v>
      </c>
      <c r="J30" s="42"/>
      <c r="L30" s="38" t="s">
        <v>48</v>
      </c>
      <c r="M30" s="38">
        <v>98.598590000000002</v>
      </c>
      <c r="N30" s="99">
        <f t="shared" si="30"/>
        <v>98.799627482000375</v>
      </c>
      <c r="O30" s="88">
        <f t="shared" si="42"/>
        <v>0.35488315368785028</v>
      </c>
      <c r="P30" s="88">
        <f t="shared" si="43"/>
        <v>4.2585978442542034</v>
      </c>
      <c r="Q30" s="99"/>
      <c r="R30" s="96"/>
      <c r="S30" s="96"/>
      <c r="T30" s="96"/>
      <c r="U30" s="96"/>
      <c r="V30" s="96"/>
      <c r="W30" s="87"/>
      <c r="X30" s="36">
        <v>44105</v>
      </c>
      <c r="Y30" s="38">
        <v>3380.8</v>
      </c>
      <c r="Z30" s="88">
        <f t="shared" si="59"/>
        <v>-4.2229766411627994</v>
      </c>
      <c r="AA30" s="86">
        <f t="shared" si="31"/>
        <v>-0.90082039491234289</v>
      </c>
      <c r="AB30" s="86">
        <f t="shared" si="57"/>
        <v>0.50353740185450369</v>
      </c>
      <c r="AC30" s="86">
        <f t="shared" si="58"/>
        <v>6.1787949285198227</v>
      </c>
      <c r="AD30" s="89">
        <f t="shared" si="56"/>
        <v>-1.6257281011879956</v>
      </c>
      <c r="AE30" s="87"/>
      <c r="AF30" s="36">
        <v>44107</v>
      </c>
      <c r="AG30" s="38">
        <v>782000</v>
      </c>
      <c r="AH30" s="88">
        <f t="shared" si="32"/>
        <v>-11.906193625977149</v>
      </c>
      <c r="AI30" s="86">
        <f t="shared" si="44"/>
        <v>0.22931571838031597</v>
      </c>
      <c r="AJ30" s="86">
        <f t="shared" si="1"/>
        <v>0.75789828963365813</v>
      </c>
      <c r="AK30" s="86">
        <f t="shared" si="2"/>
        <v>8.9042572379292633</v>
      </c>
      <c r="AL30" s="89">
        <f t="shared" si="3"/>
        <v>-0.67449999999999999</v>
      </c>
      <c r="AM30" s="38"/>
      <c r="AN30" s="102">
        <v>44105</v>
      </c>
      <c r="AO30" s="103">
        <v>41.3</v>
      </c>
      <c r="AP30" s="88">
        <f t="shared" si="45"/>
        <v>0.24242424242422864</v>
      </c>
      <c r="AQ30" s="42">
        <f t="shared" si="4"/>
        <v>-0.18262997779412907</v>
      </c>
      <c r="AR30" s="42">
        <f t="shared" si="5"/>
        <v>0.26758025762746757</v>
      </c>
      <c r="AS30" s="42">
        <f t="shared" si="6"/>
        <v>0.11581861581862843</v>
      </c>
      <c r="AT30" s="96">
        <f t="shared" si="7"/>
        <v>-0.46671669306111813</v>
      </c>
      <c r="AU30" s="89"/>
      <c r="AV30" s="100">
        <v>44105</v>
      </c>
      <c r="AW30" s="101">
        <v>34.9</v>
      </c>
      <c r="AX30" s="97">
        <f t="shared" si="46"/>
        <v>0.28694404591105149</v>
      </c>
      <c r="AY30" s="92">
        <f t="shared" si="8"/>
        <v>0.66012613165571865</v>
      </c>
      <c r="AZ30" s="92">
        <f t="shared" si="9"/>
        <v>0.55227894127034038</v>
      </c>
      <c r="BA30" s="92">
        <f t="shared" si="10"/>
        <v>0.28694404591105149</v>
      </c>
      <c r="BB30" s="93">
        <f t="shared" si="11"/>
        <v>0.67449999999999999</v>
      </c>
      <c r="BC30" s="94"/>
      <c r="BD30" s="100">
        <v>44105</v>
      </c>
      <c r="BE30" s="101">
        <v>29.53</v>
      </c>
      <c r="BF30" s="97">
        <f t="shared" si="47"/>
        <v>6.7750677506773618E-2</v>
      </c>
      <c r="BG30" s="92">
        <f t="shared" si="33"/>
        <v>-0.42149090419660223</v>
      </c>
      <c r="BH30" s="92">
        <f t="shared" si="12"/>
        <v>0.23483732123748846</v>
      </c>
      <c r="BI30" s="92">
        <f t="shared" si="13"/>
        <v>0.29049218073608346</v>
      </c>
      <c r="BJ30" s="93">
        <f t="shared" si="14"/>
        <v>-1.1706024026877639</v>
      </c>
      <c r="BK30" s="89"/>
      <c r="BL30" s="36">
        <v>44105</v>
      </c>
      <c r="BM30" s="38">
        <v>81.8</v>
      </c>
      <c r="BN30" s="86">
        <f t="shared" si="15"/>
        <v>83.214649033570694</v>
      </c>
      <c r="BO30" s="88">
        <f t="shared" si="48"/>
        <v>1.7262638717632457</v>
      </c>
      <c r="BP30" s="86">
        <f t="shared" si="49"/>
        <v>0.45308801856406844</v>
      </c>
      <c r="BQ30" s="86">
        <f t="shared" si="34"/>
        <v>0.7369414027745459</v>
      </c>
      <c r="BR30" s="86">
        <f t="shared" si="35"/>
        <v>1.1281525233672189</v>
      </c>
      <c r="BS30" s="89">
        <f t="shared" si="16"/>
        <v>0.2286484850595743</v>
      </c>
      <c r="BT30" s="98"/>
      <c r="BU30" s="36">
        <v>44105</v>
      </c>
      <c r="BV30" s="38">
        <v>67.900000000000006</v>
      </c>
      <c r="BW30" s="88">
        <f t="shared" si="36"/>
        <v>12.021857923497269</v>
      </c>
      <c r="BX30" s="86">
        <f t="shared" si="37"/>
        <v>0.8695986048547536</v>
      </c>
      <c r="BY30" s="86">
        <f t="shared" si="38"/>
        <v>0.559580980885654</v>
      </c>
      <c r="BZ30" s="89">
        <f t="shared" si="17"/>
        <v>12.447389838390892</v>
      </c>
      <c r="CA30" s="89">
        <f t="shared" si="18"/>
        <v>1.8500000704376742</v>
      </c>
      <c r="CB30" s="38"/>
      <c r="CC30" s="36">
        <v>44105</v>
      </c>
      <c r="CD30" s="38">
        <v>58.8</v>
      </c>
      <c r="CE30" s="88">
        <f t="shared" si="39"/>
        <v>-4.4887780548628475</v>
      </c>
      <c r="CF30" s="86">
        <f t="shared" si="50"/>
        <v>-0.32540143662027099</v>
      </c>
      <c r="CG30" s="86">
        <f t="shared" si="19"/>
        <v>0.49748993984378931</v>
      </c>
      <c r="CH30" s="86">
        <f t="shared" si="40"/>
        <v>4.6511157172005122</v>
      </c>
      <c r="CI30" s="89">
        <f t="shared" si="20"/>
        <v>-0.62030908223268955</v>
      </c>
      <c r="CJ30" s="89"/>
      <c r="CK30" s="100">
        <v>44105</v>
      </c>
      <c r="CL30" s="101">
        <v>453094</v>
      </c>
      <c r="CM30" s="105">
        <f t="shared" si="55"/>
        <v>8.9408139399548853E-3</v>
      </c>
      <c r="CN30" s="92">
        <f t="shared" si="51"/>
        <v>2.8922895498801872E-2</v>
      </c>
      <c r="CO30" s="92">
        <f t="shared" si="52"/>
        <v>0.44538767934575108</v>
      </c>
      <c r="CP30" s="92">
        <f t="shared" si="53"/>
        <v>8.9408139399548853E-3</v>
      </c>
      <c r="CQ30" s="93">
        <f t="shared" si="54"/>
        <v>2.10165678237107E-2</v>
      </c>
      <c r="CR30" s="94"/>
      <c r="CS30" s="98"/>
      <c r="CT30" s="36">
        <v>44105</v>
      </c>
      <c r="CU30" s="38">
        <v>0.59</v>
      </c>
      <c r="CV30" s="38">
        <v>0.59</v>
      </c>
      <c r="CW30" s="86">
        <f t="shared" si="21"/>
        <v>-0.11652116998909982</v>
      </c>
      <c r="CX30" s="86">
        <f t="shared" si="22"/>
        <v>0.50458715596330284</v>
      </c>
      <c r="CY30" s="86">
        <f t="shared" si="23"/>
        <v>4.9999999999999933E-2</v>
      </c>
      <c r="CZ30" s="89">
        <f t="shared" si="24"/>
        <v>6.2453703703703616E-2</v>
      </c>
      <c r="DA30" s="87"/>
      <c r="DB30" s="83">
        <v>44044</v>
      </c>
      <c r="DC30" s="84">
        <v>122.12</v>
      </c>
      <c r="DD30" s="42">
        <f t="shared" si="25"/>
        <v>96.028937642525761</v>
      </c>
      <c r="DE30" s="88">
        <f t="shared" si="41"/>
        <v>1.2027349864074606</v>
      </c>
      <c r="DF30" s="42">
        <f t="shared" si="26"/>
        <v>60.083937077853534</v>
      </c>
      <c r="DG30" s="42">
        <f t="shared" si="27"/>
        <v>10.063363372415791</v>
      </c>
      <c r="DH30" s="42">
        <f t="shared" si="28"/>
        <v>0.83996341157574306</v>
      </c>
      <c r="DI30" s="96">
        <f t="shared" si="29"/>
        <v>3.7756338830136369</v>
      </c>
      <c r="DJ30" s="24"/>
      <c r="DK30" s="24"/>
    </row>
    <row r="31" spans="1:115" x14ac:dyDescent="0.25">
      <c r="A31" s="71">
        <v>44470</v>
      </c>
      <c r="B31" s="70">
        <f t="shared" si="60"/>
        <v>-0.12481583964658124</v>
      </c>
      <c r="C31" s="72">
        <f t="shared" si="61"/>
        <v>-1.7740476639165967</v>
      </c>
      <c r="D31" s="72">
        <f t="shared" si="62"/>
        <v>-0.34047128252343661</v>
      </c>
      <c r="E31" s="37">
        <f t="shared" si="66"/>
        <v>104.87222869414015</v>
      </c>
      <c r="F31" s="39"/>
      <c r="G31" s="37">
        <f t="shared" si="63"/>
        <v>0.34608758843907161</v>
      </c>
      <c r="H31" s="37">
        <f t="shared" si="64"/>
        <v>4.5355368694458553E-2</v>
      </c>
      <c r="I31" s="37">
        <f t="shared" si="65"/>
        <v>103.82838245363023</v>
      </c>
      <c r="J31" s="42"/>
      <c r="L31" s="38" t="s">
        <v>49</v>
      </c>
      <c r="M31" s="38">
        <v>98.249300000000005</v>
      </c>
      <c r="N31" s="99">
        <f t="shared" si="30"/>
        <v>98.449625297555471</v>
      </c>
      <c r="O31" s="88">
        <f t="shared" si="42"/>
        <v>0.21698989289284154</v>
      </c>
      <c r="P31" s="88">
        <f t="shared" si="43"/>
        <v>2.6038787147140985</v>
      </c>
      <c r="Q31" s="99"/>
      <c r="R31" s="96"/>
      <c r="S31" s="96"/>
      <c r="T31" s="96"/>
      <c r="U31" s="96"/>
      <c r="V31" s="96"/>
      <c r="W31" s="87"/>
      <c r="X31" s="36">
        <v>44075</v>
      </c>
      <c r="Y31" s="38">
        <v>3526.65</v>
      </c>
      <c r="Z31" s="88">
        <f t="shared" si="59"/>
        <v>6.8034351424810069</v>
      </c>
      <c r="AA31" s="86">
        <f t="shared" si="31"/>
        <v>0.90213545451341637</v>
      </c>
      <c r="AB31" s="86">
        <f t="shared" si="57"/>
        <v>0.81085744487228273</v>
      </c>
      <c r="AC31" s="86">
        <f t="shared" si="58"/>
        <v>4.8476168551239844</v>
      </c>
      <c r="AD31" s="89">
        <f t="shared" si="56"/>
        <v>1.275476373036962</v>
      </c>
      <c r="AE31" s="87"/>
      <c r="AF31" s="36">
        <v>44079</v>
      </c>
      <c r="AG31" s="38">
        <v>881000</v>
      </c>
      <c r="AH31" s="88">
        <f t="shared" si="32"/>
        <v>-16.839916839916839</v>
      </c>
      <c r="AI31" s="86">
        <f t="shared" si="44"/>
        <v>0.36405401956622757</v>
      </c>
      <c r="AJ31" s="86">
        <f t="shared" si="1"/>
        <v>0.77672876278685388</v>
      </c>
      <c r="AK31" s="86">
        <f t="shared" si="2"/>
        <v>13.837980451868953</v>
      </c>
      <c r="AL31" s="89">
        <f t="shared" si="3"/>
        <v>-1.0482309265535346</v>
      </c>
      <c r="AM31" s="38"/>
      <c r="AN31" s="102">
        <v>44075</v>
      </c>
      <c r="AO31" s="103">
        <v>41.2</v>
      </c>
      <c r="AP31" s="88">
        <f t="shared" si="45"/>
        <v>0.48661800486618695</v>
      </c>
      <c r="AQ31" s="42">
        <f t="shared" si="4"/>
        <v>0.15129775961797262</v>
      </c>
      <c r="AR31" s="42">
        <f t="shared" si="5"/>
        <v>0.31335490494885915</v>
      </c>
      <c r="AS31" s="42">
        <f t="shared" si="6"/>
        <v>0.12837514662332988</v>
      </c>
      <c r="AT31" s="96">
        <f t="shared" si="7"/>
        <v>0.51731600727384885</v>
      </c>
      <c r="AU31" s="89"/>
      <c r="AV31" s="100">
        <v>44075</v>
      </c>
      <c r="AW31" s="101">
        <v>34.799999999999997</v>
      </c>
      <c r="AX31" s="97">
        <f t="shared" si="46"/>
        <v>0.28776978417264554</v>
      </c>
      <c r="AY31" s="92">
        <f t="shared" si="8"/>
        <v>0.6620009611648624</v>
      </c>
      <c r="AZ31" s="92">
        <f t="shared" si="9"/>
        <v>0.55259643471879916</v>
      </c>
      <c r="BA31" s="92">
        <f t="shared" si="10"/>
        <v>0.28776978417264554</v>
      </c>
      <c r="BB31" s="93">
        <f t="shared" si="11"/>
        <v>0.67644100719419642</v>
      </c>
      <c r="BC31" s="94"/>
      <c r="BD31" s="100">
        <v>44075</v>
      </c>
      <c r="BE31" s="101">
        <v>29.51</v>
      </c>
      <c r="BF31" s="97">
        <f t="shared" si="47"/>
        <v>0.10171215460247884</v>
      </c>
      <c r="BG31" s="92">
        <f t="shared" si="33"/>
        <v>-0.37504959016657125</v>
      </c>
      <c r="BH31" s="92">
        <f t="shared" si="12"/>
        <v>0.24120347334974371</v>
      </c>
      <c r="BI31" s="92">
        <f t="shared" si="13"/>
        <v>0.25653070364037822</v>
      </c>
      <c r="BJ31" s="93">
        <f t="shared" si="14"/>
        <v>-1.0337471297288805</v>
      </c>
      <c r="BK31" s="89"/>
      <c r="BL31" s="36">
        <v>44075</v>
      </c>
      <c r="BM31" s="38">
        <v>80.400000000000006</v>
      </c>
      <c r="BN31" s="86">
        <f t="shared" si="15"/>
        <v>81.790437436419126</v>
      </c>
      <c r="BO31" s="88">
        <f t="shared" si="48"/>
        <v>8.1553398058252604</v>
      </c>
      <c r="BP31" s="86">
        <f t="shared" si="49"/>
        <v>1.4410353369961308</v>
      </c>
      <c r="BQ31" s="86">
        <f t="shared" si="34"/>
        <v>0.94089277203678945</v>
      </c>
      <c r="BR31" s="86">
        <f t="shared" si="35"/>
        <v>7.5572284574292334</v>
      </c>
      <c r="BS31" s="89">
        <f t="shared" si="16"/>
        <v>1.531662432383571</v>
      </c>
      <c r="BT31" s="98"/>
      <c r="BU31" s="36">
        <v>44075</v>
      </c>
      <c r="BV31" s="38">
        <v>60.2</v>
      </c>
      <c r="BW31" s="88">
        <f t="shared" si="36"/>
        <v>-11.580594679186214</v>
      </c>
      <c r="BX31" s="86">
        <f t="shared" si="37"/>
        <v>-0.87503444338827918</v>
      </c>
      <c r="BY31" s="86">
        <f t="shared" si="38"/>
        <v>0.32203845479516119</v>
      </c>
      <c r="BZ31" s="89">
        <f t="shared" si="17"/>
        <v>11.155062764292591</v>
      </c>
      <c r="CA31" s="89">
        <f t="shared" si="18"/>
        <v>-1.6579272576511315</v>
      </c>
      <c r="CB31" s="38"/>
      <c r="CC31" s="36">
        <v>44075</v>
      </c>
      <c r="CD31" s="38">
        <v>61.5</v>
      </c>
      <c r="CE31" s="88">
        <f t="shared" si="39"/>
        <v>7.9459002535925665</v>
      </c>
      <c r="CF31" s="86">
        <f t="shared" si="50"/>
        <v>0.58601693085237161</v>
      </c>
      <c r="CG31" s="86">
        <f t="shared" si="19"/>
        <v>0.64431977844880151</v>
      </c>
      <c r="CH31" s="86">
        <f t="shared" si="40"/>
        <v>7.7835625912549018</v>
      </c>
      <c r="CI31" s="89">
        <f t="shared" si="20"/>
        <v>1.0380766381766364</v>
      </c>
      <c r="CJ31" s="89"/>
      <c r="CK31" s="100">
        <v>44075</v>
      </c>
      <c r="CL31" s="101">
        <v>449061</v>
      </c>
      <c r="CM31" s="105">
        <f t="shared" si="55"/>
        <v>1.038408117445995E-2</v>
      </c>
      <c r="CN31" s="92">
        <f t="shared" si="51"/>
        <v>3.2199817650388776E-2</v>
      </c>
      <c r="CO31" s="92">
        <f t="shared" si="52"/>
        <v>0.44594261050571216</v>
      </c>
      <c r="CP31" s="92">
        <f t="shared" si="53"/>
        <v>1.038408117445995E-2</v>
      </c>
      <c r="CQ31" s="93">
        <f t="shared" si="54"/>
        <v>2.4409158691323374E-2</v>
      </c>
      <c r="CR31" s="94"/>
      <c r="CS31" s="98"/>
      <c r="CT31" s="36">
        <v>44075</v>
      </c>
      <c r="CU31" s="38">
        <v>0.56000000000000005</v>
      </c>
      <c r="CV31" s="38">
        <v>0.56000000000000005</v>
      </c>
      <c r="CW31" s="86">
        <f t="shared" si="21"/>
        <v>-0.16379310372133249</v>
      </c>
      <c r="CX31" s="86">
        <f t="shared" si="22"/>
        <v>0.49082568807339461</v>
      </c>
      <c r="CY31" s="86">
        <f t="shared" si="23"/>
        <v>2.0000000000000018E-2</v>
      </c>
      <c r="CZ31" s="89">
        <f t="shared" si="24"/>
        <v>2.4981481481481504E-2</v>
      </c>
      <c r="DA31" s="87"/>
      <c r="DB31" s="83">
        <v>44013</v>
      </c>
      <c r="DC31" s="84">
        <v>120.66</v>
      </c>
      <c r="DD31" s="42">
        <f t="shared" si="25"/>
        <v>94.880868129275768</v>
      </c>
      <c r="DE31" s="88">
        <f t="shared" si="41"/>
        <v>0.43189368770764541</v>
      </c>
      <c r="DF31" s="42">
        <f t="shared" si="26"/>
        <v>59.364996364550962</v>
      </c>
      <c r="DG31" s="42">
        <f t="shared" si="27"/>
        <v>9.9533750698778309</v>
      </c>
      <c r="DH31" s="42">
        <f t="shared" si="28"/>
        <v>6.9122112875927844E-2</v>
      </c>
      <c r="DI31" s="96">
        <f t="shared" si="29"/>
        <v>0.31070376142962824</v>
      </c>
      <c r="DJ31" s="24"/>
      <c r="DK31" s="24"/>
    </row>
    <row r="32" spans="1:115" x14ac:dyDescent="0.25">
      <c r="A32" s="71">
        <v>44440</v>
      </c>
      <c r="B32" s="70">
        <f t="shared" si="60"/>
        <v>0.26867862761782829</v>
      </c>
      <c r="C32" s="72">
        <f t="shared" si="61"/>
        <v>2.6328968154184738</v>
      </c>
      <c r="D32" s="72">
        <f t="shared" si="62"/>
        <v>4.0664731968116339</v>
      </c>
      <c r="E32" s="37">
        <f t="shared" si="66"/>
        <v>105.22989739579384</v>
      </c>
      <c r="F32" s="39"/>
      <c r="G32" s="37">
        <f t="shared" si="63"/>
        <v>1.2729561705455383</v>
      </c>
      <c r="H32" s="37">
        <f t="shared" si="64"/>
        <v>0.97222395080092527</v>
      </c>
      <c r="I32" s="37">
        <f t="shared" si="65"/>
        <v>103.78130138485506</v>
      </c>
      <c r="J32" s="42"/>
      <c r="L32" s="38" t="s">
        <v>50</v>
      </c>
      <c r="M32" s="38">
        <v>98.036339999999996</v>
      </c>
      <c r="N32" s="99">
        <f t="shared" si="30"/>
        <v>98.236231083007695</v>
      </c>
      <c r="O32" s="88">
        <f t="shared" si="42"/>
        <v>0.79768033562974605</v>
      </c>
      <c r="P32" s="88">
        <f t="shared" si="43"/>
        <v>9.5721640275569531</v>
      </c>
      <c r="Q32" s="99"/>
      <c r="R32" s="96"/>
      <c r="S32" s="96"/>
      <c r="T32" s="96"/>
      <c r="U32" s="96"/>
      <c r="V32" s="96"/>
      <c r="W32" s="87"/>
      <c r="X32" s="36">
        <v>44046</v>
      </c>
      <c r="Y32" s="38">
        <v>3294.61</v>
      </c>
      <c r="Z32" s="88">
        <f t="shared" si="59"/>
        <v>5.5768141805515041</v>
      </c>
      <c r="AA32" s="86">
        <f t="shared" si="31"/>
        <v>0.7015676286664283</v>
      </c>
      <c r="AB32" s="86">
        <f t="shared" si="57"/>
        <v>0.77666996718839454</v>
      </c>
      <c r="AC32" s="86">
        <f t="shared" si="58"/>
        <v>3.6209958931944812</v>
      </c>
      <c r="AD32" s="89">
        <f t="shared" si="56"/>
        <v>0.95273509575156134</v>
      </c>
      <c r="AE32" s="87"/>
      <c r="AF32" s="36">
        <v>44044</v>
      </c>
      <c r="AG32" s="38">
        <v>1043000</v>
      </c>
      <c r="AH32" s="88">
        <f t="shared" si="32"/>
        <v>-29.086439983613275</v>
      </c>
      <c r="AI32" s="86">
        <f t="shared" si="44"/>
        <v>0.69850239704178207</v>
      </c>
      <c r="AJ32" s="86">
        <f t="shared" si="1"/>
        <v>0.82346989828991768</v>
      </c>
      <c r="AK32" s="86">
        <f t="shared" si="2"/>
        <v>26.084503595565391</v>
      </c>
      <c r="AL32" s="89">
        <f t="shared" si="3"/>
        <v>-1.9759085126454006</v>
      </c>
      <c r="AM32" s="38"/>
      <c r="AN32" s="102">
        <v>44044</v>
      </c>
      <c r="AO32" s="103">
        <v>41</v>
      </c>
      <c r="AP32" s="88">
        <f t="shared" si="45"/>
        <v>0.73439412484699429</v>
      </c>
      <c r="AQ32" s="42">
        <f t="shared" si="4"/>
        <v>0.49012426485930327</v>
      </c>
      <c r="AR32" s="42">
        <f t="shared" si="5"/>
        <v>0.35980107291549623</v>
      </c>
      <c r="AS32" s="42">
        <f t="shared" si="6"/>
        <v>0.37615126660413722</v>
      </c>
      <c r="AT32" s="96">
        <f t="shared" si="7"/>
        <v>1.5157846085395645</v>
      </c>
      <c r="AU32" s="89"/>
      <c r="AV32" s="100">
        <v>44044</v>
      </c>
      <c r="AW32" s="101">
        <v>34.700000000000003</v>
      </c>
      <c r="AX32" s="97">
        <f t="shared" si="46"/>
        <v>0.28860028860029263</v>
      </c>
      <c r="AY32" s="92">
        <f t="shared" si="8"/>
        <v>0.66388661220084755</v>
      </c>
      <c r="AZ32" s="92">
        <f t="shared" si="9"/>
        <v>0.5529157607412909</v>
      </c>
      <c r="BA32" s="92">
        <f t="shared" si="10"/>
        <v>0.28860028860029263</v>
      </c>
      <c r="BB32" s="93">
        <f t="shared" si="11"/>
        <v>0.67839321789321749</v>
      </c>
      <c r="BC32" s="94"/>
      <c r="BD32" s="100">
        <v>44044</v>
      </c>
      <c r="BE32" s="101">
        <v>29.48</v>
      </c>
      <c r="BF32" s="97">
        <f t="shared" si="47"/>
        <v>0.23773136355917909</v>
      </c>
      <c r="BG32" s="92">
        <f t="shared" si="33"/>
        <v>-0.1890473506446233</v>
      </c>
      <c r="BH32" s="92">
        <f t="shared" si="12"/>
        <v>0.26670056736502396</v>
      </c>
      <c r="BI32" s="92">
        <f t="shared" si="13"/>
        <v>0.12051149468367797</v>
      </c>
      <c r="BJ32" s="93">
        <f t="shared" si="14"/>
        <v>-0.48562768495435787</v>
      </c>
      <c r="BK32" s="89"/>
      <c r="BL32" s="36">
        <v>44044</v>
      </c>
      <c r="BM32" s="38">
        <v>74.099999999999994</v>
      </c>
      <c r="BN32" s="86">
        <f t="shared" si="15"/>
        <v>75.381485249237016</v>
      </c>
      <c r="BO32" s="88">
        <f t="shared" si="48"/>
        <v>2.1828103683492346</v>
      </c>
      <c r="BP32" s="86">
        <f t="shared" si="49"/>
        <v>0.5232448951770815</v>
      </c>
      <c r="BQ32" s="86">
        <f t="shared" si="34"/>
        <v>0.75142455464047231</v>
      </c>
      <c r="BR32" s="86">
        <f t="shared" si="35"/>
        <v>1.5846990199532078</v>
      </c>
      <c r="BS32" s="89">
        <f t="shared" si="16"/>
        <v>0.32117911601723209</v>
      </c>
      <c r="BT32" s="98"/>
      <c r="BU32" s="36">
        <v>44044</v>
      </c>
      <c r="BV32" s="38">
        <v>67.599999999999994</v>
      </c>
      <c r="BW32" s="88">
        <f t="shared" si="36"/>
        <v>9.4500387296669164</v>
      </c>
      <c r="BX32" s="86">
        <f t="shared" si="37"/>
        <v>0.67949629492989216</v>
      </c>
      <c r="BY32" s="86">
        <f t="shared" si="38"/>
        <v>0.53369738148882617</v>
      </c>
      <c r="BZ32" s="89">
        <f t="shared" si="17"/>
        <v>9.8755706445605398</v>
      </c>
      <c r="CA32" s="89">
        <f t="shared" si="18"/>
        <v>1.4677620469233263</v>
      </c>
      <c r="CB32" s="38"/>
      <c r="CC32" s="36">
        <v>44044</v>
      </c>
      <c r="CD32" s="38">
        <v>56.8</v>
      </c>
      <c r="CE32" s="88">
        <f t="shared" si="39"/>
        <v>-17.510040160642578</v>
      </c>
      <c r="CF32" s="86">
        <f t="shared" si="50"/>
        <v>-1.2798143419234336</v>
      </c>
      <c r="CG32" s="86">
        <f t="shared" si="19"/>
        <v>0.34373366517401149</v>
      </c>
      <c r="CH32" s="86">
        <f t="shared" si="40"/>
        <v>17.672377822980241</v>
      </c>
      <c r="CI32" s="89">
        <f t="shared" si="20"/>
        <v>-2.3569261946551605</v>
      </c>
      <c r="CJ32" s="89"/>
      <c r="CK32" s="100">
        <v>44044</v>
      </c>
      <c r="CL32" s="101">
        <v>444422</v>
      </c>
      <c r="CM32" s="105">
        <f t="shared" si="55"/>
        <v>1.3950584975195059E-2</v>
      </c>
      <c r="CN32" s="92">
        <f t="shared" si="51"/>
        <v>4.029752473396684E-2</v>
      </c>
      <c r="CO32" s="92">
        <f t="shared" si="52"/>
        <v>0.44731391863481712</v>
      </c>
      <c r="CP32" s="92">
        <f t="shared" si="53"/>
        <v>1.3950584975195059E-2</v>
      </c>
      <c r="CQ32" s="93">
        <f t="shared" si="54"/>
        <v>3.279269843670473E-2</v>
      </c>
      <c r="CR32" s="94"/>
      <c r="CS32" s="98"/>
      <c r="CT32" s="36">
        <v>44046</v>
      </c>
      <c r="CU32" s="38">
        <v>0.46</v>
      </c>
      <c r="CV32" s="38">
        <v>0.46</v>
      </c>
      <c r="CW32" s="86">
        <f t="shared" si="21"/>
        <v>-0.32136621616210853</v>
      </c>
      <c r="CX32" s="86">
        <f t="shared" si="22"/>
        <v>0.44495412844036702</v>
      </c>
      <c r="CY32" s="86">
        <f t="shared" si="23"/>
        <v>8.0000000000000016E-2</v>
      </c>
      <c r="CZ32" s="89">
        <f t="shared" si="24"/>
        <v>-9.9925925925925932E-2</v>
      </c>
      <c r="DA32" s="87"/>
      <c r="DB32" s="83">
        <v>43983</v>
      </c>
      <c r="DC32" s="84">
        <v>120.14</v>
      </c>
      <c r="DD32" s="42">
        <f t="shared" si="25"/>
        <v>94.471966658803169</v>
      </c>
      <c r="DE32" s="88">
        <f t="shared" si="41"/>
        <v>1.7294937452774677</v>
      </c>
      <c r="DF32" s="42">
        <f t="shared" si="26"/>
        <v>59.108935288580184</v>
      </c>
      <c r="DG32" s="42">
        <f t="shared" si="27"/>
        <v>9.914201153905406</v>
      </c>
      <c r="DH32" s="42">
        <f t="shared" si="28"/>
        <v>1.3667221704457502</v>
      </c>
      <c r="DI32" s="96">
        <f t="shared" si="29"/>
        <v>6.1434134681181796</v>
      </c>
      <c r="DJ32" s="24"/>
      <c r="DK32" s="24"/>
    </row>
    <row r="33" spans="1:115" x14ac:dyDescent="0.25">
      <c r="A33" s="71">
        <v>44409</v>
      </c>
      <c r="B33" s="70">
        <f t="shared" si="60"/>
        <v>-0.28025328841465047</v>
      </c>
      <c r="C33" s="72">
        <f t="shared" si="61"/>
        <v>-3.5148706327693722</v>
      </c>
      <c r="D33" s="72">
        <f t="shared" ref="D33:D64" si="67">C33+$C$23</f>
        <v>-2.081294251376212</v>
      </c>
      <c r="E33" s="37">
        <f t="shared" si="66"/>
        <v>101.03602320803805</v>
      </c>
      <c r="F33" s="39"/>
      <c r="G33" s="37">
        <f t="shared" si="63"/>
        <v>-4.1487907715384131E-2</v>
      </c>
      <c r="H33" s="37">
        <f t="shared" si="64"/>
        <v>-0.34222012745999719</v>
      </c>
      <c r="I33" s="37">
        <f t="shared" si="65"/>
        <v>102.77719579386209</v>
      </c>
      <c r="J33" s="42"/>
      <c r="L33" s="38" t="s">
        <v>51</v>
      </c>
      <c r="M33" s="38">
        <v>97.257429999999999</v>
      </c>
      <c r="N33" s="99">
        <f t="shared" si="30"/>
        <v>97.455732925356514</v>
      </c>
      <c r="O33" s="88">
        <f t="shared" si="42"/>
        <v>1.6718616099660268</v>
      </c>
      <c r="P33" s="88">
        <f t="shared" si="43"/>
        <v>20.062339319592322</v>
      </c>
      <c r="Q33" s="99"/>
      <c r="R33" s="96"/>
      <c r="S33" s="96"/>
      <c r="T33" s="96"/>
      <c r="U33" s="96"/>
      <c r="V33" s="96"/>
      <c r="W33" s="87"/>
      <c r="X33" s="36">
        <v>44013</v>
      </c>
      <c r="Y33" s="38">
        <v>3115.86</v>
      </c>
      <c r="Z33" s="88">
        <f t="shared" si="59"/>
        <v>1.9486064369149638</v>
      </c>
      <c r="AA33" s="86">
        <f t="shared" si="31"/>
        <v>0.1083104111167657</v>
      </c>
      <c r="AB33" s="86">
        <f t="shared" si="57"/>
        <v>0.67554722828381242</v>
      </c>
      <c r="AC33" s="86">
        <f t="shared" si="58"/>
        <v>7.2118504420590757E-3</v>
      </c>
      <c r="AD33" s="89">
        <f t="shared" si="56"/>
        <v>-1.8975395786487454E-3</v>
      </c>
      <c r="AE33" s="87"/>
      <c r="AF33" s="36">
        <v>44016</v>
      </c>
      <c r="AG33" s="38">
        <v>1398000</v>
      </c>
      <c r="AH33" s="88">
        <f t="shared" si="32"/>
        <v>-9.4718909710391817</v>
      </c>
      <c r="AI33" s="86">
        <f t="shared" si="44"/>
        <v>0.16283574168199089</v>
      </c>
      <c r="AJ33" s="86">
        <f t="shared" si="1"/>
        <v>0.74860732035896327</v>
      </c>
      <c r="AK33" s="86">
        <f t="shared" si="2"/>
        <v>6.4699545829912957</v>
      </c>
      <c r="AL33" s="89">
        <f t="shared" si="3"/>
        <v>-0.4901008865330691</v>
      </c>
      <c r="AM33" s="38"/>
      <c r="AN33" s="102">
        <v>44013</v>
      </c>
      <c r="AO33" s="103">
        <v>40.700000000000003</v>
      </c>
      <c r="AP33" s="88">
        <f t="shared" si="45"/>
        <v>1.9851116625310281</v>
      </c>
      <c r="AQ33" s="42">
        <f t="shared" si="4"/>
        <v>2.2004434528841581</v>
      </c>
      <c r="AR33" s="42">
        <f t="shared" si="5"/>
        <v>0.59425077225936795</v>
      </c>
      <c r="AS33" s="42">
        <f t="shared" si="6"/>
        <v>1.6268688042881712</v>
      </c>
      <c r="AT33" s="96">
        <f t="shared" si="7"/>
        <v>6.5558271700527948</v>
      </c>
      <c r="AU33" s="89"/>
      <c r="AV33" s="100">
        <v>44013</v>
      </c>
      <c r="AW33" s="101">
        <v>34.6</v>
      </c>
      <c r="AX33" s="97">
        <f t="shared" si="46"/>
        <v>0</v>
      </c>
      <c r="AY33" s="92">
        <f t="shared" si="8"/>
        <v>8.622877212096711E-3</v>
      </c>
      <c r="AZ33" s="92">
        <f t="shared" si="9"/>
        <v>0.44194996792815827</v>
      </c>
      <c r="BA33" s="92">
        <f t="shared" si="10"/>
        <v>0</v>
      </c>
      <c r="BB33" s="93">
        <f t="shared" si="11"/>
        <v>0</v>
      </c>
      <c r="BC33" s="94"/>
      <c r="BD33" s="100">
        <v>44013</v>
      </c>
      <c r="BE33" s="101">
        <v>29.41</v>
      </c>
      <c r="BF33" s="97">
        <f t="shared" si="47"/>
        <v>0.17015484090522617</v>
      </c>
      <c r="BG33" s="92">
        <f t="shared" si="33"/>
        <v>-0.28145624383809992</v>
      </c>
      <c r="BH33" s="92">
        <f t="shared" si="12"/>
        <v>0.25403320247921546</v>
      </c>
      <c r="BI33" s="92">
        <f t="shared" si="13"/>
        <v>0.18808801733763089</v>
      </c>
      <c r="BJ33" s="93">
        <f t="shared" si="14"/>
        <v>-0.75794220847631699</v>
      </c>
      <c r="BK33" s="89"/>
      <c r="BL33" s="36">
        <v>44013</v>
      </c>
      <c r="BM33" s="38">
        <v>72.5</v>
      </c>
      <c r="BN33" s="86">
        <f t="shared" si="15"/>
        <v>73.753814852492368</v>
      </c>
      <c r="BO33" s="88">
        <f t="shared" si="48"/>
        <v>-7.4369189907038464</v>
      </c>
      <c r="BP33" s="86">
        <f t="shared" si="49"/>
        <v>-0.95500577751547089</v>
      </c>
      <c r="BQ33" s="86">
        <f t="shared" si="34"/>
        <v>0.4462551967368899</v>
      </c>
      <c r="BR33" s="86">
        <f t="shared" si="35"/>
        <v>8.0350303390998725</v>
      </c>
      <c r="BS33" s="89">
        <f t="shared" si="16"/>
        <v>-1.6285010017611661</v>
      </c>
      <c r="BT33" s="98"/>
      <c r="BU33" s="36">
        <v>44013</v>
      </c>
      <c r="BV33" s="38">
        <v>61.5</v>
      </c>
      <c r="BW33" s="88">
        <f t="shared" si="36"/>
        <v>8.6513994910941499</v>
      </c>
      <c r="BX33" s="86">
        <f t="shared" si="37"/>
        <v>0.62046292103893963</v>
      </c>
      <c r="BY33" s="86">
        <f t="shared" si="38"/>
        <v>0.52565962433879199</v>
      </c>
      <c r="BZ33" s="89">
        <f t="shared" si="17"/>
        <v>9.0769314059877733</v>
      </c>
      <c r="CA33" s="89">
        <f t="shared" si="18"/>
        <v>1.3490638566363169</v>
      </c>
      <c r="CB33" s="38"/>
      <c r="CC33" s="36">
        <v>44013</v>
      </c>
      <c r="CD33" s="38">
        <v>67.7</v>
      </c>
      <c r="CE33" s="88">
        <f t="shared" si="39"/>
        <v>9.435421500386699</v>
      </c>
      <c r="CF33" s="86">
        <f t="shared" si="50"/>
        <v>0.69519362118506722</v>
      </c>
      <c r="CG33" s="86">
        <f t="shared" si="19"/>
        <v>0.66190818394191353</v>
      </c>
      <c r="CH33" s="86">
        <f t="shared" si="40"/>
        <v>9.2730838380490344</v>
      </c>
      <c r="CI33" s="89">
        <f t="shared" si="20"/>
        <v>1.2367308135926567</v>
      </c>
      <c r="CJ33" s="89"/>
      <c r="CK33" s="100">
        <v>44013</v>
      </c>
      <c r="CL33" s="101">
        <v>438265</v>
      </c>
      <c r="CM33" s="105">
        <f t="shared" si="55"/>
        <v>5.7748808295507499E-2</v>
      </c>
      <c r="CN33" s="92">
        <f t="shared" si="51"/>
        <v>0.13974090207059725</v>
      </c>
      <c r="CO33" s="92">
        <f t="shared" si="52"/>
        <v>0.46415418098561567</v>
      </c>
      <c r="CP33" s="92">
        <f t="shared" si="53"/>
        <v>5.7748808295507499E-2</v>
      </c>
      <c r="CQ33" s="93">
        <f t="shared" si="54"/>
        <v>0.13574622561568755</v>
      </c>
      <c r="CR33" s="94"/>
      <c r="CS33" s="98"/>
      <c r="CT33" s="36">
        <v>44013</v>
      </c>
      <c r="CU33" s="38">
        <v>0.55000000000000004</v>
      </c>
      <c r="CV33" s="38">
        <v>0.55000000000000004</v>
      </c>
      <c r="CW33" s="86">
        <f t="shared" si="21"/>
        <v>-0.1795504149654101</v>
      </c>
      <c r="CX33" s="86">
        <f t="shared" si="22"/>
        <v>0.48623853211009183</v>
      </c>
      <c r="CY33" s="86">
        <f t="shared" si="23"/>
        <v>1.0000000000000009E-2</v>
      </c>
      <c r="CZ33" s="89">
        <f t="shared" si="24"/>
        <v>1.2490740740740752E-2</v>
      </c>
      <c r="DA33" s="87"/>
      <c r="DB33" s="83">
        <v>43952</v>
      </c>
      <c r="DC33" s="84">
        <v>118.08</v>
      </c>
      <c r="DD33" s="42">
        <f t="shared" si="25"/>
        <v>92.852087756546354</v>
      </c>
      <c r="DE33" s="88">
        <f t="shared" si="41"/>
        <v>1.8116561271577556</v>
      </c>
      <c r="DF33" s="42">
        <f t="shared" si="26"/>
        <v>58.094539487619024</v>
      </c>
      <c r="DG33" s="42">
        <f t="shared" si="27"/>
        <v>9.7590121790915738</v>
      </c>
      <c r="DH33" s="42">
        <f t="shared" si="28"/>
        <v>1.4488845523260381</v>
      </c>
      <c r="DI33" s="96">
        <f t="shared" si="29"/>
        <v>6.5127332130751263</v>
      </c>
      <c r="DJ33" s="24"/>
      <c r="DK33" s="24"/>
    </row>
    <row r="34" spans="1:115" x14ac:dyDescent="0.25">
      <c r="A34" s="71">
        <v>44378</v>
      </c>
      <c r="B34" s="70">
        <f t="shared" si="60"/>
        <v>0.12220765631661776</v>
      </c>
      <c r="C34" s="72">
        <f t="shared" si="61"/>
        <v>0.99249398371874098</v>
      </c>
      <c r="D34" s="72">
        <f t="shared" si="67"/>
        <v>2.4260703651119009</v>
      </c>
      <c r="E34" s="37">
        <f t="shared" si="66"/>
        <v>103.16099359413067</v>
      </c>
      <c r="F34" s="39"/>
      <c r="G34" s="37">
        <f t="shared" si="63"/>
        <v>0.80006992910657682</v>
      </c>
      <c r="H34" s="37">
        <f t="shared" si="64"/>
        <v>0.49933770936196376</v>
      </c>
      <c r="I34" s="37">
        <f t="shared" si="65"/>
        <v>103.12952291146313</v>
      </c>
      <c r="J34" s="42"/>
      <c r="L34" s="38" t="s">
        <v>52</v>
      </c>
      <c r="M34" s="38">
        <v>95.644900000000007</v>
      </c>
      <c r="N34" s="99">
        <f t="shared" si="30"/>
        <v>95.839915059162394</v>
      </c>
      <c r="O34" s="88">
        <f t="shared" si="42"/>
        <v>2.0183266689076871</v>
      </c>
      <c r="P34" s="88">
        <f t="shared" si="43"/>
        <v>24.219920026892247</v>
      </c>
      <c r="Q34" s="99"/>
      <c r="R34" s="96"/>
      <c r="S34" s="96"/>
      <c r="T34" s="96"/>
      <c r="U34" s="96"/>
      <c r="V34" s="96"/>
      <c r="W34" s="87"/>
      <c r="X34" s="36">
        <v>43983</v>
      </c>
      <c r="Y34" s="38">
        <v>3055.73</v>
      </c>
      <c r="Z34" s="88">
        <f t="shared" si="59"/>
        <v>7.6453679983147707</v>
      </c>
      <c r="AA34" s="86">
        <f t="shared" si="31"/>
        <v>1.0398019771351199</v>
      </c>
      <c r="AB34" s="86">
        <f t="shared" si="57"/>
        <v>0.83432317847174109</v>
      </c>
      <c r="AC34" s="86">
        <f t="shared" si="58"/>
        <v>5.6895497109577473</v>
      </c>
      <c r="AD34" s="89">
        <f t="shared" si="56"/>
        <v>1.4970007833592036</v>
      </c>
      <c r="AE34" s="87"/>
      <c r="AF34" s="36">
        <v>43988</v>
      </c>
      <c r="AG34" s="38">
        <v>1537000</v>
      </c>
      <c r="AH34" s="88">
        <f t="shared" si="32"/>
        <v>-57.718120805369125</v>
      </c>
      <c r="AI34" s="86">
        <f t="shared" si="44"/>
        <v>1.4804238520437341</v>
      </c>
      <c r="AJ34" s="86">
        <f t="shared" si="1"/>
        <v>0.93274803848263077</v>
      </c>
      <c r="AK34" s="86">
        <f t="shared" si="2"/>
        <v>54.716184417321237</v>
      </c>
      <c r="AL34" s="89">
        <f t="shared" si="3"/>
        <v>-4.1447664194016358</v>
      </c>
      <c r="AM34" s="38"/>
      <c r="AN34" s="102">
        <v>43983</v>
      </c>
      <c r="AO34" s="103">
        <v>39.9</v>
      </c>
      <c r="AP34" s="88">
        <f t="shared" si="45"/>
        <v>1.2610340479192939</v>
      </c>
      <c r="AQ34" s="42">
        <f t="shared" si="4"/>
        <v>1.210288761215822</v>
      </c>
      <c r="AR34" s="42">
        <f t="shared" si="5"/>
        <v>0.45852086208181114</v>
      </c>
      <c r="AS34" s="42">
        <f t="shared" si="6"/>
        <v>0.90279118967643679</v>
      </c>
      <c r="AT34" s="96">
        <f t="shared" si="7"/>
        <v>3.6379964964382614</v>
      </c>
      <c r="AU34" s="89"/>
      <c r="AV34" s="100">
        <v>43983</v>
      </c>
      <c r="AW34" s="101">
        <v>34.6</v>
      </c>
      <c r="AX34" s="97">
        <f t="shared" si="46"/>
        <v>-0.28860028860029263</v>
      </c>
      <c r="AY34" s="92">
        <f t="shared" si="8"/>
        <v>-0.64664085777665403</v>
      </c>
      <c r="AZ34" s="92">
        <f t="shared" si="9"/>
        <v>0.33098417511502565</v>
      </c>
      <c r="BA34" s="92">
        <f t="shared" si="10"/>
        <v>0.28860028860029263</v>
      </c>
      <c r="BB34" s="93">
        <f t="shared" si="11"/>
        <v>-0.67839321789321749</v>
      </c>
      <c r="BC34" s="94"/>
      <c r="BD34" s="100">
        <v>43983</v>
      </c>
      <c r="BE34" s="101">
        <v>29.36</v>
      </c>
      <c r="BF34" s="97">
        <f t="shared" si="47"/>
        <v>-1.185034704587782</v>
      </c>
      <c r="BG34" s="92">
        <f t="shared" si="33"/>
        <v>-2.1346378082057664</v>
      </c>
      <c r="BH34" s="92">
        <f t="shared" si="12"/>
        <v>0</v>
      </c>
      <c r="BI34" s="92">
        <f t="shared" si="13"/>
        <v>1.5432775628306392</v>
      </c>
      <c r="BJ34" s="93">
        <f t="shared" si="14"/>
        <v>-6.2189777999737412</v>
      </c>
      <c r="BK34" s="89"/>
      <c r="BL34" s="36">
        <v>43983</v>
      </c>
      <c r="BM34" s="38">
        <v>78.099999999999994</v>
      </c>
      <c r="BN34" s="86">
        <f t="shared" si="15"/>
        <v>79.450661241098672</v>
      </c>
      <c r="BO34" s="88">
        <f t="shared" si="48"/>
        <v>7.7127659574467993</v>
      </c>
      <c r="BP34" s="86">
        <f t="shared" si="49"/>
        <v>1.3730256181503615</v>
      </c>
      <c r="BQ34" s="86">
        <f t="shared" si="34"/>
        <v>0.92685287838765384</v>
      </c>
      <c r="BR34" s="86">
        <f t="shared" si="35"/>
        <v>7.1146546090507723</v>
      </c>
      <c r="BS34" s="89">
        <f t="shared" si="16"/>
        <v>1.4419637100364493</v>
      </c>
      <c r="BT34" s="98"/>
      <c r="BU34" s="36">
        <v>43983</v>
      </c>
      <c r="BV34" s="38">
        <v>56.4</v>
      </c>
      <c r="BW34" s="88">
        <f t="shared" si="36"/>
        <v>55.782312925170068</v>
      </c>
      <c r="BX34" s="86">
        <f t="shared" si="37"/>
        <v>4.1042597346642173</v>
      </c>
      <c r="BY34" s="86">
        <f t="shared" si="38"/>
        <v>1</v>
      </c>
      <c r="BZ34" s="89">
        <f t="shared" si="17"/>
        <v>56.207844840063693</v>
      </c>
      <c r="CA34" s="89">
        <f t="shared" si="18"/>
        <v>8.3539214456474404</v>
      </c>
      <c r="CB34" s="38"/>
      <c r="CC34" s="36">
        <v>43983</v>
      </c>
      <c r="CD34" s="38">
        <v>61.6</v>
      </c>
      <c r="CE34" s="88">
        <f t="shared" si="39"/>
        <v>38.067632850241552</v>
      </c>
      <c r="CF34" s="86">
        <f t="shared" si="50"/>
        <v>2.7938344286333385</v>
      </c>
      <c r="CG34" s="86">
        <f t="shared" si="19"/>
        <v>1</v>
      </c>
      <c r="CH34" s="86">
        <f t="shared" si="40"/>
        <v>37.905295187903889</v>
      </c>
      <c r="CI34" s="89">
        <f t="shared" si="20"/>
        <v>5.0553459211546397</v>
      </c>
      <c r="CJ34" s="89"/>
      <c r="CK34" s="100">
        <v>43983</v>
      </c>
      <c r="CL34" s="101">
        <v>413666</v>
      </c>
      <c r="CM34" s="105">
        <f t="shared" si="55"/>
        <v>8.4508390747690509E-2</v>
      </c>
      <c r="CN34" s="92">
        <f t="shared" si="51"/>
        <v>0.20049823543779299</v>
      </c>
      <c r="CO34" s="92">
        <f t="shared" si="52"/>
        <v>0.47444314603328214</v>
      </c>
      <c r="CP34" s="92">
        <f t="shared" si="53"/>
        <v>8.4508390747690509E-2</v>
      </c>
      <c r="CQ34" s="93">
        <f t="shared" si="54"/>
        <v>0.19864816981421773</v>
      </c>
      <c r="CR34" s="94"/>
      <c r="CS34" s="98"/>
      <c r="CT34" s="36">
        <v>43983</v>
      </c>
      <c r="CU34" s="38">
        <v>0.52</v>
      </c>
      <c r="CV34" s="38">
        <v>0.52</v>
      </c>
      <c r="CW34" s="86">
        <f t="shared" si="21"/>
        <v>-0.22682234869764292</v>
      </c>
      <c r="CX34" s="86">
        <f t="shared" si="22"/>
        <v>0.47247706422018354</v>
      </c>
      <c r="CY34" s="86">
        <f t="shared" si="23"/>
        <v>2.0000000000000018E-2</v>
      </c>
      <c r="CZ34" s="89">
        <f t="shared" si="24"/>
        <v>-2.4981481481481504E-2</v>
      </c>
      <c r="DA34" s="87"/>
      <c r="DB34" s="83">
        <v>43922</v>
      </c>
      <c r="DC34" s="84">
        <v>115.96</v>
      </c>
      <c r="DD34" s="42">
        <f t="shared" si="25"/>
        <v>91.185027915388844</v>
      </c>
      <c r="DE34" s="88">
        <f t="shared" si="41"/>
        <v>-11.462482724981713</v>
      </c>
      <c r="DF34" s="42">
        <f t="shared" si="26"/>
        <v>57.050598177891999</v>
      </c>
      <c r="DG34" s="42">
        <f t="shared" si="27"/>
        <v>9.5993031370501516</v>
      </c>
      <c r="DH34" s="42">
        <f t="shared" si="28"/>
        <v>11.82525429981343</v>
      </c>
      <c r="DI34" s="96">
        <f t="shared" si="29"/>
        <v>-53.154494820042771</v>
      </c>
      <c r="DJ34" s="24"/>
      <c r="DK34" s="24"/>
    </row>
    <row r="35" spans="1:115" x14ac:dyDescent="0.25">
      <c r="A35" s="71">
        <v>44348</v>
      </c>
      <c r="B35" s="70">
        <f t="shared" si="60"/>
        <v>0.16878634138672727</v>
      </c>
      <c r="C35" s="72">
        <f t="shared" si="61"/>
        <v>1.5141523451474279</v>
      </c>
      <c r="D35" s="72">
        <f t="shared" si="67"/>
        <v>2.9477287265405883</v>
      </c>
      <c r="E35" s="37">
        <f t="shared" si="66"/>
        <v>100.68823078306782</v>
      </c>
      <c r="F35" s="39"/>
      <c r="G35" s="37">
        <f t="shared" si="63"/>
        <v>1.1317542989493328</v>
      </c>
      <c r="H35" s="37">
        <f t="shared" si="64"/>
        <v>0.83102207920471971</v>
      </c>
      <c r="I35" s="37">
        <f t="shared" si="65"/>
        <v>102.61584081827988</v>
      </c>
      <c r="J35" s="42"/>
      <c r="L35" s="38" t="s">
        <v>53</v>
      </c>
      <c r="M35" s="38">
        <v>93.733760000000004</v>
      </c>
      <c r="N35" s="99">
        <f t="shared" si="30"/>
        <v>93.924878342451223</v>
      </c>
      <c r="O35" s="88">
        <f t="shared" si="42"/>
        <v>1.5231663602894343</v>
      </c>
      <c r="P35" s="88">
        <f t="shared" si="43"/>
        <v>18.277996323473211</v>
      </c>
      <c r="Q35" s="99"/>
      <c r="R35" s="96"/>
      <c r="S35" s="96"/>
      <c r="T35" s="96"/>
      <c r="U35" s="96"/>
      <c r="V35" s="96"/>
      <c r="W35" s="87"/>
      <c r="X35" s="36">
        <v>43952</v>
      </c>
      <c r="Y35" s="38">
        <v>2830.71</v>
      </c>
      <c r="Z35" s="88">
        <f t="shared" si="59"/>
        <v>13.589727628220727</v>
      </c>
      <c r="AA35" s="86">
        <f t="shared" si="31"/>
        <v>2.0117789154286023</v>
      </c>
      <c r="AB35" s="86">
        <f t="shared" si="57"/>
        <v>1</v>
      </c>
      <c r="AC35" s="86">
        <f t="shared" si="58"/>
        <v>11.633909340863704</v>
      </c>
      <c r="AD35" s="89">
        <f t="shared" si="56"/>
        <v>3.0610456506357182</v>
      </c>
      <c r="AE35" s="87"/>
      <c r="AF35" s="36">
        <v>43953</v>
      </c>
      <c r="AG35" s="38">
        <v>2784000</v>
      </c>
      <c r="AH35" s="88">
        <f t="shared" si="32"/>
        <v>-75.338632038508905</v>
      </c>
      <c r="AI35" s="86">
        <f t="shared" si="44"/>
        <v>1.9616340145580409</v>
      </c>
      <c r="AJ35" s="86">
        <f t="shared" si="1"/>
        <v>1</v>
      </c>
      <c r="AK35" s="86">
        <f t="shared" si="2"/>
        <v>72.336695650461024</v>
      </c>
      <c r="AL35" s="89">
        <f t="shared" si="3"/>
        <v>-5.4795251206806572</v>
      </c>
      <c r="AM35" s="38"/>
      <c r="AN35" s="102">
        <v>43952</v>
      </c>
      <c r="AO35" s="103">
        <v>39.4</v>
      </c>
      <c r="AP35" s="88">
        <f t="shared" si="45"/>
        <v>2.5706940874035991</v>
      </c>
      <c r="AQ35" s="42">
        <f t="shared" si="4"/>
        <v>3.0012100746461181</v>
      </c>
      <c r="AR35" s="42">
        <f t="shared" si="5"/>
        <v>0.7040194604850486</v>
      </c>
      <c r="AS35" s="42">
        <f t="shared" si="6"/>
        <v>2.2124512291607421</v>
      </c>
      <c r="AT35" s="96">
        <f t="shared" si="7"/>
        <v>8.9155608874650749</v>
      </c>
      <c r="AU35" s="89"/>
      <c r="AV35" s="100">
        <v>43952</v>
      </c>
      <c r="AW35" s="101">
        <v>34.700000000000003</v>
      </c>
      <c r="AX35" s="97">
        <f t="shared" si="46"/>
        <v>1.4513788098693758</v>
      </c>
      <c r="AY35" s="92">
        <f t="shared" si="8"/>
        <v>3.3039622701525748</v>
      </c>
      <c r="AZ35" s="92">
        <f t="shared" si="9"/>
        <v>1</v>
      </c>
      <c r="BA35" s="92">
        <f t="shared" si="10"/>
        <v>1.4513788098693758</v>
      </c>
      <c r="BB35" s="93">
        <f t="shared" si="11"/>
        <v>3.4116582002902263</v>
      </c>
      <c r="BC35" s="94"/>
      <c r="BD35" s="100">
        <v>43952</v>
      </c>
      <c r="BE35" s="101">
        <v>29.71</v>
      </c>
      <c r="BF35" s="97">
        <f t="shared" si="47"/>
        <v>-1.0046885465505717</v>
      </c>
      <c r="BG35" s="92">
        <f t="shared" si="33"/>
        <v>-1.888019778727454</v>
      </c>
      <c r="BH35" s="92">
        <f t="shared" si="12"/>
        <v>3.3806276202011633E-2</v>
      </c>
      <c r="BI35" s="92">
        <f t="shared" si="13"/>
        <v>1.3629314047934287</v>
      </c>
      <c r="BJ35" s="93">
        <f t="shared" si="14"/>
        <v>-5.4922331234770416</v>
      </c>
      <c r="BK35" s="89"/>
      <c r="BL35" s="36">
        <v>43952</v>
      </c>
      <c r="BM35" s="38">
        <v>72.3</v>
      </c>
      <c r="BN35" s="86">
        <f t="shared" si="15"/>
        <v>73.550356052899289</v>
      </c>
      <c r="BO35" s="88">
        <f t="shared" si="48"/>
        <v>0.6939625260236032</v>
      </c>
      <c r="BP35" s="86">
        <f t="shared" si="49"/>
        <v>0.29445568060489891</v>
      </c>
      <c r="BQ35" s="86">
        <f t="shared" si="34"/>
        <v>0.70419341922073631</v>
      </c>
      <c r="BR35" s="86">
        <f t="shared" si="35"/>
        <v>9.5851177627576445E-2</v>
      </c>
      <c r="BS35" s="89">
        <f t="shared" si="16"/>
        <v>1.9426652072104336E-2</v>
      </c>
      <c r="BT35" s="98"/>
      <c r="BU35" s="36">
        <v>43952</v>
      </c>
      <c r="BV35" s="38">
        <v>31.8</v>
      </c>
      <c r="BW35" s="88">
        <f t="shared" si="36"/>
        <v>15.959252971137518</v>
      </c>
      <c r="BX35" s="86">
        <f t="shared" si="37"/>
        <v>1.1606407960938379</v>
      </c>
      <c r="BY35" s="86">
        <f t="shared" si="38"/>
        <v>0.59920816631325335</v>
      </c>
      <c r="BZ35" s="89">
        <f t="shared" si="17"/>
        <v>16.384784886031142</v>
      </c>
      <c r="CA35" s="89">
        <f t="shared" si="18"/>
        <v>2.4351975463783058</v>
      </c>
      <c r="CB35" s="38"/>
      <c r="CC35" s="36">
        <v>43952</v>
      </c>
      <c r="CD35" s="38">
        <v>41.9</v>
      </c>
      <c r="CE35" s="88">
        <f t="shared" si="39"/>
        <v>24.064171122994654</v>
      </c>
      <c r="CF35" s="86">
        <f t="shared" si="50"/>
        <v>1.767429731236839</v>
      </c>
      <c r="CG35" s="86">
        <f t="shared" si="19"/>
        <v>0.83464582079899974</v>
      </c>
      <c r="CH35" s="86">
        <f t="shared" si="40"/>
        <v>23.901833460656992</v>
      </c>
      <c r="CI35" s="89">
        <f t="shared" si="20"/>
        <v>3.1877350036310759</v>
      </c>
      <c r="CJ35" s="89"/>
      <c r="CK35" s="100">
        <v>43952</v>
      </c>
      <c r="CL35" s="101">
        <v>380125</v>
      </c>
      <c r="CM35" s="105">
        <f t="shared" si="55"/>
        <v>4.9227277566857637E-2</v>
      </c>
      <c r="CN35" s="92">
        <f t="shared" si="51"/>
        <v>0.12039286163668737</v>
      </c>
      <c r="CO35" s="92">
        <f t="shared" si="52"/>
        <v>0.46087768248357935</v>
      </c>
      <c r="CP35" s="92">
        <f t="shared" si="53"/>
        <v>4.9227277566857637E-2</v>
      </c>
      <c r="CQ35" s="93">
        <f t="shared" si="54"/>
        <v>0.11571523853517481</v>
      </c>
      <c r="CR35" s="94"/>
      <c r="CS35" s="98"/>
      <c r="CT35" s="36">
        <v>43952</v>
      </c>
      <c r="CU35" s="38">
        <v>0.52</v>
      </c>
      <c r="CV35" s="38">
        <v>0.52</v>
      </c>
      <c r="CW35" s="86">
        <f t="shared" si="21"/>
        <v>-0.22682234869764292</v>
      </c>
      <c r="CX35" s="86">
        <f t="shared" si="22"/>
        <v>0.47247706422018354</v>
      </c>
      <c r="CY35" s="86">
        <f t="shared" si="23"/>
        <v>2.0000000000000018E-2</v>
      </c>
      <c r="CZ35" s="89">
        <f t="shared" si="24"/>
        <v>-2.4981481481481504E-2</v>
      </c>
      <c r="DA35" s="87"/>
      <c r="DB35" s="83">
        <v>43891</v>
      </c>
      <c r="DC35" s="84">
        <v>130.06</v>
      </c>
      <c r="DD35" s="42">
        <f t="shared" si="25"/>
        <v>102.27254855704962</v>
      </c>
      <c r="DE35" s="88">
        <f t="shared" si="41"/>
        <v>-0.76593137254901111</v>
      </c>
      <c r="DF35" s="42">
        <f t="shared" si="26"/>
        <v>63.993792737868873</v>
      </c>
      <c r="DG35" s="42">
        <f t="shared" si="27"/>
        <v>10.661518935533188</v>
      </c>
      <c r="DH35" s="42">
        <f t="shared" si="28"/>
        <v>1.1287029473807286</v>
      </c>
      <c r="DI35" s="96">
        <f t="shared" si="29"/>
        <v>-5.073517528571247</v>
      </c>
      <c r="DJ35" s="24"/>
      <c r="DK35" s="24"/>
    </row>
    <row r="36" spans="1:115" x14ac:dyDescent="0.25">
      <c r="A36" s="71">
        <v>44317</v>
      </c>
      <c r="B36" s="70">
        <f t="shared" si="60"/>
        <v>0.23046559916038387</v>
      </c>
      <c r="C36" s="72">
        <f t="shared" si="61"/>
        <v>2.2049296931106266</v>
      </c>
      <c r="D36" s="72">
        <f t="shared" si="67"/>
        <v>3.6385060745037867</v>
      </c>
      <c r="E36" s="37">
        <f t="shared" si="66"/>
        <v>97.763324038201318</v>
      </c>
      <c r="F36" s="39"/>
      <c r="G36" s="37">
        <f t="shared" si="63"/>
        <v>1.2314067735727057</v>
      </c>
      <c r="H36" s="37">
        <f t="shared" si="64"/>
        <v>0.93067455382809261</v>
      </c>
      <c r="I36" s="37">
        <f t="shared" si="65"/>
        <v>101.76660917554574</v>
      </c>
      <c r="J36" s="42"/>
      <c r="L36" s="38" t="s">
        <v>54</v>
      </c>
      <c r="M36" s="38">
        <v>92.316829999999996</v>
      </c>
      <c r="N36" s="99">
        <f t="shared" si="30"/>
        <v>92.505059294652753</v>
      </c>
      <c r="O36" s="88">
        <f t="shared" si="42"/>
        <v>-5.0393524854112588</v>
      </c>
      <c r="P36" s="88">
        <f t="shared" si="43"/>
        <v>-60.472229824935106</v>
      </c>
      <c r="Q36" s="99"/>
      <c r="R36" s="96"/>
      <c r="S36" s="96"/>
      <c r="T36" s="96"/>
      <c r="U36" s="96"/>
      <c r="V36" s="96"/>
      <c r="W36" s="87"/>
      <c r="X36" s="36">
        <v>43922</v>
      </c>
      <c r="Y36" s="38">
        <v>2470.5</v>
      </c>
      <c r="Z36" s="88">
        <f t="shared" si="59"/>
        <v>-22.28951954149905</v>
      </c>
      <c r="AA36" s="86">
        <f t="shared" si="31"/>
        <v>-3.8549254873215144</v>
      </c>
      <c r="AB36" s="86">
        <f t="shared" si="57"/>
        <v>0</v>
      </c>
      <c r="AC36" s="86">
        <f t="shared" si="58"/>
        <v>24.245337828856073</v>
      </c>
      <c r="AD36" s="89">
        <f t="shared" si="56"/>
        <v>-6.3792903773568268</v>
      </c>
      <c r="AE36" s="87"/>
      <c r="AF36" s="36">
        <v>43925</v>
      </c>
      <c r="AG36" s="38">
        <v>6149000</v>
      </c>
      <c r="AH36" s="88">
        <f t="shared" si="32"/>
        <v>186.66876277314887</v>
      </c>
      <c r="AI36" s="86">
        <f t="shared" si="44"/>
        <v>-5.1936987319823569</v>
      </c>
      <c r="AJ36" s="86">
        <f t="shared" si="1"/>
        <v>0</v>
      </c>
      <c r="AK36" s="86">
        <f t="shared" si="2"/>
        <v>189.67069916119675</v>
      </c>
      <c r="AL36" s="89">
        <f t="shared" si="3"/>
        <v>14.367609017322005</v>
      </c>
      <c r="AM36" s="38"/>
      <c r="AN36" s="102">
        <v>43922</v>
      </c>
      <c r="AO36" s="103">
        <v>38.4</v>
      </c>
      <c r="AP36" s="88">
        <f t="shared" si="45"/>
        <v>-7.2772898368883299</v>
      </c>
      <c r="AQ36" s="42">
        <f t="shared" si="4"/>
        <v>-10.465616256313876</v>
      </c>
      <c r="AR36" s="42">
        <f t="shared" si="5"/>
        <v>-1.1420063611955671</v>
      </c>
      <c r="AS36" s="42">
        <f t="shared" si="6"/>
        <v>7.6355326951311868</v>
      </c>
      <c r="AT36" s="96">
        <f t="shared" si="7"/>
        <v>-30.769065439465344</v>
      </c>
      <c r="AU36" s="89"/>
      <c r="AV36" s="100">
        <v>43922</v>
      </c>
      <c r="AW36" s="101">
        <v>34.200000000000003</v>
      </c>
      <c r="AX36" s="97">
        <f t="shared" si="46"/>
        <v>0.29282576866764687</v>
      </c>
      <c r="AY36" s="92">
        <f t="shared" si="8"/>
        <v>0.67348051754475313</v>
      </c>
      <c r="AZ36" s="92">
        <f t="shared" si="9"/>
        <v>0.55454044292010685</v>
      </c>
      <c r="BA36" s="92">
        <f t="shared" si="10"/>
        <v>0.29282576866764687</v>
      </c>
      <c r="BB36" s="93">
        <f t="shared" si="11"/>
        <v>0.68832576866764239</v>
      </c>
      <c r="BC36" s="94"/>
      <c r="BD36" s="100">
        <v>43922</v>
      </c>
      <c r="BE36" s="101">
        <v>30.01</v>
      </c>
      <c r="BF36" s="97">
        <f t="shared" si="47"/>
        <v>4.1496598639455868</v>
      </c>
      <c r="BG36" s="92">
        <f t="shared" si="33"/>
        <v>5.1603990069888566</v>
      </c>
      <c r="BH36" s="92">
        <f t="shared" si="12"/>
        <v>1</v>
      </c>
      <c r="BI36" s="92">
        <f t="shared" si="13"/>
        <v>3.7914170057027299</v>
      </c>
      <c r="BJ36" s="93">
        <f t="shared" si="14"/>
        <v>15.278352226971208</v>
      </c>
      <c r="BK36" s="89"/>
      <c r="BL36" s="36">
        <v>43922</v>
      </c>
      <c r="BM36" s="38">
        <v>71.8</v>
      </c>
      <c r="BN36" s="86">
        <f t="shared" si="15"/>
        <v>73.041709053916577</v>
      </c>
      <c r="BO36" s="88">
        <f t="shared" si="48"/>
        <v>-21.504039776258555</v>
      </c>
      <c r="BP36" s="86">
        <f t="shared" si="49"/>
        <v>-3.1166810168010559</v>
      </c>
      <c r="BQ36" s="86">
        <f t="shared" si="34"/>
        <v>0</v>
      </c>
      <c r="BR36" s="86">
        <f t="shared" si="35"/>
        <v>22.102151124654583</v>
      </c>
      <c r="BS36" s="89">
        <f t="shared" si="16"/>
        <v>-4.4795568564846073</v>
      </c>
      <c r="BT36" s="98"/>
      <c r="BU36" s="36">
        <v>43922</v>
      </c>
      <c r="BV36" s="38">
        <v>27.1</v>
      </c>
      <c r="BW36" s="88">
        <f t="shared" si="36"/>
        <v>-43.578643578643579</v>
      </c>
      <c r="BX36" s="86">
        <f t="shared" si="37"/>
        <v>-3.2402485391023372</v>
      </c>
      <c r="BY36" s="86">
        <f t="shared" si="38"/>
        <v>0</v>
      </c>
      <c r="BZ36" s="89">
        <f t="shared" si="17"/>
        <v>43.153111663749954</v>
      </c>
      <c r="CA36" s="89">
        <f t="shared" si="18"/>
        <v>-6.4136546419809495</v>
      </c>
      <c r="CB36" s="38"/>
      <c r="CC36" s="36">
        <v>43922</v>
      </c>
      <c r="CD36" s="38">
        <v>32.9</v>
      </c>
      <c r="CE36" s="88">
        <f t="shared" si="39"/>
        <v>-46.620046620046622</v>
      </c>
      <c r="CF36" s="86">
        <f t="shared" si="50"/>
        <v>-3.4134758574213557</v>
      </c>
      <c r="CG36" s="86">
        <f t="shared" si="19"/>
        <v>0</v>
      </c>
      <c r="CH36" s="86">
        <f t="shared" si="40"/>
        <v>46.782384282384285</v>
      </c>
      <c r="CI36" s="89">
        <f t="shared" si="20"/>
        <v>-6.2392637860082187</v>
      </c>
      <c r="CJ36" s="89"/>
      <c r="CK36" s="100">
        <v>43922</v>
      </c>
      <c r="CL36" s="101">
        <v>361862</v>
      </c>
      <c r="CM36" s="105">
        <f t="shared" si="55"/>
        <v>-0.10694602477079819</v>
      </c>
      <c r="CN36" s="92">
        <f t="shared" si="51"/>
        <v>-0.23419687869802133</v>
      </c>
      <c r="CO36" s="92">
        <f t="shared" si="52"/>
        <v>0.40082959869893459</v>
      </c>
      <c r="CP36" s="92">
        <f t="shared" si="53"/>
        <v>0.10694602477079819</v>
      </c>
      <c r="CQ36" s="93">
        <f t="shared" si="54"/>
        <v>-0.25139080157203963</v>
      </c>
      <c r="CR36" s="94"/>
      <c r="CS36" s="98"/>
      <c r="CT36" s="36">
        <v>43922</v>
      </c>
      <c r="CU36" s="38">
        <v>0.53</v>
      </c>
      <c r="CV36" s="38">
        <v>0.53</v>
      </c>
      <c r="CW36" s="86">
        <f t="shared" si="21"/>
        <v>-0.21106503745356531</v>
      </c>
      <c r="CX36" s="86">
        <f t="shared" si="22"/>
        <v>0.47706422018348632</v>
      </c>
      <c r="CY36" s="86">
        <f t="shared" si="23"/>
        <v>1.0000000000000009E-2</v>
      </c>
      <c r="CZ36" s="89">
        <f t="shared" si="24"/>
        <v>-1.2490740740740752E-2</v>
      </c>
      <c r="DA36" s="87"/>
      <c r="DB36" s="83">
        <v>43862</v>
      </c>
      <c r="DC36" s="84">
        <v>131.06</v>
      </c>
      <c r="DD36" s="42">
        <f t="shared" si="25"/>
        <v>103.05889753872768</v>
      </c>
      <c r="DE36" s="88">
        <f t="shared" si="41"/>
        <v>0.29801704046153693</v>
      </c>
      <c r="DF36" s="42">
        <f t="shared" si="26"/>
        <v>64.486217883966518</v>
      </c>
      <c r="DG36" s="42">
        <f t="shared" si="27"/>
        <v>10.736853389326312</v>
      </c>
      <c r="DH36" s="42">
        <f t="shared" si="28"/>
        <v>6.4754534370180639E-2</v>
      </c>
      <c r="DI36" s="96">
        <f t="shared" si="29"/>
        <v>-0.29107150463634029</v>
      </c>
      <c r="DJ36" s="24"/>
      <c r="DK36" s="24"/>
    </row>
    <row r="37" spans="1:115" x14ac:dyDescent="0.25">
      <c r="A37" s="71">
        <v>44287</v>
      </c>
      <c r="B37" s="70">
        <f t="shared" si="60"/>
        <v>0.1152841258126477</v>
      </c>
      <c r="C37" s="72">
        <f t="shared" si="61"/>
        <v>0.91495384765508314</v>
      </c>
      <c r="D37" s="72">
        <f t="shared" si="67"/>
        <v>2.3485302290482433</v>
      </c>
      <c r="E37" s="37">
        <f t="shared" si="66"/>
        <v>94.269756389983201</v>
      </c>
      <c r="F37" s="39"/>
      <c r="G37" s="37">
        <f t="shared" si="63"/>
        <v>0.94417507006491719</v>
      </c>
      <c r="H37" s="37">
        <f t="shared" si="64"/>
        <v>0.64344285032030413</v>
      </c>
      <c r="I37" s="37">
        <f t="shared" si="65"/>
        <v>100.82388010942024</v>
      </c>
      <c r="J37" s="42"/>
      <c r="L37" s="38" t="s">
        <v>55</v>
      </c>
      <c r="M37" s="38">
        <v>97.089250000000007</v>
      </c>
      <c r="N37" s="99">
        <f t="shared" si="30"/>
        <v>97.28721001493841</v>
      </c>
      <c r="O37" s="88">
        <f t="shared" si="42"/>
        <v>-1.886793415342763</v>
      </c>
      <c r="P37" s="88">
        <f t="shared" si="43"/>
        <v>-22.641520984113157</v>
      </c>
      <c r="Q37" s="99"/>
      <c r="R37" s="96"/>
      <c r="S37" s="96"/>
      <c r="T37" s="96"/>
      <c r="U37" s="96"/>
      <c r="V37" s="96"/>
      <c r="W37" s="87"/>
      <c r="X37" s="36">
        <v>43892</v>
      </c>
      <c r="Y37" s="38">
        <v>3090.23</v>
      </c>
      <c r="Z37" s="88">
        <f t="shared" si="59"/>
        <v>-5.0066649314182525</v>
      </c>
      <c r="AA37" s="86">
        <f t="shared" si="31"/>
        <v>-1.0289632046284165</v>
      </c>
      <c r="AB37" s="86">
        <f t="shared" si="57"/>
        <v>0.48169501796756287</v>
      </c>
      <c r="AC37" s="86">
        <f t="shared" si="58"/>
        <v>6.9624832187752759</v>
      </c>
      <c r="AD37" s="89">
        <f t="shared" si="56"/>
        <v>-1.8319275447331269</v>
      </c>
      <c r="AE37" s="87"/>
      <c r="AF37" s="36">
        <v>43897</v>
      </c>
      <c r="AG37" s="38">
        <v>212000</v>
      </c>
      <c r="AH37" s="88">
        <f t="shared" si="32"/>
        <v>3.3573141486810552</v>
      </c>
      <c r="AI37" s="86">
        <f t="shared" si="44"/>
        <v>-0.18752548217280049</v>
      </c>
      <c r="AJ37" s="86">
        <f t="shared" si="1"/>
        <v>0.69964227061698014</v>
      </c>
      <c r="AK37" s="86">
        <f t="shared" si="2"/>
        <v>6.3592505367289407</v>
      </c>
      <c r="AL37" s="89">
        <f t="shared" si="3"/>
        <v>0.48171502377004277</v>
      </c>
      <c r="AM37" s="38"/>
      <c r="AN37" s="102">
        <v>43891</v>
      </c>
      <c r="AO37" s="103">
        <v>41.3</v>
      </c>
      <c r="AP37" s="88">
        <f t="shared" si="45"/>
        <v>-0.72376357056695839</v>
      </c>
      <c r="AQ37" s="42">
        <f t="shared" si="4"/>
        <v>-1.5038631947317667</v>
      </c>
      <c r="AR37" s="42">
        <f t="shared" si="5"/>
        <v>8.6466268704796304E-2</v>
      </c>
      <c r="AS37" s="42">
        <f t="shared" si="6"/>
        <v>1.0820064288098155</v>
      </c>
      <c r="AT37" s="96">
        <f t="shared" si="7"/>
        <v>-4.360183885428234</v>
      </c>
      <c r="AU37" s="89"/>
      <c r="AV37" s="100">
        <v>43891</v>
      </c>
      <c r="AW37" s="101">
        <v>34.1</v>
      </c>
      <c r="AX37" s="97">
        <f t="shared" si="46"/>
        <v>-0.8759124087591158</v>
      </c>
      <c r="AY37" s="92">
        <f t="shared" si="8"/>
        <v>-1.9801264732135688</v>
      </c>
      <c r="AZ37" s="92">
        <f t="shared" si="9"/>
        <v>0.10516473689385571</v>
      </c>
      <c r="BA37" s="92">
        <f t="shared" si="10"/>
        <v>0.8759124087591158</v>
      </c>
      <c r="BB37" s="93">
        <f t="shared" si="11"/>
        <v>-2.0589481751824326</v>
      </c>
      <c r="BC37" s="94"/>
      <c r="BD37" s="100">
        <v>43891</v>
      </c>
      <c r="BE37" s="101">
        <v>28.79</v>
      </c>
      <c r="BF37" s="97">
        <f t="shared" si="47"/>
        <v>0.80209241499564232</v>
      </c>
      <c r="BG37" s="92">
        <f t="shared" si="33"/>
        <v>0.58269967149516788</v>
      </c>
      <c r="BH37" s="92">
        <f t="shared" si="12"/>
        <v>0.37249126338075089</v>
      </c>
      <c r="BI37" s="92">
        <f t="shared" si="13"/>
        <v>0.44384955675278526</v>
      </c>
      <c r="BJ37" s="93">
        <f t="shared" si="14"/>
        <v>1.7885898210759343</v>
      </c>
      <c r="BK37" s="89"/>
      <c r="BL37" s="36">
        <v>43891</v>
      </c>
      <c r="BM37" s="38">
        <v>89.1</v>
      </c>
      <c r="BN37" s="86">
        <f t="shared" si="15"/>
        <v>90.640895218718214</v>
      </c>
      <c r="BO37" s="88">
        <f t="shared" si="48"/>
        <v>-12.519726459758004</v>
      </c>
      <c r="BP37" s="86">
        <f t="shared" si="49"/>
        <v>-1.7360738595634306</v>
      </c>
      <c r="BQ37" s="86">
        <f t="shared" si="34"/>
        <v>0.285011877534875</v>
      </c>
      <c r="BR37" s="86">
        <f t="shared" si="35"/>
        <v>13.117837808154031</v>
      </c>
      <c r="BS37" s="89">
        <f t="shared" si="16"/>
        <v>-2.6586597822246025</v>
      </c>
      <c r="BT37" s="98"/>
      <c r="BU37" s="36">
        <v>43891</v>
      </c>
      <c r="BV37" s="38">
        <v>42.2</v>
      </c>
      <c r="BW37" s="88">
        <f t="shared" si="36"/>
        <v>-16.521739130434771</v>
      </c>
      <c r="BX37" s="86">
        <f t="shared" si="37"/>
        <v>-1.2402712283489579</v>
      </c>
      <c r="BY37" s="86">
        <f t="shared" si="38"/>
        <v>0.27230921883456627</v>
      </c>
      <c r="BZ37" s="89">
        <f t="shared" si="17"/>
        <v>16.096207215541149</v>
      </c>
      <c r="CA37" s="89">
        <f t="shared" si="18"/>
        <v>-2.3923075334788431</v>
      </c>
      <c r="CB37" s="38"/>
      <c r="CC37" s="36">
        <v>43891</v>
      </c>
      <c r="CD37" s="38">
        <v>52.9</v>
      </c>
      <c r="CE37" s="88">
        <f t="shared" si="39"/>
        <v>-17.58620689655173</v>
      </c>
      <c r="CF37" s="86">
        <f t="shared" si="50"/>
        <v>-1.2853970968911139</v>
      </c>
      <c r="CG37" s="86">
        <f t="shared" si="19"/>
        <v>0.34283428126851823</v>
      </c>
      <c r="CH37" s="86">
        <f t="shared" si="40"/>
        <v>17.748544558889392</v>
      </c>
      <c r="CI37" s="89">
        <f t="shared" si="20"/>
        <v>-2.367084384844611</v>
      </c>
      <c r="CJ37" s="89"/>
      <c r="CK37" s="100">
        <v>43891</v>
      </c>
      <c r="CL37" s="101">
        <v>402748</v>
      </c>
      <c r="CM37" s="105">
        <f t="shared" si="55"/>
        <v>-0.13892620938628159</v>
      </c>
      <c r="CN37" s="92">
        <f t="shared" si="51"/>
        <v>-0.30680753102413333</v>
      </c>
      <c r="CO37" s="92">
        <f t="shared" si="52"/>
        <v>0.38853333053725453</v>
      </c>
      <c r="CP37" s="92">
        <f t="shared" si="53"/>
        <v>0.13892620938628159</v>
      </c>
      <c r="CQ37" s="93">
        <f t="shared" si="54"/>
        <v>-0.32656446288519386</v>
      </c>
      <c r="CR37" s="94"/>
      <c r="CS37" s="98"/>
      <c r="CT37" s="36">
        <v>43892</v>
      </c>
      <c r="CU37" s="38">
        <v>-0.03</v>
      </c>
      <c r="CV37" s="38">
        <v>-0.03</v>
      </c>
      <c r="CW37" s="86">
        <f t="shared" si="21"/>
        <v>-1.093474467121911</v>
      </c>
      <c r="CX37" s="86">
        <f t="shared" si="22"/>
        <v>0.22018348623853212</v>
      </c>
      <c r="CY37" s="86">
        <f t="shared" si="23"/>
        <v>0.57000000000000006</v>
      </c>
      <c r="CZ37" s="89">
        <f t="shared" si="24"/>
        <v>-0.71197222222222223</v>
      </c>
      <c r="DA37" s="87"/>
      <c r="DB37" s="83">
        <v>43831</v>
      </c>
      <c r="DC37" s="84">
        <v>130.66999999999999</v>
      </c>
      <c r="DD37" s="42">
        <f t="shared" si="25"/>
        <v>102.75222143587324</v>
      </c>
      <c r="DE37" s="88">
        <f t="shared" si="41"/>
        <v>0.29890783675032784</v>
      </c>
      <c r="DF37" s="42">
        <f t="shared" si="26"/>
        <v>64.294172076988431</v>
      </c>
      <c r="DG37" s="42">
        <f t="shared" si="27"/>
        <v>10.707472952346992</v>
      </c>
      <c r="DH37" s="42">
        <f t="shared" si="28"/>
        <v>6.3863738081389732E-2</v>
      </c>
      <c r="DI37" s="96">
        <f t="shared" si="29"/>
        <v>-0.2870673770702214</v>
      </c>
      <c r="DJ37" s="24"/>
      <c r="DK37" s="24"/>
    </row>
    <row r="38" spans="1:115" x14ac:dyDescent="0.25">
      <c r="A38" s="71">
        <v>44256</v>
      </c>
      <c r="B38" s="70">
        <f t="shared" si="60"/>
        <v>0.8478135102039881</v>
      </c>
      <c r="C38" s="72">
        <f t="shared" si="61"/>
        <v>9.118922632621322</v>
      </c>
      <c r="D38" s="72">
        <f t="shared" si="67"/>
        <v>10.552499014014483</v>
      </c>
      <c r="E38" s="37">
        <f t="shared" si="66"/>
        <v>92.08149861201683</v>
      </c>
      <c r="F38" s="39"/>
      <c r="G38" s="37">
        <f t="shared" si="63"/>
        <v>2.6092423104923528</v>
      </c>
      <c r="H38" s="37">
        <f t="shared" si="64"/>
        <v>2.3085100907477396</v>
      </c>
      <c r="I38" s="37">
        <f t="shared" si="65"/>
        <v>100.17721651676695</v>
      </c>
      <c r="J38" s="42"/>
      <c r="L38" s="38" t="s">
        <v>56</v>
      </c>
      <c r="M38" s="38">
        <v>98.938569999999999</v>
      </c>
      <c r="N38" s="99">
        <f t="shared" si="30"/>
        <v>99.140300683831455</v>
      </c>
      <c r="O38" s="88">
        <f t="shared" si="42"/>
        <v>-0.12972362343140253</v>
      </c>
      <c r="P38" s="88">
        <f t="shared" si="43"/>
        <v>-1.5566834811768304</v>
      </c>
      <c r="Q38" s="99"/>
      <c r="R38" s="96"/>
      <c r="S38" s="96"/>
      <c r="T38" s="96"/>
      <c r="U38" s="96"/>
      <c r="V38" s="96"/>
      <c r="W38" s="87"/>
      <c r="X38" s="36">
        <v>43864</v>
      </c>
      <c r="Y38" s="38">
        <v>3248.92</v>
      </c>
      <c r="Z38" s="88">
        <f t="shared" si="59"/>
        <v>-0.27448334580751543</v>
      </c>
      <c r="AA38" s="86">
        <f t="shared" si="31"/>
        <v>-0.25519249501482444</v>
      </c>
      <c r="AB38" s="86">
        <f t="shared" si="57"/>
        <v>0.61358690419433004</v>
      </c>
      <c r="AC38" s="86">
        <f t="shared" si="58"/>
        <v>2.2303016331645384</v>
      </c>
      <c r="AD38" s="89">
        <f t="shared" si="56"/>
        <v>-0.58682381938668327</v>
      </c>
      <c r="AE38" s="87"/>
      <c r="AF38" s="36">
        <v>43862</v>
      </c>
      <c r="AG38" s="38">
        <v>205000</v>
      </c>
      <c r="AH38" s="88">
        <f t="shared" si="32"/>
        <v>-2.4096385542168677</v>
      </c>
      <c r="AI38" s="86">
        <f t="shared" si="44"/>
        <v>-3.0031967333427945E-2</v>
      </c>
      <c r="AJ38" s="86">
        <f t="shared" si="1"/>
        <v>0.72165291923643393</v>
      </c>
      <c r="AK38" s="86">
        <f t="shared" si="2"/>
        <v>0.59229783383101786</v>
      </c>
      <c r="AL38" s="89">
        <f t="shared" si="3"/>
        <v>4.4866728155298519E-2</v>
      </c>
      <c r="AM38" s="38"/>
      <c r="AN38" s="102">
        <v>43862</v>
      </c>
      <c r="AO38" s="103">
        <v>41.6</v>
      </c>
      <c r="AP38" s="88">
        <f t="shared" si="45"/>
        <v>0.72376357056695839</v>
      </c>
      <c r="AQ38" s="42">
        <f t="shared" si="4"/>
        <v>0.47558729674566164</v>
      </c>
      <c r="AR38" s="42">
        <f t="shared" si="5"/>
        <v>0.35780835259318572</v>
      </c>
      <c r="AS38" s="42">
        <f t="shared" si="6"/>
        <v>0.36552071232410133</v>
      </c>
      <c r="AT38" s="96">
        <f t="shared" si="7"/>
        <v>1.4729464421194556</v>
      </c>
      <c r="AU38" s="89"/>
      <c r="AV38" s="100">
        <v>43862</v>
      </c>
      <c r="AW38" s="101">
        <v>34.4</v>
      </c>
      <c r="AX38" s="97">
        <f t="shared" si="46"/>
        <v>0.29112081513828658</v>
      </c>
      <c r="AY38" s="92">
        <f t="shared" si="8"/>
        <v>0.66960943958066221</v>
      </c>
      <c r="AZ38" s="92">
        <f t="shared" si="9"/>
        <v>0.5538848943029776</v>
      </c>
      <c r="BA38" s="92">
        <f t="shared" si="10"/>
        <v>0.29112081513828658</v>
      </c>
      <c r="BB38" s="93">
        <f t="shared" si="11"/>
        <v>0.68431804949053854</v>
      </c>
      <c r="BC38" s="94"/>
      <c r="BD38" s="100">
        <v>43862</v>
      </c>
      <c r="BE38" s="101">
        <v>28.56</v>
      </c>
      <c r="BF38" s="97">
        <f t="shared" si="47"/>
        <v>0.45622038954202149</v>
      </c>
      <c r="BG38" s="92">
        <f t="shared" si="33"/>
        <v>0.10972992100319773</v>
      </c>
      <c r="BH38" s="92">
        <f t="shared" si="12"/>
        <v>0.30765680641038512</v>
      </c>
      <c r="BI38" s="92">
        <f t="shared" si="13"/>
        <v>9.7977531299164422E-2</v>
      </c>
      <c r="BJ38" s="93">
        <f t="shared" si="14"/>
        <v>0.39482210246621946</v>
      </c>
      <c r="BK38" s="89"/>
      <c r="BL38" s="36">
        <v>43862</v>
      </c>
      <c r="BM38" s="38">
        <v>101</v>
      </c>
      <c r="BN38" s="86">
        <f t="shared" si="15"/>
        <v>102.7466937945066</v>
      </c>
      <c r="BO38" s="88">
        <f t="shared" si="48"/>
        <v>1.1952191235059575</v>
      </c>
      <c r="BP38" s="86">
        <f t="shared" si="49"/>
        <v>0.3714830973609155</v>
      </c>
      <c r="BQ38" s="86">
        <f t="shared" si="34"/>
        <v>0.72009492208938675</v>
      </c>
      <c r="BR38" s="86">
        <f t="shared" si="35"/>
        <v>0.59710777510993074</v>
      </c>
      <c r="BS38" s="89">
        <f t="shared" si="16"/>
        <v>0.12101890956081142</v>
      </c>
      <c r="BT38" s="98"/>
      <c r="BU38" s="36">
        <v>43862</v>
      </c>
      <c r="BV38" s="38">
        <v>49.8</v>
      </c>
      <c r="BW38" s="88">
        <f t="shared" si="36"/>
        <v>-4.3222003929273143</v>
      </c>
      <c r="BX38" s="86">
        <f t="shared" si="37"/>
        <v>-0.33851246568728688</v>
      </c>
      <c r="BY38" s="86">
        <f t="shared" si="38"/>
        <v>0.39508922384628553</v>
      </c>
      <c r="BZ38" s="89">
        <f t="shared" si="17"/>
        <v>3.8966684780336913</v>
      </c>
      <c r="CA38" s="89">
        <f t="shared" si="18"/>
        <v>-0.57914446742888392</v>
      </c>
      <c r="CB38" s="38"/>
      <c r="CC38" s="36">
        <v>43862</v>
      </c>
      <c r="CD38" s="38">
        <v>63.1</v>
      </c>
      <c r="CE38" s="88">
        <f t="shared" si="39"/>
        <v>11.567476948868396</v>
      </c>
      <c r="CF38" s="86">
        <f t="shared" si="50"/>
        <v>0.85146581802147403</v>
      </c>
      <c r="CG38" s="86">
        <f t="shared" si="19"/>
        <v>0.68708369308111139</v>
      </c>
      <c r="CH38" s="86">
        <f t="shared" si="40"/>
        <v>11.405139286530732</v>
      </c>
      <c r="CI38" s="89">
        <f t="shared" si="20"/>
        <v>1.5210783634990079</v>
      </c>
      <c r="CJ38" s="89"/>
      <c r="CK38" s="100">
        <v>43862</v>
      </c>
      <c r="CL38" s="101">
        <v>462877</v>
      </c>
      <c r="CM38" s="105">
        <f t="shared" si="55"/>
        <v>-3.3667092627640014E-3</v>
      </c>
      <c r="CN38" s="92">
        <f t="shared" si="51"/>
        <v>9.7880139762184502E-4</v>
      </c>
      <c r="CO38" s="92">
        <f t="shared" si="52"/>
        <v>0.44065548009404748</v>
      </c>
      <c r="CP38" s="92">
        <f t="shared" si="53"/>
        <v>3.3667092627640014E-3</v>
      </c>
      <c r="CQ38" s="93">
        <f t="shared" si="54"/>
        <v>-7.9138962111039868E-3</v>
      </c>
      <c r="CR38" s="94"/>
      <c r="CS38" s="98"/>
      <c r="CT38" s="36">
        <v>43864</v>
      </c>
      <c r="CU38" s="38">
        <v>-0.03</v>
      </c>
      <c r="CV38" s="38">
        <v>-0.03</v>
      </c>
      <c r="CW38" s="86">
        <f t="shared" si="21"/>
        <v>-1.093474467121911</v>
      </c>
      <c r="CX38" s="86">
        <f t="shared" si="22"/>
        <v>0.22018348623853212</v>
      </c>
      <c r="CY38" s="86">
        <f t="shared" si="23"/>
        <v>0.57000000000000006</v>
      </c>
      <c r="CZ38" s="89">
        <f t="shared" si="24"/>
        <v>-0.71197222222222223</v>
      </c>
      <c r="DA38" s="87"/>
      <c r="DB38" s="83">
        <v>43800</v>
      </c>
      <c r="DC38" s="84">
        <v>130.28</v>
      </c>
      <c r="DD38" s="42">
        <f t="shared" si="25"/>
        <v>102.4455453330188</v>
      </c>
      <c r="DE38" s="88">
        <f t="shared" si="41"/>
        <v>0.22284550658930444</v>
      </c>
      <c r="DF38" s="42">
        <f t="shared" si="26"/>
        <v>64.102126270010359</v>
      </c>
      <c r="DG38" s="42">
        <f t="shared" si="27"/>
        <v>10.678092515367675</v>
      </c>
      <c r="DH38" s="42">
        <f t="shared" si="28"/>
        <v>0.13992606824241313</v>
      </c>
      <c r="DI38" s="96">
        <f t="shared" si="29"/>
        <v>-0.62896740154650588</v>
      </c>
      <c r="DJ38" s="24"/>
      <c r="DK38" s="24"/>
    </row>
    <row r="39" spans="1:115" x14ac:dyDescent="0.25">
      <c r="A39" s="71">
        <v>44228</v>
      </c>
      <c r="B39" s="70">
        <f t="shared" si="60"/>
        <v>-0.23485769436297824</v>
      </c>
      <c r="C39" s="72">
        <f t="shared" si="61"/>
        <v>-3.006462308802456</v>
      </c>
      <c r="D39" s="72">
        <f t="shared" si="67"/>
        <v>-1.5728859274092959</v>
      </c>
      <c r="E39" s="37">
        <f t="shared" si="66"/>
        <v>82.851592266924172</v>
      </c>
      <c r="F39" s="39"/>
      <c r="G39" s="37">
        <f t="shared" si="63"/>
        <v>7.1536157583657389E-2</v>
      </c>
      <c r="H39" s="37">
        <f t="shared" si="64"/>
        <v>-0.22919606216095567</v>
      </c>
      <c r="I39" s="37">
        <f t="shared" si="65"/>
        <v>97.891004087163822</v>
      </c>
      <c r="J39" s="42"/>
      <c r="L39" s="38" t="s">
        <v>57</v>
      </c>
      <c r="M39" s="38">
        <v>99.066999999999993</v>
      </c>
      <c r="N39" s="99">
        <f t="shared" si="30"/>
        <v>99.268992546032663</v>
      </c>
      <c r="O39" s="88">
        <f t="shared" si="42"/>
        <v>-6.0849378614832098E-2</v>
      </c>
      <c r="P39" s="88">
        <f t="shared" si="43"/>
        <v>-0.73019254337798523</v>
      </c>
      <c r="Q39" s="99"/>
      <c r="R39" s="96"/>
      <c r="S39" s="96"/>
      <c r="T39" s="96"/>
      <c r="U39" s="96"/>
      <c r="V39" s="96"/>
      <c r="W39" s="87"/>
      <c r="X39" s="36">
        <v>43832</v>
      </c>
      <c r="Y39" s="38">
        <v>3257.85</v>
      </c>
      <c r="Z39" s="88">
        <f t="shared" si="59"/>
        <v>4.519344855078379</v>
      </c>
      <c r="AA39" s="86">
        <f t="shared" si="31"/>
        <v>0.52865820506062544</v>
      </c>
      <c r="AB39" s="86">
        <f t="shared" si="57"/>
        <v>0.74719695956170229</v>
      </c>
      <c r="AC39" s="86">
        <f t="shared" si="58"/>
        <v>2.5635265677213561</v>
      </c>
      <c r="AD39" s="89">
        <f t="shared" si="56"/>
        <v>0.67449999999999999</v>
      </c>
      <c r="AE39" s="87"/>
      <c r="AF39" s="36">
        <v>43834</v>
      </c>
      <c r="AG39" s="38">
        <v>210000</v>
      </c>
      <c r="AH39" s="88">
        <f t="shared" si="32"/>
        <v>-12.5</v>
      </c>
      <c r="AI39" s="86">
        <f t="shared" si="44"/>
        <v>0.2455323682813785</v>
      </c>
      <c r="AJ39" s="86">
        <f t="shared" ref="AJ39:AJ52" si="68">IF($AG$2="positive", (AH39-$AG$9)/($AG$10-$AG$9),($AG$10-AH39)/($AG$10-$AG$9))</f>
        <v>0.76016466220856083</v>
      </c>
      <c r="AK39" s="86">
        <f t="shared" ref="AK39:AK52" si="69">ABS(AH39-$AG$6)</f>
        <v>9.498063611952114</v>
      </c>
      <c r="AL39" s="89">
        <f t="shared" ref="AL39:AL52" si="70">0.6745*(AH39-$AG$6)/$AG$7</f>
        <v>-0.71948100050078478</v>
      </c>
      <c r="AM39" s="38"/>
      <c r="AN39" s="102">
        <v>43831</v>
      </c>
      <c r="AO39" s="103">
        <v>41.3</v>
      </c>
      <c r="AP39" s="88">
        <f t="shared" si="45"/>
        <v>0</v>
      </c>
      <c r="AQ39" s="42">
        <f t="shared" si="4"/>
        <v>-0.51413794899305265</v>
      </c>
      <c r="AR39" s="42">
        <f t="shared" si="5"/>
        <v>0.22213731064899103</v>
      </c>
      <c r="AS39" s="42">
        <f t="shared" si="6"/>
        <v>0.35824285824285707</v>
      </c>
      <c r="AT39" s="96">
        <f t="shared" si="7"/>
        <v>-1.443618721654389</v>
      </c>
      <c r="AU39" s="89"/>
      <c r="AV39" s="100">
        <v>43831</v>
      </c>
      <c r="AW39" s="101">
        <v>34.299999999999997</v>
      </c>
      <c r="AX39" s="97">
        <f t="shared" si="46"/>
        <v>0</v>
      </c>
      <c r="AY39" s="92">
        <f t="shared" ref="AY39:AY52" si="71">IF($AW$2="positive",STANDARDIZE(AX39,$AW$5,$AW$8),STANDARDIZE(AX39,$AW$5,$AW$8)*-1)</f>
        <v>8.622877212096711E-3</v>
      </c>
      <c r="AZ39" s="92">
        <f t="shared" ref="AZ39:AZ52" si="72">IF($AW$2="positive", (AX39-$AW$9)/($AW$10-$AW$9),($AW$10-AX39)/($AW$10-$AW$9))</f>
        <v>0.44194996792815827</v>
      </c>
      <c r="BA39" s="92">
        <f t="shared" ref="BA39:BA52" si="73">ABS(AX39-$AW$6)</f>
        <v>0</v>
      </c>
      <c r="BB39" s="93">
        <f t="shared" ref="BB39:BB52" si="74">0.6745*(AX39-$AW$6)/$AW$7</f>
        <v>0</v>
      </c>
      <c r="BC39" s="94"/>
      <c r="BD39" s="100">
        <v>43831</v>
      </c>
      <c r="BE39" s="101">
        <v>28.43</v>
      </c>
      <c r="BF39" s="97">
        <f t="shared" si="47"/>
        <v>0.21126760563379832</v>
      </c>
      <c r="BG39" s="92">
        <f t="shared" ref="BG39:BG52" si="75">IF($BE$2="positive",STANDARDIZE(BF39,$BE$5,$BE$8),STANDARDIZE(BF39,$BE$5,$BE$8)*-1)</f>
        <v>-0.22523575578271282</v>
      </c>
      <c r="BH39" s="92">
        <f t="shared" ref="BH39:BH52" si="76">IF($BE$2="positive", (BF39-$BE$9)/($BE$10-$BE$9),($BE$10-BF39)/($BE$10-$BE$9))</f>
        <v>0.26173987887847461</v>
      </c>
      <c r="BI39" s="92">
        <f t="shared" ref="BI39:BI52" si="77">ABS(BF39-$BE$6)</f>
        <v>0.14697525260905875</v>
      </c>
      <c r="BJ39" s="93">
        <f t="shared" ref="BJ39:BJ52" si="78">0.6745*(BF39-$BE$6)/$BE$7</f>
        <v>-0.592269242510575</v>
      </c>
      <c r="BK39" s="89"/>
      <c r="BL39" s="36">
        <v>43831</v>
      </c>
      <c r="BM39" s="38">
        <v>99.8</v>
      </c>
      <c r="BN39" s="86">
        <f t="shared" si="15"/>
        <v>101.52594099694812</v>
      </c>
      <c r="BO39" s="88">
        <f t="shared" si="48"/>
        <v>0.5022601707684502</v>
      </c>
      <c r="BP39" s="86">
        <f t="shared" ref="BP39:BP52" si="79">IF($BM$2="positive",STANDARDIZE(BO39,$BM$5,$BM$8),STANDARDIZE(BO39,$BM$5,$BM$8)*-1)</f>
        <v>0.26499704148570319</v>
      </c>
      <c r="BQ39" s="86">
        <f t="shared" ref="BQ39:BQ52" si="80">IF($BM$2="positive", (BO39-$BM$9)/($BM$10-$BM$9),($BM$10-BO39)/($BM$10-$BM$9))</f>
        <v>0.69811199192914997</v>
      </c>
      <c r="BR39" s="86">
        <f t="shared" ref="BR39:BR52" si="81">ABS(BO39-$BM$6)</f>
        <v>9.5851177627576556E-2</v>
      </c>
      <c r="BS39" s="89">
        <f t="shared" ref="BS39:BS52" si="82">0.6745*(BO39-$BM$6)/$BM$7</f>
        <v>-1.9426652072104356E-2</v>
      </c>
      <c r="BT39" s="98"/>
      <c r="BU39" s="36">
        <v>43831</v>
      </c>
      <c r="BV39" s="38">
        <v>52</v>
      </c>
      <c r="BW39" s="88">
        <f t="shared" si="36"/>
        <v>10.526315789473689</v>
      </c>
      <c r="BX39" s="86">
        <f t="shared" ref="BX39:BX52" si="83">IF($BV$2="positive",STANDARDIZE(BW39,$BV$5,$BV$8),STANDARDIZE(BW39,$BV$5,$BV$8)*-1)</f>
        <v>0.75905194786196295</v>
      </c>
      <c r="BY39" s="86">
        <f t="shared" ref="BY39:BY52" si="84">IF($BV$2="positive", (BW39-$BV$9)/($BV$10-$BV$9),($BV$10-BW39)/($BV$10-$BV$9))</f>
        <v>0.54452937322559514</v>
      </c>
      <c r="BZ39" s="89">
        <f t="shared" ref="BZ39:BZ52" si="85">ABS(BW39-$BV$6)</f>
        <v>10.951847704367312</v>
      </c>
      <c r="CA39" s="89">
        <f t="shared" ref="CA39:CA52" si="86">0.6745*(BW39-$BV$6)/$BV$7</f>
        <v>1.6277243090766242</v>
      </c>
      <c r="CB39" s="38"/>
      <c r="CC39" s="36">
        <v>43831</v>
      </c>
      <c r="CD39" s="38">
        <v>56.2</v>
      </c>
      <c r="CE39" s="88">
        <f t="shared" si="39"/>
        <v>2.3402340234023482</v>
      </c>
      <c r="CF39" s="86">
        <f t="shared" ref="CF39:CF52" si="87">IF($CD$2="positive",STANDARDIZE(CE39,$CD$5,$CD$8),STANDARDIZE(CE39,$CD$5,$CD$8)*-1)</f>
        <v>0.1751412300598254</v>
      </c>
      <c r="CG39" s="86">
        <f t="shared" ref="CG39:CG52" si="88">IF($CD$2="positive", (CE39-$CD$9)/($CD$10-$CD$9),($CD$10-CE39)/($CD$10-$CD$9))</f>
        <v>0.57812754995401894</v>
      </c>
      <c r="CH39" s="86">
        <f t="shared" ref="CH39:CH52" si="89">ABS(CE39-$CD$6)</f>
        <v>2.1778963610646835</v>
      </c>
      <c r="CI39" s="89">
        <f t="shared" ref="CI39:CI52" si="90">0.6745*(CE39-$CD$6)/$CD$7</f>
        <v>0.29046125168072379</v>
      </c>
      <c r="CJ39" s="89"/>
      <c r="CK39" s="100">
        <v>43831</v>
      </c>
      <c r="CL39" s="101">
        <v>464438</v>
      </c>
      <c r="CM39" s="105">
        <f t="shared" si="55"/>
        <v>-2.8889431187598808E-2</v>
      </c>
      <c r="CN39" s="92">
        <f t="shared" si="51"/>
        <v>-5.6970253943446091E-2</v>
      </c>
      <c r="CO39" s="92">
        <f t="shared" si="52"/>
        <v>0.43084208355562303</v>
      </c>
      <c r="CP39" s="92">
        <f t="shared" si="53"/>
        <v>2.8889431187598808E-2</v>
      </c>
      <c r="CQ39" s="93">
        <f t="shared" si="54"/>
        <v>-6.7908435856082375E-2</v>
      </c>
      <c r="CR39" s="94"/>
      <c r="CS39" s="98"/>
      <c r="CT39" s="36">
        <v>43832</v>
      </c>
      <c r="CU39" s="38">
        <v>0.34</v>
      </c>
      <c r="CV39" s="38">
        <v>0.34</v>
      </c>
      <c r="CW39" s="86">
        <f t="shared" si="21"/>
        <v>-0.51045395109103975</v>
      </c>
      <c r="CX39" s="86">
        <f t="shared" si="22"/>
        <v>0.38990825688073405</v>
      </c>
      <c r="CY39" s="86">
        <f t="shared" si="23"/>
        <v>0.2</v>
      </c>
      <c r="CZ39" s="89">
        <f t="shared" si="24"/>
        <v>-0.2498148148148148</v>
      </c>
      <c r="DA39" s="87"/>
      <c r="DB39" s="83">
        <v>43770</v>
      </c>
      <c r="DC39" s="84">
        <v>129.99</v>
      </c>
      <c r="DD39" s="42">
        <f t="shared" si="25"/>
        <v>102.21750412833217</v>
      </c>
      <c r="DE39" s="88">
        <f t="shared" si="41"/>
        <v>0.21563342318059614</v>
      </c>
      <c r="DF39" s="42">
        <f t="shared" si="26"/>
        <v>63.959322977642039</v>
      </c>
      <c r="DG39" s="42">
        <f t="shared" si="27"/>
        <v>10.656245523767669</v>
      </c>
      <c r="DH39" s="42">
        <f t="shared" si="28"/>
        <v>0.14713815165112143</v>
      </c>
      <c r="DI39" s="96">
        <f t="shared" si="29"/>
        <v>-0.66138570228410187</v>
      </c>
      <c r="DJ39" s="24"/>
      <c r="DK39" s="24"/>
    </row>
    <row r="40" spans="1:115" x14ac:dyDescent="0.25">
      <c r="A40" s="71">
        <v>44197</v>
      </c>
      <c r="B40" s="70">
        <f t="shared" si="60"/>
        <v>-7.7699746561929863E-4</v>
      </c>
      <c r="C40" s="72">
        <f t="shared" si="61"/>
        <v>-0.38487364433579924</v>
      </c>
      <c r="D40" s="72">
        <f t="shared" si="67"/>
        <v>1.0487027370573609</v>
      </c>
      <c r="E40" s="37">
        <f t="shared" si="66"/>
        <v>84.165083159024974</v>
      </c>
      <c r="F40" s="39"/>
      <c r="G40" s="37">
        <f t="shared" si="63"/>
        <v>0.49377659194025769</v>
      </c>
      <c r="H40" s="37">
        <f t="shared" si="64"/>
        <v>0.19304437219564463</v>
      </c>
      <c r="I40" s="37">
        <f t="shared" si="65"/>
        <v>98.115623823536723</v>
      </c>
      <c r="J40" s="42"/>
      <c r="L40" s="38" t="s">
        <v>58</v>
      </c>
      <c r="M40" s="38">
        <v>99.127300000000005</v>
      </c>
      <c r="N40" s="99">
        <f t="shared" si="30"/>
        <v>99.329415494648515</v>
      </c>
      <c r="O40" s="88">
        <f t="shared" si="42"/>
        <v>-4.7715282806676225E-3</v>
      </c>
      <c r="P40" s="88">
        <f t="shared" si="43"/>
        <v>-5.7258339368011474E-2</v>
      </c>
      <c r="Q40" s="99"/>
      <c r="R40" s="96"/>
      <c r="S40" s="96"/>
      <c r="T40" s="96"/>
      <c r="U40" s="96"/>
      <c r="V40" s="96"/>
      <c r="W40" s="87"/>
      <c r="X40" s="83">
        <v>43801</v>
      </c>
      <c r="Y40" s="84">
        <v>3113.87</v>
      </c>
      <c r="Z40" s="88">
        <f t="shared" si="59"/>
        <v>1.5195493125463142</v>
      </c>
      <c r="AA40" s="86">
        <f t="shared" si="31"/>
        <v>3.8154220027862187E-2</v>
      </c>
      <c r="AB40" s="86">
        <f t="shared" si="57"/>
        <v>0.66358886354056457</v>
      </c>
      <c r="AC40" s="86">
        <f t="shared" si="58"/>
        <v>0.4362689748107087</v>
      </c>
      <c r="AD40" s="89">
        <f t="shared" si="56"/>
        <v>-0.11478852110020656</v>
      </c>
      <c r="AE40" s="87"/>
      <c r="AF40" s="36">
        <v>43806</v>
      </c>
      <c r="AG40" s="38">
        <v>238000</v>
      </c>
      <c r="AH40" s="88">
        <f t="shared" si="32"/>
        <v>12.026726057906458</v>
      </c>
      <c r="AI40" s="86">
        <f t="shared" si="44"/>
        <v>-0.42428416973549121</v>
      </c>
      <c r="AJ40" s="86">
        <f t="shared" si="68"/>
        <v>0.66655384608813284</v>
      </c>
      <c r="AK40" s="86">
        <f t="shared" si="69"/>
        <v>15.028662445954344</v>
      </c>
      <c r="AL40" s="89">
        <f t="shared" si="70"/>
        <v>1.1384254238092502</v>
      </c>
      <c r="AM40" s="38"/>
      <c r="AN40" s="102">
        <v>43800</v>
      </c>
      <c r="AO40" s="103">
        <v>41.3</v>
      </c>
      <c r="AP40" s="88">
        <f t="shared" si="45"/>
        <v>-0.24183796856106757</v>
      </c>
      <c r="AQ40" s="42">
        <f t="shared" si="4"/>
        <v>-0.8448442080488342</v>
      </c>
      <c r="AR40" s="42">
        <f t="shared" si="5"/>
        <v>0.1768042619703383</v>
      </c>
      <c r="AS40" s="42">
        <f t="shared" si="6"/>
        <v>0.60008082680392461</v>
      </c>
      <c r="AT40" s="96">
        <f t="shared" si="7"/>
        <v>-2.4181582302269473</v>
      </c>
      <c r="AU40" s="89"/>
      <c r="AV40" s="100">
        <v>43800</v>
      </c>
      <c r="AW40" s="101">
        <v>34.299999999999997</v>
      </c>
      <c r="AX40" s="97">
        <f t="shared" si="46"/>
        <v>0</v>
      </c>
      <c r="AY40" s="92">
        <f t="shared" si="71"/>
        <v>8.622877212096711E-3</v>
      </c>
      <c r="AZ40" s="92">
        <f t="shared" si="72"/>
        <v>0.44194996792815827</v>
      </c>
      <c r="BA40" s="92">
        <f t="shared" si="73"/>
        <v>0</v>
      </c>
      <c r="BB40" s="93">
        <f t="shared" si="74"/>
        <v>0</v>
      </c>
      <c r="BC40" s="94"/>
      <c r="BD40" s="100">
        <v>43800</v>
      </c>
      <c r="BE40" s="101">
        <v>28.37</v>
      </c>
      <c r="BF40" s="97">
        <f t="shared" si="47"/>
        <v>7.0521861777149419E-2</v>
      </c>
      <c r="BG40" s="92">
        <f t="shared" si="75"/>
        <v>-0.41770139178602805</v>
      </c>
      <c r="BH40" s="92">
        <f t="shared" si="76"/>
        <v>0.23535678570443691</v>
      </c>
      <c r="BI40" s="92">
        <f t="shared" si="77"/>
        <v>0.28772099646570765</v>
      </c>
      <c r="BJ40" s="93">
        <f t="shared" si="78"/>
        <v>-1.1594353036045029</v>
      </c>
      <c r="BK40" s="89"/>
      <c r="BL40" s="36">
        <v>43800</v>
      </c>
      <c r="BM40" s="38">
        <v>99.3</v>
      </c>
      <c r="BN40" s="86">
        <f t="shared" si="15"/>
        <v>101.01729399796542</v>
      </c>
      <c r="BO40" s="88">
        <f t="shared" si="48"/>
        <v>2.5497195308516232</v>
      </c>
      <c r="BP40" s="86">
        <f t="shared" si="79"/>
        <v>0.57962732508149262</v>
      </c>
      <c r="BQ40" s="86">
        <f t="shared" si="80"/>
        <v>0.76306411635271743</v>
      </c>
      <c r="BR40" s="86">
        <f t="shared" si="81"/>
        <v>1.9516081824555964</v>
      </c>
      <c r="BS40" s="89">
        <f t="shared" si="82"/>
        <v>0.39554248659256042</v>
      </c>
      <c r="BT40" s="98"/>
      <c r="BU40" s="36">
        <v>43800</v>
      </c>
      <c r="BV40" s="38">
        <v>46.8</v>
      </c>
      <c r="BW40" s="88">
        <f t="shared" si="36"/>
        <v>-0.85106382978724615</v>
      </c>
      <c r="BX40" s="86">
        <f t="shared" si="83"/>
        <v>-8.1934911440641314E-2</v>
      </c>
      <c r="BY40" s="86">
        <f t="shared" si="84"/>
        <v>0.43002383685000434</v>
      </c>
      <c r="BZ40" s="89">
        <f t="shared" si="85"/>
        <v>0.42553191489362308</v>
      </c>
      <c r="CA40" s="89">
        <f t="shared" si="86"/>
        <v>-6.3244911804614057E-2</v>
      </c>
      <c r="CB40" s="38"/>
      <c r="CC40" s="36">
        <v>43800</v>
      </c>
      <c r="CD40" s="38">
        <v>54.9</v>
      </c>
      <c r="CE40" s="88">
        <f t="shared" si="39"/>
        <v>-3.9285714285714337</v>
      </c>
      <c r="CF40" s="86">
        <f t="shared" si="87"/>
        <v>-0.28434025304025928</v>
      </c>
      <c r="CG40" s="86">
        <f t="shared" si="88"/>
        <v>0.50410491181840766</v>
      </c>
      <c r="CH40" s="86">
        <f t="shared" si="89"/>
        <v>4.0909090909090979</v>
      </c>
      <c r="CI40" s="89">
        <f t="shared" si="90"/>
        <v>-0.54559555555555539</v>
      </c>
      <c r="CJ40" s="89"/>
      <c r="CK40" s="100">
        <v>43800</v>
      </c>
      <c r="CL40" s="101">
        <v>478052</v>
      </c>
      <c r="CM40" s="105">
        <f t="shared" si="55"/>
        <v>1.6263317278087542E-2</v>
      </c>
      <c r="CN40" s="92">
        <f t="shared" si="51"/>
        <v>4.5548557621606603E-2</v>
      </c>
      <c r="CO40" s="92">
        <f t="shared" si="52"/>
        <v>0.44820315604618521</v>
      </c>
      <c r="CP40" s="92">
        <f t="shared" si="53"/>
        <v>1.6263317278087542E-2</v>
      </c>
      <c r="CQ40" s="93">
        <f t="shared" si="54"/>
        <v>3.8229082151683559E-2</v>
      </c>
      <c r="CR40" s="94"/>
      <c r="CS40" s="98"/>
      <c r="CT40" s="36">
        <v>43801</v>
      </c>
      <c r="CU40" s="38">
        <v>0.23</v>
      </c>
      <c r="CV40" s="38">
        <v>0.23</v>
      </c>
      <c r="CW40" s="86">
        <f t="shared" si="21"/>
        <v>-0.68378437477589338</v>
      </c>
      <c r="CX40" s="86">
        <f t="shared" si="22"/>
        <v>0.33944954128440369</v>
      </c>
      <c r="CY40" s="86">
        <f t="shared" si="23"/>
        <v>0.31000000000000005</v>
      </c>
      <c r="CZ40" s="89">
        <f t="shared" si="24"/>
        <v>-0.38721296296296298</v>
      </c>
      <c r="DA40" s="87"/>
      <c r="DB40" s="83">
        <v>43739</v>
      </c>
      <c r="DC40" s="84">
        <v>129.71</v>
      </c>
      <c r="DD40" s="42">
        <f t="shared" si="25"/>
        <v>101.9973264134623</v>
      </c>
      <c r="DE40" s="88">
        <f t="shared" si="41"/>
        <v>0.18519947526816807</v>
      </c>
      <c r="DF40" s="42">
        <f t="shared" si="26"/>
        <v>63.821443936734696</v>
      </c>
      <c r="DG40" s="42">
        <f t="shared" si="27"/>
        <v>10.635151876705596</v>
      </c>
      <c r="DH40" s="42">
        <f t="shared" si="28"/>
        <v>0.1775720995635495</v>
      </c>
      <c r="DI40" s="96">
        <f t="shared" si="29"/>
        <v>-0.7981862382937277</v>
      </c>
      <c r="DJ40" s="24"/>
      <c r="DK40" s="24"/>
    </row>
    <row r="41" spans="1:115" x14ac:dyDescent="0.25">
      <c r="A41" s="71">
        <v>44166</v>
      </c>
      <c r="B41" s="70">
        <f t="shared" si="60"/>
        <v>0.34021560187001348</v>
      </c>
      <c r="C41" s="72">
        <f t="shared" si="61"/>
        <v>3.4340757390783159</v>
      </c>
      <c r="D41" s="72">
        <f t="shared" si="67"/>
        <v>4.867652120471476</v>
      </c>
      <c r="E41" s="37">
        <f t="shared" si="66"/>
        <v>83.287045630088841</v>
      </c>
      <c r="F41" s="39"/>
      <c r="G41" s="37">
        <f t="shared" si="63"/>
        <v>1.3973095101529105</v>
      </c>
      <c r="H41" s="37">
        <f t="shared" si="64"/>
        <v>1.0965772904082973</v>
      </c>
      <c r="I41" s="37">
        <f t="shared" si="65"/>
        <v>97.926399776687376</v>
      </c>
      <c r="J41" s="42"/>
      <c r="L41" s="38" t="s">
        <v>59</v>
      </c>
      <c r="M41" s="38">
        <v>99.13203</v>
      </c>
      <c r="N41" s="99">
        <f t="shared" si="30"/>
        <v>99.334155138876596</v>
      </c>
      <c r="O41" s="88">
        <f t="shared" si="42"/>
        <v>1.7886838056482706E-2</v>
      </c>
      <c r="P41" s="88">
        <f t="shared" si="43"/>
        <v>0.21464205667779246</v>
      </c>
      <c r="Q41" s="99"/>
      <c r="R41" s="96"/>
      <c r="S41" s="96"/>
      <c r="T41" s="96"/>
      <c r="U41" s="96"/>
      <c r="V41" s="96"/>
      <c r="W41" s="87"/>
      <c r="X41" s="83">
        <v>43770</v>
      </c>
      <c r="Y41" s="84">
        <v>3066.91</v>
      </c>
      <c r="Z41" s="88">
        <f t="shared" si="59"/>
        <v>4.2169677518161617</v>
      </c>
      <c r="AA41" s="86">
        <f t="shared" si="31"/>
        <v>0.47921577739184185</v>
      </c>
      <c r="AB41" s="86">
        <f t="shared" si="57"/>
        <v>0.73876932723619992</v>
      </c>
      <c r="AC41" s="86">
        <f t="shared" si="58"/>
        <v>2.2611494644591388</v>
      </c>
      <c r="AD41" s="89">
        <f t="shared" si="56"/>
        <v>0.59494031892688604</v>
      </c>
      <c r="AE41" s="87"/>
      <c r="AF41" s="36">
        <v>43771</v>
      </c>
      <c r="AG41" s="38">
        <v>211000</v>
      </c>
      <c r="AH41" s="88">
        <f t="shared" si="32"/>
        <v>-0.4728132387706856</v>
      </c>
      <c r="AI41" s="86">
        <f t="shared" si="44"/>
        <v>-8.2926007266547697E-2</v>
      </c>
      <c r="AJ41" s="86">
        <f t="shared" si="68"/>
        <v>0.71426066484285688</v>
      </c>
      <c r="AK41" s="86">
        <f t="shared" si="69"/>
        <v>2.5291231492771997</v>
      </c>
      <c r="AL41" s="89">
        <f t="shared" si="70"/>
        <v>0.19158179268686387</v>
      </c>
      <c r="AM41" s="38"/>
      <c r="AN41" s="83">
        <v>43770</v>
      </c>
      <c r="AO41" s="84">
        <v>41.4</v>
      </c>
      <c r="AP41" s="88">
        <f t="shared" si="45"/>
        <v>0</v>
      </c>
      <c r="AQ41" s="42">
        <f t="shared" si="4"/>
        <v>-0.51413794899305265</v>
      </c>
      <c r="AR41" s="42">
        <f t="shared" si="5"/>
        <v>0.22213731064899103</v>
      </c>
      <c r="AS41" s="42">
        <f t="shared" si="6"/>
        <v>0.35824285824285707</v>
      </c>
      <c r="AT41" s="96">
        <f t="shared" si="7"/>
        <v>-1.443618721654389</v>
      </c>
      <c r="AU41" s="38"/>
      <c r="AV41" s="100">
        <v>43770</v>
      </c>
      <c r="AW41" s="101">
        <v>34.299999999999997</v>
      </c>
      <c r="AX41" s="97">
        <f t="shared" si="46"/>
        <v>-0.29112081513828658</v>
      </c>
      <c r="AY41" s="92">
        <f t="shared" si="71"/>
        <v>-0.65236368515646881</v>
      </c>
      <c r="AZ41" s="92">
        <f t="shared" si="72"/>
        <v>0.33001504155333888</v>
      </c>
      <c r="BA41" s="92">
        <f t="shared" si="73"/>
        <v>0.29112081513828658</v>
      </c>
      <c r="BB41" s="93">
        <f t="shared" si="74"/>
        <v>-0.68431804949053854</v>
      </c>
      <c r="BC41" s="94"/>
      <c r="BD41" s="90">
        <v>43770</v>
      </c>
      <c r="BE41" s="94">
        <v>28.35</v>
      </c>
      <c r="BF41" s="97">
        <f t="shared" si="47"/>
        <v>0.42417815482503002</v>
      </c>
      <c r="BG41" s="92">
        <f t="shared" si="75"/>
        <v>6.5913114080393312E-2</v>
      </c>
      <c r="BH41" s="92">
        <f t="shared" si="76"/>
        <v>0.3016504204204557</v>
      </c>
      <c r="BI41" s="92">
        <f t="shared" si="77"/>
        <v>6.5935296582172953E-2</v>
      </c>
      <c r="BJ41" s="93">
        <f t="shared" si="78"/>
        <v>0.26570084057148796</v>
      </c>
      <c r="BK41" s="38"/>
      <c r="BL41" s="36">
        <v>43770</v>
      </c>
      <c r="BM41" s="38">
        <v>96.8</v>
      </c>
      <c r="BN41" s="86">
        <f t="shared" si="15"/>
        <v>98.474059003051877</v>
      </c>
      <c r="BO41" s="88">
        <f t="shared" si="48"/>
        <v>1.35205408216328</v>
      </c>
      <c r="BP41" s="86">
        <f t="shared" si="79"/>
        <v>0.3955837112642277</v>
      </c>
      <c r="BQ41" s="86">
        <f t="shared" si="80"/>
        <v>0.72507024123235708</v>
      </c>
      <c r="BR41" s="86">
        <f t="shared" si="81"/>
        <v>0.75394273376725329</v>
      </c>
      <c r="BS41" s="89">
        <f t="shared" si="82"/>
        <v>0.15280545877168009</v>
      </c>
      <c r="BT41" s="98"/>
      <c r="BU41" s="36">
        <v>43770</v>
      </c>
      <c r="BV41" s="38">
        <v>47.2</v>
      </c>
      <c r="BW41" s="88">
        <f t="shared" si="36"/>
        <v>-3.9460020768431949</v>
      </c>
      <c r="BX41" s="86">
        <f t="shared" si="83"/>
        <v>-0.31070484645456731</v>
      </c>
      <c r="BY41" s="86">
        <f t="shared" si="84"/>
        <v>0.39887540233450974</v>
      </c>
      <c r="BZ41" s="89">
        <f t="shared" si="85"/>
        <v>3.520470161949572</v>
      </c>
      <c r="CA41" s="89">
        <f t="shared" si="86"/>
        <v>-0.52323178852269114</v>
      </c>
      <c r="CB41" s="38"/>
      <c r="CC41" s="36">
        <v>43770</v>
      </c>
      <c r="CD41" s="38">
        <v>57.1</v>
      </c>
      <c r="CE41" s="88">
        <f t="shared" si="39"/>
        <v>2.6619343389529724</v>
      </c>
      <c r="CF41" s="86">
        <f t="shared" si="87"/>
        <v>0.19872073643235533</v>
      </c>
      <c r="CG41" s="86">
        <f t="shared" si="88"/>
        <v>0.58192621721663407</v>
      </c>
      <c r="CH41" s="86">
        <f t="shared" si="89"/>
        <v>2.4995966766153077</v>
      </c>
      <c r="CI41" s="89">
        <f t="shared" si="90"/>
        <v>0.33336571581933805</v>
      </c>
      <c r="CJ41" s="89"/>
      <c r="CK41" s="100">
        <v>43770</v>
      </c>
      <c r="CL41" s="101">
        <v>470340</v>
      </c>
      <c r="CM41" s="105">
        <f t="shared" si="55"/>
        <v>-3.3338002521361536E-2</v>
      </c>
      <c r="CN41" s="92">
        <f t="shared" si="51"/>
        <v>-6.707068551842095E-2</v>
      </c>
      <c r="CO41" s="92">
        <f t="shared" si="52"/>
        <v>0.42913162357191725</v>
      </c>
      <c r="CP41" s="92">
        <f t="shared" si="53"/>
        <v>3.3338002521361536E-2</v>
      </c>
      <c r="CQ41" s="93">
        <f t="shared" si="54"/>
        <v>-7.8365392211793242E-2</v>
      </c>
      <c r="CR41" s="94"/>
      <c r="CS41" s="87"/>
      <c r="CT41" s="36">
        <v>43770</v>
      </c>
      <c r="CU41" s="38">
        <v>0.21</v>
      </c>
      <c r="CV41" s="38">
        <v>0.21</v>
      </c>
      <c r="CW41" s="86">
        <f t="shared" si="21"/>
        <v>-0.71529899726404855</v>
      </c>
      <c r="CX41" s="86">
        <f t="shared" si="22"/>
        <v>0.33027522935779818</v>
      </c>
      <c r="CY41" s="86">
        <f t="shared" si="23"/>
        <v>0.33000000000000007</v>
      </c>
      <c r="CZ41" s="89">
        <f t="shared" si="24"/>
        <v>-0.41219444444444447</v>
      </c>
      <c r="DA41" s="87"/>
      <c r="DB41" s="83">
        <v>43709</v>
      </c>
      <c r="DC41" s="84">
        <v>129.47</v>
      </c>
      <c r="DD41" s="42">
        <f t="shared" si="25"/>
        <v>101.80860265785955</v>
      </c>
      <c r="DE41" s="88">
        <f t="shared" si="41"/>
        <v>0.3094298754544717</v>
      </c>
      <c r="DF41" s="42">
        <f t="shared" si="26"/>
        <v>63.703261901671254</v>
      </c>
      <c r="DG41" s="42">
        <f t="shared" si="27"/>
        <v>10.617071607795245</v>
      </c>
      <c r="DH41" s="42">
        <f t="shared" si="28"/>
        <v>5.3341699377245866E-2</v>
      </c>
      <c r="DI41" s="96">
        <f t="shared" si="29"/>
        <v>-0.239770833789581</v>
      </c>
      <c r="DJ41" s="24"/>
      <c r="DK41" s="24"/>
    </row>
    <row r="42" spans="1:115" x14ac:dyDescent="0.25">
      <c r="A42" s="71">
        <v>44136</v>
      </c>
      <c r="B42" s="70">
        <f t="shared" si="60"/>
        <v>-0.29670206373144631</v>
      </c>
      <c r="C42" s="72">
        <f t="shared" si="61"/>
        <v>-3.6990888254116268</v>
      </c>
      <c r="D42" s="72">
        <f t="shared" si="67"/>
        <v>-2.2655124440184666</v>
      </c>
      <c r="E42" s="37">
        <f t="shared" si="66"/>
        <v>79.329247899964955</v>
      </c>
      <c r="F42" s="39"/>
      <c r="G42" s="37">
        <f t="shared" si="63"/>
        <v>-0.13631875695317158</v>
      </c>
      <c r="H42" s="37">
        <f t="shared" si="64"/>
        <v>-0.43705097669778464</v>
      </c>
      <c r="I42" s="37">
        <f t="shared" si="65"/>
        <v>96.858416745116571</v>
      </c>
      <c r="J42" s="42"/>
      <c r="L42" s="38" t="s">
        <v>60</v>
      </c>
      <c r="M42" s="38">
        <v>99.1143</v>
      </c>
      <c r="N42" s="99">
        <f t="shared" si="30"/>
        <v>99.31638898831342</v>
      </c>
      <c r="O42" s="88">
        <f t="shared" si="42"/>
        <v>1.2067604415049593E-2</v>
      </c>
      <c r="P42" s="88">
        <f t="shared" si="43"/>
        <v>0.14481125298059511</v>
      </c>
      <c r="Q42" s="99"/>
      <c r="R42" s="96"/>
      <c r="S42" s="96"/>
      <c r="T42" s="96"/>
      <c r="U42" s="96"/>
      <c r="V42" s="96"/>
      <c r="W42" s="87"/>
      <c r="X42" s="83">
        <v>43739</v>
      </c>
      <c r="Y42" s="84">
        <v>2940.25</v>
      </c>
      <c r="Z42" s="88">
        <f t="shared" si="59"/>
        <v>1.1624008812079669</v>
      </c>
      <c r="AA42" s="86">
        <f t="shared" si="31"/>
        <v>-2.0244002896287989E-2</v>
      </c>
      <c r="AB42" s="86">
        <f t="shared" si="57"/>
        <v>0.65363468502480804</v>
      </c>
      <c r="AC42" s="86">
        <f t="shared" si="58"/>
        <v>0.79341740614905598</v>
      </c>
      <c r="AD42" s="89">
        <f t="shared" si="56"/>
        <v>-0.20875931117157348</v>
      </c>
      <c r="AE42" s="87"/>
      <c r="AF42" s="36">
        <v>43743</v>
      </c>
      <c r="AG42" s="38">
        <v>212000</v>
      </c>
      <c r="AH42" s="88">
        <f t="shared" si="32"/>
        <v>1.9047619047619047</v>
      </c>
      <c r="AI42" s="86">
        <f t="shared" si="44"/>
        <v>-0.14785677494243119</v>
      </c>
      <c r="AJ42" s="86">
        <f t="shared" si="68"/>
        <v>0.70518620667635468</v>
      </c>
      <c r="AK42" s="86">
        <f t="shared" si="69"/>
        <v>4.9066982928097902</v>
      </c>
      <c r="AL42" s="89">
        <f t="shared" si="70"/>
        <v>0.37168378114712491</v>
      </c>
      <c r="AM42" s="38"/>
      <c r="AN42" s="83">
        <v>43739</v>
      </c>
      <c r="AO42" s="84">
        <v>41.4</v>
      </c>
      <c r="AP42" s="88">
        <f t="shared" si="45"/>
        <v>-0.24125452352231946</v>
      </c>
      <c r="AQ42" s="42">
        <f t="shared" si="4"/>
        <v>-0.84404636423929069</v>
      </c>
      <c r="AR42" s="42">
        <f t="shared" si="5"/>
        <v>0.17691363000092611</v>
      </c>
      <c r="AS42" s="42">
        <f t="shared" si="6"/>
        <v>0.59949738176517653</v>
      </c>
      <c r="AT42" s="96">
        <f t="shared" si="7"/>
        <v>-2.4158071095790037</v>
      </c>
      <c r="AU42" s="38"/>
      <c r="AV42" s="100">
        <v>43739</v>
      </c>
      <c r="AW42" s="101">
        <v>34.4</v>
      </c>
      <c r="AX42" s="97">
        <f t="shared" si="46"/>
        <v>0</v>
      </c>
      <c r="AY42" s="92">
        <f t="shared" si="71"/>
        <v>8.622877212096711E-3</v>
      </c>
      <c r="AZ42" s="92">
        <f t="shared" si="72"/>
        <v>0.44194996792815827</v>
      </c>
      <c r="BA42" s="92">
        <f t="shared" si="73"/>
        <v>0</v>
      </c>
      <c r="BB42" s="93">
        <f t="shared" si="74"/>
        <v>0</v>
      </c>
      <c r="BC42" s="94"/>
      <c r="BD42" s="90">
        <v>43739</v>
      </c>
      <c r="BE42" s="94">
        <v>28.23</v>
      </c>
      <c r="BF42" s="97">
        <f t="shared" si="47"/>
        <v>0.28378857750976183</v>
      </c>
      <c r="BG42" s="92">
        <f t="shared" si="75"/>
        <v>-0.1260654747268109</v>
      </c>
      <c r="BH42" s="92">
        <f t="shared" si="76"/>
        <v>0.27533409143259679</v>
      </c>
      <c r="BI42" s="92">
        <f t="shared" si="77"/>
        <v>7.4454280733095235E-2</v>
      </c>
      <c r="BJ42" s="93">
        <f t="shared" si="78"/>
        <v>-0.30002996877817323</v>
      </c>
      <c r="BK42" s="38"/>
      <c r="BL42" s="36">
        <v>43739</v>
      </c>
      <c r="BM42" s="38">
        <v>95.5</v>
      </c>
      <c r="BN42" s="86">
        <f t="shared" si="15"/>
        <v>97.151576805696848</v>
      </c>
      <c r="BO42" s="88">
        <f t="shared" si="48"/>
        <v>2.4377318494965468</v>
      </c>
      <c r="BP42" s="86">
        <f t="shared" si="79"/>
        <v>0.56241833103213035</v>
      </c>
      <c r="BQ42" s="86">
        <f t="shared" si="80"/>
        <v>0.75951149989786082</v>
      </c>
      <c r="BR42" s="86">
        <f t="shared" si="81"/>
        <v>1.83962050110052</v>
      </c>
      <c r="BS42" s="89">
        <f t="shared" si="82"/>
        <v>0.37284536616176406</v>
      </c>
      <c r="BT42" s="98"/>
      <c r="BU42" s="36">
        <v>43739</v>
      </c>
      <c r="BV42" s="38">
        <v>49.1</v>
      </c>
      <c r="BW42" s="88">
        <f t="shared" si="36"/>
        <v>3.7344398340249048</v>
      </c>
      <c r="BX42" s="86">
        <f t="shared" si="83"/>
        <v>0.25701381432935028</v>
      </c>
      <c r="BY42" s="86">
        <f t="shared" si="84"/>
        <v>0.47617379177355773</v>
      </c>
      <c r="BZ42" s="89">
        <f t="shared" si="85"/>
        <v>4.1599717489185277</v>
      </c>
      <c r="CA42" s="89">
        <f t="shared" si="86"/>
        <v>0.61827805896958132</v>
      </c>
      <c r="CB42" s="38"/>
      <c r="CC42" s="36">
        <v>43739</v>
      </c>
      <c r="CD42" s="38">
        <v>55.6</v>
      </c>
      <c r="CE42" s="88">
        <f t="shared" si="39"/>
        <v>3.4766697163769411</v>
      </c>
      <c r="CF42" s="86">
        <f t="shared" si="87"/>
        <v>0.25843798598186934</v>
      </c>
      <c r="CG42" s="86">
        <f t="shared" si="88"/>
        <v>0.59154668837040802</v>
      </c>
      <c r="CH42" s="86">
        <f t="shared" si="89"/>
        <v>3.3143320540392764</v>
      </c>
      <c r="CI42" s="89">
        <f t="shared" si="90"/>
        <v>0.44202518270023444</v>
      </c>
      <c r="CJ42" s="89"/>
      <c r="CK42" s="100">
        <v>43739</v>
      </c>
      <c r="CL42" s="101">
        <v>486286</v>
      </c>
      <c r="CM42" s="105">
        <f t="shared" si="55"/>
        <v>1.0395403615136484E-2</v>
      </c>
      <c r="CN42" s="92">
        <f t="shared" si="51"/>
        <v>3.2225525125606072E-2</v>
      </c>
      <c r="CO42" s="92">
        <f t="shared" si="52"/>
        <v>0.44594696394420785</v>
      </c>
      <c r="CP42" s="92">
        <f t="shared" si="53"/>
        <v>1.0395403615136484E-2</v>
      </c>
      <c r="CQ42" s="93">
        <f t="shared" si="54"/>
        <v>2.4435773588356961E-2</v>
      </c>
      <c r="CR42" s="94"/>
      <c r="CS42" s="87"/>
      <c r="CT42" s="36">
        <v>43739</v>
      </c>
      <c r="CU42" s="38">
        <v>-0.17</v>
      </c>
      <c r="CV42" s="38">
        <v>-0.17</v>
      </c>
      <c r="CW42" s="86">
        <f t="shared" si="21"/>
        <v>-1.3140768245389973</v>
      </c>
      <c r="CX42" s="86">
        <f t="shared" si="22"/>
        <v>0.15596330275229359</v>
      </c>
      <c r="CY42" s="86">
        <f t="shared" si="23"/>
        <v>0.71000000000000008</v>
      </c>
      <c r="CZ42" s="89">
        <f t="shared" si="24"/>
        <v>-0.88684259259259257</v>
      </c>
      <c r="DA42" s="87"/>
      <c r="DB42" s="83">
        <v>43678</v>
      </c>
      <c r="DC42" s="84">
        <v>129.07</v>
      </c>
      <c r="DD42" s="42">
        <f t="shared" si="25"/>
        <v>101.49406306518833</v>
      </c>
      <c r="DE42" s="88">
        <f t="shared" si="41"/>
        <v>0.18611865063976957</v>
      </c>
      <c r="DF42" s="42">
        <f t="shared" si="26"/>
        <v>63.506291843232198</v>
      </c>
      <c r="DG42" s="42">
        <f t="shared" si="27"/>
        <v>10.586937826277996</v>
      </c>
      <c r="DH42" s="42">
        <f t="shared" si="28"/>
        <v>0.176652924191948</v>
      </c>
      <c r="DI42" s="96">
        <f t="shared" si="29"/>
        <v>-0.79405454680619036</v>
      </c>
      <c r="DJ42" s="24"/>
      <c r="DK42" s="24"/>
    </row>
    <row r="43" spans="1:115" x14ac:dyDescent="0.25">
      <c r="A43" s="71">
        <v>44105</v>
      </c>
      <c r="B43" s="70">
        <f t="shared" si="60"/>
        <v>3.8041946404707488E-3</v>
      </c>
      <c r="C43" s="72">
        <f t="shared" si="61"/>
        <v>-0.3335665461672731</v>
      </c>
      <c r="D43" s="72">
        <f t="shared" si="67"/>
        <v>1.1000098352258871</v>
      </c>
      <c r="E43" s="37">
        <f t="shared" si="66"/>
        <v>81.147053185359226</v>
      </c>
      <c r="F43" s="39"/>
      <c r="G43" s="37">
        <f t="shared" si="63"/>
        <v>0.55863544810563948</v>
      </c>
      <c r="H43" s="37">
        <f t="shared" si="64"/>
        <v>0.25790322836102642</v>
      </c>
      <c r="I43" s="37">
        <f t="shared" si="65"/>
        <v>97.282664490973545</v>
      </c>
      <c r="J43" s="42"/>
      <c r="L43" s="38" t="s">
        <v>61</v>
      </c>
      <c r="M43" s="38">
        <v>99.102339999999998</v>
      </c>
      <c r="N43" s="99">
        <f t="shared" si="30"/>
        <v>99.304404602485135</v>
      </c>
      <c r="O43" s="88">
        <f t="shared" si="42"/>
        <v>-2.3256080266871169E-2</v>
      </c>
      <c r="P43" s="88">
        <f t="shared" si="43"/>
        <v>-0.27907296320245401</v>
      </c>
      <c r="Q43" s="99"/>
      <c r="R43" s="96"/>
      <c r="S43" s="96"/>
      <c r="T43" s="96"/>
      <c r="U43" s="96"/>
      <c r="V43" s="96"/>
      <c r="W43" s="87"/>
      <c r="X43" s="83">
        <v>43711</v>
      </c>
      <c r="Y43" s="84">
        <v>2906.27</v>
      </c>
      <c r="Z43" s="88">
        <f t="shared" si="59"/>
        <v>-1.6140399977473736</v>
      </c>
      <c r="AA43" s="86">
        <f t="shared" si="31"/>
        <v>-0.47422671472669109</v>
      </c>
      <c r="AB43" s="86">
        <f t="shared" si="57"/>
        <v>0.57625176598467509</v>
      </c>
      <c r="AC43" s="86">
        <f t="shared" si="58"/>
        <v>3.5698582851043965</v>
      </c>
      <c r="AD43" s="89">
        <f t="shared" si="56"/>
        <v>-0.93928006973736966</v>
      </c>
      <c r="AE43" s="87"/>
      <c r="AF43" s="36">
        <v>43715</v>
      </c>
      <c r="AG43" s="38">
        <v>208000</v>
      </c>
      <c r="AH43" s="88">
        <f t="shared" si="32"/>
        <v>-2.8436018957345972</v>
      </c>
      <c r="AI43" s="86">
        <f t="shared" si="44"/>
        <v>-1.8180576228256955E-2</v>
      </c>
      <c r="AJ43" s="86">
        <f t="shared" si="68"/>
        <v>0.7233092211199349</v>
      </c>
      <c r="AK43" s="86">
        <f t="shared" si="69"/>
        <v>0.15833449231328833</v>
      </c>
      <c r="AL43" s="89">
        <f t="shared" si="70"/>
        <v>1.199388250042843E-2</v>
      </c>
      <c r="AM43" s="38"/>
      <c r="AN43" s="83">
        <v>43709</v>
      </c>
      <c r="AO43" s="84">
        <v>41.5</v>
      </c>
      <c r="AP43" s="88">
        <f t="shared" si="45"/>
        <v>0</v>
      </c>
      <c r="AQ43" s="42">
        <f t="shared" si="4"/>
        <v>-0.51413794899305265</v>
      </c>
      <c r="AR43" s="42">
        <f t="shared" si="5"/>
        <v>0.22213731064899103</v>
      </c>
      <c r="AS43" s="42">
        <f t="shared" si="6"/>
        <v>0.35824285824285707</v>
      </c>
      <c r="AT43" s="96">
        <f t="shared" si="7"/>
        <v>-1.443618721654389</v>
      </c>
      <c r="AU43" s="38"/>
      <c r="AV43" s="100">
        <v>43709</v>
      </c>
      <c r="AW43" s="101">
        <v>34.4</v>
      </c>
      <c r="AX43" s="97">
        <f t="shared" si="46"/>
        <v>0</v>
      </c>
      <c r="AY43" s="92">
        <f t="shared" si="71"/>
        <v>8.622877212096711E-3</v>
      </c>
      <c r="AZ43" s="92">
        <f t="shared" si="72"/>
        <v>0.44194996792815827</v>
      </c>
      <c r="BA43" s="92">
        <f t="shared" si="73"/>
        <v>0</v>
      </c>
      <c r="BB43" s="93">
        <f t="shared" si="74"/>
        <v>0</v>
      </c>
      <c r="BC43" s="94"/>
      <c r="BD43" s="90">
        <v>43709</v>
      </c>
      <c r="BE43" s="94">
        <v>28.15</v>
      </c>
      <c r="BF43" s="97">
        <f t="shared" si="47"/>
        <v>7.107320540156209E-2</v>
      </c>
      <c r="BG43" s="92">
        <f t="shared" si="75"/>
        <v>-0.41694744570978265</v>
      </c>
      <c r="BH43" s="92">
        <f t="shared" si="76"/>
        <v>0.23546013625568771</v>
      </c>
      <c r="BI43" s="92">
        <f t="shared" si="77"/>
        <v>0.28716965284129498</v>
      </c>
      <c r="BJ43" s="93">
        <f t="shared" si="78"/>
        <v>-1.1572135426957972</v>
      </c>
      <c r="BK43" s="38"/>
      <c r="BL43" s="36">
        <v>43709</v>
      </c>
      <c r="BM43" s="38">
        <v>93.2</v>
      </c>
      <c r="BN43" s="86">
        <f t="shared" si="15"/>
        <v>94.811800610376409</v>
      </c>
      <c r="BO43" s="88">
        <f t="shared" si="48"/>
        <v>3.7158469945355219</v>
      </c>
      <c r="BP43" s="86">
        <f t="shared" si="79"/>
        <v>0.75882453981536624</v>
      </c>
      <c r="BQ43" s="86">
        <f t="shared" si="80"/>
        <v>0.80005750317718616</v>
      </c>
      <c r="BR43" s="86">
        <f t="shared" si="81"/>
        <v>3.1177356461394954</v>
      </c>
      <c r="BS43" s="89">
        <f t="shared" si="82"/>
        <v>0.63188754848353756</v>
      </c>
      <c r="BT43" s="98"/>
      <c r="BU43" s="36">
        <v>43709</v>
      </c>
      <c r="BV43" s="38">
        <v>47.3</v>
      </c>
      <c r="BW43" s="88">
        <f t="shared" si="36"/>
        <v>0.21164021164019961</v>
      </c>
      <c r="BX43" s="86">
        <f t="shared" si="83"/>
        <v>-3.382541380380672E-3</v>
      </c>
      <c r="BY43" s="86">
        <f t="shared" si="84"/>
        <v>0.44071922544951586</v>
      </c>
      <c r="BZ43" s="89">
        <f t="shared" si="85"/>
        <v>0.63717212653382271</v>
      </c>
      <c r="CA43" s="89">
        <f t="shared" si="86"/>
        <v>9.4700053125425163E-2</v>
      </c>
      <c r="CB43" s="38"/>
      <c r="CC43" s="36">
        <v>43709</v>
      </c>
      <c r="CD43" s="38">
        <v>53.7</v>
      </c>
      <c r="CE43" s="88">
        <f t="shared" si="39"/>
        <v>-11.578947368421042</v>
      </c>
      <c r="CF43" s="86">
        <f t="shared" si="87"/>
        <v>-0.84508601394252369</v>
      </c>
      <c r="CG43" s="86">
        <f t="shared" si="88"/>
        <v>0.41376856079660795</v>
      </c>
      <c r="CH43" s="86">
        <f t="shared" si="89"/>
        <v>11.741285030758707</v>
      </c>
      <c r="CI43" s="89">
        <f t="shared" si="90"/>
        <v>-1.5659093827160453</v>
      </c>
      <c r="CJ43" s="89"/>
      <c r="CK43" s="100">
        <v>43709</v>
      </c>
      <c r="CL43" s="101">
        <v>481257</v>
      </c>
      <c r="CM43" s="105">
        <f t="shared" si="55"/>
        <v>-9.1385465972414052E-4</v>
      </c>
      <c r="CN43" s="92">
        <f t="shared" si="51"/>
        <v>6.5479804042246096E-3</v>
      </c>
      <c r="CO43" s="92">
        <f t="shared" si="52"/>
        <v>0.44159859403548452</v>
      </c>
      <c r="CP43" s="92">
        <f t="shared" si="53"/>
        <v>9.1385465972414052E-4</v>
      </c>
      <c r="CQ43" s="93">
        <f t="shared" si="54"/>
        <v>-2.1481364634239747E-3</v>
      </c>
      <c r="CR43" s="94"/>
      <c r="CS43" s="87"/>
      <c r="CT43" s="36">
        <v>43711</v>
      </c>
      <c r="CU43" s="38">
        <v>-0.51</v>
      </c>
      <c r="CV43" s="38">
        <v>-0.51</v>
      </c>
      <c r="CW43" s="86">
        <f t="shared" si="21"/>
        <v>-1.8498254068376356</v>
      </c>
      <c r="CX43" s="86">
        <f t="shared" si="22"/>
        <v>0</v>
      </c>
      <c r="CY43" s="86">
        <f t="shared" si="23"/>
        <v>1.05</v>
      </c>
      <c r="CZ43" s="89">
        <f t="shared" si="24"/>
        <v>-1.3115277777777776</v>
      </c>
      <c r="DA43" s="87"/>
      <c r="DB43" s="83">
        <v>43647</v>
      </c>
      <c r="DC43" s="84">
        <v>128.83000000000001</v>
      </c>
      <c r="DD43" s="42">
        <f t="shared" si="25"/>
        <v>101.30533930958561</v>
      </c>
      <c r="DE43" s="88">
        <f t="shared" si="41"/>
        <v>0.20979836046467762</v>
      </c>
      <c r="DF43" s="42">
        <f t="shared" si="26"/>
        <v>63.388109808168771</v>
      </c>
      <c r="DG43" s="42">
        <f t="shared" si="27"/>
        <v>10.568857557367648</v>
      </c>
      <c r="DH43" s="42">
        <f t="shared" si="28"/>
        <v>0.15297321436703995</v>
      </c>
      <c r="DI43" s="96">
        <f t="shared" si="29"/>
        <v>-0.68761429771589822</v>
      </c>
      <c r="DJ43" s="24"/>
      <c r="DK43" s="24"/>
    </row>
    <row r="44" spans="1:115" x14ac:dyDescent="0.25">
      <c r="A44" s="71">
        <v>44075</v>
      </c>
      <c r="B44" s="70">
        <f t="shared" si="60"/>
        <v>0.34367313634807239</v>
      </c>
      <c r="C44" s="72">
        <f t="shared" si="61"/>
        <v>3.4727984245232264</v>
      </c>
      <c r="D44" s="72">
        <f t="shared" si="67"/>
        <v>4.9063748059163865</v>
      </c>
      <c r="E44" s="37">
        <f t="shared" si="66"/>
        <v>80.259310249129328</v>
      </c>
      <c r="F44" s="39"/>
      <c r="G44" s="37">
        <f t="shared" si="63"/>
        <v>1.3513107382178824</v>
      </c>
      <c r="H44" s="37">
        <f t="shared" si="64"/>
        <v>1.0505785184732694</v>
      </c>
      <c r="I44" s="37">
        <f t="shared" si="65"/>
        <v>97.032092475274638</v>
      </c>
      <c r="J44" s="42"/>
      <c r="L44" s="38" t="s">
        <v>62</v>
      </c>
      <c r="M44" s="38">
        <v>99.125389999999996</v>
      </c>
      <c r="N44" s="99">
        <f t="shared" si="30"/>
        <v>99.327501600256198</v>
      </c>
      <c r="O44" s="88">
        <f t="shared" si="42"/>
        <v>-6.956442464433317E-2</v>
      </c>
      <c r="P44" s="88">
        <f t="shared" si="43"/>
        <v>-0.83477309573199809</v>
      </c>
      <c r="Q44" s="99"/>
      <c r="R44" s="96"/>
      <c r="S44" s="96"/>
      <c r="T44" s="96"/>
      <c r="U44" s="96"/>
      <c r="V44" s="96"/>
      <c r="W44" s="87"/>
      <c r="X44" s="83">
        <v>43678</v>
      </c>
      <c r="Y44" s="84">
        <v>2953.56</v>
      </c>
      <c r="Z44" s="88">
        <f t="shared" si="59"/>
        <v>-0.3639810810947815</v>
      </c>
      <c r="AA44" s="86">
        <f t="shared" si="31"/>
        <v>-0.26982649096134725</v>
      </c>
      <c r="AB44" s="86">
        <f t="shared" si="57"/>
        <v>0.61109248911187541</v>
      </c>
      <c r="AC44" s="86">
        <f t="shared" si="58"/>
        <v>2.3197993684518043</v>
      </c>
      <c r="AD44" s="89">
        <f t="shared" si="56"/>
        <v>-0.61037193595834749</v>
      </c>
      <c r="AE44" s="87"/>
      <c r="AF44" s="36">
        <v>43680</v>
      </c>
      <c r="AG44" s="38">
        <v>214000</v>
      </c>
      <c r="AH44" s="88">
        <f t="shared" si="32"/>
        <v>4.2959427207637235</v>
      </c>
      <c r="AI44" s="86">
        <f t="shared" si="44"/>
        <v>-0.21315910890112039</v>
      </c>
      <c r="AJ44" s="86">
        <f t="shared" si="68"/>
        <v>0.69605981992791699</v>
      </c>
      <c r="AK44" s="86">
        <f t="shared" si="69"/>
        <v>7.2978791088116086</v>
      </c>
      <c r="AL44" s="89">
        <f t="shared" si="70"/>
        <v>0.55281640313865943</v>
      </c>
      <c r="AM44" s="38"/>
      <c r="AN44" s="83">
        <v>43678</v>
      </c>
      <c r="AO44" s="84">
        <v>41.5</v>
      </c>
      <c r="AP44" s="88">
        <f t="shared" si="45"/>
        <v>0</v>
      </c>
      <c r="AQ44" s="42">
        <f t="shared" si="4"/>
        <v>-0.51413794899305265</v>
      </c>
      <c r="AR44" s="42">
        <f t="shared" si="5"/>
        <v>0.22213731064899103</v>
      </c>
      <c r="AS44" s="42">
        <f t="shared" si="6"/>
        <v>0.35824285824285707</v>
      </c>
      <c r="AT44" s="96">
        <f t="shared" si="7"/>
        <v>-1.443618721654389</v>
      </c>
      <c r="AU44" s="38"/>
      <c r="AV44" s="100">
        <v>43678</v>
      </c>
      <c r="AW44" s="101">
        <v>34.4</v>
      </c>
      <c r="AX44" s="97">
        <f t="shared" si="46"/>
        <v>0</v>
      </c>
      <c r="AY44" s="92">
        <f t="shared" si="71"/>
        <v>8.622877212096711E-3</v>
      </c>
      <c r="AZ44" s="92">
        <f t="shared" si="72"/>
        <v>0.44194996792815827</v>
      </c>
      <c r="BA44" s="92">
        <f t="shared" si="73"/>
        <v>0</v>
      </c>
      <c r="BB44" s="93">
        <f t="shared" si="74"/>
        <v>0</v>
      </c>
      <c r="BC44" s="94"/>
      <c r="BD44" s="90">
        <v>43678</v>
      </c>
      <c r="BE44" s="94">
        <v>28.13</v>
      </c>
      <c r="BF44" s="97">
        <f t="shared" si="47"/>
        <v>0.35612535612534857</v>
      </c>
      <c r="BG44" s="92">
        <f t="shared" si="75"/>
        <v>-2.7147072498890062E-2</v>
      </c>
      <c r="BH44" s="92">
        <f t="shared" si="76"/>
        <v>0.28889377656288789</v>
      </c>
      <c r="BI44" s="92">
        <f t="shared" si="77"/>
        <v>2.1175021175084963E-3</v>
      </c>
      <c r="BJ44" s="93">
        <f t="shared" si="78"/>
        <v>-8.5329424708469465E-3</v>
      </c>
      <c r="BK44" s="38"/>
      <c r="BL44" s="36">
        <v>43678</v>
      </c>
      <c r="BM44" s="38">
        <v>89.8</v>
      </c>
      <c r="BN44" s="86">
        <f t="shared" si="15"/>
        <v>91.353001017294005</v>
      </c>
      <c r="BO44" s="88">
        <f t="shared" si="48"/>
        <v>-9.1392136025504822</v>
      </c>
      <c r="BP44" s="86">
        <f t="shared" si="79"/>
        <v>-1.2165950656501738</v>
      </c>
      <c r="BQ44" s="86">
        <f t="shared" si="80"/>
        <v>0.3922528299061559</v>
      </c>
      <c r="BR44" s="86">
        <f t="shared" si="81"/>
        <v>9.7373249509465083</v>
      </c>
      <c r="BS44" s="89">
        <f t="shared" si="82"/>
        <v>-1.9735138223344657</v>
      </c>
      <c r="BT44" s="98"/>
      <c r="BU44" s="36">
        <v>43678</v>
      </c>
      <c r="BV44" s="38">
        <v>47.2</v>
      </c>
      <c r="BW44" s="88">
        <f t="shared" si="36"/>
        <v>-7.3469387755101927</v>
      </c>
      <c r="BX44" s="86">
        <f t="shared" si="83"/>
        <v>-0.56209340591310442</v>
      </c>
      <c r="BY44" s="86">
        <f t="shared" si="84"/>
        <v>0.36464730290456443</v>
      </c>
      <c r="BZ44" s="89">
        <f t="shared" si="85"/>
        <v>6.9214068606165693</v>
      </c>
      <c r="CA44" s="89">
        <f t="shared" si="86"/>
        <v>-1.0286978511893174</v>
      </c>
      <c r="CB44" s="38"/>
      <c r="CC44" s="36">
        <v>43678</v>
      </c>
      <c r="CD44" s="38">
        <v>60.3</v>
      </c>
      <c r="CE44" s="88">
        <f t="shared" si="39"/>
        <v>10.839160839160831</v>
      </c>
      <c r="CF44" s="86">
        <f t="shared" si="87"/>
        <v>0.79808279811155647</v>
      </c>
      <c r="CG44" s="86">
        <f t="shared" si="88"/>
        <v>0.67848366868248466</v>
      </c>
      <c r="CH44" s="86">
        <f t="shared" si="89"/>
        <v>10.676823176823167</v>
      </c>
      <c r="CI44" s="89">
        <f t="shared" si="90"/>
        <v>1.4239444444444402</v>
      </c>
      <c r="CJ44" s="89"/>
      <c r="CK44" s="100">
        <v>43678</v>
      </c>
      <c r="CL44" s="101">
        <v>481697</v>
      </c>
      <c r="CM44" s="105">
        <f t="shared" si="55"/>
        <v>-1.0330484636450378E-2</v>
      </c>
      <c r="CN44" s="92">
        <f t="shared" si="51"/>
        <v>-1.4832372884688944E-2</v>
      </c>
      <c r="CO44" s="92">
        <f t="shared" si="52"/>
        <v>0.43797793303038562</v>
      </c>
      <c r="CP44" s="92">
        <f t="shared" si="53"/>
        <v>1.0330484636450378E-2</v>
      </c>
      <c r="CQ44" s="93">
        <f t="shared" si="54"/>
        <v>-2.428317292719059E-2</v>
      </c>
      <c r="CR44" s="94"/>
      <c r="CS44" s="87"/>
      <c r="CT44" s="36">
        <v>43678</v>
      </c>
      <c r="CU44" s="38">
        <v>-0.17</v>
      </c>
      <c r="CV44" s="38">
        <v>-0.17</v>
      </c>
      <c r="CW44" s="86">
        <f t="shared" si="21"/>
        <v>-1.3140768245389973</v>
      </c>
      <c r="CX44" s="86">
        <f t="shared" si="22"/>
        <v>0.15596330275229359</v>
      </c>
      <c r="CY44" s="86">
        <f t="shared" si="23"/>
        <v>0.71000000000000008</v>
      </c>
      <c r="CZ44" s="89">
        <f t="shared" si="24"/>
        <v>-0.88684259259259257</v>
      </c>
      <c r="DA44" s="87"/>
      <c r="DB44" s="83">
        <v>43617</v>
      </c>
      <c r="DC44" s="84">
        <v>128.56</v>
      </c>
      <c r="DD44" s="42">
        <f t="shared" si="25"/>
        <v>101.09302508453251</v>
      </c>
      <c r="DE44" s="88">
        <f t="shared" si="41"/>
        <v>0.17906496944217029</v>
      </c>
      <c r="DF44" s="42">
        <f t="shared" si="26"/>
        <v>63.255155018722398</v>
      </c>
      <c r="DG44" s="42">
        <f t="shared" si="27"/>
        <v>10.548517254843503</v>
      </c>
      <c r="DH44" s="42">
        <f t="shared" si="28"/>
        <v>0.18370660538954728</v>
      </c>
      <c r="DI44" s="96">
        <f t="shared" si="29"/>
        <v>-0.82576082991639288</v>
      </c>
      <c r="DJ44" s="24"/>
      <c r="DK44" s="24"/>
    </row>
    <row r="45" spans="1:115" x14ac:dyDescent="0.25">
      <c r="A45" s="71">
        <v>44044</v>
      </c>
      <c r="B45" s="70">
        <f t="shared" si="60"/>
        <v>0.21310784608413508</v>
      </c>
      <c r="C45" s="72">
        <f t="shared" si="61"/>
        <v>2.0105313966750247</v>
      </c>
      <c r="D45" s="72">
        <f t="shared" si="67"/>
        <v>3.4441077780681848</v>
      </c>
      <c r="E45" s="37">
        <f t="shared" si="66"/>
        <v>76.415776751261944</v>
      </c>
      <c r="F45" s="39"/>
      <c r="G45" s="37">
        <f t="shared" si="63"/>
        <v>0.97057650260820516</v>
      </c>
      <c r="H45" s="37">
        <f t="shared" si="64"/>
        <v>0.6698442828635921</v>
      </c>
      <c r="I45" s="37">
        <f t="shared" si="65"/>
        <v>96.018020964431727</v>
      </c>
      <c r="J45" s="42"/>
      <c r="L45" s="38" t="s">
        <v>63</v>
      </c>
      <c r="M45" s="38">
        <v>99.194370000000006</v>
      </c>
      <c r="N45" s="99">
        <f t="shared" si="30"/>
        <v>99.396622246948098</v>
      </c>
      <c r="O45" s="88">
        <f t="shared" si="42"/>
        <v>-8.8383281744503564E-2</v>
      </c>
      <c r="P45" s="88">
        <f t="shared" si="43"/>
        <v>-1.0605993809340428</v>
      </c>
      <c r="Q45" s="99"/>
      <c r="R45" s="96"/>
      <c r="S45" s="96"/>
      <c r="T45" s="96"/>
      <c r="U45" s="96"/>
      <c r="V45" s="96"/>
      <c r="W45" s="87"/>
      <c r="X45" s="83">
        <v>43647</v>
      </c>
      <c r="Y45" s="84">
        <v>2964.33</v>
      </c>
      <c r="Z45" s="88">
        <f t="shared" si="59"/>
        <v>7.7032220544494665</v>
      </c>
      <c r="AA45" s="86">
        <f t="shared" si="31"/>
        <v>1.0492618368762356</v>
      </c>
      <c r="AB45" s="86">
        <f t="shared" si="57"/>
        <v>0.8359356441921344</v>
      </c>
      <c r="AC45" s="86">
        <f t="shared" si="58"/>
        <v>5.7474037670924432</v>
      </c>
      <c r="AD45" s="89">
        <f t="shared" si="56"/>
        <v>1.5122230015933364</v>
      </c>
      <c r="AE45" s="87"/>
      <c r="AF45" s="36">
        <v>43652</v>
      </c>
      <c r="AG45" s="38">
        <v>205000</v>
      </c>
      <c r="AH45" s="88">
        <f t="shared" si="32"/>
        <v>-7.0588235294117645</v>
      </c>
      <c r="AI45" s="86">
        <f t="shared" si="44"/>
        <v>9.6935691429215085E-2</v>
      </c>
      <c r="AJ45" s="86">
        <f t="shared" si="68"/>
        <v>0.73939739922921022</v>
      </c>
      <c r="AK45" s="86">
        <f t="shared" si="69"/>
        <v>4.0568871413638785</v>
      </c>
      <c r="AL45" s="89">
        <f t="shared" si="70"/>
        <v>-0.30731034647043676</v>
      </c>
      <c r="AM45" s="38"/>
      <c r="AN45" s="83">
        <v>43647</v>
      </c>
      <c r="AO45" s="84">
        <v>41.5</v>
      </c>
      <c r="AP45" s="88">
        <f t="shared" si="45"/>
        <v>-0.48076923076923761</v>
      </c>
      <c r="AQ45" s="42">
        <f t="shared" si="4"/>
        <v>-1.1715756322601953</v>
      </c>
      <c r="AR45" s="42">
        <f t="shared" si="5"/>
        <v>0.13201608166522705</v>
      </c>
      <c r="AS45" s="42">
        <f t="shared" si="6"/>
        <v>0.83901208901209468</v>
      </c>
      <c r="AT45" s="96">
        <f t="shared" si="7"/>
        <v>-3.3809845235522396</v>
      </c>
      <c r="AU45" s="38"/>
      <c r="AV45" s="100">
        <v>43647</v>
      </c>
      <c r="AW45" s="101">
        <v>34.4</v>
      </c>
      <c r="AX45" s="97">
        <f t="shared" si="46"/>
        <v>0</v>
      </c>
      <c r="AY45" s="92">
        <f t="shared" si="71"/>
        <v>8.622877212096711E-3</v>
      </c>
      <c r="AZ45" s="92">
        <f t="shared" si="72"/>
        <v>0.44194996792815827</v>
      </c>
      <c r="BA45" s="92">
        <f t="shared" si="73"/>
        <v>0</v>
      </c>
      <c r="BB45" s="93">
        <f t="shared" si="74"/>
        <v>0</v>
      </c>
      <c r="BC45" s="94"/>
      <c r="BD45" s="90">
        <v>43647</v>
      </c>
      <c r="BE45" s="94">
        <v>28.03</v>
      </c>
      <c r="BF45" s="97">
        <f t="shared" si="47"/>
        <v>0.32160085760228646</v>
      </c>
      <c r="BG45" s="92">
        <f t="shared" si="75"/>
        <v>-7.4358301654810027E-2</v>
      </c>
      <c r="BH45" s="92">
        <f t="shared" si="76"/>
        <v>0.28242208487003923</v>
      </c>
      <c r="BI45" s="92">
        <f t="shared" si="77"/>
        <v>3.6642000640570604E-2</v>
      </c>
      <c r="BJ45" s="93">
        <f t="shared" si="78"/>
        <v>-0.14765703462465199</v>
      </c>
      <c r="BK45" s="38"/>
      <c r="BL45" s="36">
        <v>43647</v>
      </c>
      <c r="BM45" s="38">
        <v>98.4</v>
      </c>
      <c r="BN45" s="86">
        <f t="shared" si="15"/>
        <v>100.10172939979655</v>
      </c>
      <c r="BO45" s="88">
        <f t="shared" si="48"/>
        <v>0.20345879959309343</v>
      </c>
      <c r="BP45" s="86">
        <f t="shared" si="79"/>
        <v>0.21908064285794518</v>
      </c>
      <c r="BQ45" s="86">
        <f t="shared" si="80"/>
        <v>0.68863303268000231</v>
      </c>
      <c r="BR45" s="86">
        <f t="shared" si="81"/>
        <v>0.39465254880293332</v>
      </c>
      <c r="BS45" s="89">
        <f t="shared" si="82"/>
        <v>-7.9986265633089346E-2</v>
      </c>
      <c r="BT45" s="87"/>
      <c r="BU45" s="36">
        <v>43647</v>
      </c>
      <c r="BV45" s="38">
        <v>50.8</v>
      </c>
      <c r="BW45" s="88">
        <f t="shared" si="36"/>
        <v>1.5873015873015817</v>
      </c>
      <c r="BX45" s="86">
        <f t="shared" si="83"/>
        <v>9.8302835964575841E-2</v>
      </c>
      <c r="BY45" s="86">
        <f t="shared" si="84"/>
        <v>0.45456431535269709</v>
      </c>
      <c r="BZ45" s="89">
        <f t="shared" si="85"/>
        <v>2.0128335021952046</v>
      </c>
      <c r="CA45" s="89">
        <f t="shared" si="86"/>
        <v>0.29915847171070986</v>
      </c>
      <c r="CB45" s="38"/>
      <c r="CC45" s="36">
        <v>43647</v>
      </c>
      <c r="CD45" s="38">
        <v>54.1</v>
      </c>
      <c r="CE45" s="88">
        <f t="shared" si="39"/>
        <v>-3.0937215650591368</v>
      </c>
      <c r="CF45" s="86">
        <f t="shared" si="87"/>
        <v>-0.22314868211158184</v>
      </c>
      <c r="CG45" s="86">
        <f t="shared" si="88"/>
        <v>0.51396289669571438</v>
      </c>
      <c r="CH45" s="86">
        <f t="shared" si="89"/>
        <v>3.2560592273968014</v>
      </c>
      <c r="CI45" s="89">
        <f t="shared" si="90"/>
        <v>-0.43425346386726271</v>
      </c>
      <c r="CJ45" s="89"/>
      <c r="CK45" s="100">
        <v>43647</v>
      </c>
      <c r="CL45" s="101">
        <v>486699</v>
      </c>
      <c r="CM45" s="105">
        <f t="shared" si="55"/>
        <v>1.3563760742459205E-2</v>
      </c>
      <c r="CN45" s="92">
        <f t="shared" si="51"/>
        <v>3.9419244629827002E-2</v>
      </c>
      <c r="CO45" s="92">
        <f t="shared" si="52"/>
        <v>0.44716518608200839</v>
      </c>
      <c r="CP45" s="92">
        <f t="shared" si="53"/>
        <v>1.3563760742459205E-2</v>
      </c>
      <c r="CQ45" s="93">
        <f t="shared" si="54"/>
        <v>3.188341682344828E-2</v>
      </c>
      <c r="CR45" s="94"/>
      <c r="CS45" s="87"/>
      <c r="CT45" s="36">
        <v>43647</v>
      </c>
      <c r="CU45" s="38">
        <v>-0.18</v>
      </c>
      <c r="CV45" s="38">
        <v>-0.18</v>
      </c>
      <c r="CW45" s="86">
        <f t="shared" si="21"/>
        <v>-1.3298341357830747</v>
      </c>
      <c r="CX45" s="86">
        <f t="shared" si="22"/>
        <v>0.15137614678899086</v>
      </c>
      <c r="CY45" s="86">
        <f t="shared" si="23"/>
        <v>0.72</v>
      </c>
      <c r="CZ45" s="89">
        <f t="shared" si="24"/>
        <v>-0.89933333333333321</v>
      </c>
      <c r="DA45" s="87"/>
      <c r="DB45" s="83">
        <v>43586</v>
      </c>
      <c r="DC45" s="84">
        <v>128.33000000000001</v>
      </c>
      <c r="DD45" s="42">
        <f t="shared" si="25"/>
        <v>100.91216481874656</v>
      </c>
      <c r="DE45" s="88">
        <f t="shared" si="41"/>
        <v>0.1793861872635914</v>
      </c>
      <c r="DF45" s="42">
        <f t="shared" si="26"/>
        <v>63.141897235119941</v>
      </c>
      <c r="DG45" s="42">
        <f t="shared" si="27"/>
        <v>10.531190330471086</v>
      </c>
      <c r="DH45" s="42">
        <f t="shared" si="28"/>
        <v>0.18338538756812617</v>
      </c>
      <c r="DI45" s="96">
        <f t="shared" si="29"/>
        <v>-0.82431695644086822</v>
      </c>
      <c r="DJ45" s="24"/>
      <c r="DK45" s="24"/>
    </row>
    <row r="46" spans="1:115" x14ac:dyDescent="0.25">
      <c r="A46" s="71">
        <v>44013</v>
      </c>
      <c r="B46" s="70">
        <f t="shared" si="60"/>
        <v>0.37895570791800581</v>
      </c>
      <c r="C46" s="72">
        <f t="shared" si="61"/>
        <v>3.8679458711387382</v>
      </c>
      <c r="D46" s="72">
        <f t="shared" si="67"/>
        <v>5.3015222525318979</v>
      </c>
      <c r="E46" s="37">
        <f t="shared" si="66"/>
        <v>73.828489520871926</v>
      </c>
      <c r="F46" s="39"/>
      <c r="G46" s="37">
        <f t="shared" si="63"/>
        <v>1.1049019352095666</v>
      </c>
      <c r="H46" s="37">
        <f t="shared" si="64"/>
        <v>0.80416971546495353</v>
      </c>
      <c r="I46" s="37">
        <f t="shared" si="65"/>
        <v>95.376996672767461</v>
      </c>
      <c r="J46" s="42"/>
      <c r="L46" s="38" t="s">
        <v>64</v>
      </c>
      <c r="M46" s="38">
        <v>99.282079999999993</v>
      </c>
      <c r="N46" s="99">
        <f t="shared" si="30"/>
        <v>99.484511083152</v>
      </c>
      <c r="O46" s="88">
        <f t="shared" si="42"/>
        <v>-9.9132886743724974E-2</v>
      </c>
      <c r="P46" s="88">
        <f t="shared" si="43"/>
        <v>-1.1895946409246996</v>
      </c>
      <c r="Q46" s="99"/>
      <c r="R46" s="96"/>
      <c r="S46" s="96"/>
      <c r="T46" s="96"/>
      <c r="U46" s="96"/>
      <c r="V46" s="96"/>
      <c r="W46" s="87"/>
      <c r="X46" s="83">
        <v>43619</v>
      </c>
      <c r="Y46" s="84">
        <v>2744.45</v>
      </c>
      <c r="Z46" s="88">
        <f t="shared" si="59"/>
        <v>-6.3258400403656978</v>
      </c>
      <c r="AA46" s="86">
        <f t="shared" si="31"/>
        <v>-1.244664787859846</v>
      </c>
      <c r="AB46" s="86">
        <f t="shared" si="57"/>
        <v>0.44492793914042517</v>
      </c>
      <c r="AC46" s="86">
        <f t="shared" si="58"/>
        <v>8.2816583277227203</v>
      </c>
      <c r="AD46" s="89">
        <f t="shared" si="56"/>
        <v>-2.1790211236289965</v>
      </c>
      <c r="AE46" s="87"/>
      <c r="AF46" s="36">
        <v>43617</v>
      </c>
      <c r="AG46" s="38">
        <v>220000</v>
      </c>
      <c r="AH46" s="88">
        <f t="shared" si="32"/>
        <v>-2.2471910112359552</v>
      </c>
      <c r="AI46" s="86">
        <f t="shared" si="44"/>
        <v>-3.4468354423654576E-2</v>
      </c>
      <c r="AJ46" s="86">
        <f t="shared" si="68"/>
        <v>0.72103290794592179</v>
      </c>
      <c r="AK46" s="86">
        <f t="shared" si="69"/>
        <v>0.75474537681193032</v>
      </c>
      <c r="AL46" s="89">
        <f t="shared" si="70"/>
        <v>5.717217540517007E-2</v>
      </c>
      <c r="AM46" s="38"/>
      <c r="AN46" s="83">
        <v>43617</v>
      </c>
      <c r="AO46" s="84">
        <v>41.7</v>
      </c>
      <c r="AP46" s="88">
        <f t="shared" si="45"/>
        <v>0.24009603841536953</v>
      </c>
      <c r="AQ46" s="42">
        <f t="shared" si="4"/>
        <v>-0.18581372781762484</v>
      </c>
      <c r="AR46" s="42">
        <f t="shared" si="5"/>
        <v>0.26714383076573273</v>
      </c>
      <c r="AS46" s="42">
        <f t="shared" si="6"/>
        <v>0.11814681982748754</v>
      </c>
      <c r="AT46" s="96">
        <f t="shared" si="7"/>
        <v>-0.47609870534045662</v>
      </c>
      <c r="AU46" s="38"/>
      <c r="AV46" s="100">
        <v>43617</v>
      </c>
      <c r="AW46" s="101">
        <v>34.4</v>
      </c>
      <c r="AX46" s="97">
        <f t="shared" si="46"/>
        <v>0</v>
      </c>
      <c r="AY46" s="92">
        <f t="shared" si="71"/>
        <v>8.622877212096711E-3</v>
      </c>
      <c r="AZ46" s="92">
        <f t="shared" si="72"/>
        <v>0.44194996792815827</v>
      </c>
      <c r="BA46" s="92">
        <f t="shared" si="73"/>
        <v>0</v>
      </c>
      <c r="BB46" s="93">
        <f t="shared" si="74"/>
        <v>0</v>
      </c>
      <c r="BC46" s="94"/>
      <c r="BD46" s="90">
        <v>43617</v>
      </c>
      <c r="BE46" s="94">
        <v>27.94</v>
      </c>
      <c r="BF46" s="97">
        <f t="shared" si="47"/>
        <v>0.3226384656748516</v>
      </c>
      <c r="BG46" s="92">
        <f t="shared" si="75"/>
        <v>-7.2939403348287704E-2</v>
      </c>
      <c r="BH46" s="92">
        <f t="shared" si="76"/>
        <v>0.28261658674062157</v>
      </c>
      <c r="BI46" s="92">
        <f t="shared" si="77"/>
        <v>3.5604392568005461E-2</v>
      </c>
      <c r="BJ46" s="93">
        <f t="shared" si="78"/>
        <v>-0.14347576372188545</v>
      </c>
      <c r="BK46" s="38"/>
      <c r="BL46" s="36">
        <v>43617</v>
      </c>
      <c r="BM46" s="38">
        <v>98.2</v>
      </c>
      <c r="BN46" s="86">
        <f t="shared" si="15"/>
        <v>99.89827060020346</v>
      </c>
      <c r="BO46" s="88">
        <f t="shared" si="48"/>
        <v>-1.8163471241170532</v>
      </c>
      <c r="BP46" s="86">
        <f t="shared" si="79"/>
        <v>-9.1300174937414491E-2</v>
      </c>
      <c r="BQ46" s="86">
        <f t="shared" si="80"/>
        <v>0.62455816593248792</v>
      </c>
      <c r="BR46" s="86">
        <f t="shared" si="81"/>
        <v>2.41445847251308</v>
      </c>
      <c r="BS46" s="89">
        <f t="shared" si="82"/>
        <v>-0.4893507398552977</v>
      </c>
      <c r="BT46" s="87"/>
      <c r="BU46" s="36">
        <v>43617</v>
      </c>
      <c r="BV46" s="38">
        <v>50</v>
      </c>
      <c r="BW46" s="88">
        <f t="shared" si="36"/>
        <v>-5.258033106134377</v>
      </c>
      <c r="BX46" s="86">
        <f t="shared" si="83"/>
        <v>-0.40768683102008102</v>
      </c>
      <c r="BY46" s="86">
        <f t="shared" si="84"/>
        <v>0.38567070830319949</v>
      </c>
      <c r="BZ46" s="89">
        <f t="shared" si="85"/>
        <v>4.8325011912407536</v>
      </c>
      <c r="CA46" s="89">
        <f t="shared" si="86"/>
        <v>-0.71823311234391718</v>
      </c>
      <c r="CB46" s="38"/>
      <c r="CC46" s="36">
        <v>43617</v>
      </c>
      <c r="CD46" s="38">
        <v>55.8</v>
      </c>
      <c r="CE46" s="88">
        <f t="shared" si="39"/>
        <v>-4.895104895104903</v>
      </c>
      <c r="CF46" s="86">
        <f t="shared" si="87"/>
        <v>-0.35518377084776037</v>
      </c>
      <c r="CG46" s="86">
        <f t="shared" si="88"/>
        <v>0.49269199470249392</v>
      </c>
      <c r="CH46" s="86">
        <f t="shared" si="89"/>
        <v>5.0574425574425677</v>
      </c>
      <c r="CI46" s="89">
        <f t="shared" si="90"/>
        <v>-0.67449999999999999</v>
      </c>
      <c r="CJ46" s="89"/>
      <c r="CK46" s="100">
        <v>43617</v>
      </c>
      <c r="CL46" s="101">
        <v>480142</v>
      </c>
      <c r="CM46" s="105">
        <f t="shared" si="55"/>
        <v>4.4188539158622666E-3</v>
      </c>
      <c r="CN46" s="92">
        <f t="shared" si="51"/>
        <v>1.8655835721323372E-2</v>
      </c>
      <c r="CO46" s="92">
        <f t="shared" si="52"/>
        <v>0.44364900166952154</v>
      </c>
      <c r="CP46" s="92">
        <f t="shared" si="53"/>
        <v>4.4188539158622666E-3</v>
      </c>
      <c r="CQ46" s="93">
        <f t="shared" si="54"/>
        <v>1.038710162737796E-2</v>
      </c>
      <c r="CR46" s="94"/>
      <c r="CS46" s="87"/>
      <c r="CT46" s="36">
        <v>43619</v>
      </c>
      <c r="CU46" s="38">
        <v>-0.28000000000000003</v>
      </c>
      <c r="CV46" s="38">
        <v>-0.28000000000000003</v>
      </c>
      <c r="CW46" s="86">
        <f t="shared" si="21"/>
        <v>-1.487407248223851</v>
      </c>
      <c r="CX46" s="86">
        <f t="shared" si="22"/>
        <v>0.10550458715596331</v>
      </c>
      <c r="CY46" s="86">
        <f t="shared" si="23"/>
        <v>0.82000000000000006</v>
      </c>
      <c r="CZ46" s="89">
        <f t="shared" si="24"/>
        <v>-1.0242407407407408</v>
      </c>
      <c r="DA46" s="87"/>
      <c r="DB46" s="83">
        <v>43556</v>
      </c>
      <c r="DC46" s="84">
        <v>128.1</v>
      </c>
      <c r="DD46" s="42">
        <f t="shared" si="25"/>
        <v>100.73130455296059</v>
      </c>
      <c r="DE46" s="88">
        <f t="shared" si="41"/>
        <v>0.30491380321331474</v>
      </c>
      <c r="DF46" s="42">
        <f t="shared" si="26"/>
        <v>63.028639451517478</v>
      </c>
      <c r="DG46" s="42">
        <f t="shared" si="27"/>
        <v>10.513863406098666</v>
      </c>
      <c r="DH46" s="42">
        <f t="shared" si="28"/>
        <v>5.7857771618402831E-2</v>
      </c>
      <c r="DI46" s="96">
        <f t="shared" si="29"/>
        <v>-0.26007056963148201</v>
      </c>
      <c r="DJ46" s="24"/>
      <c r="DK46" s="24"/>
    </row>
    <row r="47" spans="1:115" x14ac:dyDescent="0.25">
      <c r="A47" s="71">
        <v>43983</v>
      </c>
      <c r="B47" s="70">
        <f t="shared" si="60"/>
        <v>1.6821160033064213</v>
      </c>
      <c r="C47" s="72">
        <f t="shared" si="61"/>
        <v>18.462700174486148</v>
      </c>
      <c r="D47" s="72">
        <f t="shared" si="67"/>
        <v>19.896276555879307</v>
      </c>
      <c r="E47" s="37">
        <f t="shared" si="66"/>
        <v>70.015528216237527</v>
      </c>
      <c r="F47" s="39"/>
      <c r="G47" s="37">
        <f t="shared" si="63"/>
        <v>4.5147368144250812</v>
      </c>
      <c r="H47" s="37">
        <f t="shared" si="64"/>
        <v>4.2140045946804685</v>
      </c>
      <c r="I47" s="37">
        <f t="shared" si="65"/>
        <v>94.613075361920949</v>
      </c>
      <c r="J47" s="42"/>
      <c r="L47" s="38" t="s">
        <v>65</v>
      </c>
      <c r="M47" s="38">
        <v>99.380549999999999</v>
      </c>
      <c r="N47" s="99">
        <f t="shared" si="30"/>
        <v>99.58318185844557</v>
      </c>
      <c r="O47" s="88">
        <f t="shared" si="42"/>
        <v>-0.10302542135173309</v>
      </c>
      <c r="P47" s="88">
        <f t="shared" si="43"/>
        <v>-1.2363050562207971</v>
      </c>
      <c r="Q47" s="99"/>
      <c r="R47" s="96"/>
      <c r="S47" s="96"/>
      <c r="T47" s="96"/>
      <c r="U47" s="96"/>
      <c r="V47" s="96"/>
      <c r="W47" s="87"/>
      <c r="X47" s="83">
        <v>43586</v>
      </c>
      <c r="Y47" s="84">
        <v>2923.73</v>
      </c>
      <c r="Z47" s="88">
        <f t="shared" si="59"/>
        <v>1.9527121769943279</v>
      </c>
      <c r="AA47" s="86">
        <f t="shared" si="31"/>
        <v>0.1089817508270504</v>
      </c>
      <c r="AB47" s="86">
        <f t="shared" si="57"/>
        <v>0.67566166045291398</v>
      </c>
      <c r="AC47" s="86">
        <f t="shared" si="58"/>
        <v>3.1061103626950359E-3</v>
      </c>
      <c r="AD47" s="89">
        <f t="shared" si="56"/>
        <v>-8.1726144991742743E-4</v>
      </c>
      <c r="AE47" s="87"/>
      <c r="AF47" s="36">
        <v>43589</v>
      </c>
      <c r="AG47" s="38">
        <v>225000</v>
      </c>
      <c r="AH47" s="88">
        <f t="shared" si="32"/>
        <v>10.280373831775702</v>
      </c>
      <c r="AI47" s="86">
        <f t="shared" si="44"/>
        <v>-0.37659188502112428</v>
      </c>
      <c r="AJ47" s="86">
        <f t="shared" si="68"/>
        <v>0.67321912447611931</v>
      </c>
      <c r="AK47" s="86">
        <f t="shared" si="69"/>
        <v>13.282310219823588</v>
      </c>
      <c r="AL47" s="89">
        <f t="shared" si="70"/>
        <v>1.0061387495757543</v>
      </c>
      <c r="AM47" s="38"/>
      <c r="AN47" s="83">
        <v>43586</v>
      </c>
      <c r="AO47" s="84">
        <v>41.6</v>
      </c>
      <c r="AP47" s="88">
        <f t="shared" si="45"/>
        <v>0</v>
      </c>
      <c r="AQ47" s="42">
        <f t="shared" si="4"/>
        <v>-0.51413794899305265</v>
      </c>
      <c r="AR47" s="42">
        <f t="shared" si="5"/>
        <v>0.22213731064899103</v>
      </c>
      <c r="AS47" s="42">
        <f t="shared" si="6"/>
        <v>0.35824285824285707</v>
      </c>
      <c r="AT47" s="96">
        <f t="shared" si="7"/>
        <v>-1.443618721654389</v>
      </c>
      <c r="AU47" s="38"/>
      <c r="AV47" s="100">
        <v>43586</v>
      </c>
      <c r="AW47" s="101">
        <v>34.4</v>
      </c>
      <c r="AX47" s="97">
        <f t="shared" si="46"/>
        <v>0</v>
      </c>
      <c r="AY47" s="92">
        <f t="shared" si="71"/>
        <v>8.622877212096711E-3</v>
      </c>
      <c r="AZ47" s="92">
        <f t="shared" si="72"/>
        <v>0.44194996792815827</v>
      </c>
      <c r="BA47" s="92">
        <f t="shared" si="73"/>
        <v>0</v>
      </c>
      <c r="BB47" s="93">
        <f t="shared" si="74"/>
        <v>0</v>
      </c>
      <c r="BC47" s="94"/>
      <c r="BD47" s="90">
        <v>43586</v>
      </c>
      <c r="BE47" s="94">
        <v>27.85</v>
      </c>
      <c r="BF47" s="97">
        <f t="shared" si="47"/>
        <v>0.25166277188567421</v>
      </c>
      <c r="BG47" s="92">
        <f t="shared" si="75"/>
        <v>-0.16999656238979896</v>
      </c>
      <c r="BH47" s="92">
        <f t="shared" si="76"/>
        <v>0.26931203989592939</v>
      </c>
      <c r="BI47" s="92">
        <f t="shared" si="77"/>
        <v>0.10658008635718286</v>
      </c>
      <c r="BJ47" s="93">
        <f t="shared" si="78"/>
        <v>-0.42948799810118338</v>
      </c>
      <c r="BK47" s="38"/>
      <c r="BL47" s="36">
        <v>43586</v>
      </c>
      <c r="BM47" s="38">
        <v>100</v>
      </c>
      <c r="BN47" s="86">
        <f t="shared" si="15"/>
        <v>101.7293997965412</v>
      </c>
      <c r="BO47" s="88">
        <f t="shared" si="48"/>
        <v>2.8397565922920731</v>
      </c>
      <c r="BP47" s="86">
        <f t="shared" si="79"/>
        <v>0.62419692420193196</v>
      </c>
      <c r="BQ47" s="86">
        <f t="shared" si="80"/>
        <v>0.77226504295931975</v>
      </c>
      <c r="BR47" s="86">
        <f t="shared" si="81"/>
        <v>2.2416452438960466</v>
      </c>
      <c r="BS47" s="89">
        <f t="shared" si="82"/>
        <v>0.45432579233880238</v>
      </c>
      <c r="BT47" s="87"/>
      <c r="BU47" s="36">
        <v>43586</v>
      </c>
      <c r="BV47" s="38">
        <v>52.7</v>
      </c>
      <c r="BW47" s="88">
        <f t="shared" si="36"/>
        <v>1.9157088122605364</v>
      </c>
      <c r="BX47" s="86">
        <f t="shared" si="83"/>
        <v>0.12257785973392914</v>
      </c>
      <c r="BY47" s="86">
        <f t="shared" si="84"/>
        <v>0.45786950922878811</v>
      </c>
      <c r="BZ47" s="89">
        <f t="shared" si="85"/>
        <v>2.3412407271541595</v>
      </c>
      <c r="CA47" s="89">
        <f t="shared" si="86"/>
        <v>0.34796817376024802</v>
      </c>
      <c r="CB47" s="38"/>
      <c r="CC47" s="36">
        <v>43586</v>
      </c>
      <c r="CD47" s="38">
        <v>58.6</v>
      </c>
      <c r="CE47" s="88">
        <f t="shared" si="39"/>
        <v>0.85689802913453295</v>
      </c>
      <c r="CF47" s="86">
        <f t="shared" si="87"/>
        <v>6.6417897073423951E-2</v>
      </c>
      <c r="CG47" s="86">
        <f t="shared" si="88"/>
        <v>0.56061218049832107</v>
      </c>
      <c r="CH47" s="86">
        <f t="shared" si="89"/>
        <v>0.69456036679686828</v>
      </c>
      <c r="CI47" s="89">
        <f t="shared" si="90"/>
        <v>9.2631989801855052E-2</v>
      </c>
      <c r="CJ47" s="89"/>
      <c r="CK47" s="100">
        <v>43586</v>
      </c>
      <c r="CL47" s="101">
        <v>478025</v>
      </c>
      <c r="CM47" s="105">
        <f t="shared" si="55"/>
        <v>-2.9264713006069587E-2</v>
      </c>
      <c r="CN47" s="92">
        <f t="shared" si="51"/>
        <v>-5.7822327124790386E-2</v>
      </c>
      <c r="CO47" s="92">
        <f t="shared" si="52"/>
        <v>0.43069778902037864</v>
      </c>
      <c r="CP47" s="92">
        <f t="shared" si="53"/>
        <v>2.9264713006069587E-2</v>
      </c>
      <c r="CQ47" s="93">
        <f t="shared" si="54"/>
        <v>-6.8790585495238879E-2</v>
      </c>
      <c r="CR47" s="94"/>
      <c r="CS47" s="87"/>
      <c r="CT47" s="36">
        <v>43586</v>
      </c>
      <c r="CU47" s="38">
        <v>0.09</v>
      </c>
      <c r="CV47" s="38">
        <v>0.09</v>
      </c>
      <c r="CW47" s="86">
        <f t="shared" si="21"/>
        <v>-0.90438673219297971</v>
      </c>
      <c r="CX47" s="86">
        <f t="shared" si="22"/>
        <v>0.27522935779816515</v>
      </c>
      <c r="CY47" s="86">
        <f t="shared" si="23"/>
        <v>0.45000000000000007</v>
      </c>
      <c r="CZ47" s="89">
        <f t="shared" si="24"/>
        <v>-0.56208333333333338</v>
      </c>
      <c r="DA47" s="87"/>
      <c r="DB47" s="83">
        <v>43525</v>
      </c>
      <c r="DC47" s="84">
        <v>127.71</v>
      </c>
      <c r="DD47" s="42">
        <f t="shared" si="25"/>
        <v>100.42462845010616</v>
      </c>
      <c r="DE47" s="88">
        <f t="shared" si="41"/>
        <v>0.2273350840747928</v>
      </c>
      <c r="DF47" s="42">
        <f t="shared" si="26"/>
        <v>62.836593644539391</v>
      </c>
      <c r="DG47" s="42">
        <f t="shared" si="27"/>
        <v>10.484482969119348</v>
      </c>
      <c r="DH47" s="42">
        <f t="shared" si="28"/>
        <v>0.13543649075692477</v>
      </c>
      <c r="DI47" s="96">
        <f t="shared" si="29"/>
        <v>-0.60878675957922601</v>
      </c>
      <c r="DJ47" s="24"/>
      <c r="DK47" s="24"/>
    </row>
    <row r="48" spans="1:115" x14ac:dyDescent="0.25">
      <c r="A48" s="71">
        <v>43952</v>
      </c>
      <c r="B48" s="70">
        <f t="shared" si="60"/>
        <v>1.424332409124385</v>
      </c>
      <c r="C48" s="72">
        <f t="shared" si="61"/>
        <v>15.575650719530753</v>
      </c>
      <c r="D48" s="72">
        <f t="shared" si="67"/>
        <v>17.009227100923912</v>
      </c>
      <c r="E48" s="37">
        <f t="shared" si="66"/>
        <v>57.345479096581471</v>
      </c>
      <c r="F48" s="39"/>
      <c r="G48" s="37">
        <f t="shared" si="63"/>
        <v>3.5799615517419823</v>
      </c>
      <c r="H48" s="37">
        <f t="shared" si="64"/>
        <v>3.2792293319973691</v>
      </c>
      <c r="I48" s="37">
        <f t="shared" si="65"/>
        <v>90.708348699483523</v>
      </c>
      <c r="J48" s="42"/>
      <c r="L48" s="38" t="s">
        <v>66</v>
      </c>
      <c r="M48" s="38">
        <v>99.482990000000001</v>
      </c>
      <c r="N48" s="99">
        <f t="shared" si="30"/>
        <v>99.685830728366071</v>
      </c>
      <c r="O48" s="88">
        <f t="shared" si="42"/>
        <v>-9.7366214265249343E-2</v>
      </c>
      <c r="P48" s="88">
        <f t="shared" si="43"/>
        <v>-1.1683945711829922</v>
      </c>
      <c r="Q48" s="99"/>
      <c r="R48" s="96"/>
      <c r="S48" s="96"/>
      <c r="T48" s="96"/>
      <c r="U48" s="96"/>
      <c r="V48" s="96"/>
      <c r="W48" s="87"/>
      <c r="X48" s="83">
        <v>43556</v>
      </c>
      <c r="Y48" s="84">
        <v>2867.19</v>
      </c>
      <c r="Z48" s="88">
        <f t="shared" si="59"/>
        <v>2.2395113280478514</v>
      </c>
      <c r="AA48" s="86">
        <f t="shared" si="31"/>
        <v>0.15587698901952565</v>
      </c>
      <c r="AB48" s="86">
        <f t="shared" si="57"/>
        <v>0.68365511554679803</v>
      </c>
      <c r="AC48" s="86">
        <f t="shared" si="58"/>
        <v>0.28369304069082846</v>
      </c>
      <c r="AD48" s="89">
        <f t="shared" si="56"/>
        <v>7.4643640661017252E-2</v>
      </c>
      <c r="AE48" s="87"/>
      <c r="AF48" s="36">
        <v>43561</v>
      </c>
      <c r="AG48" s="38">
        <v>203000</v>
      </c>
      <c r="AH48" s="88">
        <f t="shared" si="32"/>
        <v>-8.0378250591016549</v>
      </c>
      <c r="AI48" s="86">
        <f t="shared" si="44"/>
        <v>0.12367188988399065</v>
      </c>
      <c r="AJ48" s="86">
        <f t="shared" si="68"/>
        <v>0.74313394082718176</v>
      </c>
      <c r="AK48" s="86">
        <f t="shared" si="69"/>
        <v>5.0358886710537689</v>
      </c>
      <c r="AL48" s="89">
        <f t="shared" si="70"/>
        <v>-0.38146998877760308</v>
      </c>
      <c r="AM48" s="38"/>
      <c r="AN48" s="83">
        <v>43556</v>
      </c>
      <c r="AO48" s="84">
        <v>41.6</v>
      </c>
      <c r="AP48" s="88">
        <f t="shared" si="45"/>
        <v>-0.24009603841536953</v>
      </c>
      <c r="AQ48" s="42">
        <f t="shared" si="4"/>
        <v>-0.84246217016848046</v>
      </c>
      <c r="AR48" s="42">
        <f t="shared" si="5"/>
        <v>0.17713079053224937</v>
      </c>
      <c r="AS48" s="42">
        <f t="shared" si="6"/>
        <v>0.59833889665822659</v>
      </c>
      <c r="AT48" s="96">
        <f t="shared" si="7"/>
        <v>-2.4111387379683209</v>
      </c>
      <c r="AU48" s="38"/>
      <c r="AV48" s="100">
        <v>43556</v>
      </c>
      <c r="AW48" s="101">
        <v>34.4</v>
      </c>
      <c r="AX48" s="97">
        <f t="shared" si="46"/>
        <v>-0.29027576197387928</v>
      </c>
      <c r="AY48" s="92">
        <f t="shared" si="71"/>
        <v>-0.65044500137600825</v>
      </c>
      <c r="AZ48" s="92">
        <f t="shared" si="72"/>
        <v>0.3303399615137883</v>
      </c>
      <c r="BA48" s="92">
        <f t="shared" si="73"/>
        <v>0.29027576197387928</v>
      </c>
      <c r="BB48" s="93">
        <f t="shared" si="74"/>
        <v>-0.68233164005805491</v>
      </c>
      <c r="BC48" s="94"/>
      <c r="BD48" s="90">
        <v>43556</v>
      </c>
      <c r="BE48" s="94">
        <v>27.78</v>
      </c>
      <c r="BF48" s="97">
        <f t="shared" si="47"/>
        <v>-7.1968333933067924E-2</v>
      </c>
      <c r="BG48" s="92">
        <f t="shared" si="75"/>
        <v>-0.61255251403051991</v>
      </c>
      <c r="BH48" s="92">
        <f t="shared" si="76"/>
        <v>0.20864669126891025</v>
      </c>
      <c r="BI48" s="92">
        <f t="shared" si="77"/>
        <v>0.43021119217592496</v>
      </c>
      <c r="BJ48" s="93">
        <f t="shared" si="78"/>
        <v>-1.7336310187358845</v>
      </c>
      <c r="BK48" s="38"/>
      <c r="BL48" s="36">
        <v>43556</v>
      </c>
      <c r="BM48" s="38">
        <v>97.2</v>
      </c>
      <c r="BN48" s="86">
        <f t="shared" si="15"/>
        <v>98.880976602238064</v>
      </c>
      <c r="BO48" s="88">
        <f t="shared" si="48"/>
        <v>-1.2269938650306698</v>
      </c>
      <c r="BP48" s="86">
        <f t="shared" si="79"/>
        <v>-7.3506450859549396E-4</v>
      </c>
      <c r="BQ48" s="86">
        <f t="shared" si="80"/>
        <v>0.64325438377197597</v>
      </c>
      <c r="BR48" s="86">
        <f t="shared" si="81"/>
        <v>1.8251052134266965</v>
      </c>
      <c r="BS48" s="89">
        <f t="shared" si="82"/>
        <v>-0.36990347801447909</v>
      </c>
      <c r="BT48" s="87"/>
      <c r="BU48" s="36">
        <v>43556</v>
      </c>
      <c r="BV48" s="38">
        <v>51.7</v>
      </c>
      <c r="BW48" s="88">
        <f t="shared" si="36"/>
        <v>-10.449129239230057</v>
      </c>
      <c r="BX48" s="86">
        <f t="shared" si="83"/>
        <v>-0.79139940627065686</v>
      </c>
      <c r="BY48" s="86">
        <f t="shared" si="84"/>
        <v>0.33342587979355809</v>
      </c>
      <c r="BZ48" s="89">
        <f t="shared" si="85"/>
        <v>10.023597324336434</v>
      </c>
      <c r="CA48" s="89">
        <f t="shared" si="86"/>
        <v>-1.4897625925451432</v>
      </c>
      <c r="CB48" s="38"/>
      <c r="CC48" s="36">
        <v>43556</v>
      </c>
      <c r="CD48" s="38">
        <v>58.1</v>
      </c>
      <c r="CE48" s="88">
        <f t="shared" si="39"/>
        <v>-1.5371477369769404</v>
      </c>
      <c r="CF48" s="86">
        <f t="shared" si="87"/>
        <v>-0.10905727242254891</v>
      </c>
      <c r="CG48" s="86">
        <f t="shared" si="88"/>
        <v>0.53234306530841435</v>
      </c>
      <c r="CH48" s="86">
        <f t="shared" si="89"/>
        <v>1.6994853993146051</v>
      </c>
      <c r="CI48" s="89">
        <f t="shared" si="90"/>
        <v>-0.22665663303497016</v>
      </c>
      <c r="CJ48" s="89"/>
      <c r="CK48" s="100">
        <v>43556</v>
      </c>
      <c r="CL48" s="101">
        <v>492222</v>
      </c>
      <c r="CM48" s="105">
        <f t="shared" si="55"/>
        <v>-5.351109580228653E-3</v>
      </c>
      <c r="CN48" s="92">
        <f t="shared" si="51"/>
        <v>-3.5267573807190021E-3</v>
      </c>
      <c r="CO48" s="92">
        <f t="shared" si="52"/>
        <v>0.43989248517275326</v>
      </c>
      <c r="CP48" s="92">
        <f t="shared" si="53"/>
        <v>5.351109580228653E-3</v>
      </c>
      <c r="CQ48" s="93">
        <f t="shared" si="54"/>
        <v>-1.2578492090346647E-2</v>
      </c>
      <c r="CR48" s="94"/>
      <c r="CS48" s="87"/>
      <c r="CT48" s="36">
        <v>43556</v>
      </c>
      <c r="CU48" s="38">
        <v>0.06</v>
      </c>
      <c r="CV48" s="38">
        <v>0.06</v>
      </c>
      <c r="CW48" s="86">
        <f t="shared" si="21"/>
        <v>-0.95165866592521242</v>
      </c>
      <c r="CX48" s="86">
        <f t="shared" si="22"/>
        <v>0.26146788990825692</v>
      </c>
      <c r="CY48" s="86">
        <f t="shared" si="23"/>
        <v>0.48000000000000004</v>
      </c>
      <c r="CZ48" s="89">
        <f t="shared" si="24"/>
        <v>-0.59955555555555551</v>
      </c>
      <c r="DA48" s="87"/>
      <c r="DB48" s="83">
        <v>43497</v>
      </c>
      <c r="DC48" s="84">
        <v>127.42</v>
      </c>
      <c r="DD48" s="42">
        <f t="shared" si="25"/>
        <v>100.19658724541951</v>
      </c>
      <c r="DE48" s="88">
        <f>200*(DD48-DD49)/(DD48+DD49)</f>
        <v>0.19639420244313463</v>
      </c>
      <c r="DF48" s="42">
        <f t="shared" si="26"/>
        <v>62.693790352171078</v>
      </c>
      <c r="DG48" s="42">
        <f t="shared" si="27"/>
        <v>10.462635977519342</v>
      </c>
      <c r="DH48" s="42">
        <f t="shared" si="28"/>
        <v>0.16637737238858294</v>
      </c>
      <c r="DI48" s="96">
        <f t="shared" si="29"/>
        <v>-0.74786596165976638</v>
      </c>
      <c r="DJ48" s="24"/>
      <c r="DK48" s="24"/>
    </row>
    <row r="49" spans="1:115" x14ac:dyDescent="0.25">
      <c r="A49" s="71">
        <v>43922</v>
      </c>
      <c r="B49" s="70">
        <f t="shared" si="60"/>
        <v>-4.2136729894851515</v>
      </c>
      <c r="C49" s="72">
        <f t="shared" si="61"/>
        <v>-47.567236494606462</v>
      </c>
      <c r="D49" s="72">
        <f t="shared" si="67"/>
        <v>-46.133660113213303</v>
      </c>
      <c r="E49" s="37">
        <f t="shared" si="66"/>
        <v>48.355978602103313</v>
      </c>
      <c r="F49" s="39"/>
      <c r="G49" s="37">
        <f t="shared" si="63"/>
        <v>-8.2760483502282121</v>
      </c>
      <c r="H49" s="37">
        <f t="shared" si="64"/>
        <v>-8.5767805699728257</v>
      </c>
      <c r="I49" s="37">
        <f t="shared" si="65"/>
        <v>87.781798075596726</v>
      </c>
      <c r="J49" s="42"/>
      <c r="L49" s="38" t="s">
        <v>67</v>
      </c>
      <c r="M49" s="38">
        <v>99.579899999999995</v>
      </c>
      <c r="N49" s="99">
        <f t="shared" si="30"/>
        <v>99.782938322899426</v>
      </c>
      <c r="O49" s="88">
        <f t="shared" si="42"/>
        <v>-9.5626174029104213E-2</v>
      </c>
      <c r="P49" s="88">
        <f t="shared" si="43"/>
        <v>-1.1475140883492505</v>
      </c>
      <c r="Q49" s="99"/>
      <c r="R49" s="96"/>
      <c r="S49" s="96"/>
      <c r="T49" s="96"/>
      <c r="U49" s="96"/>
      <c r="V49" s="96"/>
      <c r="W49" s="87"/>
      <c r="X49" s="83">
        <v>43525</v>
      </c>
      <c r="Y49" s="84">
        <v>2803.69</v>
      </c>
      <c r="Z49" s="88">
        <f t="shared" si="59"/>
        <v>3.5265379603718126</v>
      </c>
      <c r="AA49" s="86">
        <f t="shared" si="31"/>
        <v>0.3663218953631559</v>
      </c>
      <c r="AB49" s="86">
        <f t="shared" si="57"/>
        <v>0.71952617566787402</v>
      </c>
      <c r="AC49" s="86">
        <f t="shared" si="58"/>
        <v>1.5707196730147897</v>
      </c>
      <c r="AD49" s="89">
        <f t="shared" si="56"/>
        <v>0.41327850188429682</v>
      </c>
      <c r="AE49" s="87"/>
      <c r="AF49" s="36">
        <v>43526</v>
      </c>
      <c r="AG49" s="38">
        <v>220000</v>
      </c>
      <c r="AH49" s="88">
        <f t="shared" si="32"/>
        <v>-5.739514348785872</v>
      </c>
      <c r="AI49" s="86">
        <f t="shared" si="44"/>
        <v>6.0905806892063839E-2</v>
      </c>
      <c r="AJ49" s="86">
        <f t="shared" si="68"/>
        <v>0.73436201012664593</v>
      </c>
      <c r="AK49" s="86">
        <f t="shared" si="69"/>
        <v>2.7375779607379864</v>
      </c>
      <c r="AL49" s="89">
        <f t="shared" si="70"/>
        <v>-0.20737230351480559</v>
      </c>
      <c r="AM49" s="38"/>
      <c r="AN49" s="83">
        <v>43525</v>
      </c>
      <c r="AO49" s="84">
        <v>41.7</v>
      </c>
      <c r="AP49" s="88">
        <f t="shared" si="45"/>
        <v>0</v>
      </c>
      <c r="AQ49" s="42">
        <f t="shared" si="4"/>
        <v>-0.51413794899305265</v>
      </c>
      <c r="AR49" s="42">
        <f t="shared" si="5"/>
        <v>0.22213731064899103</v>
      </c>
      <c r="AS49" s="42">
        <f t="shared" si="6"/>
        <v>0.35824285824285707</v>
      </c>
      <c r="AT49" s="96">
        <f t="shared" si="7"/>
        <v>-1.443618721654389</v>
      </c>
      <c r="AU49" s="38"/>
      <c r="AV49" s="100">
        <v>43525</v>
      </c>
      <c r="AW49" s="101">
        <v>34.5</v>
      </c>
      <c r="AX49" s="97">
        <f t="shared" si="46"/>
        <v>0.29027576197387928</v>
      </c>
      <c r="AY49" s="92">
        <f t="shared" si="71"/>
        <v>0.66769075580020176</v>
      </c>
      <c r="AZ49" s="92">
        <f t="shared" si="72"/>
        <v>0.55355997434252824</v>
      </c>
      <c r="BA49" s="92">
        <f t="shared" si="73"/>
        <v>0.29027576197387928</v>
      </c>
      <c r="BB49" s="93">
        <f t="shared" si="74"/>
        <v>0.68233164005805491</v>
      </c>
      <c r="BC49" s="94"/>
      <c r="BD49" s="90">
        <v>43525</v>
      </c>
      <c r="BE49" s="94">
        <v>27.8</v>
      </c>
      <c r="BF49" s="97">
        <f t="shared" si="47"/>
        <v>0.36036036036036551</v>
      </c>
      <c r="BG49" s="92">
        <f t="shared" si="75"/>
        <v>-2.1355829643266312E-2</v>
      </c>
      <c r="BH49" s="92">
        <f t="shared" si="76"/>
        <v>0.28968763723862312</v>
      </c>
      <c r="BI49" s="92">
        <f t="shared" si="77"/>
        <v>2.1175021175084408E-3</v>
      </c>
      <c r="BJ49" s="93">
        <f t="shared" si="78"/>
        <v>8.5329424708467227E-3</v>
      </c>
      <c r="BK49" s="38"/>
      <c r="BL49" s="36">
        <v>43525</v>
      </c>
      <c r="BM49" s="38">
        <v>98.4</v>
      </c>
      <c r="BN49" s="86">
        <f t="shared" si="15"/>
        <v>100.10172939979655</v>
      </c>
      <c r="BO49" s="88">
        <f t="shared" si="48"/>
        <v>4.7866805411030295</v>
      </c>
      <c r="BP49" s="86">
        <f t="shared" si="79"/>
        <v>0.92337806845133086</v>
      </c>
      <c r="BQ49" s="86">
        <f t="shared" si="80"/>
        <v>0.83402785448650707</v>
      </c>
      <c r="BR49" s="86">
        <f t="shared" si="81"/>
        <v>4.1885691927070026</v>
      </c>
      <c r="BS49" s="89">
        <f t="shared" si="82"/>
        <v>0.84891890116166613</v>
      </c>
      <c r="BT49" s="87"/>
      <c r="BU49" s="36">
        <v>43525</v>
      </c>
      <c r="BV49" s="38">
        <v>57.4</v>
      </c>
      <c r="BW49" s="88">
        <f t="shared" si="36"/>
        <v>3.3658104517271896</v>
      </c>
      <c r="BX49" s="86">
        <f t="shared" si="83"/>
        <v>0.22976567136149237</v>
      </c>
      <c r="BY49" s="86">
        <f t="shared" si="84"/>
        <v>0.47246378942184364</v>
      </c>
      <c r="BZ49" s="89">
        <f t="shared" si="85"/>
        <v>3.7913423666208126</v>
      </c>
      <c r="CA49" s="89">
        <f t="shared" si="86"/>
        <v>0.56349031695536256</v>
      </c>
      <c r="CB49" s="38"/>
      <c r="CC49" s="36">
        <v>43525</v>
      </c>
      <c r="CD49" s="38">
        <v>59</v>
      </c>
      <c r="CE49" s="88">
        <f t="shared" si="39"/>
        <v>-9.983896940418683</v>
      </c>
      <c r="CF49" s="86">
        <f t="shared" si="87"/>
        <v>-0.72817440424387037</v>
      </c>
      <c r="CG49" s="86">
        <f t="shared" si="88"/>
        <v>0.43260306468169751</v>
      </c>
      <c r="CH49" s="86">
        <f t="shared" si="89"/>
        <v>10.146234602756348</v>
      </c>
      <c r="CI49" s="89">
        <f t="shared" si="90"/>
        <v>-1.3531810123059165</v>
      </c>
      <c r="CJ49" s="89"/>
      <c r="CK49" s="100">
        <v>43525</v>
      </c>
      <c r="CL49" s="101">
        <v>494863</v>
      </c>
      <c r="CM49" s="105">
        <f t="shared" si="55"/>
        <v>2.3050767081370618E-2</v>
      </c>
      <c r="CN49" s="92">
        <f t="shared" si="51"/>
        <v>6.0959386663803967E-2</v>
      </c>
      <c r="CO49" s="92">
        <f t="shared" si="52"/>
        <v>0.45081290655008643</v>
      </c>
      <c r="CP49" s="92">
        <f t="shared" si="53"/>
        <v>2.3050767081370618E-2</v>
      </c>
      <c r="CQ49" s="93">
        <f t="shared" si="54"/>
        <v>5.418388225139914E-2</v>
      </c>
      <c r="CR49" s="94"/>
      <c r="CS49" s="87"/>
      <c r="CT49" s="36">
        <v>43525</v>
      </c>
      <c r="CU49" s="38">
        <v>0.32</v>
      </c>
      <c r="CV49" s="38">
        <v>0.32</v>
      </c>
      <c r="CW49" s="86">
        <f t="shared" si="21"/>
        <v>-0.54196857357919492</v>
      </c>
      <c r="CX49" s="86">
        <f t="shared" si="22"/>
        <v>0.38073394495412854</v>
      </c>
      <c r="CY49" s="86">
        <f t="shared" si="23"/>
        <v>0.22000000000000003</v>
      </c>
      <c r="CZ49" s="89">
        <f t="shared" si="24"/>
        <v>-0.27479629629629632</v>
      </c>
      <c r="DA49" s="87"/>
      <c r="DB49" s="83">
        <v>43466</v>
      </c>
      <c r="DC49" s="84">
        <v>127.17</v>
      </c>
      <c r="DD49" s="42">
        <f t="shared" si="25"/>
        <v>100</v>
      </c>
      <c r="DE49" s="88"/>
      <c r="DF49" s="42">
        <f t="shared" si="26"/>
        <v>62.570684065646667</v>
      </c>
      <c r="DG49" s="42">
        <f t="shared" si="27"/>
        <v>10.443802364071061</v>
      </c>
      <c r="DH49" s="42">
        <f t="shared" si="28"/>
        <v>0.36277157483171757</v>
      </c>
      <c r="DI49" s="96">
        <f t="shared" si="29"/>
        <v>-1.6306575153783816</v>
      </c>
      <c r="DJ49" s="24"/>
      <c r="DK49" s="24"/>
    </row>
    <row r="50" spans="1:115" x14ac:dyDescent="0.25">
      <c r="A50" s="71">
        <v>43891</v>
      </c>
      <c r="B50" s="70">
        <f t="shared" si="60"/>
        <v>-1.1536526476369138</v>
      </c>
      <c r="C50" s="72">
        <f t="shared" si="61"/>
        <v>-13.296513844014276</v>
      </c>
      <c r="D50" s="72">
        <f t="shared" si="67"/>
        <v>-11.862937462621115</v>
      </c>
      <c r="E50" s="37">
        <f t="shared" si="66"/>
        <v>77.353071571399624</v>
      </c>
      <c r="F50" s="39"/>
      <c r="G50" s="37">
        <f t="shared" si="63"/>
        <v>-2.1108731336781741</v>
      </c>
      <c r="H50" s="37">
        <f t="shared" si="64"/>
        <v>-2.4116053534227873</v>
      </c>
      <c r="I50" s="37">
        <f t="shared" si="65"/>
        <v>95.647982986432623</v>
      </c>
      <c r="J50" s="42"/>
      <c r="L50" s="38" t="s">
        <v>68</v>
      </c>
      <c r="M50" s="38">
        <v>99.675169999999994</v>
      </c>
      <c r="N50" s="99">
        <f t="shared" si="30"/>
        <v>99.87840257355667</v>
      </c>
      <c r="O50" s="88">
        <f>200*(N50-N51)/(N50+N51)</f>
        <v>-0.12167140108955114</v>
      </c>
      <c r="P50" s="88">
        <f t="shared" si="43"/>
        <v>-1.4600568130746137</v>
      </c>
      <c r="Q50" s="99"/>
      <c r="R50" s="96"/>
      <c r="S50" s="96"/>
      <c r="T50" s="96"/>
      <c r="U50" s="96"/>
      <c r="V50" s="96"/>
      <c r="W50" s="87"/>
      <c r="X50" s="83">
        <v>43497</v>
      </c>
      <c r="Y50" s="84">
        <v>2706.53</v>
      </c>
      <c r="Z50" s="88">
        <f t="shared" si="59"/>
        <v>7.5337003695922213</v>
      </c>
      <c r="AA50" s="86">
        <f t="shared" si="31"/>
        <v>1.0215429271062182</v>
      </c>
      <c r="AB50" s="86">
        <f t="shared" si="57"/>
        <v>0.83121086041795555</v>
      </c>
      <c r="AC50" s="86">
        <f t="shared" si="58"/>
        <v>5.5778820822351989</v>
      </c>
      <c r="AD50" s="89">
        <f t="shared" si="56"/>
        <v>1.4676194551054813</v>
      </c>
      <c r="AE50" s="87"/>
      <c r="AF50" s="36">
        <v>43498</v>
      </c>
      <c r="AG50" s="38">
        <v>233000</v>
      </c>
      <c r="AH50" s="88">
        <f t="shared" si="32"/>
        <v>6.6518847006651889</v>
      </c>
      <c r="AI50" s="86">
        <f t="shared" si="44"/>
        <v>-0.27749908224368997</v>
      </c>
      <c r="AJ50" s="86">
        <f t="shared" si="68"/>
        <v>0.68706792875784128</v>
      </c>
      <c r="AK50" s="86">
        <f t="shared" si="69"/>
        <v>9.6538210887130749</v>
      </c>
      <c r="AL50" s="89">
        <f t="shared" si="70"/>
        <v>0.73127967334547228</v>
      </c>
      <c r="AM50" s="38"/>
      <c r="AN50" s="83">
        <v>43497</v>
      </c>
      <c r="AO50" s="84">
        <v>41.7</v>
      </c>
      <c r="AP50" s="88">
        <f t="shared" si="45"/>
        <v>-0.47846889952152094</v>
      </c>
      <c r="AQ50" s="42">
        <f t="shared" si="4"/>
        <v>-1.168429997412004</v>
      </c>
      <c r="AR50" s="42">
        <f t="shared" si="5"/>
        <v>0.13244728371778414</v>
      </c>
      <c r="AS50" s="42">
        <f t="shared" si="6"/>
        <v>0.83671175776437801</v>
      </c>
      <c r="AT50" s="96">
        <f t="shared" si="7"/>
        <v>-3.3717148307201237</v>
      </c>
      <c r="AU50" s="38"/>
      <c r="AV50" s="100">
        <v>43497</v>
      </c>
      <c r="AW50" s="101">
        <v>34.4</v>
      </c>
      <c r="AX50" s="97">
        <f t="shared" si="46"/>
        <v>-0.29027576197387928</v>
      </c>
      <c r="AY50" s="92">
        <f t="shared" si="71"/>
        <v>-0.65044500137600825</v>
      </c>
      <c r="AZ50" s="92">
        <f t="shared" si="72"/>
        <v>0.3303399615137883</v>
      </c>
      <c r="BA50" s="92">
        <f t="shared" si="73"/>
        <v>0.29027576197387928</v>
      </c>
      <c r="BB50" s="93">
        <f t="shared" si="74"/>
        <v>-0.68233164005805491</v>
      </c>
      <c r="BC50" s="94"/>
      <c r="BD50" s="90">
        <v>43497</v>
      </c>
      <c r="BE50" s="94">
        <v>27.7</v>
      </c>
      <c r="BF50" s="97">
        <f t="shared" si="47"/>
        <v>0.36166365280288559</v>
      </c>
      <c r="BG50" s="92">
        <f t="shared" si="75"/>
        <v>-1.9573615830083976E-2</v>
      </c>
      <c r="BH50" s="92">
        <f t="shared" si="76"/>
        <v>0.28993194221724505</v>
      </c>
      <c r="BI50" s="92">
        <f t="shared" si="77"/>
        <v>3.4207945600285283E-3</v>
      </c>
      <c r="BJ50" s="93">
        <f t="shared" si="78"/>
        <v>1.3784847223508151E-2</v>
      </c>
      <c r="BK50" s="38"/>
      <c r="BL50" s="36">
        <v>43497</v>
      </c>
      <c r="BM50" s="38">
        <v>93.8</v>
      </c>
      <c r="BN50" s="86">
        <f t="shared" si="15"/>
        <v>95.422177009155646</v>
      </c>
      <c r="BO50" s="88">
        <f t="shared" si="48"/>
        <v>2.8108108108108119</v>
      </c>
      <c r="BP50" s="86">
        <f t="shared" si="79"/>
        <v>0.61974886549370878</v>
      </c>
      <c r="BQ50" s="86">
        <f t="shared" si="80"/>
        <v>0.77134678785889521</v>
      </c>
      <c r="BR50" s="86">
        <f t="shared" si="81"/>
        <v>2.2126994624147853</v>
      </c>
      <c r="BS50" s="89">
        <f t="shared" si="82"/>
        <v>0.44845920165405906</v>
      </c>
      <c r="BT50" s="87"/>
      <c r="BU50" s="36">
        <v>43497</v>
      </c>
      <c r="BV50" s="38">
        <v>55.5</v>
      </c>
      <c r="BW50" s="88">
        <f t="shared" si="36"/>
        <v>-4.7493403693931446</v>
      </c>
      <c r="BX50" s="86">
        <f t="shared" si="83"/>
        <v>-0.3700855624206032</v>
      </c>
      <c r="BY50" s="86">
        <f t="shared" si="84"/>
        <v>0.39079035242338978</v>
      </c>
      <c r="BZ50" s="89">
        <f t="shared" si="85"/>
        <v>4.3238084544995212</v>
      </c>
      <c r="CA50" s="89">
        <f t="shared" si="86"/>
        <v>-0.64262837825742791</v>
      </c>
      <c r="CB50" s="38"/>
      <c r="CC50" s="36">
        <v>43497</v>
      </c>
      <c r="CD50" s="38">
        <v>65.2</v>
      </c>
      <c r="CE50" s="88">
        <f t="shared" si="39"/>
        <v>12.205044751830757</v>
      </c>
      <c r="CF50" s="86">
        <f t="shared" si="87"/>
        <v>0.89819730489346972</v>
      </c>
      <c r="CG50" s="86">
        <f t="shared" si="88"/>
        <v>0.69461215302888979</v>
      </c>
      <c r="CH50" s="86">
        <f t="shared" si="89"/>
        <v>12.042707089493092</v>
      </c>
      <c r="CI50" s="89">
        <f t="shared" si="90"/>
        <v>1.6061093803051729</v>
      </c>
      <c r="CJ50" s="89"/>
      <c r="CK50" s="100">
        <v>43497</v>
      </c>
      <c r="CL50" s="101">
        <v>483586</v>
      </c>
      <c r="CM50" s="105">
        <f t="shared" si="55"/>
        <v>-1.4723737485182353E-2</v>
      </c>
      <c r="CN50" s="92">
        <f t="shared" si="51"/>
        <v>-2.4807204456659744E-2</v>
      </c>
      <c r="CO50" s="92">
        <f t="shared" si="52"/>
        <v>0.43628874280901597</v>
      </c>
      <c r="CP50" s="92">
        <f t="shared" si="53"/>
        <v>1.4723737485182353E-2</v>
      </c>
      <c r="CQ50" s="93">
        <f t="shared" si="54"/>
        <v>-3.4610095854137407E-2</v>
      </c>
      <c r="CR50" s="94"/>
      <c r="CS50" s="87"/>
      <c r="CT50" s="36">
        <v>43497</v>
      </c>
      <c r="CU50" s="38">
        <v>0.3</v>
      </c>
      <c r="CV50" s="38">
        <v>0.3</v>
      </c>
      <c r="CW50" s="86">
        <f t="shared" si="21"/>
        <v>-0.5734831960673501</v>
      </c>
      <c r="CX50" s="86">
        <f t="shared" si="22"/>
        <v>0.37155963302752298</v>
      </c>
      <c r="CY50" s="86">
        <f t="shared" si="23"/>
        <v>0.24000000000000005</v>
      </c>
      <c r="CZ50" s="89">
        <f t="shared" si="24"/>
        <v>-0.29977777777777781</v>
      </c>
      <c r="DA50" s="87"/>
      <c r="DB50" s="83"/>
      <c r="DC50" s="84"/>
      <c r="DD50" s="42"/>
      <c r="DE50" s="88"/>
      <c r="DF50" s="42"/>
      <c r="DG50" s="42"/>
      <c r="DH50" s="42"/>
      <c r="DI50" s="96"/>
      <c r="DJ50" s="24"/>
      <c r="DK50" s="24"/>
    </row>
    <row r="51" spans="1:115" x14ac:dyDescent="0.25">
      <c r="A51" s="71">
        <v>43862</v>
      </c>
      <c r="B51" s="70">
        <f t="shared" si="60"/>
        <v>-2.6678832899141697E-3</v>
      </c>
      <c r="C51" s="72">
        <f t="shared" si="61"/>
        <v>-0.40605063546952674</v>
      </c>
      <c r="D51" s="72">
        <f t="shared" si="67"/>
        <v>1.0275257459236333</v>
      </c>
      <c r="E51" s="37">
        <f t="shared" si="66"/>
        <v>87.108030410632651</v>
      </c>
      <c r="F51" s="39"/>
      <c r="G51" s="37">
        <f t="shared" si="63"/>
        <v>0.43510320683735032</v>
      </c>
      <c r="H51" s="37">
        <f t="shared" si="64"/>
        <v>0.13437098709273726</v>
      </c>
      <c r="I51" s="37">
        <f t="shared" si="65"/>
        <v>97.982788005996241</v>
      </c>
      <c r="J51" s="42"/>
      <c r="L51" s="38" t="s">
        <v>69</v>
      </c>
      <c r="M51" s="38">
        <v>99.796520000000001</v>
      </c>
      <c r="N51" s="99">
        <f t="shared" si="30"/>
        <v>100</v>
      </c>
      <c r="O51" s="88"/>
      <c r="P51" s="88"/>
      <c r="Q51" s="99"/>
      <c r="R51" s="96"/>
      <c r="S51" s="96"/>
      <c r="T51" s="96"/>
      <c r="U51" s="96"/>
      <c r="V51" s="96"/>
      <c r="W51" s="87"/>
      <c r="X51" s="83">
        <v>43467</v>
      </c>
      <c r="Y51" s="84">
        <v>2510.0300000000002</v>
      </c>
      <c r="Z51" s="88">
        <f t="shared" si="59"/>
        <v>-10.578069579654356</v>
      </c>
      <c r="AA51" s="86">
        <f t="shared" si="31"/>
        <v>-1.9399573518772564</v>
      </c>
      <c r="AB51" s="86">
        <f t="shared" si="57"/>
        <v>0.32641292350550072</v>
      </c>
      <c r="AC51" s="86">
        <f t="shared" si="58"/>
        <v>12.533887867011378</v>
      </c>
      <c r="AD51" s="89">
        <f t="shared" si="56"/>
        <v>-3.2978426955854738</v>
      </c>
      <c r="AE51" s="87"/>
      <c r="AF51" s="36">
        <v>43470</v>
      </c>
      <c r="AG51" s="38">
        <v>218000</v>
      </c>
      <c r="AH51" s="88">
        <f t="shared" si="32"/>
        <v>-3.1602708803611739</v>
      </c>
      <c r="AI51" s="86">
        <f t="shared" si="44"/>
        <v>-9.5324540745251943E-3</v>
      </c>
      <c r="AJ51" s="86">
        <f t="shared" si="68"/>
        <v>0.72451784725376678</v>
      </c>
      <c r="AK51" s="86">
        <f t="shared" si="69"/>
        <v>0.15833449231328833</v>
      </c>
      <c r="AL51" s="89">
        <f t="shared" si="70"/>
        <v>-1.199388250042843E-2</v>
      </c>
      <c r="AM51" s="38"/>
      <c r="AN51" s="83">
        <v>43466</v>
      </c>
      <c r="AO51" s="84">
        <v>41.9</v>
      </c>
      <c r="AP51" s="88">
        <f t="shared" si="45"/>
        <v>-0.47619047619048294</v>
      </c>
      <c r="AQ51" s="42">
        <f t="shared" si="4"/>
        <v>-1.1653143209909844</v>
      </c>
      <c r="AR51" s="42">
        <f t="shared" si="5"/>
        <v>0.13287437908412006</v>
      </c>
      <c r="AS51" s="42">
        <f t="shared" si="6"/>
        <v>0.83443333443334</v>
      </c>
      <c r="AT51" s="96">
        <f t="shared" si="7"/>
        <v>-3.3625334206770217</v>
      </c>
      <c r="AU51" s="38"/>
      <c r="AV51" s="100">
        <v>43466</v>
      </c>
      <c r="AW51" s="101">
        <v>34.5</v>
      </c>
      <c r="AX51" s="97">
        <f t="shared" si="46"/>
        <v>0</v>
      </c>
      <c r="AY51" s="92">
        <f t="shared" si="71"/>
        <v>8.622877212096711E-3</v>
      </c>
      <c r="AZ51" s="92">
        <f t="shared" si="72"/>
        <v>0.44194996792815827</v>
      </c>
      <c r="BA51" s="92">
        <f t="shared" si="73"/>
        <v>0</v>
      </c>
      <c r="BB51" s="93">
        <f t="shared" si="74"/>
        <v>0</v>
      </c>
      <c r="BC51" s="94"/>
      <c r="BD51" s="90">
        <v>43466</v>
      </c>
      <c r="BE51" s="94">
        <v>27.6</v>
      </c>
      <c r="BF51" s="97">
        <f t="shared" si="47"/>
        <v>0.1450326323422868</v>
      </c>
      <c r="BG51" s="92">
        <f t="shared" si="75"/>
        <v>-0.31581011995813896</v>
      </c>
      <c r="BH51" s="92">
        <f t="shared" si="76"/>
        <v>0.24932399031342017</v>
      </c>
      <c r="BI51" s="92">
        <f t="shared" si="77"/>
        <v>0.21321022590057026</v>
      </c>
      <c r="BJ51" s="93">
        <f t="shared" si="78"/>
        <v>-0.85917769657132248</v>
      </c>
      <c r="BK51" s="38"/>
      <c r="BL51" s="36">
        <v>43466</v>
      </c>
      <c r="BM51" s="38">
        <v>91.2</v>
      </c>
      <c r="BN51" s="86">
        <f t="shared" si="15"/>
        <v>92.777212614445574</v>
      </c>
      <c r="BO51" s="88">
        <f t="shared" si="48"/>
        <v>-7.4934036939313993</v>
      </c>
      <c r="BP51" s="86">
        <f t="shared" si="79"/>
        <v>-0.96368570471782911</v>
      </c>
      <c r="BQ51" s="86">
        <f t="shared" si="80"/>
        <v>0.44446331673986023</v>
      </c>
      <c r="BR51" s="86">
        <f t="shared" si="81"/>
        <v>8.0915150423274262</v>
      </c>
      <c r="BS51" s="89">
        <f t="shared" si="82"/>
        <v>-1.6399490476188945</v>
      </c>
      <c r="BT51" s="87"/>
      <c r="BU51" s="36">
        <v>43466</v>
      </c>
      <c r="BV51" s="38">
        <v>58.2</v>
      </c>
      <c r="BW51" s="88">
        <f t="shared" si="36"/>
        <v>12.991765782250686</v>
      </c>
      <c r="BX51" s="86">
        <f t="shared" si="83"/>
        <v>0.94129171796535727</v>
      </c>
      <c r="BY51" s="86">
        <f t="shared" si="84"/>
        <v>0.5693424394392077</v>
      </c>
      <c r="BZ51" s="89">
        <f t="shared" si="85"/>
        <v>13.41729769714431</v>
      </c>
      <c r="CA51" s="89">
        <f t="shared" si="86"/>
        <v>1.9941531523535079</v>
      </c>
      <c r="CB51" s="38"/>
      <c r="CC51" s="36">
        <v>43466</v>
      </c>
      <c r="CD51" s="38">
        <v>57.7</v>
      </c>
      <c r="CE51" s="88">
        <f t="shared" si="39"/>
        <v>-8.3056478405315612</v>
      </c>
      <c r="CF51" s="86">
        <f t="shared" si="87"/>
        <v>-0.60516462329992315</v>
      </c>
      <c r="CG51" s="86">
        <f t="shared" si="88"/>
        <v>0.45241998622665391</v>
      </c>
      <c r="CH51" s="86">
        <f t="shared" si="89"/>
        <v>8.4679855028692259</v>
      </c>
      <c r="CI51" s="89">
        <f t="shared" si="90"/>
        <v>-1.1293566178581662</v>
      </c>
      <c r="CJ51" s="89"/>
      <c r="CK51" s="100">
        <v>43466</v>
      </c>
      <c r="CL51" s="101">
        <v>490759</v>
      </c>
      <c r="CM51" s="105">
        <f t="shared" si="55"/>
        <v>1.9578128874087837E-2</v>
      </c>
      <c r="CN51" s="92">
        <f t="shared" si="51"/>
        <v>5.3074800362782337E-2</v>
      </c>
      <c r="CO51" s="92">
        <f t="shared" si="52"/>
        <v>0.44947768941051525</v>
      </c>
      <c r="CP51" s="92">
        <f t="shared" si="53"/>
        <v>1.9578128874087837E-2</v>
      </c>
      <c r="CQ51" s="93">
        <f t="shared" si="54"/>
        <v>4.6020986020618611E-2</v>
      </c>
      <c r="CR51" s="94"/>
      <c r="CS51" s="87"/>
      <c r="CT51" s="36">
        <v>43467</v>
      </c>
      <c r="CU51" s="38">
        <v>0.24</v>
      </c>
      <c r="CV51" s="38">
        <v>0.24</v>
      </c>
      <c r="CW51" s="86">
        <f t="shared" si="21"/>
        <v>-0.66802706353181573</v>
      </c>
      <c r="CX51" s="86">
        <f t="shared" si="22"/>
        <v>0.34403669724770647</v>
      </c>
      <c r="CY51" s="86">
        <f t="shared" si="23"/>
        <v>0.30000000000000004</v>
      </c>
      <c r="CZ51" s="89">
        <f t="shared" si="24"/>
        <v>-0.37472222222222223</v>
      </c>
      <c r="DA51" s="87"/>
      <c r="DB51" s="83"/>
      <c r="DC51" s="84"/>
      <c r="DD51" s="84"/>
      <c r="DE51" s="88"/>
      <c r="DF51" s="42"/>
      <c r="DG51" s="42"/>
      <c r="DH51" s="42"/>
      <c r="DI51" s="96"/>
      <c r="DJ51" s="24"/>
      <c r="DK51" s="24"/>
    </row>
    <row r="52" spans="1:115" x14ac:dyDescent="0.25">
      <c r="A52" s="71">
        <v>43831</v>
      </c>
      <c r="B52" s="70">
        <f t="shared" si="60"/>
        <v>0.13554127038077185</v>
      </c>
      <c r="C52" s="72">
        <f t="shared" si="61"/>
        <v>1.141823902632503</v>
      </c>
      <c r="D52" s="72">
        <f t="shared" si="67"/>
        <v>2.5754002840256631</v>
      </c>
      <c r="E52" s="37">
        <f t="shared" si="66"/>
        <v>86.217547939722166</v>
      </c>
      <c r="F52" s="39"/>
      <c r="G52" s="37">
        <f t="shared" si="63"/>
        <v>0.94109634169313727</v>
      </c>
      <c r="H52" s="37">
        <f t="shared" si="64"/>
        <v>0.64036412194852421</v>
      </c>
      <c r="I52" s="37">
        <f t="shared" si="65"/>
        <v>97.851215963897431</v>
      </c>
      <c r="J52" s="42"/>
      <c r="N52" s="47"/>
      <c r="O52" s="47"/>
      <c r="P52" s="47"/>
      <c r="Q52" s="47"/>
      <c r="R52" s="24"/>
      <c r="S52" s="24"/>
      <c r="T52" s="24"/>
      <c r="U52" s="24"/>
      <c r="V52" s="24"/>
      <c r="X52" s="83">
        <v>43437</v>
      </c>
      <c r="Y52" s="84">
        <v>2790.37</v>
      </c>
      <c r="Z52" s="107"/>
      <c r="AA52" s="86">
        <f t="shared" si="31"/>
        <v>-0.2103110445843496</v>
      </c>
      <c r="AB52" s="86">
        <f t="shared" si="57"/>
        <v>0.62123710221852846</v>
      </c>
      <c r="AC52" s="86">
        <f t="shared" si="58"/>
        <v>1.9558182873570229</v>
      </c>
      <c r="AD52" s="89">
        <f t="shared" si="56"/>
        <v>-0.51460337935756595</v>
      </c>
      <c r="AE52" s="87"/>
      <c r="AF52" s="36">
        <v>43435</v>
      </c>
      <c r="AG52" s="38">
        <v>225000</v>
      </c>
      <c r="AH52" s="108"/>
      <c r="AI52" s="86">
        <f t="shared" si="44"/>
        <v>-9.5838375838456349E-2</v>
      </c>
      <c r="AJ52" s="86">
        <f t="shared" si="68"/>
        <v>0.71245608509383651</v>
      </c>
      <c r="AK52" s="86">
        <f t="shared" si="69"/>
        <v>3.0019363880478855</v>
      </c>
      <c r="AL52" s="89">
        <f t="shared" si="70"/>
        <v>0.22739752902839308</v>
      </c>
      <c r="AN52" s="22">
        <v>43435</v>
      </c>
      <c r="AO52" s="84">
        <v>42.1</v>
      </c>
      <c r="AP52" s="106"/>
      <c r="AQ52" s="42">
        <f t="shared" si="4"/>
        <v>-0.51413794899305265</v>
      </c>
      <c r="AR52" s="42">
        <f t="shared" si="5"/>
        <v>0.22213731064899103</v>
      </c>
      <c r="AS52" s="42">
        <f t="shared" si="6"/>
        <v>0.35824285824285707</v>
      </c>
      <c r="AT52" s="96">
        <f t="shared" si="7"/>
        <v>-1.443618721654389</v>
      </c>
      <c r="AV52" s="100">
        <v>43435</v>
      </c>
      <c r="AW52" s="101">
        <v>34.5</v>
      </c>
      <c r="AX52" s="105"/>
      <c r="AY52" s="92">
        <f t="shared" si="71"/>
        <v>8.622877212096711E-3</v>
      </c>
      <c r="AZ52" s="92">
        <f t="shared" si="72"/>
        <v>0.44194996792815827</v>
      </c>
      <c r="BA52" s="92">
        <f t="shared" si="73"/>
        <v>0</v>
      </c>
      <c r="BB52" s="93">
        <f t="shared" si="74"/>
        <v>0</v>
      </c>
      <c r="BC52" s="94"/>
      <c r="BD52" s="90">
        <v>43435</v>
      </c>
      <c r="BE52" s="94">
        <v>27.56</v>
      </c>
      <c r="BF52" s="105"/>
      <c r="BG52" s="92">
        <f t="shared" si="75"/>
        <v>-0.51413794899305265</v>
      </c>
      <c r="BH52" s="92">
        <f t="shared" si="76"/>
        <v>0.22213731064899103</v>
      </c>
      <c r="BI52" s="92">
        <f t="shared" si="77"/>
        <v>0.35824285824285707</v>
      </c>
      <c r="BJ52" s="93">
        <f t="shared" si="78"/>
        <v>-1.443618721654389</v>
      </c>
      <c r="BK52" s="38"/>
      <c r="BL52" s="36">
        <v>43435</v>
      </c>
      <c r="BM52" s="38">
        <v>98.3</v>
      </c>
      <c r="BN52" s="86">
        <f>BM52/$BM$54*100</f>
        <v>100</v>
      </c>
      <c r="BO52" s="108"/>
      <c r="BP52" s="86">
        <f t="shared" si="79"/>
        <v>0.1878154069934182</v>
      </c>
      <c r="BQ52" s="86">
        <f t="shared" si="80"/>
        <v>0.68217865242519538</v>
      </c>
      <c r="BR52" s="86">
        <f t="shared" si="81"/>
        <v>0.59811134839602675</v>
      </c>
      <c r="BS52" s="89">
        <f t="shared" si="82"/>
        <v>-0.12122230892992086</v>
      </c>
      <c r="BU52" s="36">
        <v>43435</v>
      </c>
      <c r="BV52" s="38">
        <v>51.1</v>
      </c>
      <c r="BW52" s="108"/>
      <c r="BX52" s="86">
        <f t="shared" si="83"/>
        <v>-1.9026445587296097E-2</v>
      </c>
      <c r="BY52" s="86">
        <f t="shared" si="84"/>
        <v>0.43858921161825731</v>
      </c>
      <c r="BZ52" s="89">
        <f t="shared" si="85"/>
        <v>0.42553191489362308</v>
      </c>
      <c r="CA52" s="89">
        <f t="shared" si="86"/>
        <v>6.3244911804614057E-2</v>
      </c>
      <c r="CB52" s="38"/>
      <c r="CC52" s="36">
        <v>43435</v>
      </c>
      <c r="CD52" s="38">
        <v>62.7</v>
      </c>
      <c r="CE52" s="108"/>
      <c r="CF52" s="86">
        <f t="shared" si="87"/>
        <v>3.610272828472118E-3</v>
      </c>
      <c r="CG52" s="86">
        <f t="shared" si="88"/>
        <v>0.55049384882960217</v>
      </c>
      <c r="CH52" s="86">
        <f t="shared" si="89"/>
        <v>0.16233766233766464</v>
      </c>
      <c r="CI52" s="89">
        <f t="shared" si="90"/>
        <v>-2.1650617283950881E-2</v>
      </c>
      <c r="CJ52" s="89"/>
      <c r="CK52" s="100">
        <v>43435</v>
      </c>
      <c r="CL52" s="101">
        <v>481244</v>
      </c>
      <c r="CM52" s="92"/>
      <c r="CN52" s="92">
        <f t="shared" si="51"/>
        <v>8.622877212096711E-3</v>
      </c>
      <c r="CO52" s="92">
        <f t="shared" si="52"/>
        <v>0.44194996792815827</v>
      </c>
      <c r="CP52" s="92">
        <f t="shared" si="53"/>
        <v>0</v>
      </c>
      <c r="CQ52" s="93">
        <f t="shared" si="54"/>
        <v>0</v>
      </c>
      <c r="CR52" s="94"/>
      <c r="CS52" s="87"/>
      <c r="CT52" s="36">
        <v>43437</v>
      </c>
      <c r="CU52" s="38">
        <v>0.6</v>
      </c>
      <c r="CV52" s="38"/>
      <c r="CW52" s="86">
        <f t="shared" si="21"/>
        <v>-1.0462025333896781</v>
      </c>
      <c r="CX52" s="86">
        <f t="shared" si="22"/>
        <v>0.23394495412844041</v>
      </c>
      <c r="CY52" s="86">
        <f t="shared" si="23"/>
        <v>0.54</v>
      </c>
      <c r="CZ52" s="89">
        <f t="shared" si="24"/>
        <v>-0.67449999999999999</v>
      </c>
      <c r="DA52" s="87"/>
      <c r="DB52" s="83"/>
      <c r="DC52" s="84">
        <v>127.17</v>
      </c>
      <c r="DD52" s="84"/>
      <c r="DE52" s="88"/>
      <c r="DF52" s="23"/>
      <c r="DG52" s="23"/>
      <c r="DH52" s="23"/>
      <c r="DI52" s="24"/>
      <c r="DJ52" s="24"/>
      <c r="DK52" s="24"/>
    </row>
    <row r="53" spans="1:115" x14ac:dyDescent="0.25">
      <c r="A53" s="71">
        <v>43800</v>
      </c>
      <c r="B53" s="70">
        <f t="shared" si="60"/>
        <v>-0.24305805313310924</v>
      </c>
      <c r="C53" s="72">
        <f t="shared" si="61"/>
        <v>-3.0983022933944437</v>
      </c>
      <c r="D53" s="72">
        <f t="shared" si="67"/>
        <v>-1.6647259120012836</v>
      </c>
      <c r="E53" s="37">
        <f t="shared" si="66"/>
        <v>84.025330156707696</v>
      </c>
      <c r="F53" s="39"/>
      <c r="G53" s="37">
        <f t="shared" si="63"/>
        <v>5.135557974447115E-2</v>
      </c>
      <c r="H53" s="37">
        <f t="shared" si="64"/>
        <v>-0.24937664000014192</v>
      </c>
      <c r="I53" s="37">
        <f t="shared" si="65"/>
        <v>97.226611754604505</v>
      </c>
      <c r="J53" s="42"/>
      <c r="N53" s="47"/>
      <c r="O53" s="47"/>
      <c r="P53" s="47"/>
      <c r="Q53" s="47"/>
      <c r="R53" s="24"/>
      <c r="S53" s="24"/>
      <c r="T53" s="24"/>
      <c r="U53" s="24"/>
      <c r="V53" s="24"/>
      <c r="X53" s="22"/>
      <c r="Z53" s="14"/>
      <c r="AA53" s="15"/>
      <c r="AB53" s="15"/>
      <c r="AC53" s="15"/>
      <c r="AD53" s="13"/>
      <c r="AF53" s="5"/>
      <c r="AH53" s="14"/>
      <c r="AI53" s="15"/>
      <c r="AJ53" s="15"/>
      <c r="AK53" s="15"/>
      <c r="AL53" s="13"/>
      <c r="AN53" s="22"/>
      <c r="AP53" s="25"/>
      <c r="AQ53" s="23"/>
      <c r="AR53" s="23"/>
      <c r="AS53" s="23"/>
      <c r="AT53" s="24"/>
      <c r="AV53" s="62"/>
      <c r="AW53" s="63"/>
      <c r="AX53" s="60"/>
      <c r="AY53" s="60"/>
      <c r="AZ53" s="60"/>
      <c r="BA53" s="60"/>
      <c r="BB53" s="61"/>
      <c r="BD53" s="59"/>
      <c r="BF53" s="64"/>
      <c r="BG53" s="60"/>
      <c r="BH53" s="60"/>
      <c r="BI53" s="60"/>
      <c r="BJ53" s="61"/>
      <c r="BL53" s="5"/>
      <c r="BO53" s="15"/>
      <c r="BP53" s="15"/>
      <c r="BQ53" s="15"/>
      <c r="BR53" s="15"/>
      <c r="BS53" s="13"/>
      <c r="BU53" s="41"/>
      <c r="BV53" s="38"/>
      <c r="BW53" s="15"/>
      <c r="BX53" s="15"/>
      <c r="BY53" s="15"/>
      <c r="BZ53" s="13"/>
      <c r="CA53" s="13"/>
      <c r="CC53" s="41"/>
      <c r="CD53" s="38"/>
      <c r="CE53" s="14"/>
      <c r="CF53" s="15"/>
      <c r="CG53" s="15"/>
      <c r="CH53" s="15"/>
      <c r="CI53" s="13"/>
      <c r="CJ53" s="13"/>
      <c r="CK53" s="62"/>
      <c r="CL53" s="63"/>
      <c r="CM53" s="60"/>
      <c r="CN53" s="60"/>
      <c r="CO53" s="60"/>
      <c r="CP53" s="60"/>
      <c r="CQ53" s="61"/>
      <c r="CT53" s="5"/>
      <c r="CV53" s="14"/>
      <c r="CW53" s="15"/>
      <c r="CX53" s="15"/>
      <c r="CY53" s="15"/>
      <c r="CZ53" s="13"/>
      <c r="DB53" s="22"/>
      <c r="DE53" s="25"/>
      <c r="DF53" s="23"/>
      <c r="DG53" s="23"/>
      <c r="DH53" s="23"/>
      <c r="DI53" s="24"/>
      <c r="DJ53" s="24"/>
      <c r="DK53" s="24"/>
    </row>
    <row r="54" spans="1:115" x14ac:dyDescent="0.25">
      <c r="A54" s="71">
        <v>43770</v>
      </c>
      <c r="B54" s="70">
        <f t="shared" si="60"/>
        <v>-7.8506796412827332E-2</v>
      </c>
      <c r="C54" s="72">
        <f t="shared" si="61"/>
        <v>-1.2554091584223177</v>
      </c>
      <c r="D54" s="72">
        <f t="shared" si="67"/>
        <v>0.17816722297084242</v>
      </c>
      <c r="E54" s="37">
        <f t="shared" si="66"/>
        <v>85.435862347913087</v>
      </c>
      <c r="F54" s="39"/>
      <c r="G54" s="37">
        <f t="shared" si="63"/>
        <v>0.40755747411720689</v>
      </c>
      <c r="H54" s="37">
        <f t="shared" si="64"/>
        <v>0.10682525437259383</v>
      </c>
      <c r="I54" s="37">
        <f t="shared" si="65"/>
        <v>97.46937490948352</v>
      </c>
      <c r="J54" s="42"/>
      <c r="M54" s="46">
        <v>99.796520000000001</v>
      </c>
      <c r="N54" s="47"/>
      <c r="O54" s="47"/>
      <c r="P54" s="47"/>
      <c r="Q54" s="47"/>
      <c r="AF54" s="5"/>
      <c r="AN54" s="22"/>
      <c r="AV54" s="62"/>
      <c r="AW54" s="63"/>
      <c r="AX54" s="60"/>
      <c r="AY54" s="60"/>
      <c r="AZ54" s="60"/>
      <c r="BA54" s="60"/>
      <c r="BB54" s="61"/>
      <c r="BM54" s="1">
        <v>98.3</v>
      </c>
      <c r="BU54" s="5"/>
      <c r="BW54" s="15"/>
      <c r="BX54" s="15"/>
      <c r="BY54" s="15"/>
      <c r="CE54" s="14"/>
      <c r="CK54" s="62"/>
      <c r="CL54" s="63"/>
      <c r="CM54" s="60"/>
      <c r="CN54" s="60"/>
      <c r="CO54" s="60"/>
      <c r="CP54" s="60"/>
      <c r="CQ54" s="61"/>
      <c r="CT54" s="5"/>
      <c r="DF54" s="23"/>
      <c r="DG54" s="23"/>
    </row>
    <row r="55" spans="1:115" x14ac:dyDescent="0.25">
      <c r="A55" s="71">
        <v>43739</v>
      </c>
      <c r="B55" s="70">
        <f t="shared" si="60"/>
        <v>-0.17833626218195103</v>
      </c>
      <c r="C55" s="72">
        <f t="shared" si="61"/>
        <v>-2.3734500704196608</v>
      </c>
      <c r="D55" s="72">
        <f t="shared" si="67"/>
        <v>-0.9398736890265007</v>
      </c>
      <c r="E55" s="37">
        <f t="shared" si="66"/>
        <v>85.283779125773364</v>
      </c>
      <c r="F55" s="39"/>
      <c r="G55" s="37">
        <f t="shared" si="63"/>
        <v>0.21255173663858631</v>
      </c>
      <c r="H55" s="37">
        <f t="shared" si="64"/>
        <v>-8.8180483106026747E-2</v>
      </c>
      <c r="I55" s="37">
        <f t="shared" si="65"/>
        <v>97.365308586358296</v>
      </c>
      <c r="J55" s="42"/>
      <c r="N55" s="47"/>
      <c r="O55" s="47"/>
      <c r="P55" s="47"/>
      <c r="Q55" s="47"/>
      <c r="AF55" s="5"/>
      <c r="AN55" s="22"/>
      <c r="AV55" s="62"/>
      <c r="AW55" s="63"/>
      <c r="AX55" s="60"/>
      <c r="AY55" s="60"/>
      <c r="AZ55" s="60"/>
      <c r="BA55" s="60"/>
      <c r="BB55" s="61"/>
      <c r="BU55" s="5"/>
      <c r="BX55" s="15"/>
      <c r="BY55" s="15"/>
      <c r="CE55" s="14"/>
      <c r="CK55" s="62"/>
      <c r="CL55" s="63"/>
      <c r="CM55" s="60"/>
      <c r="CN55" s="60"/>
      <c r="CO55" s="60"/>
      <c r="CP55" s="60"/>
      <c r="CQ55" s="61"/>
      <c r="DF55" s="23"/>
      <c r="DG55" s="23"/>
    </row>
    <row r="56" spans="1:115" x14ac:dyDescent="0.25">
      <c r="A56" s="71">
        <v>43709</v>
      </c>
      <c r="B56" s="70">
        <f t="shared" si="60"/>
        <v>-0.42085923747045351</v>
      </c>
      <c r="C56" s="72">
        <f t="shared" si="61"/>
        <v>-5.0895881002370125</v>
      </c>
      <c r="D56" s="72">
        <f t="shared" si="67"/>
        <v>-3.6560117188438523</v>
      </c>
      <c r="E56" s="37">
        <f t="shared" si="66"/>
        <v>86.089123536897091</v>
      </c>
      <c r="F56" s="39"/>
      <c r="G56" s="37">
        <f t="shared" si="63"/>
        <v>-0.44579446897636854</v>
      </c>
      <c r="H56" s="37">
        <f t="shared" si="64"/>
        <v>-0.7465266887209816</v>
      </c>
      <c r="I56" s="37">
        <f t="shared" si="65"/>
        <v>97.451203657191613</v>
      </c>
      <c r="J56" s="42"/>
      <c r="N56" s="47"/>
      <c r="O56" s="47"/>
      <c r="P56" s="47"/>
      <c r="Q56" s="47"/>
      <c r="AF56" s="5"/>
      <c r="AN56" s="22"/>
      <c r="AV56" s="62"/>
      <c r="AW56" s="63"/>
      <c r="AX56" s="60"/>
      <c r="AY56" s="60"/>
      <c r="AZ56" s="60"/>
      <c r="BA56" s="60"/>
      <c r="BB56" s="61"/>
      <c r="BU56" s="5"/>
      <c r="BX56" s="15"/>
      <c r="BY56" s="15"/>
      <c r="CE56" s="14"/>
      <c r="CK56" s="62"/>
      <c r="CL56" s="63"/>
      <c r="CM56" s="60"/>
      <c r="CN56" s="60"/>
      <c r="CO56" s="60"/>
      <c r="CP56" s="60"/>
      <c r="CQ56" s="61"/>
      <c r="DF56" s="23"/>
      <c r="DG56" s="23"/>
    </row>
    <row r="57" spans="1:115" x14ac:dyDescent="0.25">
      <c r="A57" s="71">
        <v>43678</v>
      </c>
      <c r="B57" s="70">
        <f t="shared" si="60"/>
        <v>-0.47025800669231999</v>
      </c>
      <c r="C57" s="72">
        <f t="shared" si="61"/>
        <v>-5.6428300170082819</v>
      </c>
      <c r="D57" s="72">
        <f t="shared" si="67"/>
        <v>-4.2092536356151218</v>
      </c>
      <c r="E57" s="37">
        <f t="shared" si="66"/>
        <v>89.295158488832499</v>
      </c>
      <c r="F57" s="39"/>
      <c r="G57" s="37">
        <f t="shared" si="63"/>
        <v>-0.56892645416590959</v>
      </c>
      <c r="H57" s="37">
        <f t="shared" si="64"/>
        <v>-0.86965867391052265</v>
      </c>
      <c r="I57" s="37">
        <f t="shared" si="65"/>
        <v>98.181428562876704</v>
      </c>
      <c r="J57" s="42"/>
      <c r="N57" s="47"/>
      <c r="O57" s="47"/>
      <c r="P57" s="47"/>
      <c r="Q57" s="47"/>
      <c r="AF57" s="5"/>
      <c r="AN57" s="22"/>
      <c r="AV57" s="62"/>
      <c r="AW57" s="63"/>
      <c r="AX57" s="60"/>
      <c r="AY57" s="60"/>
      <c r="AZ57" s="60"/>
      <c r="BA57" s="60"/>
      <c r="BB57" s="61"/>
      <c r="BU57" s="5"/>
      <c r="BX57" s="15"/>
      <c r="BY57" s="15"/>
      <c r="CE57" s="14"/>
      <c r="CK57" s="62"/>
      <c r="CL57" s="63"/>
      <c r="CM57" s="60"/>
      <c r="CN57" s="60"/>
      <c r="CO57" s="60"/>
      <c r="CP57" s="60"/>
      <c r="CQ57" s="61"/>
      <c r="DF57" s="23"/>
      <c r="DG57" s="23"/>
    </row>
    <row r="58" spans="1:115" x14ac:dyDescent="0.25">
      <c r="A58" s="71">
        <v>43647</v>
      </c>
      <c r="B58" s="70">
        <f t="shared" si="60"/>
        <v>-0.18013963471812575</v>
      </c>
      <c r="C58" s="72">
        <f t="shared" si="61"/>
        <v>-2.3936469557729163</v>
      </c>
      <c r="D58" s="72">
        <f t="shared" si="67"/>
        <v>-0.96007057437975618</v>
      </c>
      <c r="E58" s="37">
        <f t="shared" si="66"/>
        <v>93.134624627977033</v>
      </c>
      <c r="F58" s="39"/>
      <c r="G58" s="37">
        <f t="shared" si="63"/>
        <v>0.26149885543301832</v>
      </c>
      <c r="H58" s="37">
        <f t="shared" si="64"/>
        <v>-3.9233364311594743E-2</v>
      </c>
      <c r="I58" s="37">
        <f t="shared" si="65"/>
        <v>99.039000848426198</v>
      </c>
      <c r="J58" s="42"/>
      <c r="L58" s="44"/>
      <c r="M58" s="44"/>
      <c r="N58" s="46"/>
      <c r="O58" s="46"/>
      <c r="P58" s="46"/>
      <c r="Q58" s="46"/>
      <c r="AF58" s="5"/>
      <c r="AN58" s="22"/>
      <c r="AV58" s="62"/>
      <c r="AW58" s="63"/>
      <c r="AX58" s="60"/>
      <c r="AY58" s="60"/>
      <c r="AZ58" s="60"/>
      <c r="BA58" s="60"/>
      <c r="BB58" s="61"/>
      <c r="BU58" s="5"/>
      <c r="BX58" s="15"/>
      <c r="BY58" s="15"/>
      <c r="CE58" s="14"/>
      <c r="CK58" s="62"/>
      <c r="CL58" s="63"/>
      <c r="CM58" s="60"/>
      <c r="CN58" s="60"/>
      <c r="CO58" s="60"/>
      <c r="CP58" s="60"/>
      <c r="CQ58" s="61"/>
      <c r="DF58" s="23"/>
      <c r="DG58" s="23"/>
    </row>
    <row r="59" spans="1:115" x14ac:dyDescent="0.25">
      <c r="A59" s="71">
        <v>43617</v>
      </c>
      <c r="B59" s="70">
        <f t="shared" si="60"/>
        <v>-0.5437892707328903</v>
      </c>
      <c r="C59" s="72">
        <f t="shared" si="61"/>
        <v>-6.4663440053368033</v>
      </c>
      <c r="D59" s="72">
        <f t="shared" si="67"/>
        <v>-5.0327676239436432</v>
      </c>
      <c r="E59" s="37">
        <f t="shared" si="66"/>
        <v>94.033095731933471</v>
      </c>
      <c r="F59" s="39"/>
      <c r="G59" s="37">
        <f t="shared" si="63"/>
        <v>-0.80578333372783095</v>
      </c>
      <c r="H59" s="37">
        <f t="shared" si="64"/>
        <v>-1.106515553472444</v>
      </c>
      <c r="I59" s="37">
        <f t="shared" si="65"/>
        <v>99.077864804258311</v>
      </c>
      <c r="J59" s="42"/>
      <c r="L59" s="44"/>
      <c r="AN59" s="22"/>
      <c r="AV59" s="62"/>
      <c r="AW59" s="63"/>
      <c r="AX59" s="60"/>
      <c r="AY59" s="60"/>
      <c r="AZ59" s="60"/>
      <c r="BA59" s="60"/>
      <c r="BB59" s="61"/>
      <c r="BU59" s="5"/>
      <c r="BX59" s="15"/>
      <c r="BY59" s="15"/>
      <c r="CE59" s="14"/>
      <c r="CK59" s="62"/>
      <c r="CL59" s="63"/>
      <c r="CM59" s="60"/>
      <c r="CN59" s="60"/>
      <c r="CO59" s="60"/>
      <c r="CP59" s="60"/>
      <c r="CQ59" s="61"/>
      <c r="DF59" s="23"/>
      <c r="DG59" s="23"/>
    </row>
    <row r="60" spans="1:115" x14ac:dyDescent="0.25">
      <c r="A60" s="71">
        <v>43586</v>
      </c>
      <c r="B60" s="70">
        <f t="shared" si="60"/>
        <v>-0.1247060191958316</v>
      </c>
      <c r="C60" s="72">
        <f t="shared" si="61"/>
        <v>-1.7728177288872333</v>
      </c>
      <c r="D60" s="72">
        <f t="shared" si="67"/>
        <v>-0.3392413474940732</v>
      </c>
      <c r="E60" s="37">
        <f t="shared" si="66"/>
        <v>98.887724009838763</v>
      </c>
      <c r="F60" s="39"/>
      <c r="G60" s="37">
        <f t="shared" si="63"/>
        <v>0.29240071808679313</v>
      </c>
      <c r="H60" s="37">
        <f t="shared" si="64"/>
        <v>-8.3315016578199286E-3</v>
      </c>
      <c r="I60" s="37">
        <f t="shared" si="65"/>
        <v>100.1802759638378</v>
      </c>
      <c r="J60" s="42"/>
      <c r="L60" s="44"/>
      <c r="M60" s="44"/>
      <c r="N60" s="44"/>
      <c r="O60" s="44"/>
      <c r="P60" s="44"/>
      <c r="Q60" s="44"/>
      <c r="AN60" s="22"/>
      <c r="AV60" s="62"/>
      <c r="AW60" s="63"/>
      <c r="AX60" s="60"/>
      <c r="AY60" s="60"/>
      <c r="AZ60" s="60"/>
      <c r="BA60" s="60"/>
      <c r="BB60" s="61"/>
      <c r="BU60" s="5"/>
      <c r="BX60" s="15"/>
      <c r="BY60" s="15"/>
      <c r="CE60" s="14"/>
      <c r="CK60" s="62"/>
      <c r="CL60" s="63"/>
      <c r="CM60" s="60"/>
      <c r="CN60" s="60"/>
      <c r="CO60" s="60"/>
      <c r="CP60" s="60"/>
      <c r="CQ60" s="61"/>
      <c r="DF60" s="23"/>
      <c r="DG60" s="23"/>
    </row>
    <row r="61" spans="1:115" x14ac:dyDescent="0.25">
      <c r="A61" s="71">
        <v>43556</v>
      </c>
      <c r="B61" s="70">
        <f t="shared" si="60"/>
        <v>-0.34510910005599682</v>
      </c>
      <c r="C61" s="72">
        <f t="shared" si="61"/>
        <v>-4.241223821551495</v>
      </c>
      <c r="D61" s="72">
        <f t="shared" si="67"/>
        <v>-2.8076474401583349</v>
      </c>
      <c r="E61" s="37">
        <f t="shared" si="66"/>
        <v>99.223762047259058</v>
      </c>
      <c r="F61" s="39"/>
      <c r="G61" s="37">
        <f t="shared" si="63"/>
        <v>-0.20340679810700121</v>
      </c>
      <c r="H61" s="37">
        <f t="shared" si="64"/>
        <v>-0.5041390178516143</v>
      </c>
      <c r="I61" s="37">
        <f t="shared" si="65"/>
        <v>100.18862283290028</v>
      </c>
      <c r="J61" s="42"/>
      <c r="L61" s="44"/>
      <c r="M61" s="44"/>
      <c r="N61" s="44"/>
      <c r="O61" s="44"/>
      <c r="P61" s="44"/>
      <c r="Q61" s="44"/>
      <c r="AN61" s="22"/>
      <c r="AV61" s="62"/>
      <c r="AW61" s="63"/>
      <c r="AX61" s="60"/>
      <c r="AY61" s="60"/>
      <c r="AZ61" s="60"/>
      <c r="BA61" s="60"/>
      <c r="BB61" s="61"/>
      <c r="BX61" s="15"/>
      <c r="BY61" s="15"/>
      <c r="CE61" s="14"/>
      <c r="CK61" s="62"/>
      <c r="CL61" s="63"/>
      <c r="CM61" s="60"/>
      <c r="CN61" s="60"/>
      <c r="CO61" s="60"/>
      <c r="CP61" s="60"/>
      <c r="CQ61" s="61"/>
      <c r="DF61" s="23"/>
      <c r="DG61" s="23"/>
    </row>
    <row r="62" spans="1:115" x14ac:dyDescent="0.25">
      <c r="A62" s="71">
        <v>43525</v>
      </c>
      <c r="B62" s="70">
        <f t="shared" si="60"/>
        <v>-2.912992639258213E-2</v>
      </c>
      <c r="C62" s="72">
        <f t="shared" si="61"/>
        <v>-0.70241250193731708</v>
      </c>
      <c r="D62" s="72">
        <f t="shared" si="67"/>
        <v>0.73116387945584305</v>
      </c>
      <c r="E62" s="37">
        <f t="shared" si="66"/>
        <v>102.04928076437388</v>
      </c>
      <c r="F62" s="39"/>
      <c r="G62" s="37">
        <f t="shared" si="63"/>
        <v>0.53063487308502288</v>
      </c>
      <c r="H62" s="37">
        <f t="shared" si="64"/>
        <v>0.22990265334040982</v>
      </c>
      <c r="I62" s="37">
        <f t="shared" si="65"/>
        <v>100.69498916718132</v>
      </c>
      <c r="J62" s="42"/>
      <c r="L62" s="44"/>
      <c r="M62" s="44"/>
      <c r="N62" s="44"/>
      <c r="O62" s="44"/>
      <c r="P62" s="44"/>
      <c r="Q62" s="44"/>
      <c r="AN62" s="22"/>
      <c r="AV62" s="62"/>
      <c r="AW62" s="63"/>
      <c r="AX62" s="60"/>
      <c r="AY62" s="60"/>
      <c r="AZ62" s="60"/>
      <c r="BA62" s="60"/>
      <c r="BB62" s="61"/>
      <c r="BX62" s="15"/>
      <c r="BY62" s="15"/>
      <c r="CE62" s="14"/>
      <c r="CK62" s="62"/>
      <c r="CL62" s="63"/>
      <c r="CM62" s="60"/>
      <c r="CN62" s="60"/>
      <c r="CO62" s="60"/>
      <c r="CP62" s="60"/>
      <c r="CQ62" s="61"/>
      <c r="DF62" s="23"/>
      <c r="DG62" s="23"/>
    </row>
    <row r="63" spans="1:115" x14ac:dyDescent="0.25">
      <c r="A63" s="71">
        <v>43497</v>
      </c>
      <c r="B63" s="70">
        <f t="shared" si="60"/>
        <v>2.1427322764249905E-2</v>
      </c>
      <c r="C63" s="72">
        <f t="shared" si="61"/>
        <v>-0.13619617973333653</v>
      </c>
      <c r="D63" s="72">
        <f t="shared" si="67"/>
        <v>1.2973802016598235</v>
      </c>
      <c r="E63" s="37">
        <f t="shared" si="66"/>
        <v>101.30585112866304</v>
      </c>
      <c r="F63" s="39"/>
      <c r="G63" s="37">
        <f t="shared" si="63"/>
        <v>0.76341388875878136</v>
      </c>
      <c r="H63" s="37">
        <f t="shared" si="64"/>
        <v>0.4626816690141683</v>
      </c>
      <c r="I63" s="37">
        <f t="shared" si="65"/>
        <v>100.4637545225968</v>
      </c>
      <c r="J63" s="42"/>
      <c r="L63" s="42"/>
      <c r="M63" s="42"/>
      <c r="N63" s="42"/>
      <c r="O63" s="42"/>
      <c r="P63" s="42"/>
      <c r="Q63" s="42"/>
      <c r="AN63" s="22"/>
      <c r="AV63" s="62"/>
      <c r="AW63" s="63"/>
      <c r="AX63" s="60"/>
      <c r="AY63" s="60"/>
      <c r="AZ63" s="60"/>
      <c r="BA63" s="60"/>
      <c r="BB63" s="61"/>
      <c r="BX63" s="15"/>
      <c r="BY63" s="15"/>
      <c r="CE63" s="14"/>
      <c r="CK63" s="62"/>
      <c r="CL63" s="63"/>
      <c r="CM63" s="60"/>
      <c r="CN63" s="60"/>
      <c r="CO63" s="60"/>
      <c r="CP63" s="60"/>
      <c r="CQ63" s="61"/>
      <c r="DF63" s="23"/>
      <c r="DG63" s="23"/>
    </row>
    <row r="64" spans="1:115" x14ac:dyDescent="0.25">
      <c r="A64" s="71">
        <v>43466</v>
      </c>
      <c r="B64" s="70">
        <f t="shared" si="60"/>
        <v>-0.63005568578956805</v>
      </c>
      <c r="C64" s="72">
        <f t="shared" si="61"/>
        <v>-7.4324854208159623</v>
      </c>
      <c r="D64" s="72">
        <f t="shared" si="67"/>
        <v>-5.9989090394228022</v>
      </c>
      <c r="E64" s="37">
        <v>100</v>
      </c>
      <c r="F64" s="39"/>
      <c r="G64" s="37">
        <f t="shared" si="63"/>
        <v>-0.86098912115645276</v>
      </c>
      <c r="H64" s="37">
        <f t="shared" si="64"/>
        <v>-1.1617213409010658</v>
      </c>
      <c r="I64" s="37">
        <v>100</v>
      </c>
      <c r="J64" s="42"/>
      <c r="L64" s="42"/>
      <c r="M64" s="42"/>
      <c r="N64" s="42"/>
      <c r="O64" s="42"/>
      <c r="P64" s="42"/>
      <c r="Q64" s="42"/>
      <c r="AV64" s="62"/>
      <c r="AW64" s="63"/>
      <c r="AX64" s="60"/>
      <c r="AY64" s="60"/>
      <c r="AZ64" s="60"/>
      <c r="BA64" s="60"/>
      <c r="BB64" s="61"/>
      <c r="BX64" s="15"/>
      <c r="BY64" s="15"/>
      <c r="CE64" s="14"/>
      <c r="CK64" s="62"/>
      <c r="CL64" s="63"/>
      <c r="CM64" s="60"/>
      <c r="CN64" s="60"/>
      <c r="CO64" s="60"/>
      <c r="CP64" s="60"/>
      <c r="CQ64" s="61"/>
      <c r="DF64" s="23"/>
      <c r="DG64" s="23"/>
    </row>
    <row r="65" spans="1:111" x14ac:dyDescent="0.25">
      <c r="A65" s="36"/>
      <c r="B65" s="42"/>
      <c r="C65" s="42"/>
      <c r="D65" s="42"/>
      <c r="E65" s="42"/>
      <c r="F65" s="42"/>
      <c r="G65" s="42"/>
      <c r="H65" s="42"/>
      <c r="I65" s="42"/>
      <c r="J65" s="42"/>
      <c r="L65" s="42"/>
      <c r="M65" s="42"/>
      <c r="N65" s="42"/>
      <c r="O65" s="42"/>
      <c r="P65" s="42"/>
      <c r="Q65" s="42"/>
      <c r="AV65" s="62"/>
      <c r="AW65" s="63"/>
      <c r="AX65" s="60"/>
      <c r="AY65" s="60"/>
      <c r="AZ65" s="60"/>
      <c r="BA65" s="60"/>
      <c r="BB65" s="61"/>
      <c r="BX65" s="15"/>
      <c r="BY65" s="15"/>
      <c r="CE65" s="14"/>
      <c r="CK65" s="62"/>
      <c r="CL65" s="63"/>
      <c r="CM65" s="60"/>
      <c r="CN65" s="60"/>
      <c r="CO65" s="60"/>
      <c r="CP65" s="60"/>
      <c r="CQ65" s="61"/>
      <c r="DF65" s="23"/>
      <c r="DG65" s="23"/>
    </row>
    <row r="66" spans="1:111" x14ac:dyDescent="0.25">
      <c r="A66" s="36"/>
      <c r="B66" s="42"/>
      <c r="C66" s="42"/>
      <c r="D66" s="42"/>
      <c r="E66" s="42"/>
      <c r="F66" s="42"/>
      <c r="G66" s="42"/>
      <c r="H66" s="42"/>
      <c r="I66" s="42"/>
      <c r="J66" s="42"/>
      <c r="L66" s="42"/>
      <c r="M66" s="42"/>
      <c r="N66" s="42"/>
      <c r="O66" s="42"/>
      <c r="P66" s="42"/>
      <c r="Q66" s="42"/>
      <c r="AV66" s="62"/>
      <c r="AW66" s="63"/>
      <c r="AX66" s="60"/>
      <c r="AY66" s="60"/>
      <c r="AZ66" s="60"/>
      <c r="BA66" s="60"/>
      <c r="BB66" s="61"/>
      <c r="BX66" s="15"/>
      <c r="BY66" s="15"/>
      <c r="CE66" s="14"/>
      <c r="CK66" s="62"/>
      <c r="CL66" s="63"/>
      <c r="CM66" s="60"/>
      <c r="CN66" s="60"/>
      <c r="CO66" s="60"/>
      <c r="CP66" s="60"/>
      <c r="CQ66" s="61"/>
      <c r="DF66" s="23"/>
      <c r="DG66" s="23"/>
    </row>
    <row r="67" spans="1:111" x14ac:dyDescent="0.25">
      <c r="A67" s="36"/>
      <c r="B67" s="42"/>
      <c r="C67" s="42"/>
      <c r="D67" s="42"/>
      <c r="E67" s="42"/>
      <c r="F67" s="42"/>
      <c r="G67" s="42"/>
      <c r="H67" s="42"/>
      <c r="I67" s="42"/>
      <c r="J67" s="42"/>
      <c r="L67" s="42"/>
      <c r="M67" s="42"/>
      <c r="N67" s="42"/>
      <c r="O67" s="42"/>
      <c r="P67" s="42"/>
      <c r="Q67" s="42"/>
      <c r="AV67" s="62"/>
      <c r="AW67" s="63"/>
      <c r="AX67" s="60"/>
      <c r="AY67" s="60"/>
      <c r="AZ67" s="60"/>
      <c r="BA67" s="60"/>
      <c r="BB67" s="61"/>
      <c r="BX67" s="15"/>
      <c r="BY67" s="15"/>
      <c r="CE67" s="14"/>
      <c r="CK67" s="62"/>
      <c r="CL67" s="63"/>
      <c r="CM67" s="60"/>
      <c r="CN67" s="60"/>
      <c r="CO67" s="60"/>
      <c r="CP67" s="60"/>
      <c r="CQ67" s="61"/>
      <c r="DF67" s="23"/>
      <c r="DG67" s="23"/>
    </row>
    <row r="68" spans="1:111" x14ac:dyDescent="0.25">
      <c r="A68" s="36"/>
      <c r="B68" s="42"/>
      <c r="C68" s="42"/>
      <c r="D68" s="42"/>
      <c r="E68" s="42"/>
      <c r="F68" s="42"/>
      <c r="G68" s="42"/>
      <c r="H68" s="42"/>
      <c r="I68" s="42"/>
      <c r="J68" s="42"/>
      <c r="L68" s="42"/>
      <c r="M68" s="42"/>
      <c r="N68" s="42"/>
      <c r="O68" s="42"/>
      <c r="P68" s="42"/>
      <c r="Q68" s="42"/>
      <c r="AV68" s="62"/>
      <c r="AW68" s="63"/>
      <c r="AX68" s="60"/>
      <c r="AY68" s="60"/>
      <c r="AZ68" s="60"/>
      <c r="BA68" s="60"/>
      <c r="BB68" s="61"/>
      <c r="BX68" s="15"/>
      <c r="BY68" s="15"/>
      <c r="CE68" s="14"/>
      <c r="CK68" s="62"/>
      <c r="CL68" s="63"/>
      <c r="CM68" s="60"/>
      <c r="CN68" s="60"/>
      <c r="CO68" s="60"/>
      <c r="CP68" s="60"/>
      <c r="CQ68" s="61"/>
      <c r="DF68" s="23"/>
      <c r="DG68" s="23"/>
    </row>
    <row r="69" spans="1:111" x14ac:dyDescent="0.25">
      <c r="A69" s="36"/>
      <c r="B69" s="42"/>
      <c r="C69" s="42"/>
      <c r="D69" s="42"/>
      <c r="E69" s="42"/>
      <c r="F69" s="42"/>
      <c r="G69" s="42"/>
      <c r="H69" s="42"/>
      <c r="I69" s="42"/>
      <c r="J69" s="42"/>
      <c r="L69" s="42"/>
      <c r="M69" s="42"/>
      <c r="N69" s="42"/>
      <c r="O69" s="42"/>
      <c r="P69" s="42"/>
      <c r="Q69" s="42"/>
      <c r="AV69" s="62"/>
      <c r="AW69" s="63"/>
      <c r="AX69" s="60"/>
      <c r="AY69" s="60"/>
      <c r="AZ69" s="60"/>
      <c r="BA69" s="60"/>
      <c r="BB69" s="61"/>
      <c r="BX69" s="15"/>
      <c r="BY69" s="15"/>
      <c r="CE69" s="14"/>
      <c r="CK69" s="62"/>
      <c r="CL69" s="63"/>
      <c r="CM69" s="60"/>
      <c r="CN69" s="60"/>
      <c r="CO69" s="60"/>
      <c r="CP69" s="60"/>
      <c r="CQ69" s="61"/>
      <c r="DF69" s="23"/>
      <c r="DG69" s="23"/>
    </row>
    <row r="70" spans="1:111" x14ac:dyDescent="0.25">
      <c r="A70" s="36"/>
      <c r="B70" s="42"/>
      <c r="C70" s="42"/>
      <c r="D70" s="42"/>
      <c r="E70" s="42"/>
      <c r="F70" s="42"/>
      <c r="G70" s="42"/>
      <c r="H70" s="42"/>
      <c r="I70" s="42"/>
      <c r="J70" s="42"/>
      <c r="L70" s="42"/>
      <c r="M70" s="42"/>
      <c r="N70" s="42"/>
      <c r="O70" s="42"/>
      <c r="P70" s="42"/>
      <c r="Q70" s="42"/>
      <c r="AV70" s="62"/>
      <c r="AW70" s="63"/>
      <c r="AX70" s="60"/>
      <c r="AY70" s="60"/>
      <c r="AZ70" s="60"/>
      <c r="BA70" s="60"/>
      <c r="BB70" s="61"/>
      <c r="BX70" s="15"/>
      <c r="BY70" s="15"/>
      <c r="CE70" s="14"/>
      <c r="CK70" s="62"/>
      <c r="CL70" s="63"/>
      <c r="CM70" s="60"/>
      <c r="CN70" s="60"/>
      <c r="CO70" s="60"/>
      <c r="CP70" s="60"/>
      <c r="CQ70" s="61"/>
      <c r="DF70" s="23"/>
      <c r="DG70" s="23"/>
    </row>
    <row r="71" spans="1:111" x14ac:dyDescent="0.25">
      <c r="A71" s="36"/>
      <c r="B71" s="42"/>
      <c r="C71" s="42"/>
      <c r="D71" s="42"/>
      <c r="E71" s="42"/>
      <c r="F71" s="42"/>
      <c r="G71" s="42"/>
      <c r="H71" s="42"/>
      <c r="I71" s="42"/>
      <c r="J71" s="42"/>
      <c r="L71" s="42"/>
      <c r="M71" s="42"/>
      <c r="N71" s="42"/>
      <c r="O71" s="42"/>
      <c r="P71" s="42"/>
      <c r="Q71" s="42"/>
      <c r="AV71" s="62"/>
      <c r="AW71" s="63"/>
      <c r="AX71" s="60"/>
      <c r="AY71" s="60"/>
      <c r="AZ71" s="60"/>
      <c r="BA71" s="60"/>
      <c r="BB71" s="61"/>
      <c r="BX71" s="15"/>
      <c r="BY71" s="15"/>
      <c r="CE71" s="14"/>
      <c r="CK71" s="62"/>
      <c r="CL71" s="63"/>
      <c r="CM71" s="60"/>
      <c r="CN71" s="60"/>
      <c r="CO71" s="60"/>
      <c r="CP71" s="60"/>
      <c r="CQ71" s="61"/>
      <c r="DF71" s="23"/>
      <c r="DG71" s="23"/>
    </row>
    <row r="72" spans="1:111" x14ac:dyDescent="0.25">
      <c r="A72" s="5"/>
      <c r="G72" s="38"/>
      <c r="H72" s="38"/>
      <c r="I72" s="38"/>
      <c r="J72" s="38"/>
      <c r="L72" s="38"/>
      <c r="M72" s="38"/>
      <c r="N72" s="38"/>
      <c r="O72" s="38"/>
      <c r="P72" s="38"/>
      <c r="Q72" s="38"/>
      <c r="AV72" s="62"/>
      <c r="AW72" s="63"/>
      <c r="AX72" s="60"/>
      <c r="AY72" s="60"/>
      <c r="AZ72" s="60"/>
      <c r="BA72" s="60"/>
      <c r="BB72" s="61"/>
      <c r="BX72" s="15"/>
      <c r="BY72" s="15"/>
      <c r="CE72" s="14"/>
      <c r="CK72" s="62"/>
      <c r="CL72" s="63"/>
      <c r="CM72" s="60"/>
      <c r="CN72" s="60"/>
      <c r="CO72" s="60"/>
      <c r="CP72" s="60"/>
      <c r="CQ72" s="61"/>
    </row>
    <row r="73" spans="1:111" x14ac:dyDescent="0.25">
      <c r="A73" s="5"/>
      <c r="AV73" s="62"/>
      <c r="AW73" s="63"/>
      <c r="AX73" s="60"/>
      <c r="AY73" s="60"/>
      <c r="AZ73" s="60"/>
      <c r="BA73" s="60"/>
      <c r="BB73" s="61"/>
      <c r="CE73" s="14"/>
      <c r="CK73" s="62"/>
      <c r="CL73" s="63"/>
      <c r="CM73" s="60"/>
      <c r="CN73" s="60"/>
      <c r="CO73" s="60"/>
      <c r="CP73" s="60"/>
      <c r="CQ73" s="61"/>
    </row>
    <row r="74" spans="1:111" x14ac:dyDescent="0.25">
      <c r="A74" s="5"/>
      <c r="AV74" s="62"/>
      <c r="AW74" s="63"/>
      <c r="AX74" s="60"/>
      <c r="AY74" s="60"/>
      <c r="AZ74" s="60"/>
      <c r="BA74" s="60"/>
      <c r="BB74" s="61"/>
      <c r="CE74" s="14"/>
      <c r="CK74" s="62"/>
      <c r="CL74" s="63"/>
      <c r="CM74" s="60"/>
      <c r="CN74" s="60"/>
      <c r="CO74" s="60"/>
      <c r="CP74" s="60"/>
      <c r="CQ74" s="61"/>
    </row>
    <row r="75" spans="1:111" x14ac:dyDescent="0.25">
      <c r="A75" s="5"/>
      <c r="AV75" s="62"/>
      <c r="AW75" s="63"/>
      <c r="AX75" s="60"/>
      <c r="AY75" s="60"/>
      <c r="AZ75" s="60"/>
      <c r="BA75" s="60"/>
      <c r="BB75" s="61"/>
      <c r="CE75" s="14"/>
      <c r="CK75" s="62"/>
      <c r="CL75" s="63"/>
      <c r="CM75" s="60"/>
      <c r="CN75" s="60"/>
      <c r="CO75" s="60"/>
      <c r="CP75" s="60"/>
      <c r="CQ75" s="61"/>
    </row>
    <row r="76" spans="1:111" x14ac:dyDescent="0.25">
      <c r="A76" s="5"/>
      <c r="AY76" s="60"/>
      <c r="AZ76" s="60"/>
      <c r="CE76" s="14"/>
      <c r="CN76" s="60"/>
      <c r="CO76" s="60"/>
    </row>
    <row r="77" spans="1:111" x14ac:dyDescent="0.25">
      <c r="A77" s="5"/>
      <c r="CE77" s="14"/>
    </row>
    <row r="78" spans="1:111" x14ac:dyDescent="0.25">
      <c r="A78" s="5"/>
      <c r="CE78" s="14"/>
    </row>
    <row r="79" spans="1:111" x14ac:dyDescent="0.25">
      <c r="A79" s="5"/>
      <c r="CE79" s="14"/>
    </row>
    <row r="80" spans="1:111" x14ac:dyDescent="0.25">
      <c r="A80" s="5"/>
      <c r="CE80" s="14"/>
    </row>
    <row r="81" spans="1:83" x14ac:dyDescent="0.25">
      <c r="A81" s="5"/>
      <c r="CE81" s="14"/>
    </row>
    <row r="82" spans="1:83" x14ac:dyDescent="0.25">
      <c r="A82" s="5"/>
    </row>
    <row r="83" spans="1:83" x14ac:dyDescent="0.25">
      <c r="A83" s="5"/>
    </row>
    <row r="84" spans="1:83" x14ac:dyDescent="0.25">
      <c r="A84" s="5"/>
    </row>
    <row r="85" spans="1:83" x14ac:dyDescent="0.25">
      <c r="A85" s="5"/>
    </row>
    <row r="86" spans="1:83" x14ac:dyDescent="0.25">
      <c r="A86" s="5"/>
    </row>
    <row r="87" spans="1:83" x14ac:dyDescent="0.25">
      <c r="A87" s="5"/>
    </row>
    <row r="88" spans="1:83" x14ac:dyDescent="0.25">
      <c r="A88" s="5"/>
    </row>
    <row r="89" spans="1:83" x14ac:dyDescent="0.25">
      <c r="A89" s="5"/>
    </row>
    <row r="90" spans="1:83" x14ac:dyDescent="0.25">
      <c r="A90" s="5"/>
    </row>
    <row r="91" spans="1:83" x14ac:dyDescent="0.25">
      <c r="A91" s="5"/>
    </row>
    <row r="92" spans="1:83" x14ac:dyDescent="0.25">
      <c r="A92" s="5"/>
    </row>
    <row r="93" spans="1:83" x14ac:dyDescent="0.25">
      <c r="A93" s="5"/>
    </row>
    <row r="94" spans="1:83" x14ac:dyDescent="0.25">
      <c r="A94" s="5"/>
    </row>
    <row r="95" spans="1:83" x14ac:dyDescent="0.25">
      <c r="A95" s="5"/>
    </row>
    <row r="96" spans="1:83" x14ac:dyDescent="0.25">
      <c r="A96" s="5"/>
    </row>
    <row r="97" spans="1:38" x14ac:dyDescent="0.25">
      <c r="A97" s="5"/>
    </row>
    <row r="98" spans="1:38" x14ac:dyDescent="0.25">
      <c r="A98" s="5"/>
    </row>
    <row r="99" spans="1:38" x14ac:dyDescent="0.25">
      <c r="A99" s="5"/>
    </row>
    <row r="100" spans="1:38" x14ac:dyDescent="0.25">
      <c r="A100" s="5"/>
    </row>
    <row r="101" spans="1:38" x14ac:dyDescent="0.25">
      <c r="A101" s="5"/>
    </row>
    <row r="102" spans="1:38" x14ac:dyDescent="0.25">
      <c r="A102" s="5"/>
    </row>
    <row r="103" spans="1:38" x14ac:dyDescent="0.25">
      <c r="A103" s="5"/>
    </row>
    <row r="104" spans="1:38" x14ac:dyDescent="0.25">
      <c r="A104" s="5"/>
    </row>
    <row r="105" spans="1:38" x14ac:dyDescent="0.25">
      <c r="A105" s="5"/>
    </row>
    <row r="106" spans="1:38" x14ac:dyDescent="0.25">
      <c r="A106" s="5"/>
    </row>
    <row r="107" spans="1:38" x14ac:dyDescent="0.25">
      <c r="A107" s="5"/>
    </row>
    <row r="108" spans="1:38" x14ac:dyDescent="0.25">
      <c r="A108" s="5"/>
    </row>
    <row r="109" spans="1:38" x14ac:dyDescent="0.25">
      <c r="A109" s="5"/>
    </row>
    <row r="110" spans="1:38" x14ac:dyDescent="0.25">
      <c r="A110" s="5"/>
    </row>
    <row r="111" spans="1:38" x14ac:dyDescent="0.25">
      <c r="A111" s="5"/>
    </row>
    <row r="112" spans="1:38" x14ac:dyDescent="0.25">
      <c r="A112" s="5"/>
      <c r="AF112" s="6"/>
      <c r="AG112" s="7"/>
      <c r="AH112" s="15"/>
      <c r="AI112" s="15"/>
      <c r="AJ112" s="15"/>
      <c r="AK112" s="15"/>
      <c r="AL112" s="13"/>
    </row>
    <row r="113" spans="1:38" x14ac:dyDescent="0.25">
      <c r="A113" s="5"/>
      <c r="AF113" s="6"/>
      <c r="AG113" s="7"/>
      <c r="AH113" s="15"/>
      <c r="AI113" s="15"/>
      <c r="AJ113" s="15"/>
      <c r="AK113" s="15"/>
      <c r="AL113" s="13"/>
    </row>
    <row r="114" spans="1:38" x14ac:dyDescent="0.25">
      <c r="A114" s="5"/>
    </row>
    <row r="115" spans="1:38" x14ac:dyDescent="0.25">
      <c r="A115" s="5"/>
    </row>
    <row r="116" spans="1:38" x14ac:dyDescent="0.25">
      <c r="A116" s="5"/>
      <c r="AF116" s="6"/>
      <c r="AG116" s="7"/>
      <c r="AH116" s="15"/>
      <c r="AI116" s="15"/>
      <c r="AJ116" s="15"/>
      <c r="AK116" s="15"/>
      <c r="AL116" s="13"/>
    </row>
    <row r="117" spans="1:38" x14ac:dyDescent="0.25">
      <c r="A117" s="5"/>
      <c r="AF117" s="6"/>
      <c r="AG117" s="7"/>
      <c r="AH117" s="15"/>
      <c r="AI117" s="15"/>
      <c r="AJ117" s="15"/>
      <c r="AK117" s="15"/>
      <c r="AL117" s="13"/>
    </row>
    <row r="118" spans="1:38" x14ac:dyDescent="0.25">
      <c r="A118" s="5"/>
    </row>
    <row r="119" spans="1:38" x14ac:dyDescent="0.25">
      <c r="A119" s="5"/>
      <c r="AK119" s="15"/>
    </row>
    <row r="120" spans="1:38" x14ac:dyDescent="0.25">
      <c r="A120" s="5"/>
      <c r="AK120" s="15"/>
    </row>
    <row r="121" spans="1:38" x14ac:dyDescent="0.25">
      <c r="A121" s="5"/>
    </row>
    <row r="122" spans="1:38" x14ac:dyDescent="0.25">
      <c r="A122" s="5"/>
    </row>
    <row r="123" spans="1:38" x14ac:dyDescent="0.25">
      <c r="A123" s="5"/>
    </row>
    <row r="124" spans="1:38" x14ac:dyDescent="0.25">
      <c r="A124" s="5"/>
    </row>
    <row r="125" spans="1:38" x14ac:dyDescent="0.25">
      <c r="A125" s="5"/>
    </row>
    <row r="126" spans="1:38" x14ac:dyDescent="0.25">
      <c r="A126" s="5"/>
    </row>
    <row r="127" spans="1:38" x14ac:dyDescent="0.25">
      <c r="A127" s="5"/>
    </row>
    <row r="128" spans="1:38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323" spans="98:104" x14ac:dyDescent="0.25">
      <c r="CT323" s="5"/>
      <c r="CV323" s="15"/>
      <c r="CW323" s="15"/>
      <c r="CX323" s="15"/>
      <c r="CY323" s="15"/>
      <c r="CZ323" s="13"/>
    </row>
    <row r="324" spans="98:104" x14ac:dyDescent="0.25">
      <c r="CT324" s="5"/>
      <c r="CV324" s="15"/>
      <c r="CW324" s="15"/>
      <c r="CX324" s="15"/>
      <c r="CY324" s="15"/>
      <c r="CZ324" s="13"/>
    </row>
    <row r="325" spans="98:104" x14ac:dyDescent="0.25">
      <c r="CT325" s="5"/>
      <c r="CV325" s="15"/>
      <c r="CW325" s="15"/>
      <c r="CX325" s="15"/>
      <c r="CY325" s="15"/>
      <c r="CZ325" s="13"/>
    </row>
    <row r="326" spans="98:104" x14ac:dyDescent="0.25">
      <c r="CT326" s="5"/>
      <c r="CV326" s="15"/>
      <c r="CW326" s="15"/>
      <c r="CX326" s="15"/>
      <c r="CY326" s="15"/>
      <c r="CZ326" s="13"/>
    </row>
    <row r="346" spans="98:104" x14ac:dyDescent="0.25">
      <c r="CT346" s="5"/>
      <c r="CV346" s="15"/>
      <c r="CW346" s="15"/>
      <c r="CX346" s="15"/>
      <c r="CY346" s="15"/>
      <c r="CZ346" s="13"/>
    </row>
    <row r="347" spans="98:104" x14ac:dyDescent="0.25">
      <c r="CT347" s="5"/>
      <c r="CV347" s="15"/>
      <c r="CW347" s="15"/>
      <c r="CX347" s="15"/>
      <c r="CY347" s="15"/>
      <c r="CZ347" s="13"/>
    </row>
    <row r="366" spans="98:104" x14ac:dyDescent="0.25">
      <c r="CT366" s="5"/>
      <c r="CV366" s="15"/>
      <c r="CW366" s="15"/>
      <c r="CX366" s="15"/>
      <c r="CY366" s="15"/>
      <c r="CZ366" s="13"/>
    </row>
    <row r="367" spans="98:104" x14ac:dyDescent="0.25">
      <c r="CT367" s="5"/>
      <c r="CV367" s="15"/>
      <c r="CW367" s="15"/>
      <c r="CX367" s="15"/>
      <c r="CY367" s="15"/>
      <c r="CZ367" s="13"/>
    </row>
    <row r="368" spans="98:104" x14ac:dyDescent="0.25">
      <c r="CT368" s="5"/>
      <c r="CV368" s="15"/>
      <c r="CW368" s="15"/>
      <c r="CX368" s="15"/>
      <c r="CY368" s="15"/>
      <c r="CZ368" s="13"/>
    </row>
    <row r="369" spans="98:104" x14ac:dyDescent="0.25">
      <c r="CT369" s="5"/>
      <c r="CV369" s="15"/>
      <c r="CW369" s="15"/>
      <c r="CX369" s="15"/>
      <c r="CY369" s="15"/>
      <c r="CZ369" s="13"/>
    </row>
    <row r="387" spans="98:104" x14ac:dyDescent="0.25">
      <c r="CT387" s="5"/>
      <c r="CV387" s="15"/>
      <c r="CW387" s="15"/>
      <c r="CX387" s="15"/>
      <c r="CY387" s="15"/>
      <c r="CZ387" s="13"/>
    </row>
    <row r="388" spans="98:104" x14ac:dyDescent="0.25">
      <c r="CT388" s="5"/>
      <c r="CV388" s="15"/>
      <c r="CW388" s="15"/>
      <c r="CX388" s="15"/>
      <c r="CY388" s="15"/>
      <c r="CZ388" s="13"/>
    </row>
    <row r="389" spans="98:104" x14ac:dyDescent="0.25">
      <c r="CT389" s="5"/>
      <c r="CV389" s="15"/>
      <c r="CW389" s="15"/>
      <c r="CX389" s="15"/>
      <c r="CY389" s="15"/>
      <c r="CZ389" s="13"/>
    </row>
    <row r="390" spans="98:104" x14ac:dyDescent="0.25">
      <c r="CT390" s="5"/>
      <c r="CV390" s="15"/>
      <c r="CW390" s="15"/>
      <c r="CX390" s="15"/>
      <c r="CY390" s="15"/>
      <c r="CZ390" s="13"/>
    </row>
    <row r="391" spans="98:104" x14ac:dyDescent="0.25">
      <c r="CT391" s="5"/>
      <c r="CV391" s="15"/>
      <c r="CW391" s="15"/>
      <c r="CX391" s="15"/>
      <c r="CY391" s="15"/>
      <c r="CZ391" s="13"/>
    </row>
    <row r="408" spans="98:104" x14ac:dyDescent="0.25">
      <c r="CT408" s="5"/>
      <c r="CV408" s="15"/>
      <c r="CW408" s="15"/>
      <c r="CX408" s="15"/>
      <c r="CY408" s="15"/>
      <c r="CZ408" s="13"/>
    </row>
    <row r="409" spans="98:104" x14ac:dyDescent="0.25">
      <c r="CT409" s="5"/>
      <c r="CV409" s="15"/>
      <c r="CW409" s="15"/>
      <c r="CX409" s="15"/>
      <c r="CY409" s="15"/>
      <c r="CZ409" s="13"/>
    </row>
    <row r="410" spans="98:104" x14ac:dyDescent="0.25">
      <c r="CT410" s="5"/>
      <c r="CV410" s="15"/>
      <c r="CW410" s="15"/>
      <c r="CX410" s="15"/>
      <c r="CY410" s="15"/>
      <c r="CZ410" s="13"/>
    </row>
    <row r="411" spans="98:104" x14ac:dyDescent="0.25">
      <c r="CT411" s="5"/>
      <c r="CV411" s="15"/>
      <c r="CW411" s="15"/>
      <c r="CX411" s="15"/>
      <c r="CY411" s="15"/>
      <c r="CZ411" s="13"/>
    </row>
    <row r="412" spans="98:104" x14ac:dyDescent="0.25">
      <c r="CT412" s="5"/>
      <c r="CV412" s="15"/>
      <c r="CW412" s="15"/>
      <c r="CX412" s="15"/>
      <c r="CY412" s="15"/>
      <c r="CZ412" s="13"/>
    </row>
    <row r="428" spans="98:104" x14ac:dyDescent="0.25">
      <c r="CT428" s="5"/>
      <c r="CV428" s="15"/>
      <c r="CW428" s="15"/>
      <c r="CX428" s="15"/>
      <c r="CY428" s="15"/>
      <c r="CZ428" s="13"/>
    </row>
    <row r="429" spans="98:104" x14ac:dyDescent="0.25">
      <c r="CT429" s="5"/>
      <c r="CV429" s="15"/>
      <c r="CW429" s="15"/>
      <c r="CX429" s="15"/>
      <c r="CY429" s="15"/>
      <c r="CZ429" s="13"/>
    </row>
    <row r="430" spans="98:104" x14ac:dyDescent="0.25">
      <c r="CT430" s="5"/>
      <c r="CV430" s="15"/>
      <c r="CW430" s="15"/>
      <c r="CX430" s="15"/>
      <c r="CY430" s="15"/>
      <c r="CZ430" s="13"/>
    </row>
    <row r="431" spans="98:104" x14ac:dyDescent="0.25">
      <c r="CT431" s="5"/>
      <c r="CV431" s="15"/>
      <c r="CW431" s="15"/>
      <c r="CX431" s="15"/>
      <c r="CY431" s="15"/>
      <c r="CZ431" s="13"/>
    </row>
    <row r="432" spans="98:104" x14ac:dyDescent="0.25">
      <c r="CT432" s="5"/>
      <c r="CV432" s="15"/>
      <c r="CW432" s="15"/>
      <c r="CX432" s="15"/>
      <c r="CY432" s="15"/>
      <c r="CZ432" s="13"/>
    </row>
    <row r="433" spans="98:104" x14ac:dyDescent="0.25">
      <c r="CT433" s="5"/>
      <c r="CV433" s="15"/>
      <c r="CW433" s="15"/>
      <c r="CX433" s="15"/>
      <c r="CY433" s="15"/>
      <c r="CZ433" s="13"/>
    </row>
    <row r="434" spans="98:104" x14ac:dyDescent="0.25">
      <c r="CT434" s="5"/>
      <c r="CV434" s="15"/>
      <c r="CW434" s="15"/>
      <c r="CX434" s="15"/>
      <c r="CY434" s="15"/>
      <c r="CZ434" s="13"/>
    </row>
    <row r="435" spans="98:104" x14ac:dyDescent="0.25">
      <c r="CT435" s="5"/>
      <c r="CV435" s="15"/>
      <c r="CW435" s="15"/>
      <c r="CX435" s="15"/>
      <c r="CY435" s="15"/>
      <c r="CZ435" s="13"/>
    </row>
    <row r="450" spans="98:104" x14ac:dyDescent="0.25">
      <c r="CT450" s="5"/>
      <c r="CV450" s="15"/>
      <c r="CW450" s="15"/>
      <c r="CX450" s="15"/>
      <c r="CY450" s="15"/>
      <c r="CZ450" s="13"/>
    </row>
    <row r="451" spans="98:104" x14ac:dyDescent="0.25">
      <c r="CT451" s="5"/>
      <c r="CV451" s="15"/>
      <c r="CW451" s="15"/>
      <c r="CX451" s="15"/>
      <c r="CY451" s="15"/>
      <c r="CZ451" s="13"/>
    </row>
    <row r="452" spans="98:104" x14ac:dyDescent="0.25">
      <c r="CT452" s="5"/>
      <c r="CV452" s="15"/>
      <c r="CW452" s="15"/>
      <c r="CX452" s="15"/>
      <c r="CY452" s="15"/>
      <c r="CZ452" s="13"/>
    </row>
    <row r="453" spans="98:104" x14ac:dyDescent="0.25">
      <c r="CT453" s="5"/>
      <c r="CV453" s="15"/>
      <c r="CW453" s="15"/>
      <c r="CX453" s="15"/>
      <c r="CY453" s="15"/>
      <c r="CZ453" s="13"/>
    </row>
    <row r="454" spans="98:104" x14ac:dyDescent="0.25">
      <c r="CT454" s="5"/>
      <c r="CV454" s="15"/>
      <c r="CW454" s="15"/>
      <c r="CX454" s="15"/>
      <c r="CY454" s="15"/>
      <c r="CZ454" s="13"/>
    </row>
    <row r="455" spans="98:104" x14ac:dyDescent="0.25">
      <c r="CT455" s="5"/>
      <c r="CV455" s="15"/>
      <c r="CW455" s="15"/>
      <c r="CX455" s="15"/>
      <c r="CY455" s="15"/>
      <c r="CZ455" s="13"/>
    </row>
    <row r="456" spans="98:104" x14ac:dyDescent="0.25">
      <c r="CT456" s="5"/>
      <c r="CV456" s="15"/>
      <c r="CW456" s="15"/>
      <c r="CX456" s="15"/>
      <c r="CY456" s="15"/>
      <c r="CZ456" s="13"/>
    </row>
    <row r="457" spans="98:104" x14ac:dyDescent="0.25">
      <c r="CT457" s="5"/>
      <c r="CV457" s="15"/>
      <c r="CW457" s="15"/>
      <c r="CX457" s="15"/>
      <c r="CY457" s="15"/>
      <c r="CZ457" s="13"/>
    </row>
    <row r="471" spans="98:104" x14ac:dyDescent="0.25">
      <c r="CT471" s="5"/>
      <c r="CV471" s="15"/>
      <c r="CW471" s="15"/>
      <c r="CX471" s="15"/>
      <c r="CY471" s="15"/>
      <c r="CZ471" s="13"/>
    </row>
    <row r="472" spans="98:104" x14ac:dyDescent="0.25">
      <c r="CT472" s="5"/>
      <c r="CV472" s="15"/>
      <c r="CW472" s="15"/>
      <c r="CX472" s="15"/>
      <c r="CY472" s="15"/>
      <c r="CZ472" s="13"/>
    </row>
    <row r="473" spans="98:104" x14ac:dyDescent="0.25">
      <c r="CT473" s="5"/>
      <c r="CV473" s="15"/>
      <c r="CW473" s="15"/>
      <c r="CX473" s="15"/>
      <c r="CY473" s="15"/>
      <c r="CZ473" s="13"/>
    </row>
    <row r="474" spans="98:104" x14ac:dyDescent="0.25">
      <c r="CT474" s="5"/>
      <c r="CV474" s="15"/>
      <c r="CW474" s="15"/>
      <c r="CX474" s="15"/>
      <c r="CY474" s="15"/>
      <c r="CZ474" s="13"/>
    </row>
    <row r="475" spans="98:104" x14ac:dyDescent="0.25">
      <c r="CT475" s="5"/>
      <c r="CV475" s="15"/>
      <c r="CW475" s="15"/>
      <c r="CX475" s="15"/>
      <c r="CY475" s="15"/>
      <c r="CZ475" s="13"/>
    </row>
    <row r="476" spans="98:104" x14ac:dyDescent="0.25">
      <c r="CT476" s="5"/>
      <c r="CV476" s="15"/>
      <c r="CW476" s="15"/>
      <c r="CX476" s="15"/>
      <c r="CY476" s="15"/>
      <c r="CZ476" s="13"/>
    </row>
    <row r="477" spans="98:104" x14ac:dyDescent="0.25">
      <c r="CT477" s="5"/>
      <c r="CV477" s="15"/>
      <c r="CW477" s="15"/>
      <c r="CX477" s="15"/>
      <c r="CY477" s="15"/>
      <c r="CZ477" s="13"/>
    </row>
    <row r="478" spans="98:104" x14ac:dyDescent="0.25">
      <c r="CT478" s="5"/>
      <c r="CV478" s="15"/>
      <c r="CW478" s="15"/>
      <c r="CX478" s="15"/>
      <c r="CY478" s="15"/>
      <c r="CZ478" s="13"/>
    </row>
    <row r="491" spans="98:104" x14ac:dyDescent="0.25">
      <c r="CT491" s="5"/>
      <c r="CV491" s="15"/>
      <c r="CW491" s="15"/>
      <c r="CX491" s="15"/>
      <c r="CY491" s="15"/>
      <c r="CZ491" s="13"/>
    </row>
    <row r="492" spans="98:104" x14ac:dyDescent="0.25">
      <c r="CT492" s="5"/>
      <c r="CV492" s="15"/>
      <c r="CW492" s="15"/>
      <c r="CX492" s="15"/>
      <c r="CY492" s="15"/>
      <c r="CZ492" s="13"/>
    </row>
    <row r="493" spans="98:104" x14ac:dyDescent="0.25">
      <c r="CT493" s="5"/>
      <c r="CV493" s="15"/>
      <c r="CW493" s="15"/>
      <c r="CX493" s="15"/>
      <c r="CY493" s="15"/>
      <c r="CZ493" s="13"/>
    </row>
    <row r="494" spans="98:104" x14ac:dyDescent="0.25">
      <c r="CT494" s="5"/>
      <c r="CV494" s="15"/>
      <c r="CW494" s="15"/>
      <c r="CX494" s="15"/>
      <c r="CY494" s="15"/>
      <c r="CZ494" s="13"/>
    </row>
    <row r="495" spans="98:104" x14ac:dyDescent="0.25">
      <c r="CT495" s="5"/>
      <c r="CV495" s="15"/>
      <c r="CW495" s="15"/>
      <c r="CX495" s="15"/>
      <c r="CY495" s="15"/>
      <c r="CZ495" s="13"/>
    </row>
    <row r="496" spans="98:104" x14ac:dyDescent="0.25">
      <c r="CT496" s="5"/>
      <c r="CV496" s="15"/>
      <c r="CW496" s="15"/>
      <c r="CX496" s="15"/>
      <c r="CY496" s="15"/>
      <c r="CZ496" s="13"/>
    </row>
    <row r="497" spans="98:104" x14ac:dyDescent="0.25">
      <c r="CT497" s="5"/>
      <c r="CV497" s="15"/>
      <c r="CW497" s="15"/>
      <c r="CX497" s="15"/>
      <c r="CY497" s="15"/>
      <c r="CZ497" s="13"/>
    </row>
    <row r="498" spans="98:104" x14ac:dyDescent="0.25">
      <c r="CT498" s="5"/>
      <c r="CV498" s="15"/>
      <c r="CW498" s="15"/>
      <c r="CX498" s="15"/>
      <c r="CY498" s="15"/>
      <c r="CZ498" s="13"/>
    </row>
    <row r="499" spans="98:104" x14ac:dyDescent="0.25">
      <c r="CT499" s="5"/>
      <c r="CV499" s="15"/>
      <c r="CW499" s="15"/>
      <c r="CX499" s="15"/>
      <c r="CY499" s="15"/>
      <c r="CZ499" s="13"/>
    </row>
    <row r="500" spans="98:104" x14ac:dyDescent="0.25">
      <c r="CT500" s="5"/>
      <c r="CV500" s="15"/>
      <c r="CW500" s="15"/>
      <c r="CX500" s="15"/>
      <c r="CY500" s="15"/>
      <c r="CZ500" s="13"/>
    </row>
    <row r="512" spans="98:104" x14ac:dyDescent="0.25">
      <c r="CT512" s="5"/>
      <c r="CV512" s="15"/>
      <c r="CW512" s="15"/>
      <c r="CX512" s="15"/>
      <c r="CY512" s="15"/>
      <c r="CZ512" s="13"/>
    </row>
    <row r="513" spans="98:104" x14ac:dyDescent="0.25">
      <c r="CT513" s="5"/>
      <c r="CV513" s="15"/>
      <c r="CW513" s="15"/>
      <c r="CX513" s="15"/>
      <c r="CY513" s="15"/>
      <c r="CZ513" s="13"/>
    </row>
    <row r="514" spans="98:104" x14ac:dyDescent="0.25">
      <c r="CT514" s="5"/>
      <c r="CV514" s="15"/>
      <c r="CW514" s="15"/>
      <c r="CX514" s="15"/>
      <c r="CY514" s="15"/>
      <c r="CZ514" s="13"/>
    </row>
    <row r="515" spans="98:104" x14ac:dyDescent="0.25">
      <c r="CT515" s="5"/>
      <c r="CV515" s="15"/>
      <c r="CW515" s="15"/>
      <c r="CX515" s="15"/>
      <c r="CY515" s="15"/>
      <c r="CZ515" s="13"/>
    </row>
    <row r="516" spans="98:104" x14ac:dyDescent="0.25">
      <c r="CT516" s="5"/>
      <c r="CV516" s="15"/>
      <c r="CW516" s="15"/>
      <c r="CX516" s="15"/>
      <c r="CY516" s="15"/>
      <c r="CZ516" s="13"/>
    </row>
    <row r="517" spans="98:104" x14ac:dyDescent="0.25">
      <c r="CT517" s="5"/>
      <c r="CV517" s="15"/>
      <c r="CW517" s="15"/>
      <c r="CX517" s="15"/>
      <c r="CY517" s="15"/>
      <c r="CZ517" s="13"/>
    </row>
    <row r="518" spans="98:104" x14ac:dyDescent="0.25">
      <c r="CT518" s="5"/>
      <c r="CV518" s="15"/>
      <c r="CW518" s="15"/>
      <c r="CX518" s="15"/>
      <c r="CY518" s="15"/>
      <c r="CZ518" s="13"/>
    </row>
    <row r="519" spans="98:104" x14ac:dyDescent="0.25">
      <c r="CT519" s="5"/>
      <c r="CV519" s="15"/>
      <c r="CW519" s="15"/>
      <c r="CX519" s="15"/>
      <c r="CY519" s="15"/>
      <c r="CZ519" s="13"/>
    </row>
    <row r="520" spans="98:104" x14ac:dyDescent="0.25">
      <c r="CT520" s="5"/>
      <c r="CV520" s="15"/>
      <c r="CW520" s="15"/>
      <c r="CX520" s="15"/>
      <c r="CY520" s="15"/>
      <c r="CZ520" s="13"/>
    </row>
    <row r="521" spans="98:104" x14ac:dyDescent="0.25">
      <c r="CT521" s="5"/>
      <c r="CV521" s="15"/>
      <c r="CW521" s="15"/>
      <c r="CX521" s="15"/>
      <c r="CY521" s="15"/>
      <c r="CZ521" s="13"/>
    </row>
    <row r="522" spans="98:104" x14ac:dyDescent="0.25">
      <c r="CT522" s="5"/>
      <c r="CV522" s="15"/>
      <c r="CW522" s="15"/>
      <c r="CX522" s="15"/>
      <c r="CY522" s="15"/>
      <c r="CZ522" s="13"/>
    </row>
    <row r="533" spans="98:104" x14ac:dyDescent="0.25">
      <c r="CT533" s="5"/>
      <c r="CV533" s="15"/>
      <c r="CW533" s="15"/>
      <c r="CX533" s="15"/>
      <c r="CY533" s="15"/>
      <c r="CZ533" s="13"/>
    </row>
    <row r="534" spans="98:104" x14ac:dyDescent="0.25">
      <c r="CT534" s="5"/>
      <c r="CV534" s="15"/>
      <c r="CW534" s="15"/>
      <c r="CX534" s="15"/>
      <c r="CY534" s="15"/>
      <c r="CZ534" s="13"/>
    </row>
    <row r="535" spans="98:104" x14ac:dyDescent="0.25">
      <c r="CT535" s="5"/>
      <c r="CV535" s="15"/>
      <c r="CW535" s="15"/>
      <c r="CX535" s="15"/>
      <c r="CY535" s="15"/>
      <c r="CZ535" s="13"/>
    </row>
    <row r="536" spans="98:104" x14ac:dyDescent="0.25">
      <c r="CT536" s="5"/>
      <c r="CV536" s="15"/>
      <c r="CW536" s="15"/>
      <c r="CX536" s="15"/>
      <c r="CY536" s="15"/>
      <c r="CZ536" s="13"/>
    </row>
    <row r="537" spans="98:104" x14ac:dyDescent="0.25">
      <c r="CT537" s="5"/>
      <c r="CV537" s="15"/>
      <c r="CW537" s="15"/>
      <c r="CX537" s="15"/>
      <c r="CY537" s="15"/>
      <c r="CZ537" s="13"/>
    </row>
    <row r="538" spans="98:104" x14ac:dyDescent="0.25">
      <c r="CT538" s="5"/>
      <c r="CV538" s="15"/>
      <c r="CW538" s="15"/>
      <c r="CX538" s="15"/>
      <c r="CY538" s="15"/>
      <c r="CZ538" s="13"/>
    </row>
    <row r="539" spans="98:104" x14ac:dyDescent="0.25">
      <c r="CT539" s="5"/>
      <c r="CV539" s="15"/>
      <c r="CW539" s="15"/>
      <c r="CX539" s="15"/>
      <c r="CY539" s="15"/>
      <c r="CZ539" s="13"/>
    </row>
    <row r="540" spans="98:104" x14ac:dyDescent="0.25">
      <c r="CT540" s="5"/>
      <c r="CV540" s="15"/>
      <c r="CW540" s="15"/>
      <c r="CX540" s="15"/>
      <c r="CY540" s="15"/>
      <c r="CZ540" s="13"/>
    </row>
    <row r="541" spans="98:104" x14ac:dyDescent="0.25">
      <c r="CT541" s="5"/>
      <c r="CV541" s="15"/>
      <c r="CW541" s="15"/>
      <c r="CX541" s="15"/>
      <c r="CY541" s="15"/>
      <c r="CZ541" s="13"/>
    </row>
    <row r="542" spans="98:104" x14ac:dyDescent="0.25">
      <c r="CT542" s="5"/>
      <c r="CV542" s="15"/>
      <c r="CW542" s="15"/>
      <c r="CX542" s="15"/>
      <c r="CY542" s="15"/>
      <c r="CZ542" s="13"/>
    </row>
    <row r="552" spans="98:104" x14ac:dyDescent="0.25">
      <c r="CT552" s="5"/>
      <c r="CV552" s="15"/>
      <c r="CW552" s="15"/>
      <c r="CX552" s="15"/>
      <c r="CY552" s="15"/>
      <c r="CZ552" s="13"/>
    </row>
    <row r="553" spans="98:104" x14ac:dyDescent="0.25">
      <c r="CT553" s="5"/>
      <c r="CV553" s="15"/>
      <c r="CW553" s="15"/>
      <c r="CX553" s="15"/>
      <c r="CY553" s="15"/>
      <c r="CZ553" s="13"/>
    </row>
    <row r="554" spans="98:104" x14ac:dyDescent="0.25">
      <c r="CT554" s="5"/>
      <c r="CV554" s="15"/>
      <c r="CW554" s="15"/>
      <c r="CX554" s="15"/>
      <c r="CY554" s="15"/>
      <c r="CZ554" s="13"/>
    </row>
    <row r="555" spans="98:104" x14ac:dyDescent="0.25">
      <c r="CT555" s="5"/>
      <c r="CV555" s="15"/>
      <c r="CW555" s="15"/>
      <c r="CX555" s="15"/>
      <c r="CY555" s="15"/>
      <c r="CZ555" s="13"/>
    </row>
    <row r="556" spans="98:104" x14ac:dyDescent="0.25">
      <c r="CT556" s="5"/>
      <c r="CV556" s="15"/>
      <c r="CW556" s="15"/>
      <c r="CX556" s="15"/>
      <c r="CY556" s="15"/>
      <c r="CZ556" s="13"/>
    </row>
    <row r="557" spans="98:104" x14ac:dyDescent="0.25">
      <c r="CT557" s="5"/>
      <c r="CV557" s="15"/>
      <c r="CW557" s="15"/>
      <c r="CX557" s="15"/>
      <c r="CY557" s="15"/>
      <c r="CZ557" s="13"/>
    </row>
    <row r="558" spans="98:104" x14ac:dyDescent="0.25">
      <c r="CT558" s="5"/>
      <c r="CV558" s="15"/>
      <c r="CW558" s="15"/>
      <c r="CX558" s="15"/>
      <c r="CY558" s="15"/>
      <c r="CZ558" s="13"/>
    </row>
    <row r="559" spans="98:104" x14ac:dyDescent="0.25">
      <c r="CT559" s="5"/>
      <c r="CV559" s="15"/>
      <c r="CW559" s="15"/>
      <c r="CX559" s="15"/>
      <c r="CY559" s="15"/>
      <c r="CZ559" s="13"/>
    </row>
    <row r="560" spans="98:104" x14ac:dyDescent="0.25">
      <c r="CT560" s="5"/>
      <c r="CV560" s="15"/>
      <c r="CW560" s="15"/>
      <c r="CX560" s="15"/>
      <c r="CY560" s="15"/>
      <c r="CZ560" s="13"/>
    </row>
    <row r="561" spans="98:104" x14ac:dyDescent="0.25">
      <c r="CT561" s="5"/>
      <c r="CV561" s="15"/>
      <c r="CW561" s="15"/>
      <c r="CX561" s="15"/>
      <c r="CY561" s="15"/>
      <c r="CZ561" s="13"/>
    </row>
    <row r="562" spans="98:104" x14ac:dyDescent="0.25">
      <c r="CT562" s="5"/>
      <c r="CV562" s="15"/>
      <c r="CW562" s="15"/>
      <c r="CX562" s="15"/>
      <c r="CY562" s="15"/>
      <c r="CZ562" s="13"/>
    </row>
    <row r="563" spans="98:104" x14ac:dyDescent="0.25">
      <c r="CT563" s="5"/>
      <c r="CV563" s="15"/>
      <c r="CW563" s="15"/>
      <c r="CX563" s="15"/>
      <c r="CY563" s="15"/>
      <c r="CZ563" s="13"/>
    </row>
    <row r="564" spans="98:104" x14ac:dyDescent="0.25">
      <c r="CT564" s="5"/>
      <c r="CV564" s="15"/>
      <c r="CW564" s="15"/>
      <c r="CX564" s="15"/>
      <c r="CY564" s="15"/>
      <c r="CZ564" s="13"/>
    </row>
    <row r="573" spans="98:104" x14ac:dyDescent="0.25">
      <c r="CT573" s="5"/>
      <c r="CV573" s="15"/>
      <c r="CW573" s="15"/>
      <c r="CX573" s="15"/>
      <c r="CY573" s="15"/>
      <c r="CZ573" s="13"/>
    </row>
    <row r="574" spans="98:104" x14ac:dyDescent="0.25">
      <c r="CT574" s="5"/>
      <c r="CV574" s="15"/>
      <c r="CW574" s="15"/>
      <c r="CX574" s="15"/>
      <c r="CY574" s="15"/>
      <c r="CZ574" s="13"/>
    </row>
    <row r="575" spans="98:104" x14ac:dyDescent="0.25">
      <c r="CT575" s="5"/>
      <c r="CV575" s="15"/>
      <c r="CW575" s="15"/>
      <c r="CX575" s="15"/>
      <c r="CY575" s="15"/>
      <c r="CZ575" s="13"/>
    </row>
    <row r="576" spans="98:104" x14ac:dyDescent="0.25">
      <c r="CT576" s="5"/>
      <c r="CV576" s="15"/>
      <c r="CW576" s="15"/>
      <c r="CX576" s="15"/>
      <c r="CY576" s="15"/>
      <c r="CZ576" s="13"/>
    </row>
    <row r="577" spans="98:104" x14ac:dyDescent="0.25">
      <c r="CT577" s="5"/>
      <c r="CV577" s="15"/>
      <c r="CW577" s="15"/>
      <c r="CX577" s="15"/>
      <c r="CY577" s="15"/>
      <c r="CZ577" s="13"/>
    </row>
    <row r="578" spans="98:104" x14ac:dyDescent="0.25">
      <c r="CT578" s="5"/>
      <c r="CV578" s="15"/>
      <c r="CW578" s="15"/>
      <c r="CX578" s="15"/>
      <c r="CY578" s="15"/>
      <c r="CZ578" s="13"/>
    </row>
    <row r="579" spans="98:104" x14ac:dyDescent="0.25">
      <c r="CT579" s="5"/>
      <c r="CV579" s="15"/>
      <c r="CW579" s="15"/>
      <c r="CX579" s="15"/>
      <c r="CY579" s="15"/>
      <c r="CZ579" s="13"/>
    </row>
    <row r="580" spans="98:104" x14ac:dyDescent="0.25">
      <c r="CT580" s="5"/>
      <c r="CV580" s="15"/>
      <c r="CW580" s="15"/>
      <c r="CX580" s="15"/>
      <c r="CY580" s="15"/>
      <c r="CZ580" s="13"/>
    </row>
    <row r="581" spans="98:104" x14ac:dyDescent="0.25">
      <c r="CT581" s="5"/>
      <c r="CV581" s="15"/>
      <c r="CW581" s="15"/>
      <c r="CX581" s="15"/>
      <c r="CY581" s="15"/>
      <c r="CZ581" s="13"/>
    </row>
    <row r="582" spans="98:104" x14ac:dyDescent="0.25">
      <c r="CT582" s="5"/>
      <c r="CV582" s="15"/>
      <c r="CW582" s="15"/>
      <c r="CX582" s="15"/>
      <c r="CY582" s="15"/>
      <c r="CZ582" s="13"/>
    </row>
    <row r="583" spans="98:104" x14ac:dyDescent="0.25">
      <c r="CT583" s="5"/>
      <c r="CV583" s="15"/>
      <c r="CW583" s="15"/>
      <c r="CX583" s="15"/>
      <c r="CY583" s="15"/>
      <c r="CZ583" s="13"/>
    </row>
    <row r="584" spans="98:104" x14ac:dyDescent="0.25">
      <c r="CT584" s="5"/>
      <c r="CV584" s="15"/>
      <c r="CW584" s="15"/>
      <c r="CX584" s="15"/>
      <c r="CY584" s="15"/>
      <c r="CZ584" s="13"/>
    </row>
    <row r="585" spans="98:104" x14ac:dyDescent="0.25">
      <c r="CT585" s="5"/>
      <c r="CV585" s="15"/>
      <c r="CW585" s="15"/>
      <c r="CX585" s="15"/>
      <c r="CY585" s="15"/>
      <c r="CZ585" s="13"/>
    </row>
    <row r="586" spans="98:104" x14ac:dyDescent="0.25">
      <c r="CT586" s="5"/>
      <c r="CV586" s="15"/>
      <c r="CW586" s="15"/>
      <c r="CX586" s="15"/>
      <c r="CY586" s="15"/>
      <c r="CZ586" s="13"/>
    </row>
    <row r="587" spans="98:104" x14ac:dyDescent="0.25">
      <c r="CT587" s="5"/>
      <c r="CV587" s="15"/>
      <c r="CW587" s="15"/>
      <c r="CX587" s="15"/>
      <c r="CY587" s="15"/>
      <c r="CZ587" s="13"/>
    </row>
    <row r="595" spans="98:104" x14ac:dyDescent="0.25">
      <c r="CT595" s="5"/>
      <c r="CV595" s="15"/>
      <c r="CW595" s="15"/>
      <c r="CX595" s="15"/>
      <c r="CY595" s="15"/>
      <c r="CZ595" s="13"/>
    </row>
    <row r="596" spans="98:104" x14ac:dyDescent="0.25">
      <c r="CT596" s="5"/>
      <c r="CV596" s="15"/>
      <c r="CW596" s="15"/>
      <c r="CX596" s="15"/>
      <c r="CY596" s="15"/>
      <c r="CZ596" s="13"/>
    </row>
    <row r="597" spans="98:104" x14ac:dyDescent="0.25">
      <c r="CT597" s="5"/>
      <c r="CV597" s="15"/>
      <c r="CW597" s="15"/>
      <c r="CX597" s="15"/>
      <c r="CY597" s="15"/>
      <c r="CZ597" s="13"/>
    </row>
    <row r="598" spans="98:104" x14ac:dyDescent="0.25">
      <c r="CT598" s="5"/>
      <c r="CV598" s="15"/>
      <c r="CW598" s="15"/>
      <c r="CX598" s="15"/>
      <c r="CY598" s="15"/>
      <c r="CZ598" s="13"/>
    </row>
    <row r="599" spans="98:104" x14ac:dyDescent="0.25">
      <c r="CT599" s="5"/>
      <c r="CV599" s="15"/>
      <c r="CW599" s="15"/>
      <c r="CX599" s="15"/>
      <c r="CY599" s="15"/>
      <c r="CZ599" s="13"/>
    </row>
    <row r="600" spans="98:104" x14ac:dyDescent="0.25">
      <c r="CT600" s="5"/>
      <c r="CV600" s="15"/>
      <c r="CW600" s="15"/>
      <c r="CX600" s="15"/>
      <c r="CY600" s="15"/>
      <c r="CZ600" s="13"/>
    </row>
    <row r="601" spans="98:104" x14ac:dyDescent="0.25">
      <c r="CT601" s="5"/>
      <c r="CV601" s="15"/>
      <c r="CW601" s="15"/>
      <c r="CX601" s="15"/>
      <c r="CY601" s="15"/>
      <c r="CZ601" s="13"/>
    </row>
    <row r="602" spans="98:104" x14ac:dyDescent="0.25">
      <c r="CT602" s="5"/>
      <c r="CV602" s="15"/>
      <c r="CW602" s="15"/>
      <c r="CX602" s="15"/>
      <c r="CY602" s="15"/>
      <c r="CZ602" s="13"/>
    </row>
    <row r="603" spans="98:104" x14ac:dyDescent="0.25">
      <c r="CT603" s="5"/>
      <c r="CV603" s="15"/>
      <c r="CW603" s="15"/>
      <c r="CX603" s="15"/>
      <c r="CY603" s="15"/>
      <c r="CZ603" s="13"/>
    </row>
    <row r="604" spans="98:104" x14ac:dyDescent="0.25">
      <c r="CT604" s="5"/>
      <c r="CV604" s="15"/>
      <c r="CW604" s="15"/>
      <c r="CX604" s="15"/>
      <c r="CY604" s="15"/>
      <c r="CZ604" s="13"/>
    </row>
    <row r="605" spans="98:104" x14ac:dyDescent="0.25">
      <c r="CT605" s="5"/>
      <c r="CV605" s="15"/>
      <c r="CW605" s="15"/>
      <c r="CX605" s="15"/>
      <c r="CY605" s="15"/>
      <c r="CZ605" s="13"/>
    </row>
    <row r="606" spans="98:104" x14ac:dyDescent="0.25">
      <c r="CT606" s="5"/>
      <c r="CV606" s="15"/>
      <c r="CW606" s="15"/>
      <c r="CX606" s="15"/>
      <c r="CY606" s="15"/>
      <c r="CZ606" s="13"/>
    </row>
    <row r="607" spans="98:104" x14ac:dyDescent="0.25">
      <c r="CT607" s="5"/>
      <c r="CV607" s="15"/>
      <c r="CW607" s="15"/>
      <c r="CX607" s="15"/>
      <c r="CY607" s="15"/>
      <c r="CZ607" s="13"/>
    </row>
    <row r="608" spans="98:104" x14ac:dyDescent="0.25">
      <c r="CT608" s="5"/>
      <c r="CV608" s="15"/>
      <c r="CW608" s="15"/>
      <c r="CX608" s="15"/>
      <c r="CY608" s="15"/>
      <c r="CZ608" s="13"/>
    </row>
    <row r="615" spans="98:104" x14ac:dyDescent="0.25">
      <c r="CT615" s="5"/>
      <c r="CV615" s="15"/>
      <c r="CW615" s="15"/>
      <c r="CX615" s="15"/>
      <c r="CY615" s="15"/>
      <c r="CZ615" s="13"/>
    </row>
    <row r="616" spans="98:104" x14ac:dyDescent="0.25">
      <c r="CT616" s="5"/>
      <c r="CV616" s="15"/>
      <c r="CW616" s="15"/>
      <c r="CX616" s="15"/>
      <c r="CY616" s="15"/>
      <c r="CZ616" s="13"/>
    </row>
    <row r="617" spans="98:104" x14ac:dyDescent="0.25">
      <c r="CT617" s="5"/>
      <c r="CV617" s="15"/>
      <c r="CW617" s="15"/>
      <c r="CX617" s="15"/>
      <c r="CY617" s="15"/>
      <c r="CZ617" s="13"/>
    </row>
    <row r="618" spans="98:104" x14ac:dyDescent="0.25">
      <c r="CT618" s="5"/>
      <c r="CV618" s="15"/>
      <c r="CW618" s="15"/>
      <c r="CX618" s="15"/>
      <c r="CY618" s="15"/>
      <c r="CZ618" s="13"/>
    </row>
    <row r="619" spans="98:104" x14ac:dyDescent="0.25">
      <c r="CT619" s="5"/>
      <c r="CV619" s="15"/>
      <c r="CW619" s="15"/>
      <c r="CX619" s="15"/>
      <c r="CY619" s="15"/>
      <c r="CZ619" s="13"/>
    </row>
    <row r="620" spans="98:104" x14ac:dyDescent="0.25">
      <c r="CT620" s="5"/>
      <c r="CV620" s="15"/>
      <c r="CW620" s="15"/>
      <c r="CX620" s="15"/>
      <c r="CY620" s="15"/>
      <c r="CZ620" s="13"/>
    </row>
    <row r="621" spans="98:104" x14ac:dyDescent="0.25">
      <c r="CT621" s="5"/>
      <c r="CV621" s="15"/>
      <c r="CW621" s="15"/>
      <c r="CX621" s="15"/>
      <c r="CY621" s="15"/>
      <c r="CZ621" s="13"/>
    </row>
    <row r="622" spans="98:104" x14ac:dyDescent="0.25">
      <c r="CT622" s="5"/>
      <c r="CV622" s="15"/>
      <c r="CW622" s="15"/>
      <c r="CX622" s="15"/>
      <c r="CY622" s="15"/>
      <c r="CZ622" s="13"/>
    </row>
    <row r="623" spans="98:104" x14ac:dyDescent="0.25">
      <c r="CT623" s="5"/>
      <c r="CV623" s="15"/>
      <c r="CW623" s="15"/>
      <c r="CX623" s="15"/>
      <c r="CY623" s="15"/>
      <c r="CZ623" s="13"/>
    </row>
    <row r="624" spans="98:104" x14ac:dyDescent="0.25">
      <c r="CT624" s="5"/>
      <c r="CV624" s="15"/>
      <c r="CW624" s="15"/>
      <c r="CX624" s="15"/>
      <c r="CY624" s="15"/>
      <c r="CZ624" s="13"/>
    </row>
    <row r="625" spans="98:104" x14ac:dyDescent="0.25">
      <c r="CT625" s="5"/>
      <c r="CV625" s="15"/>
      <c r="CW625" s="15"/>
      <c r="CX625" s="15"/>
      <c r="CY625" s="15"/>
      <c r="CZ625" s="13"/>
    </row>
    <row r="626" spans="98:104" x14ac:dyDescent="0.25">
      <c r="CT626" s="5"/>
      <c r="CV626" s="15"/>
      <c r="CW626" s="15"/>
      <c r="CX626" s="15"/>
      <c r="CY626" s="15"/>
      <c r="CZ626" s="13"/>
    </row>
    <row r="627" spans="98:104" x14ac:dyDescent="0.25">
      <c r="CT627" s="5"/>
      <c r="CV627" s="15"/>
      <c r="CW627" s="15"/>
      <c r="CX627" s="15"/>
      <c r="CY627" s="15"/>
      <c r="CZ627" s="13"/>
    </row>
    <row r="628" spans="98:104" x14ac:dyDescent="0.25">
      <c r="CT628" s="5"/>
      <c r="CV628" s="15"/>
      <c r="CW628" s="15"/>
      <c r="CX628" s="15"/>
      <c r="CY628" s="15"/>
      <c r="CZ628" s="13"/>
    </row>
    <row r="629" spans="98:104" x14ac:dyDescent="0.25">
      <c r="CT629" s="5"/>
      <c r="CV629" s="15"/>
      <c r="CW629" s="15"/>
      <c r="CX629" s="15"/>
      <c r="CY629" s="15"/>
      <c r="CZ629" s="13"/>
    </row>
    <row r="630" spans="98:104" x14ac:dyDescent="0.25">
      <c r="CT630" s="5"/>
      <c r="CV630" s="15"/>
      <c r="CW630" s="15"/>
      <c r="CX630" s="15"/>
      <c r="CY630" s="15"/>
      <c r="CZ630" s="13"/>
    </row>
    <row r="631" spans="98:104" x14ac:dyDescent="0.25">
      <c r="CT631" s="5"/>
      <c r="CV631" s="15"/>
      <c r="CW631" s="15"/>
      <c r="CX631" s="15"/>
      <c r="CY631" s="15"/>
      <c r="CZ631" s="13"/>
    </row>
    <row r="637" spans="98:104" x14ac:dyDescent="0.25">
      <c r="CT637" s="5"/>
      <c r="CV637" s="15"/>
      <c r="CW637" s="15"/>
      <c r="CX637" s="15"/>
      <c r="CY637" s="15"/>
      <c r="CZ637" s="13"/>
    </row>
    <row r="638" spans="98:104" x14ac:dyDescent="0.25">
      <c r="CT638" s="5"/>
      <c r="CV638" s="15"/>
      <c r="CW638" s="15"/>
      <c r="CX638" s="15"/>
      <c r="CY638" s="15"/>
      <c r="CZ638" s="13"/>
    </row>
    <row r="639" spans="98:104" x14ac:dyDescent="0.25">
      <c r="CT639" s="5"/>
      <c r="CV639" s="15"/>
      <c r="CW639" s="15"/>
      <c r="CX639" s="15"/>
      <c r="CY639" s="15"/>
      <c r="CZ639" s="13"/>
    </row>
    <row r="640" spans="98:104" x14ac:dyDescent="0.25">
      <c r="CT640" s="5"/>
      <c r="CV640" s="15"/>
      <c r="CW640" s="15"/>
      <c r="CX640" s="15"/>
      <c r="CY640" s="15"/>
      <c r="CZ640" s="13"/>
    </row>
    <row r="641" spans="98:104" x14ac:dyDescent="0.25">
      <c r="CT641" s="5"/>
      <c r="CV641" s="15"/>
      <c r="CW641" s="15"/>
      <c r="CX641" s="15"/>
      <c r="CY641" s="15"/>
      <c r="CZ641" s="13"/>
    </row>
    <row r="642" spans="98:104" x14ac:dyDescent="0.25">
      <c r="CT642" s="5"/>
      <c r="CV642" s="15"/>
      <c r="CW642" s="15"/>
      <c r="CX642" s="15"/>
      <c r="CY642" s="15"/>
      <c r="CZ642" s="13"/>
    </row>
    <row r="643" spans="98:104" x14ac:dyDescent="0.25">
      <c r="CT643" s="5"/>
      <c r="CV643" s="15"/>
      <c r="CW643" s="15"/>
      <c r="CX643" s="15"/>
      <c r="CY643" s="15"/>
      <c r="CZ643" s="13"/>
    </row>
    <row r="644" spans="98:104" x14ac:dyDescent="0.25">
      <c r="CT644" s="5"/>
      <c r="CV644" s="15"/>
      <c r="CW644" s="15"/>
      <c r="CX644" s="15"/>
      <c r="CY644" s="15"/>
      <c r="CZ644" s="13"/>
    </row>
    <row r="645" spans="98:104" x14ac:dyDescent="0.25">
      <c r="CT645" s="5"/>
      <c r="CV645" s="15"/>
      <c r="CW645" s="15"/>
      <c r="CX645" s="15"/>
      <c r="CY645" s="15"/>
      <c r="CZ645" s="13"/>
    </row>
    <row r="646" spans="98:104" x14ac:dyDescent="0.25">
      <c r="CT646" s="5"/>
      <c r="CV646" s="15"/>
      <c r="CW646" s="15"/>
      <c r="CX646" s="15"/>
      <c r="CY646" s="15"/>
      <c r="CZ646" s="13"/>
    </row>
    <row r="647" spans="98:104" x14ac:dyDescent="0.25">
      <c r="CT647" s="5"/>
      <c r="CV647" s="15"/>
      <c r="CW647" s="15"/>
      <c r="CX647" s="15"/>
      <c r="CY647" s="15"/>
      <c r="CZ647" s="13"/>
    </row>
    <row r="648" spans="98:104" x14ac:dyDescent="0.25">
      <c r="CT648" s="5"/>
      <c r="CV648" s="15"/>
      <c r="CW648" s="15"/>
      <c r="CX648" s="15"/>
      <c r="CY648" s="15"/>
      <c r="CZ648" s="13"/>
    </row>
    <row r="649" spans="98:104" x14ac:dyDescent="0.25">
      <c r="CT649" s="5"/>
      <c r="CV649" s="15"/>
      <c r="CW649" s="15"/>
      <c r="CX649" s="15"/>
      <c r="CY649" s="15"/>
      <c r="CZ649" s="13"/>
    </row>
    <row r="650" spans="98:104" x14ac:dyDescent="0.25">
      <c r="CT650" s="5"/>
      <c r="CV650" s="15"/>
      <c r="CW650" s="15"/>
      <c r="CX650" s="15"/>
      <c r="CY650" s="15"/>
      <c r="CZ650" s="13"/>
    </row>
    <row r="651" spans="98:104" x14ac:dyDescent="0.25">
      <c r="CT651" s="5"/>
      <c r="CV651" s="15"/>
      <c r="CW651" s="15"/>
      <c r="CX651" s="15"/>
      <c r="CY651" s="15"/>
      <c r="CZ651" s="13"/>
    </row>
    <row r="652" spans="98:104" x14ac:dyDescent="0.25">
      <c r="CT652" s="5"/>
      <c r="CV652" s="15"/>
      <c r="CW652" s="15"/>
      <c r="CX652" s="15"/>
      <c r="CY652" s="15"/>
      <c r="CZ652" s="13"/>
    </row>
    <row r="657" spans="98:104" x14ac:dyDescent="0.25">
      <c r="CT657" s="5"/>
      <c r="CV657" s="15"/>
      <c r="CW657" s="15"/>
      <c r="CX657" s="15"/>
      <c r="CY657" s="15"/>
      <c r="CZ657" s="13"/>
    </row>
    <row r="658" spans="98:104" x14ac:dyDescent="0.25">
      <c r="CT658" s="5"/>
      <c r="CV658" s="15"/>
      <c r="CW658" s="15"/>
      <c r="CX658" s="15"/>
      <c r="CY658" s="15"/>
      <c r="CZ658" s="13"/>
    </row>
    <row r="659" spans="98:104" x14ac:dyDescent="0.25">
      <c r="CT659" s="5"/>
      <c r="CV659" s="15"/>
      <c r="CW659" s="15"/>
      <c r="CX659" s="15"/>
      <c r="CY659" s="15"/>
      <c r="CZ659" s="13"/>
    </row>
    <row r="660" spans="98:104" x14ac:dyDescent="0.25">
      <c r="CT660" s="5"/>
      <c r="CV660" s="15"/>
      <c r="CW660" s="15"/>
      <c r="CX660" s="15"/>
      <c r="CY660" s="15"/>
      <c r="CZ660" s="13"/>
    </row>
    <row r="661" spans="98:104" x14ac:dyDescent="0.25">
      <c r="CT661" s="5"/>
      <c r="CV661" s="15"/>
      <c r="CW661" s="15"/>
      <c r="CX661" s="15"/>
      <c r="CY661" s="15"/>
      <c r="CZ661" s="13"/>
    </row>
    <row r="662" spans="98:104" x14ac:dyDescent="0.25">
      <c r="CT662" s="5"/>
      <c r="CV662" s="15"/>
      <c r="CW662" s="15"/>
      <c r="CX662" s="15"/>
      <c r="CY662" s="15"/>
      <c r="CZ662" s="13"/>
    </row>
    <row r="663" spans="98:104" x14ac:dyDescent="0.25">
      <c r="CT663" s="5"/>
      <c r="CV663" s="15"/>
      <c r="CW663" s="15"/>
      <c r="CX663" s="15"/>
      <c r="CY663" s="15"/>
      <c r="CZ663" s="13"/>
    </row>
    <row r="664" spans="98:104" x14ac:dyDescent="0.25">
      <c r="CT664" s="5"/>
      <c r="CV664" s="15"/>
      <c r="CW664" s="15"/>
      <c r="CX664" s="15"/>
      <c r="CY664" s="15"/>
      <c r="CZ664" s="13"/>
    </row>
    <row r="665" spans="98:104" x14ac:dyDescent="0.25">
      <c r="CT665" s="5"/>
      <c r="CV665" s="15"/>
      <c r="CW665" s="15"/>
      <c r="CX665" s="15"/>
      <c r="CY665" s="15"/>
      <c r="CZ665" s="13"/>
    </row>
    <row r="666" spans="98:104" x14ac:dyDescent="0.25">
      <c r="CT666" s="5"/>
      <c r="CV666" s="15"/>
      <c r="CW666" s="15"/>
      <c r="CX666" s="15"/>
      <c r="CY666" s="15"/>
      <c r="CZ666" s="13"/>
    </row>
    <row r="667" spans="98:104" x14ac:dyDescent="0.25">
      <c r="CT667" s="5"/>
      <c r="CV667" s="15"/>
      <c r="CW667" s="15"/>
      <c r="CX667" s="15"/>
      <c r="CY667" s="15"/>
      <c r="CZ667" s="13"/>
    </row>
    <row r="668" spans="98:104" x14ac:dyDescent="0.25">
      <c r="CT668" s="5"/>
      <c r="CV668" s="15"/>
      <c r="CW668" s="15"/>
      <c r="CX668" s="15"/>
      <c r="CY668" s="15"/>
      <c r="CZ668" s="13"/>
    </row>
    <row r="669" spans="98:104" x14ac:dyDescent="0.25">
      <c r="CT669" s="5"/>
      <c r="CV669" s="15"/>
      <c r="CW669" s="15"/>
      <c r="CX669" s="15"/>
      <c r="CY669" s="15"/>
      <c r="CZ669" s="13"/>
    </row>
    <row r="670" spans="98:104" x14ac:dyDescent="0.25">
      <c r="CT670" s="5"/>
      <c r="CV670" s="15"/>
      <c r="CW670" s="15"/>
      <c r="CX670" s="15"/>
      <c r="CY670" s="15"/>
      <c r="CZ670" s="13"/>
    </row>
    <row r="671" spans="98:104" x14ac:dyDescent="0.25">
      <c r="CT671" s="5"/>
      <c r="CV671" s="15"/>
      <c r="CW671" s="15"/>
      <c r="CX671" s="15"/>
      <c r="CY671" s="15"/>
      <c r="CZ671" s="13"/>
    </row>
    <row r="672" spans="98:104" x14ac:dyDescent="0.25">
      <c r="CT672" s="5"/>
      <c r="CV672" s="15"/>
      <c r="CW672" s="15"/>
      <c r="CX672" s="15"/>
      <c r="CY672" s="15"/>
      <c r="CZ672" s="13"/>
    </row>
    <row r="673" spans="98:104" x14ac:dyDescent="0.25">
      <c r="CT673" s="5"/>
      <c r="CV673" s="15"/>
      <c r="CW673" s="15"/>
      <c r="CX673" s="15"/>
      <c r="CY673" s="15"/>
      <c r="CZ673" s="13"/>
    </row>
    <row r="674" spans="98:104" x14ac:dyDescent="0.25">
      <c r="CT674" s="5"/>
      <c r="CV674" s="15"/>
      <c r="CW674" s="15"/>
      <c r="CX674" s="15"/>
      <c r="CY674" s="15"/>
      <c r="CZ674" s="13"/>
    </row>
    <row r="678" spans="98:104" x14ac:dyDescent="0.25">
      <c r="CT678" s="5"/>
      <c r="CV678" s="15"/>
      <c r="CW678" s="15"/>
      <c r="CX678" s="15"/>
      <c r="CY678" s="15"/>
      <c r="CZ678" s="13"/>
    </row>
    <row r="679" spans="98:104" x14ac:dyDescent="0.25">
      <c r="CT679" s="5"/>
      <c r="CV679" s="15"/>
      <c r="CW679" s="15"/>
      <c r="CX679" s="15"/>
      <c r="CY679" s="15"/>
      <c r="CZ679" s="13"/>
    </row>
    <row r="680" spans="98:104" x14ac:dyDescent="0.25">
      <c r="CT680" s="5"/>
      <c r="CV680" s="15"/>
      <c r="CW680" s="15"/>
      <c r="CX680" s="15"/>
      <c r="CY680" s="15"/>
      <c r="CZ680" s="13"/>
    </row>
    <row r="681" spans="98:104" x14ac:dyDescent="0.25">
      <c r="CT681" s="5"/>
      <c r="CV681" s="15"/>
      <c r="CW681" s="15"/>
      <c r="CX681" s="15"/>
      <c r="CY681" s="15"/>
      <c r="CZ681" s="13"/>
    </row>
    <row r="682" spans="98:104" x14ac:dyDescent="0.25">
      <c r="CT682" s="5"/>
      <c r="CV682" s="15"/>
      <c r="CW682" s="15"/>
      <c r="CX682" s="15"/>
      <c r="CY682" s="15"/>
      <c r="CZ682" s="13"/>
    </row>
    <row r="683" spans="98:104" x14ac:dyDescent="0.25">
      <c r="CT683" s="5"/>
      <c r="CV683" s="15"/>
      <c r="CW683" s="15"/>
      <c r="CX683" s="15"/>
      <c r="CY683" s="15"/>
      <c r="CZ683" s="13"/>
    </row>
    <row r="684" spans="98:104" x14ac:dyDescent="0.25">
      <c r="CT684" s="5"/>
      <c r="CV684" s="15"/>
      <c r="CW684" s="15"/>
      <c r="CX684" s="15"/>
      <c r="CY684" s="15"/>
      <c r="CZ684" s="13"/>
    </row>
    <row r="685" spans="98:104" x14ac:dyDescent="0.25">
      <c r="CT685" s="5"/>
      <c r="CV685" s="15"/>
      <c r="CW685" s="15"/>
      <c r="CX685" s="15"/>
      <c r="CY685" s="15"/>
      <c r="CZ685" s="13"/>
    </row>
    <row r="686" spans="98:104" x14ac:dyDescent="0.25">
      <c r="CT686" s="5"/>
      <c r="CV686" s="15"/>
      <c r="CW686" s="15"/>
      <c r="CX686" s="15"/>
      <c r="CY686" s="15"/>
      <c r="CZ686" s="13"/>
    </row>
    <row r="687" spans="98:104" x14ac:dyDescent="0.25">
      <c r="CT687" s="5"/>
      <c r="CV687" s="15"/>
      <c r="CW687" s="15"/>
      <c r="CX687" s="15"/>
      <c r="CY687" s="15"/>
      <c r="CZ687" s="13"/>
    </row>
    <row r="688" spans="98:104" x14ac:dyDescent="0.25">
      <c r="CT688" s="5"/>
      <c r="CV688" s="15"/>
      <c r="CW688" s="15"/>
      <c r="CX688" s="15"/>
      <c r="CY688" s="15"/>
      <c r="CZ688" s="13"/>
    </row>
    <row r="689" spans="98:104" x14ac:dyDescent="0.25">
      <c r="CT689" s="5"/>
      <c r="CV689" s="15"/>
      <c r="CW689" s="15"/>
      <c r="CX689" s="15"/>
      <c r="CY689" s="15"/>
      <c r="CZ689" s="13"/>
    </row>
    <row r="690" spans="98:104" x14ac:dyDescent="0.25">
      <c r="CT690" s="5"/>
      <c r="CV690" s="15"/>
      <c r="CW690" s="15"/>
      <c r="CX690" s="15"/>
      <c r="CY690" s="15"/>
      <c r="CZ690" s="13"/>
    </row>
    <row r="691" spans="98:104" x14ac:dyDescent="0.25">
      <c r="CT691" s="5"/>
      <c r="CV691" s="15"/>
      <c r="CW691" s="15"/>
      <c r="CX691" s="15"/>
      <c r="CY691" s="15"/>
      <c r="CZ691" s="13"/>
    </row>
    <row r="692" spans="98:104" x14ac:dyDescent="0.25">
      <c r="CT692" s="5"/>
      <c r="CV692" s="15"/>
      <c r="CW692" s="15"/>
      <c r="CX692" s="15"/>
      <c r="CY692" s="15"/>
      <c r="CZ692" s="13"/>
    </row>
    <row r="693" spans="98:104" x14ac:dyDescent="0.25">
      <c r="CT693" s="5"/>
      <c r="CV693" s="15"/>
      <c r="CW693" s="15"/>
      <c r="CX693" s="15"/>
      <c r="CY693" s="15"/>
      <c r="CZ693" s="13"/>
    </row>
    <row r="694" spans="98:104" x14ac:dyDescent="0.25">
      <c r="CT694" s="5"/>
      <c r="CV694" s="15"/>
      <c r="CW694" s="15"/>
      <c r="CX694" s="15"/>
      <c r="CY694" s="15"/>
      <c r="CZ694" s="13"/>
    </row>
    <row r="695" spans="98:104" x14ac:dyDescent="0.25">
      <c r="CT695" s="5"/>
      <c r="CV695" s="15"/>
      <c r="CW695" s="15"/>
      <c r="CX695" s="15"/>
      <c r="CY695" s="15"/>
      <c r="CZ695" s="13"/>
    </row>
    <row r="696" spans="98:104" x14ac:dyDescent="0.25">
      <c r="CT696" s="5"/>
      <c r="CV696" s="15"/>
      <c r="CW696" s="15"/>
      <c r="CX696" s="15"/>
      <c r="CY696" s="15"/>
      <c r="CZ696" s="13"/>
    </row>
    <row r="697" spans="98:104" x14ac:dyDescent="0.25">
      <c r="CT697" s="5"/>
      <c r="CV697" s="15"/>
      <c r="CW697" s="15"/>
      <c r="CX697" s="15"/>
      <c r="CY697" s="15"/>
      <c r="CZ697" s="13"/>
    </row>
    <row r="700" spans="98:104" x14ac:dyDescent="0.25">
      <c r="CT700" s="5"/>
      <c r="CV700" s="15"/>
      <c r="CW700" s="15"/>
      <c r="CX700" s="15"/>
      <c r="CY700" s="15"/>
      <c r="CZ700" s="13"/>
    </row>
    <row r="701" spans="98:104" x14ac:dyDescent="0.25">
      <c r="CT701" s="5"/>
      <c r="CV701" s="15"/>
      <c r="CW701" s="15"/>
      <c r="CX701" s="15"/>
      <c r="CY701" s="15"/>
      <c r="CZ701" s="13"/>
    </row>
    <row r="702" spans="98:104" x14ac:dyDescent="0.25">
      <c r="CT702" s="5"/>
      <c r="CV702" s="15"/>
      <c r="CW702" s="15"/>
      <c r="CX702" s="15"/>
      <c r="CY702" s="15"/>
      <c r="CZ702" s="13"/>
    </row>
    <row r="703" spans="98:104" x14ac:dyDescent="0.25">
      <c r="CT703" s="5"/>
      <c r="CV703" s="15"/>
      <c r="CW703" s="15"/>
      <c r="CX703" s="15"/>
      <c r="CY703" s="15"/>
      <c r="CZ703" s="13"/>
    </row>
    <row r="704" spans="98:104" x14ac:dyDescent="0.25">
      <c r="CT704" s="5"/>
      <c r="CV704" s="15"/>
      <c r="CW704" s="15"/>
      <c r="CX704" s="15"/>
      <c r="CY704" s="15"/>
      <c r="CZ704" s="13"/>
    </row>
    <row r="705" spans="98:104" x14ac:dyDescent="0.25">
      <c r="CT705" s="5"/>
      <c r="CV705" s="15"/>
      <c r="CW705" s="15"/>
      <c r="CX705" s="15"/>
      <c r="CY705" s="15"/>
      <c r="CZ705" s="13"/>
    </row>
    <row r="706" spans="98:104" x14ac:dyDescent="0.25">
      <c r="CT706" s="5"/>
      <c r="CV706" s="15"/>
      <c r="CW706" s="15"/>
      <c r="CX706" s="15"/>
      <c r="CY706" s="15"/>
      <c r="CZ706" s="13"/>
    </row>
    <row r="707" spans="98:104" x14ac:dyDescent="0.25">
      <c r="CT707" s="5"/>
      <c r="CV707" s="15"/>
      <c r="CW707" s="15"/>
      <c r="CX707" s="15"/>
      <c r="CY707" s="15"/>
      <c r="CZ707" s="13"/>
    </row>
    <row r="708" spans="98:104" x14ac:dyDescent="0.25">
      <c r="CT708" s="5"/>
      <c r="CV708" s="15"/>
      <c r="CW708" s="15"/>
      <c r="CX708" s="15"/>
      <c r="CY708" s="15"/>
      <c r="CZ708" s="13"/>
    </row>
    <row r="709" spans="98:104" x14ac:dyDescent="0.25">
      <c r="CT709" s="5"/>
      <c r="CV709" s="15"/>
      <c r="CW709" s="15"/>
      <c r="CX709" s="15"/>
      <c r="CY709" s="15"/>
      <c r="CZ709" s="13"/>
    </row>
    <row r="710" spans="98:104" x14ac:dyDescent="0.25">
      <c r="CT710" s="5"/>
      <c r="CV710" s="15"/>
      <c r="CW710" s="15"/>
      <c r="CX710" s="15"/>
      <c r="CY710" s="15"/>
      <c r="CZ710" s="13"/>
    </row>
    <row r="711" spans="98:104" x14ac:dyDescent="0.25">
      <c r="CT711" s="5"/>
      <c r="CV711" s="15"/>
      <c r="CW711" s="15"/>
      <c r="CX711" s="15"/>
      <c r="CY711" s="15"/>
      <c r="CZ711" s="13"/>
    </row>
    <row r="712" spans="98:104" x14ac:dyDescent="0.25">
      <c r="CT712" s="5"/>
      <c r="CV712" s="15"/>
      <c r="CW712" s="15"/>
      <c r="CX712" s="15"/>
      <c r="CY712" s="15"/>
      <c r="CZ712" s="13"/>
    </row>
    <row r="713" spans="98:104" x14ac:dyDescent="0.25">
      <c r="CT713" s="5"/>
      <c r="CV713" s="15"/>
      <c r="CW713" s="15"/>
      <c r="CX713" s="15"/>
      <c r="CY713" s="15"/>
      <c r="CZ713" s="13"/>
    </row>
    <row r="714" spans="98:104" x14ac:dyDescent="0.25">
      <c r="CT714" s="5"/>
      <c r="CV714" s="15"/>
      <c r="CW714" s="15"/>
      <c r="CX714" s="15"/>
      <c r="CY714" s="15"/>
      <c r="CZ714" s="13"/>
    </row>
    <row r="715" spans="98:104" x14ac:dyDescent="0.25">
      <c r="CT715" s="5"/>
      <c r="CV715" s="15"/>
      <c r="CW715" s="15"/>
      <c r="CX715" s="15"/>
      <c r="CY715" s="15"/>
      <c r="CZ715" s="13"/>
    </row>
    <row r="716" spans="98:104" x14ac:dyDescent="0.25">
      <c r="CT716" s="5"/>
      <c r="CV716" s="15"/>
      <c r="CW716" s="15"/>
      <c r="CX716" s="15"/>
      <c r="CY716" s="15"/>
      <c r="CZ716" s="13"/>
    </row>
    <row r="717" spans="98:104" x14ac:dyDescent="0.25">
      <c r="CT717" s="5"/>
      <c r="CV717" s="15"/>
      <c r="CW717" s="15"/>
      <c r="CX717" s="15"/>
      <c r="CY717" s="15"/>
      <c r="CZ717" s="13"/>
    </row>
    <row r="719" spans="98:104" x14ac:dyDescent="0.25">
      <c r="CW719" s="15"/>
      <c r="CX719" s="15"/>
      <c r="CY719" s="15"/>
    </row>
    <row r="720" spans="98:104" x14ac:dyDescent="0.25">
      <c r="CW720" s="15"/>
      <c r="CX720" s="15"/>
      <c r="CY720" s="15"/>
    </row>
    <row r="721" spans="103:103" x14ac:dyDescent="0.25">
      <c r="CY721" s="15"/>
    </row>
    <row r="722" spans="103:103" x14ac:dyDescent="0.25">
      <c r="CY722" s="15"/>
    </row>
    <row r="723" spans="103:103" x14ac:dyDescent="0.25">
      <c r="CY723" s="15"/>
    </row>
    <row r="724" spans="103:103" x14ac:dyDescent="0.25">
      <c r="CY724" s="15"/>
    </row>
    <row r="725" spans="103:103" x14ac:dyDescent="0.25">
      <c r="CY725" s="15"/>
    </row>
    <row r="726" spans="103:103" x14ac:dyDescent="0.25">
      <c r="CY726" s="15"/>
    </row>
    <row r="727" spans="103:103" x14ac:dyDescent="0.25">
      <c r="CY727" s="15"/>
    </row>
    <row r="728" spans="103:103" x14ac:dyDescent="0.25">
      <c r="CY728" s="15"/>
    </row>
    <row r="729" spans="103:103" x14ac:dyDescent="0.25">
      <c r="CY729" s="15"/>
    </row>
    <row r="730" spans="103:103" x14ac:dyDescent="0.25">
      <c r="CY730" s="15"/>
    </row>
    <row r="731" spans="103:103" x14ac:dyDescent="0.25">
      <c r="CY731" s="15"/>
    </row>
    <row r="732" spans="103:103" x14ac:dyDescent="0.25">
      <c r="CY732" s="15"/>
    </row>
    <row r="733" spans="103:103" x14ac:dyDescent="0.25">
      <c r="CY733" s="15"/>
    </row>
    <row r="734" spans="103:103" x14ac:dyDescent="0.25">
      <c r="CY734" s="15"/>
    </row>
    <row r="735" spans="103:103" x14ac:dyDescent="0.25">
      <c r="CY735" s="15"/>
    </row>
    <row r="736" spans="103:103" x14ac:dyDescent="0.25">
      <c r="CY736" s="15"/>
    </row>
    <row r="737" spans="103:103" x14ac:dyDescent="0.25">
      <c r="CY737" s="15"/>
    </row>
    <row r="738" spans="103:103" x14ac:dyDescent="0.25">
      <c r="CY738" s="15"/>
    </row>
    <row r="739" spans="103:103" x14ac:dyDescent="0.25">
      <c r="CY739" s="15"/>
    </row>
    <row r="740" spans="103:103" x14ac:dyDescent="0.25">
      <c r="CY740" s="15"/>
    </row>
    <row r="741" spans="103:103" x14ac:dyDescent="0.25">
      <c r="CY741" s="15"/>
    </row>
    <row r="742" spans="103:103" x14ac:dyDescent="0.25">
      <c r="CY742" s="15"/>
    </row>
    <row r="743" spans="103:103" x14ac:dyDescent="0.25">
      <c r="CY743" s="15"/>
    </row>
    <row r="744" spans="103:103" x14ac:dyDescent="0.25">
      <c r="CY744" s="15"/>
    </row>
    <row r="745" spans="103:103" x14ac:dyDescent="0.25">
      <c r="CY745" s="15"/>
    </row>
    <row r="746" spans="103:103" x14ac:dyDescent="0.25">
      <c r="CY746" s="15"/>
    </row>
    <row r="747" spans="103:103" x14ac:dyDescent="0.25">
      <c r="CY747" s="15"/>
    </row>
    <row r="748" spans="103:103" x14ac:dyDescent="0.25">
      <c r="CY748" s="15"/>
    </row>
    <row r="749" spans="103:103" x14ac:dyDescent="0.25">
      <c r="CY749" s="15"/>
    </row>
    <row r="750" spans="103:103" x14ac:dyDescent="0.25">
      <c r="CY750" s="15"/>
    </row>
    <row r="751" spans="103:103" x14ac:dyDescent="0.25">
      <c r="CY751" s="15"/>
    </row>
    <row r="752" spans="103:103" x14ac:dyDescent="0.25">
      <c r="CY752" s="15"/>
    </row>
    <row r="753" spans="103:103" x14ac:dyDescent="0.25">
      <c r="CY753" s="15"/>
    </row>
    <row r="754" spans="103:103" x14ac:dyDescent="0.25">
      <c r="CY754" s="15"/>
    </row>
    <row r="755" spans="103:103" x14ac:dyDescent="0.25">
      <c r="CY755" s="15"/>
    </row>
    <row r="756" spans="103:103" x14ac:dyDescent="0.25">
      <c r="CY756" s="15"/>
    </row>
    <row r="757" spans="103:103" x14ac:dyDescent="0.25">
      <c r="CY757" s="15"/>
    </row>
    <row r="758" spans="103:103" x14ac:dyDescent="0.25">
      <c r="CY758" s="15"/>
    </row>
    <row r="759" spans="103:103" x14ac:dyDescent="0.25">
      <c r="CY759" s="15"/>
    </row>
    <row r="760" spans="103:103" x14ac:dyDescent="0.25">
      <c r="CY760" s="15"/>
    </row>
    <row r="761" spans="103:103" x14ac:dyDescent="0.25">
      <c r="CY761" s="15"/>
    </row>
    <row r="762" spans="103:103" x14ac:dyDescent="0.25">
      <c r="CY762" s="15"/>
    </row>
    <row r="763" spans="103:103" x14ac:dyDescent="0.25">
      <c r="CY763" s="15"/>
    </row>
    <row r="764" spans="103:103" x14ac:dyDescent="0.25">
      <c r="CY764" s="15"/>
    </row>
    <row r="765" spans="103:103" x14ac:dyDescent="0.25">
      <c r="CY765" s="15"/>
    </row>
    <row r="766" spans="103:103" x14ac:dyDescent="0.25">
      <c r="CY766" s="15"/>
    </row>
    <row r="767" spans="103:103" x14ac:dyDescent="0.25">
      <c r="CY767" s="15"/>
    </row>
    <row r="768" spans="103:103" x14ac:dyDescent="0.25">
      <c r="CY768" s="15"/>
    </row>
    <row r="769" spans="103:103" x14ac:dyDescent="0.25">
      <c r="CY769" s="15"/>
    </row>
    <row r="770" spans="103:103" x14ac:dyDescent="0.25">
      <c r="CY770" s="15"/>
    </row>
    <row r="771" spans="103:103" x14ac:dyDescent="0.25">
      <c r="CY771" s="15"/>
    </row>
    <row r="772" spans="103:103" x14ac:dyDescent="0.25">
      <c r="CY772" s="15"/>
    </row>
    <row r="773" spans="103:103" x14ac:dyDescent="0.25">
      <c r="CY773" s="15"/>
    </row>
    <row r="774" spans="103:103" x14ac:dyDescent="0.25">
      <c r="CY774" s="15"/>
    </row>
    <row r="775" spans="103:103" x14ac:dyDescent="0.25">
      <c r="CY775" s="15"/>
    </row>
    <row r="776" spans="103:103" x14ac:dyDescent="0.25">
      <c r="CY776" s="15"/>
    </row>
    <row r="777" spans="103:103" x14ac:dyDescent="0.25">
      <c r="CY777" s="15"/>
    </row>
    <row r="778" spans="103:103" x14ac:dyDescent="0.25">
      <c r="CY778" s="15"/>
    </row>
    <row r="779" spans="103:103" x14ac:dyDescent="0.25">
      <c r="CY779" s="15"/>
    </row>
    <row r="780" spans="103:103" x14ac:dyDescent="0.25">
      <c r="CY780" s="15"/>
    </row>
    <row r="781" spans="103:103" x14ac:dyDescent="0.25">
      <c r="CY781" s="15"/>
    </row>
    <row r="782" spans="103:103" x14ac:dyDescent="0.25">
      <c r="CY782" s="15"/>
    </row>
    <row r="783" spans="103:103" x14ac:dyDescent="0.25">
      <c r="CY783" s="15"/>
    </row>
    <row r="784" spans="103:103" x14ac:dyDescent="0.25">
      <c r="CY784" s="15"/>
    </row>
    <row r="785" spans="103:103" x14ac:dyDescent="0.25">
      <c r="CY785" s="15"/>
    </row>
    <row r="786" spans="103:103" x14ac:dyDescent="0.25">
      <c r="CY786" s="15"/>
    </row>
    <row r="787" spans="103:103" x14ac:dyDescent="0.25">
      <c r="CY787" s="15"/>
    </row>
    <row r="788" spans="103:103" x14ac:dyDescent="0.25">
      <c r="CY788" s="15"/>
    </row>
    <row r="789" spans="103:103" x14ac:dyDescent="0.25">
      <c r="CY789" s="15"/>
    </row>
    <row r="790" spans="103:103" x14ac:dyDescent="0.25">
      <c r="CY790" s="15"/>
    </row>
    <row r="791" spans="103:103" x14ac:dyDescent="0.25">
      <c r="CY791" s="15"/>
    </row>
    <row r="792" spans="103:103" x14ac:dyDescent="0.25">
      <c r="CY792" s="15"/>
    </row>
    <row r="793" spans="103:103" x14ac:dyDescent="0.25">
      <c r="CY793" s="15"/>
    </row>
    <row r="794" spans="103:103" x14ac:dyDescent="0.25">
      <c r="CY794" s="15"/>
    </row>
    <row r="795" spans="103:103" x14ac:dyDescent="0.25">
      <c r="CY795" s="15"/>
    </row>
    <row r="796" spans="103:103" x14ac:dyDescent="0.25">
      <c r="CY796" s="15"/>
    </row>
    <row r="797" spans="103:103" x14ac:dyDescent="0.25">
      <c r="CY797" s="15"/>
    </row>
    <row r="798" spans="103:103" x14ac:dyDescent="0.25">
      <c r="CY798" s="15"/>
    </row>
    <row r="799" spans="103:103" x14ac:dyDescent="0.25">
      <c r="CY799" s="15"/>
    </row>
    <row r="800" spans="103:103" x14ac:dyDescent="0.25">
      <c r="CY800" s="15"/>
    </row>
    <row r="801" spans="103:103" x14ac:dyDescent="0.25">
      <c r="CY801" s="15"/>
    </row>
    <row r="802" spans="103:103" x14ac:dyDescent="0.25">
      <c r="CY802" s="15"/>
    </row>
    <row r="803" spans="103:103" x14ac:dyDescent="0.25">
      <c r="CY803" s="15"/>
    </row>
    <row r="804" spans="103:103" x14ac:dyDescent="0.25">
      <c r="CY804" s="15"/>
    </row>
    <row r="805" spans="103:103" x14ac:dyDescent="0.25">
      <c r="CY805" s="15"/>
    </row>
    <row r="806" spans="103:103" x14ac:dyDescent="0.25">
      <c r="CY806" s="15"/>
    </row>
    <row r="807" spans="103:103" x14ac:dyDescent="0.25">
      <c r="CY807" s="15"/>
    </row>
    <row r="808" spans="103:103" x14ac:dyDescent="0.25">
      <c r="CY808" s="15"/>
    </row>
    <row r="809" spans="103:103" x14ac:dyDescent="0.25">
      <c r="CY809" s="15"/>
    </row>
    <row r="810" spans="103:103" x14ac:dyDescent="0.25">
      <c r="CY810" s="15"/>
    </row>
    <row r="811" spans="103:103" x14ac:dyDescent="0.25">
      <c r="CY811" s="15"/>
    </row>
    <row r="812" spans="103:103" x14ac:dyDescent="0.25">
      <c r="CY812" s="15"/>
    </row>
    <row r="813" spans="103:103" x14ac:dyDescent="0.25">
      <c r="CY813" s="15"/>
    </row>
    <row r="814" spans="103:103" x14ac:dyDescent="0.25">
      <c r="CY814" s="15"/>
    </row>
    <row r="815" spans="103:103" x14ac:dyDescent="0.25">
      <c r="CY815" s="15"/>
    </row>
    <row r="816" spans="103:103" x14ac:dyDescent="0.25">
      <c r="CY816" s="15"/>
    </row>
    <row r="817" spans="103:103" x14ac:dyDescent="0.25">
      <c r="CY817" s="15"/>
    </row>
    <row r="818" spans="103:103" x14ac:dyDescent="0.25">
      <c r="CY818" s="15"/>
    </row>
    <row r="819" spans="103:103" x14ac:dyDescent="0.25">
      <c r="CY819" s="15"/>
    </row>
    <row r="820" spans="103:103" x14ac:dyDescent="0.25">
      <c r="CY820" s="15"/>
    </row>
    <row r="821" spans="103:103" x14ac:dyDescent="0.25">
      <c r="CY821" s="15"/>
    </row>
    <row r="822" spans="103:103" x14ac:dyDescent="0.25">
      <c r="CY822" s="15"/>
    </row>
    <row r="823" spans="103:103" x14ac:dyDescent="0.25">
      <c r="CY823" s="15"/>
    </row>
    <row r="824" spans="103:103" x14ac:dyDescent="0.25">
      <c r="CY824" s="15"/>
    </row>
    <row r="825" spans="103:103" x14ac:dyDescent="0.25">
      <c r="CY825" s="15"/>
    </row>
    <row r="826" spans="103:103" x14ac:dyDescent="0.25">
      <c r="CY826" s="15"/>
    </row>
    <row r="827" spans="103:103" x14ac:dyDescent="0.25">
      <c r="CY827" s="15"/>
    </row>
    <row r="828" spans="103:103" x14ac:dyDescent="0.25">
      <c r="CY828" s="15"/>
    </row>
    <row r="829" spans="103:103" x14ac:dyDescent="0.25">
      <c r="CY829" s="15"/>
    </row>
    <row r="830" spans="103:103" x14ac:dyDescent="0.25">
      <c r="CY830" s="15"/>
    </row>
    <row r="831" spans="103:103" x14ac:dyDescent="0.25">
      <c r="CY831" s="15"/>
    </row>
    <row r="832" spans="103:103" x14ac:dyDescent="0.25">
      <c r="CY832" s="15"/>
    </row>
    <row r="833" spans="103:103" x14ac:dyDescent="0.25">
      <c r="CY833" s="15"/>
    </row>
    <row r="834" spans="103:103" x14ac:dyDescent="0.25">
      <c r="CY834" s="15"/>
    </row>
    <row r="835" spans="103:103" x14ac:dyDescent="0.25">
      <c r="CY835" s="15"/>
    </row>
    <row r="836" spans="103:103" x14ac:dyDescent="0.25">
      <c r="CY836" s="15"/>
    </row>
    <row r="837" spans="103:103" x14ac:dyDescent="0.25">
      <c r="CY837" s="15"/>
    </row>
    <row r="838" spans="103:103" x14ac:dyDescent="0.25">
      <c r="CY838" s="15"/>
    </row>
    <row r="839" spans="103:103" x14ac:dyDescent="0.25">
      <c r="CY839" s="15"/>
    </row>
    <row r="840" spans="103:103" x14ac:dyDescent="0.25">
      <c r="CY840" s="15"/>
    </row>
    <row r="841" spans="103:103" x14ac:dyDescent="0.25">
      <c r="CY841" s="15"/>
    </row>
    <row r="842" spans="103:103" x14ac:dyDescent="0.25">
      <c r="CY842" s="15"/>
    </row>
    <row r="843" spans="103:103" x14ac:dyDescent="0.25">
      <c r="CY843" s="15"/>
    </row>
    <row r="844" spans="103:103" x14ac:dyDescent="0.25">
      <c r="CY844" s="15"/>
    </row>
    <row r="845" spans="103:103" x14ac:dyDescent="0.25">
      <c r="CY845" s="15"/>
    </row>
    <row r="846" spans="103:103" x14ac:dyDescent="0.25">
      <c r="CY846" s="15"/>
    </row>
    <row r="847" spans="103:103" x14ac:dyDescent="0.25">
      <c r="CY847" s="15"/>
    </row>
    <row r="848" spans="103:103" x14ac:dyDescent="0.25">
      <c r="CY848" s="15"/>
    </row>
    <row r="849" spans="103:103" x14ac:dyDescent="0.25">
      <c r="CY849" s="15"/>
    </row>
    <row r="850" spans="103:103" x14ac:dyDescent="0.25">
      <c r="CY850" s="15"/>
    </row>
    <row r="851" spans="103:103" x14ac:dyDescent="0.25">
      <c r="CY851" s="15"/>
    </row>
    <row r="852" spans="103:103" x14ac:dyDescent="0.25">
      <c r="CY852" s="15"/>
    </row>
    <row r="853" spans="103:103" x14ac:dyDescent="0.25">
      <c r="CY853" s="15"/>
    </row>
    <row r="854" spans="103:103" x14ac:dyDescent="0.25">
      <c r="CY854" s="15"/>
    </row>
    <row r="855" spans="103:103" x14ac:dyDescent="0.25">
      <c r="CY855" s="15"/>
    </row>
    <row r="856" spans="103:103" x14ac:dyDescent="0.25">
      <c r="CY856" s="15"/>
    </row>
    <row r="857" spans="103:103" x14ac:dyDescent="0.25">
      <c r="CY857" s="15"/>
    </row>
    <row r="858" spans="103:103" x14ac:dyDescent="0.25">
      <c r="CY858" s="15"/>
    </row>
    <row r="859" spans="103:103" x14ac:dyDescent="0.25">
      <c r="CY859" s="15"/>
    </row>
    <row r="860" spans="103:103" x14ac:dyDescent="0.25">
      <c r="CY860" s="15"/>
    </row>
    <row r="861" spans="103:103" x14ac:dyDescent="0.25">
      <c r="CY861" s="15"/>
    </row>
    <row r="862" spans="103:103" x14ac:dyDescent="0.25">
      <c r="CY862" s="15"/>
    </row>
    <row r="863" spans="103:103" x14ac:dyDescent="0.25">
      <c r="CY863" s="15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Growth Composite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fai chan</dc:creator>
  <cp:lastModifiedBy>cheuk fai chan</cp:lastModifiedBy>
  <dcterms:created xsi:type="dcterms:W3CDTF">2015-06-05T18:17:20Z</dcterms:created>
  <dcterms:modified xsi:type="dcterms:W3CDTF">2022-04-16T23:33:08Z</dcterms:modified>
</cp:coreProperties>
</file>