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29a1df6a42027a/Área de Trabalho/estudos/programacao/Excel/"/>
    </mc:Choice>
  </mc:AlternateContent>
  <xr:revisionPtr revIDLastSave="287" documentId="8_{B23E88CB-6516-492C-92C6-D97F360E1E59}" xr6:coauthVersionLast="47" xr6:coauthVersionMax="47" xr10:uidLastSave="{B6740BE4-44E9-4C85-8964-9D1BAEFFDDD8}"/>
  <bookViews>
    <workbookView xWindow="-103" yWindow="-103" windowWidth="22149" windowHeight="13200" xr2:uid="{3B3EA7CD-992A-4D38-9535-5E6EDA7AD826}"/>
  </bookViews>
  <sheets>
    <sheet name="App" sheetId="1" r:id="rId1"/>
    <sheet name="Apoio" sheetId="2" r:id="rId2"/>
  </sheets>
  <definedNames>
    <definedName name="aporte">App!$E$16</definedName>
    <definedName name="patrimonio">App!$E$22</definedName>
    <definedName name="qtde_anos">App!$E$18</definedName>
    <definedName name="rendimento_carteira">App!$E$9</definedName>
    <definedName name="salario">App!$E$7</definedName>
    <definedName name="taxa_mensal">App!$E$20</definedName>
    <definedName name="valor_a_investir">App!$E$39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B4" i="2"/>
  <c r="D47" i="1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43" i="1" s="1"/>
  <c r="D33" i="1"/>
  <c r="E33" i="1" s="1"/>
  <c r="D32" i="1"/>
  <c r="E32" i="1" s="1"/>
  <c r="D31" i="1"/>
  <c r="E31" i="1" s="1"/>
  <c r="D30" i="1"/>
  <c r="E30" i="1" s="1"/>
  <c r="D29" i="1"/>
  <c r="E29" i="1" s="1"/>
  <c r="E11" i="1"/>
  <c r="E22" i="1"/>
  <c r="E24" i="1" s="1"/>
  <c r="D42" i="1" l="1"/>
  <c r="E42" i="1" s="1"/>
  <c r="F42" i="1" s="1"/>
  <c r="D46" i="1"/>
  <c r="D45" i="1"/>
  <c r="D44" i="1"/>
  <c r="E46" i="1"/>
  <c r="F46" i="1" s="1"/>
  <c r="E45" i="1"/>
  <c r="F45" i="1" s="1"/>
  <c r="E47" i="1"/>
  <c r="F47" i="1" s="1"/>
  <c r="E43" i="1"/>
  <c r="F43" i="1" s="1"/>
  <c r="E44" i="1"/>
  <c r="F44" i="1" s="1"/>
  <c r="E48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<sst xmlns="http://schemas.openxmlformats.org/spreadsheetml/2006/main" count="69" uniqueCount="33">
  <si>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</si>
  <si>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</t>
  </si>
  <si>
    <t>Por quantos anos</t>
  </si>
  <si>
    <t>Taxa de rendimento mensal</t>
  </si>
  <si>
    <t>Patrimônio acumulado</t>
  </si>
  <si>
    <t>Dividendos mensais</t>
  </si>
  <si>
    <t>Cenários</t>
  </si>
  <si>
    <t>Em 2 anos</t>
  </si>
  <si>
    <t>Em 5 anos</t>
  </si>
  <si>
    <t>Em 10 anos</t>
  </si>
  <si>
    <t>Em 20 anos</t>
  </si>
  <si>
    <t>Em 30 anos</t>
  </si>
  <si>
    <t>Dividendos</t>
  </si>
  <si>
    <t>Configurações</t>
  </si>
  <si>
    <t>Rendimento Carteira</t>
  </si>
  <si>
    <t>Salário</t>
  </si>
  <si>
    <t>Perfil</t>
  </si>
  <si>
    <t>Moderado</t>
  </si>
  <si>
    <t>Valor a ser investido por mês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</si>
  <si>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</si>
  <si>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</si>
  <si>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</si>
  <si>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</si>
  <si>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</si>
  <si>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</si>
  <si>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</si>
  <si>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</si>
  <si>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TIPO DE FII</t>
  </si>
  <si>
    <t>Conservador</t>
  </si>
  <si>
    <t>Agressivo</t>
  </si>
  <si>
    <t>Chave</t>
  </si>
  <si>
    <t>Sugestão de investimento (30%)</t>
  </si>
  <si>
    <t>Perfil de investidor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</si>
</sst>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1"/>
    <xf numFmtId="0" fontId="5" fillId="2" borderId="2">
      <alignment vertical="center"/>
    </xf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1" fillId="0" borderId="1" xfId="1" applyNumberFormat="1" applyFont="1" applyBorder="1" applyAlignment="1">
      <alignment horizontal="center" vertical="center"/>
    </xf>
    <xf numFmtId="10" fontId="1" fillId="0" borderId="1" xfId="2" applyNumberFormat="1" applyAlignment="1">
      <alignment horizontal="center" vertical="center"/>
    </xf>
    <xf numFmtId="8" fontId="5" fillId="2" borderId="3" xfId="3" applyNumberFormat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" xfId="2" applyAlignment="1">
      <alignment horizontal="center" vertical="center"/>
    </xf>
    <xf numFmtId="164" fontId="5" fillId="2" borderId="2" xfId="3" applyNumberForma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4" borderId="0" xfId="0" applyFont="1" applyFill="1"/>
    <xf numFmtId="0" fontId="4" fillId="4" borderId="9" xfId="0" applyFont="1" applyFill="1" applyBorder="1"/>
    <xf numFmtId="0" fontId="8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9" fillId="4" borderId="8" xfId="0" applyFont="1" applyFill="1" applyBorder="1"/>
    <xf numFmtId="0" fontId="10" fillId="4" borderId="0" xfId="0" applyFont="1" applyFill="1" applyAlignment="1">
      <alignment vertical="center"/>
    </xf>
    <xf numFmtId="8" fontId="10" fillId="4" borderId="0" xfId="0" applyNumberFormat="1" applyFont="1" applyFill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0" borderId="16" xfId="0" applyBorder="1" applyAlignment="1">
      <alignment vertical="center"/>
    </xf>
    <xf numFmtId="9" fontId="0" fillId="0" borderId="16" xfId="4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3" fillId="0" borderId="9" xfId="0" applyNumberFormat="1" applyFont="1" applyBorder="1" applyAlignment="1">
      <alignment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4" borderId="8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5" borderId="20" xfId="0" applyFont="1" applyFill="1" applyBorder="1" applyAlignment="1">
      <alignment horizontal="center" vertical="center"/>
    </xf>
    <xf numFmtId="9" fontId="0" fillId="0" borderId="24" xfId="4" applyFont="1" applyBorder="1" applyAlignment="1">
      <alignment horizontal="center" vertical="center"/>
    </xf>
    <xf numFmtId="9" fontId="0" fillId="0" borderId="26" xfId="4" applyFont="1" applyBorder="1" applyAlignment="1">
      <alignment horizontal="center" vertical="center"/>
    </xf>
    <xf numFmtId="9" fontId="0" fillId="0" borderId="28" xfId="4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 indent="5"/>
    </xf>
    <xf numFmtId="0" fontId="7" fillId="3" borderId="7" xfId="0" applyFont="1" applyFill="1" applyBorder="1" applyAlignment="1">
      <alignment horizontal="left" vertical="center" indent="5"/>
    </xf>
  </cellXfs>
  <cellStyles count="5">
    <cellStyle name="Estilo 1" xfId="2" xr:uid="{BC9E2910-E233-4885-B50E-B6252A1A5198}"/>
    <cellStyle name="Estilo 2" xfId="3" xr:uid="{FAE76F53-DB36-440E-A8AE-A429F6731642}"/>
    <cellStyle name="Normal" xfId="0" builtinId="0"/>
    <cellStyle name="Porcentagem" xfId="4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2616332101452"/>
          <c:y val="6.2499894247695024E-2"/>
          <c:w val="0.42295904760410669"/>
          <c:h val="0.85154463226680488"/>
        </c:manualLayout>
      </c:layout>
      <c:doughnutChart>
        <c:varyColors val="1"/>
        <c:ser>
          <c:idx val="0"/>
          <c:order val="0"/>
          <c:tx>
            <c:strRef>
              <c:f>App!$D$41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7-409D-86FD-3C7B33D20C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17-409D-86FD-3C7B33D20C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7-409D-86FD-3C7B33D20C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17-409D-86FD-3C7B33D20C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7-409D-86FD-3C7B33D20C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17-409D-86FD-3C7B33D20C7A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App!$C$42:$C$47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App!$E$42:$E$47</c:f>
              <c:numCache>
                <c:formatCode>"R$"\ #,##0.00</c:formatCode>
                <c:ptCount val="6"/>
                <c:pt idx="0">
                  <c:v>6030</c:v>
                </c:pt>
                <c:pt idx="1">
                  <c:v>1206</c:v>
                </c:pt>
                <c:pt idx="2">
                  <c:v>603</c:v>
                </c:pt>
                <c:pt idx="3">
                  <c:v>603</c:v>
                </c:pt>
                <c:pt idx="4">
                  <c:v>2412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09D-86FD-3C7B33D2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10386</xdr:colOff>
      <xdr:row>0</xdr:row>
      <xdr:rowOff>14844</xdr:rowOff>
    </xdr:from>
    <xdr:to>
      <xdr:col>6</xdr:col>
      <xdr:colOff>27378</xdr:colOff>
      <xdr:row>3</xdr:row>
      <xdr:rowOff>13855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7FCFE25C-D3A1-D3C5-ED82-306379226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438" y="14844"/>
          <a:ext cx="3549406" cy="554182"/>
        </a:xfrm>
        <a:prstGeom prst="rect">
          <a:avLst/>
        </a:prstGeom>
      </xdr:spPr>
    </xdr:pic>
    <xdr:clientData/>
  </xdr:twoCellAnchor>
  <xdr:twoCellAnchor>
    <xdr:from>
      <xdr:col>0</xdr:col>
      <xdr:colOff>730250</xdr:colOff>
      <xdr:row>49</xdr:row>
      <xdr:rowOff>54882</xdr:rowOff>
    </xdr:from>
    <xdr:to>
      <xdr:col>6</xdr:col>
      <xdr:colOff>13608</xdr:colOff>
      <xdr:row>58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FA7885-5306-40E8-C71F-329DC8D6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EDF-6C04-4449-A298-0BB477BDC8EB}">
  <dimension ref="A4:J60"/>
  <sheetViews>
    <sheetView showGridLines="0" tabSelected="1" zoomScale="110" zoomScaleNormal="110" workbookViewId="0">
      <selection activeCell="G31" sqref="G31"/>
    </sheetView>
  </sheetViews>
  <sheetFormatPr defaultColWidth="0" defaultRowHeight="14.6" x14ac:dyDescent="0.4"/>
  <cols>
    <col min="1" max="1" width="10.69140625" customWidth="1"/>
    <col min="2" max="2" width="2.69140625" customWidth="1"/>
    <col min="3" max="3" width="13.07421875" customWidth="1"/>
    <col min="4" max="4" width="17.4609375" customWidth="1"/>
    <col min="5" max="5" width="14" customWidth="1"/>
    <col min="6" max="6" width="2.69140625" customWidth="1"/>
    <col min="7" max="7" width="10.69140625" customWidth="1"/>
    <col min="8" max="8" width="14" hidden="1" customWidth="1"/>
    <col min="9" max="9" width="25.07421875" hidden="1" customWidth="1"/>
    <col min="10" max="10" width="14" hidden="1" customWidth="1"/>
    <col min="11" max="16384" width="9.23046875" hidden="1"/>
  </cols>
  <sheetData>
    <row r="4" spans="2:6" ht="15" thickBot="1" x14ac:dyDescent="0.45"/>
    <row r="5" spans="2:6" ht="21" thickTop="1" x14ac:dyDescent="0.4">
      <c r="B5" s="57" t="s">
        <v>13</v>
      </c>
      <c r="C5" s="58"/>
      <c r="D5" s="58"/>
      <c r="E5" s="58"/>
      <c r="F5" s="59"/>
    </row>
    <row r="6" spans="2:6" ht="10" customHeight="1" thickBot="1" x14ac:dyDescent="0.45">
      <c r="B6" s="7"/>
      <c r="F6" s="8"/>
    </row>
    <row r="7" spans="2:6" ht="20.05" customHeight="1" thickTop="1" thickBot="1" x14ac:dyDescent="0.45">
      <c r="B7" s="7"/>
      <c r="C7" s="1" t="s">
        <v>15</v>
      </c>
      <c r="E7" s="3">
        <v>40200</v>
      </c>
      <c r="F7" s="8"/>
    </row>
    <row r="8" spans="2:6" ht="10" customHeight="1" thickTop="1" thickBot="1" x14ac:dyDescent="0.45">
      <c r="B8" s="7"/>
      <c r="F8" s="8"/>
    </row>
    <row r="9" spans="2:6" ht="20.05" customHeight="1" thickTop="1" thickBot="1" x14ac:dyDescent="0.45">
      <c r="B9" s="7"/>
      <c r="C9" s="1" t="s">
        <v>14</v>
      </c>
      <c r="E9" s="4">
        <v>6.0000000000000001E-3</v>
      </c>
      <c r="F9" s="8"/>
    </row>
    <row r="10" spans="2:6" ht="10" customHeight="1" thickTop="1" x14ac:dyDescent="0.4">
      <c r="B10" s="7"/>
      <c r="F10" s="8"/>
    </row>
    <row r="11" spans="2:6" ht="20.05" customHeight="1" x14ac:dyDescent="0.4">
      <c r="B11" s="7"/>
      <c r="C11" s="19" t="s">
        <v>31</v>
      </c>
      <c r="E11" s="5">
        <f>salario * 30%</f>
        <v>12060</v>
      </c>
      <c r="F11" s="8"/>
    </row>
    <row r="12" spans="2:6" ht="10" customHeight="1" thickBot="1" x14ac:dyDescent="0.45">
      <c r="B12" s="9"/>
      <c r="C12" s="10"/>
      <c r="D12" s="10"/>
      <c r="E12" s="6"/>
      <c r="F12" s="11"/>
    </row>
    <row r="13" spans="2:6" ht="15.45" thickTop="1" thickBot="1" x14ac:dyDescent="0.45"/>
    <row r="14" spans="2:6" s="1" customFormat="1" ht="20.05" customHeight="1" thickTop="1" x14ac:dyDescent="0.4">
      <c r="B14" s="57" t="s">
        <v>0</v>
      </c>
      <c r="C14" s="58"/>
      <c r="D14" s="58"/>
      <c r="E14" s="58"/>
      <c r="F14" s="59"/>
    </row>
    <row r="15" spans="2:6" ht="10" customHeight="1" thickBot="1" x14ac:dyDescent="0.45">
      <c r="B15" s="7"/>
      <c r="C15" s="12"/>
      <c r="F15" s="8"/>
    </row>
    <row r="16" spans="2:6" s="1" customFormat="1" ht="20.05" customHeight="1" thickTop="1" thickBot="1" x14ac:dyDescent="0.45">
      <c r="B16" s="13"/>
      <c r="C16" s="1" t="s">
        <v>1</v>
      </c>
      <c r="E16" s="3">
        <v>12060</v>
      </c>
      <c r="F16" s="14"/>
    </row>
    <row r="17" spans="2:6" ht="10" customHeight="1" thickTop="1" thickBot="1" x14ac:dyDescent="0.45">
      <c r="B17" s="7"/>
      <c r="F17" s="8"/>
    </row>
    <row r="18" spans="2:6" s="1" customFormat="1" ht="20.05" customHeight="1" thickTop="1" thickBot="1" x14ac:dyDescent="0.45">
      <c r="B18" s="13"/>
      <c r="C18" s="1" t="s">
        <v>2</v>
      </c>
      <c r="E18" s="15">
        <v>10</v>
      </c>
      <c r="F18" s="14"/>
    </row>
    <row r="19" spans="2:6" ht="10" customHeight="1" thickTop="1" thickBot="1" x14ac:dyDescent="0.45">
      <c r="B19" s="7"/>
      <c r="F19" s="8"/>
    </row>
    <row r="20" spans="2:6" s="1" customFormat="1" ht="20.05" customHeight="1" thickTop="1" thickBot="1" x14ac:dyDescent="0.45">
      <c r="B20" s="13"/>
      <c r="C20" s="1" t="s">
        <v>3</v>
      </c>
      <c r="E20" s="4">
        <v>1.0789999999999999E-2</v>
      </c>
      <c r="F20" s="14"/>
    </row>
    <row r="21" spans="2:6" ht="10" customHeight="1" thickTop="1" x14ac:dyDescent="0.4">
      <c r="B21" s="7"/>
      <c r="F21" s="8"/>
    </row>
    <row r="22" spans="2:6" s="1" customFormat="1" ht="20.05" customHeight="1" x14ac:dyDescent="0.4">
      <c r="B22" s="13"/>
      <c r="C22" s="19" t="s">
        <v>4</v>
      </c>
      <c r="E22" s="16">
        <f>FV(taxa_mensal,  qtde_anos * 12,  aporte*(-1))</f>
        <v>2934007.6031138767</v>
      </c>
      <c r="F22" s="14"/>
    </row>
    <row r="23" spans="2:6" ht="10" customHeight="1" x14ac:dyDescent="0.4">
      <c r="B23" s="7"/>
      <c r="C23" s="17"/>
      <c r="E23" s="18"/>
      <c r="F23" s="8"/>
    </row>
    <row r="24" spans="2:6" s="1" customFormat="1" ht="20.05" customHeight="1" x14ac:dyDescent="0.4">
      <c r="B24" s="13"/>
      <c r="C24" s="19" t="s">
        <v>5</v>
      </c>
      <c r="E24" s="16">
        <f>patrimonio * rendimento_carteira</f>
        <v>17604.04561868326</v>
      </c>
      <c r="F24" s="14"/>
    </row>
    <row r="25" spans="2:6" ht="10" customHeight="1" thickBot="1" x14ac:dyDescent="0.45">
      <c r="B25" s="9"/>
      <c r="C25" s="10"/>
      <c r="D25" s="10"/>
      <c r="E25" s="10"/>
      <c r="F25" s="11"/>
    </row>
    <row r="26" spans="2:6" ht="15.45" thickTop="1" thickBot="1" x14ac:dyDescent="0.45"/>
    <row r="27" spans="2:6" ht="21" thickTop="1" x14ac:dyDescent="0.4">
      <c r="B27" s="57" t="s">
        <v>6</v>
      </c>
      <c r="C27" s="58"/>
      <c r="D27" s="58"/>
      <c r="E27" s="60" t="s">
        <v>12</v>
      </c>
      <c r="F27" s="61"/>
    </row>
    <row r="28" spans="2:6" ht="10" customHeight="1" x14ac:dyDescent="0.4">
      <c r="B28" s="25"/>
      <c r="C28" s="20"/>
      <c r="D28" s="20"/>
      <c r="E28" s="20"/>
      <c r="F28" s="21"/>
    </row>
    <row r="29" spans="2:6" s="1" customFormat="1" ht="18" customHeight="1" x14ac:dyDescent="0.4">
      <c r="B29" s="43">
        <v>2</v>
      </c>
      <c r="C29" s="26" t="s">
        <v>7</v>
      </c>
      <c r="D29" s="27">
        <f>FV(taxa_mensal,  B29*12,  aporte*(-1))</f>
        <v>328365.1852096013</v>
      </c>
      <c r="E29" s="27">
        <f>D29*rendimento_carteira</f>
        <v>1970.1911112576079</v>
      </c>
      <c r="F29" s="44"/>
    </row>
    <row r="30" spans="2:6" s="1" customFormat="1" ht="18" customHeight="1" x14ac:dyDescent="0.4">
      <c r="B30" s="43">
        <v>5</v>
      </c>
      <c r="C30" s="26" t="s">
        <v>8</v>
      </c>
      <c r="D30" s="27">
        <f>FV(taxa_mensal,  B30*12,  aporte*(-1))</f>
        <v>1010349.582821761</v>
      </c>
      <c r="E30" s="27">
        <f>D30*rendimento_carteira</f>
        <v>6062.0974969305662</v>
      </c>
      <c r="F30" s="44"/>
    </row>
    <row r="31" spans="2:6" s="1" customFormat="1" ht="18" customHeight="1" x14ac:dyDescent="0.4">
      <c r="B31" s="43">
        <v>10</v>
      </c>
      <c r="C31" s="26" t="s">
        <v>9</v>
      </c>
      <c r="D31" s="27">
        <f>FV(taxa_mensal,  B31*12,  aporte*(-1))</f>
        <v>2934007.6031138767</v>
      </c>
      <c r="E31" s="27">
        <f>D31*rendimento_carteira</f>
        <v>17604.04561868326</v>
      </c>
      <c r="F31" s="44"/>
    </row>
    <row r="32" spans="2:6" s="1" customFormat="1" ht="18" customHeight="1" x14ac:dyDescent="0.4">
      <c r="B32" s="43">
        <v>20</v>
      </c>
      <c r="C32" s="26" t="s">
        <v>10</v>
      </c>
      <c r="D32" s="27">
        <f>FV(taxa_mensal,  B32*12,  aporte*(-1))</f>
        <v>13569892.705170792</v>
      </c>
      <c r="E32" s="27">
        <f>D32*rendimento_carteira</f>
        <v>81419.356231024751</v>
      </c>
      <c r="F32" s="44"/>
    </row>
    <row r="33" spans="2:6" s="1" customFormat="1" ht="18" customHeight="1" x14ac:dyDescent="0.4">
      <c r="B33" s="43">
        <v>30</v>
      </c>
      <c r="C33" s="26" t="s">
        <v>11</v>
      </c>
      <c r="D33" s="27">
        <f>FV(taxa_mensal,  B33*12,  aporte*(-1))</f>
        <v>52125366.039356858</v>
      </c>
      <c r="E33" s="27">
        <f>D33*rendimento_carteira</f>
        <v>312752.19623614114</v>
      </c>
      <c r="F33" s="44"/>
    </row>
    <row r="34" spans="2:6" ht="10" customHeight="1" thickBot="1" x14ac:dyDescent="0.45">
      <c r="B34" s="22"/>
      <c r="C34" s="23"/>
      <c r="D34" s="23"/>
      <c r="E34" s="23"/>
      <c r="F34" s="24"/>
    </row>
    <row r="35" spans="2:6" ht="15.45" thickTop="1" thickBot="1" x14ac:dyDescent="0.45"/>
    <row r="36" spans="2:6" ht="10" customHeight="1" thickTop="1" thickBot="1" x14ac:dyDescent="0.45">
      <c r="B36" s="28"/>
      <c r="C36" s="29"/>
      <c r="D36" s="29"/>
      <c r="E36" s="29"/>
      <c r="F36" s="30"/>
    </row>
    <row r="37" spans="2:6" s="1" customFormat="1" ht="20.05" customHeight="1" thickTop="1" thickBot="1" x14ac:dyDescent="0.45">
      <c r="B37" s="13"/>
      <c r="C37" s="42" t="s">
        <v>32</v>
      </c>
      <c r="E37" s="15" t="s">
        <v>29</v>
      </c>
      <c r="F37" s="14"/>
    </row>
    <row r="38" spans="2:6" ht="10" customHeight="1" thickTop="1" x14ac:dyDescent="0.4">
      <c r="B38" s="7"/>
      <c r="F38" s="8"/>
    </row>
    <row r="39" spans="2:6" s="1" customFormat="1" ht="20.05" customHeight="1" x14ac:dyDescent="0.4">
      <c r="B39" s="13"/>
      <c r="C39" s="41" t="s">
        <v>18</v>
      </c>
      <c r="E39" s="16">
        <f>aporte</f>
        <v>12060</v>
      </c>
      <c r="F39" s="14"/>
    </row>
    <row r="40" spans="2:6" ht="10" customHeight="1" x14ac:dyDescent="0.4">
      <c r="B40" s="7"/>
      <c r="F40" s="8"/>
    </row>
    <row r="41" spans="2:6" s="1" customFormat="1" ht="18" customHeight="1" x14ac:dyDescent="0.4">
      <c r="B41" s="31"/>
      <c r="C41" s="32" t="s">
        <v>27</v>
      </c>
      <c r="D41" s="33" t="s">
        <v>25</v>
      </c>
      <c r="E41" s="33" t="s">
        <v>26</v>
      </c>
      <c r="F41" s="34"/>
    </row>
    <row r="42" spans="2:6" s="1" customFormat="1" ht="18" customHeight="1" x14ac:dyDescent="0.4">
      <c r="B42" s="13"/>
      <c r="C42" s="35" t="s">
        <v>19</v>
      </c>
      <c r="D42" s="36">
        <f>VLOOKUP($E$37 &amp; "-" &amp; C42,Apoio!$B$2:$E$20,4,0)</f>
        <v>0.5</v>
      </c>
      <c r="E42" s="37">
        <f t="shared" ref="E42:E47" si="0">D42 * valor_a_investir</f>
        <v>6030</v>
      </c>
      <c r="F42" s="38">
        <f>E42</f>
        <v>6030</v>
      </c>
    </row>
    <row r="43" spans="2:6" s="1" customFormat="1" ht="18" customHeight="1" x14ac:dyDescent="0.4">
      <c r="B43" s="13"/>
      <c r="C43" s="35" t="s">
        <v>20</v>
      </c>
      <c r="D43" s="36">
        <f>VLOOKUP($E$37 &amp; "-" &amp; C43,Apoio!$B$2:$E$20,4,0)</f>
        <v>0.1</v>
      </c>
      <c r="E43" s="37">
        <f t="shared" si="0"/>
        <v>1206</v>
      </c>
      <c r="F43" s="38">
        <f t="shared" ref="F43:F47" si="1">E43</f>
        <v>1206</v>
      </c>
    </row>
    <row r="44" spans="2:6" s="1" customFormat="1" ht="18" customHeight="1" x14ac:dyDescent="0.4">
      <c r="B44" s="13"/>
      <c r="C44" s="35" t="s">
        <v>21</v>
      </c>
      <c r="D44" s="36">
        <f>VLOOKUP($E$37 &amp; "-" &amp; C44,Apoio!$B$2:$E$20,4,0)</f>
        <v>0.05</v>
      </c>
      <c r="E44" s="37">
        <f t="shared" si="0"/>
        <v>603</v>
      </c>
      <c r="F44" s="38">
        <f t="shared" si="1"/>
        <v>603</v>
      </c>
    </row>
    <row r="45" spans="2:6" s="1" customFormat="1" ht="18" customHeight="1" x14ac:dyDescent="0.4">
      <c r="B45" s="13"/>
      <c r="C45" s="35" t="s">
        <v>22</v>
      </c>
      <c r="D45" s="36">
        <f>VLOOKUP($E$37 &amp; "-" &amp; C45,Apoio!$B$2:$E$20,4,0)</f>
        <v>0.05</v>
      </c>
      <c r="E45" s="37">
        <f t="shared" si="0"/>
        <v>603</v>
      </c>
      <c r="F45" s="38">
        <f t="shared" si="1"/>
        <v>603</v>
      </c>
    </row>
    <row r="46" spans="2:6" s="1" customFormat="1" ht="18" customHeight="1" x14ac:dyDescent="0.4">
      <c r="B46" s="13"/>
      <c r="C46" s="35" t="s">
        <v>23</v>
      </c>
      <c r="D46" s="36">
        <f>VLOOKUP($E$37 &amp; "-" &amp; C46,Apoio!$B$2:$E$20,4,0)</f>
        <v>0.2</v>
      </c>
      <c r="E46" s="37">
        <f t="shared" si="0"/>
        <v>2412</v>
      </c>
      <c r="F46" s="38">
        <f t="shared" si="1"/>
        <v>2412</v>
      </c>
    </row>
    <row r="47" spans="2:6" s="1" customFormat="1" ht="18" customHeight="1" x14ac:dyDescent="0.4">
      <c r="B47" s="13"/>
      <c r="C47" s="35" t="s">
        <v>24</v>
      </c>
      <c r="D47" s="36">
        <f>VLOOKUP($E$37 &amp; "-" &amp; C47,Apoio!$B$2:$E$20,4,0)</f>
        <v>0.1</v>
      </c>
      <c r="E47" s="37">
        <f t="shared" si="0"/>
        <v>1206</v>
      </c>
      <c r="F47" s="38">
        <f t="shared" si="1"/>
        <v>1206</v>
      </c>
    </row>
    <row r="48" spans="2:6" s="1" customFormat="1" ht="18" customHeight="1" x14ac:dyDescent="0.4">
      <c r="B48" s="31"/>
      <c r="C48" s="39"/>
      <c r="D48" s="39"/>
      <c r="E48" s="40">
        <f>SUM(E42:E47)</f>
        <v>12060</v>
      </c>
      <c r="F48" s="34"/>
    </row>
    <row r="49" spans="2:6" ht="10" customHeight="1" x14ac:dyDescent="0.4">
      <c r="B49" s="7"/>
      <c r="F49" s="8"/>
    </row>
    <row r="50" spans="2:6" x14ac:dyDescent="0.4">
      <c r="B50" s="7"/>
      <c r="F50" s="8"/>
    </row>
    <row r="51" spans="2:6" x14ac:dyDescent="0.4">
      <c r="B51" s="7"/>
      <c r="F51" s="8"/>
    </row>
    <row r="52" spans="2:6" x14ac:dyDescent="0.4">
      <c r="B52" s="7"/>
      <c r="F52" s="8"/>
    </row>
    <row r="53" spans="2:6" x14ac:dyDescent="0.4">
      <c r="B53" s="7"/>
      <c r="F53" s="8"/>
    </row>
    <row r="54" spans="2:6" x14ac:dyDescent="0.4">
      <c r="B54" s="7"/>
      <c r="F54" s="8"/>
    </row>
    <row r="55" spans="2:6" x14ac:dyDescent="0.4">
      <c r="B55" s="7"/>
      <c r="F55" s="8"/>
    </row>
    <row r="56" spans="2:6" x14ac:dyDescent="0.4">
      <c r="B56" s="7"/>
      <c r="F56" s="8"/>
    </row>
    <row r="57" spans="2:6" x14ac:dyDescent="0.4">
      <c r="B57" s="7"/>
      <c r="F57" s="8"/>
    </row>
    <row r="58" spans="2:6" x14ac:dyDescent="0.4">
      <c r="B58" s="7"/>
      <c r="F58" s="8"/>
    </row>
    <row r="59" spans="2:6" ht="15" thickBot="1" x14ac:dyDescent="0.45">
      <c r="B59" s="9"/>
      <c r="C59" s="10"/>
      <c r="D59" s="10"/>
      <c r="E59" s="10"/>
      <c r="F59" s="11"/>
    </row>
    <row r="60" spans="2:6" ht="15" thickTop="1" x14ac:dyDescent="0.4"/>
  </sheetData>
  <mergeCells count="4">
    <mergeCell ref="B5:F5"/>
    <mergeCell ref="B14:F14"/>
    <mergeCell ref="B27:D27"/>
    <mergeCell ref="E27:F27"/>
  </mergeCells>
  <dataValidations count="1">
    <dataValidation type="list" allowBlank="1" showInputMessage="1" showErrorMessage="1" sqref="E37" xr:uid="{1C7A853C-6C6C-427F-B4B5-B49393ED79F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9FA9-829D-4C2A-A882-839FA31A53DE}">
  <dimension ref="B1:E20"/>
  <sheetViews>
    <sheetView showGridLines="0" workbookViewId="0">
      <selection activeCell="H5" sqref="H5"/>
    </sheetView>
  </sheetViews>
  <sheetFormatPr defaultRowHeight="14.6" x14ac:dyDescent="0.4"/>
  <cols>
    <col min="2" max="2" width="25.921875" bestFit="1" customWidth="1"/>
    <col min="3" max="3" width="14.07421875" customWidth="1"/>
    <col min="4" max="4" width="16.61328125" customWidth="1"/>
    <col min="5" max="5" width="17.69140625" style="2" bestFit="1" customWidth="1"/>
  </cols>
  <sheetData>
    <row r="1" spans="2:5" ht="15" thickBot="1" x14ac:dyDescent="0.45"/>
    <row r="2" spans="2:5" s="1" customFormat="1" ht="18" customHeight="1" x14ac:dyDescent="0.4">
      <c r="B2" s="45" t="s">
        <v>30</v>
      </c>
      <c r="C2" s="46" t="s">
        <v>16</v>
      </c>
      <c r="D2" s="46" t="s">
        <v>27</v>
      </c>
      <c r="E2" s="53" t="s">
        <v>25</v>
      </c>
    </row>
    <row r="3" spans="2:5" s="1" customFormat="1" ht="18" customHeight="1" x14ac:dyDescent="0.4">
      <c r="B3" s="47" t="str">
        <f>C3&amp;"-"&amp;D3</f>
        <v>Conservador-Papel</v>
      </c>
      <c r="C3" s="48" t="s">
        <v>28</v>
      </c>
      <c r="D3" s="48" t="s">
        <v>19</v>
      </c>
      <c r="E3" s="54">
        <v>0.3</v>
      </c>
    </row>
    <row r="4" spans="2:5" s="1" customFormat="1" ht="18" customHeight="1" x14ac:dyDescent="0.4">
      <c r="B4" s="47" t="str">
        <f t="shared" ref="B4:B20" si="0">C4&amp;"-"&amp;D4</f>
        <v>Conservador-Tijolo</v>
      </c>
      <c r="C4" s="48" t="s">
        <v>28</v>
      </c>
      <c r="D4" s="48" t="s">
        <v>20</v>
      </c>
      <c r="E4" s="54">
        <v>0.5</v>
      </c>
    </row>
    <row r="5" spans="2:5" s="1" customFormat="1" ht="18" customHeight="1" x14ac:dyDescent="0.4">
      <c r="B5" s="47" t="str">
        <f t="shared" si="0"/>
        <v>Conservador-Híbridos</v>
      </c>
      <c r="C5" s="48" t="s">
        <v>28</v>
      </c>
      <c r="D5" s="48" t="s">
        <v>21</v>
      </c>
      <c r="E5" s="54">
        <v>0.1</v>
      </c>
    </row>
    <row r="6" spans="2:5" s="1" customFormat="1" ht="18" customHeight="1" x14ac:dyDescent="0.4">
      <c r="B6" s="47" t="str">
        <f t="shared" si="0"/>
        <v>Conservador-FOFs</v>
      </c>
      <c r="C6" s="48" t="s">
        <v>28</v>
      </c>
      <c r="D6" s="48" t="s">
        <v>22</v>
      </c>
      <c r="E6" s="54">
        <v>0.1</v>
      </c>
    </row>
    <row r="7" spans="2:5" s="1" customFormat="1" ht="18" customHeight="1" x14ac:dyDescent="0.4">
      <c r="B7" s="47" t="str">
        <f t="shared" si="0"/>
        <v>Conservador-Desenvolvimento</v>
      </c>
      <c r="C7" s="48" t="s">
        <v>28</v>
      </c>
      <c r="D7" s="48" t="s">
        <v>23</v>
      </c>
      <c r="E7" s="54">
        <v>0</v>
      </c>
    </row>
    <row r="8" spans="2:5" s="1" customFormat="1" ht="18" customHeight="1" thickBot="1" x14ac:dyDescent="0.45">
      <c r="B8" s="49" t="str">
        <f t="shared" si="0"/>
        <v>Conservador-Hotelarias</v>
      </c>
      <c r="C8" s="50" t="s">
        <v>28</v>
      </c>
      <c r="D8" s="50" t="s">
        <v>24</v>
      </c>
      <c r="E8" s="55">
        <v>0</v>
      </c>
    </row>
    <row r="9" spans="2:5" s="1" customFormat="1" ht="18" customHeight="1" x14ac:dyDescent="0.4">
      <c r="B9" s="51" t="str">
        <f t="shared" si="0"/>
        <v>Moderado-Papel</v>
      </c>
      <c r="C9" s="52" t="s">
        <v>17</v>
      </c>
      <c r="D9" s="52" t="s">
        <v>19</v>
      </c>
      <c r="E9" s="56">
        <v>0.32</v>
      </c>
    </row>
    <row r="10" spans="2:5" s="1" customFormat="1" ht="18" customHeight="1" x14ac:dyDescent="0.4">
      <c r="B10" s="47" t="str">
        <f t="shared" si="0"/>
        <v>Moderado-Tijolo</v>
      </c>
      <c r="C10" s="48" t="s">
        <v>17</v>
      </c>
      <c r="D10" s="48" t="s">
        <v>20</v>
      </c>
      <c r="E10" s="54">
        <v>0.35</v>
      </c>
    </row>
    <row r="11" spans="2:5" s="1" customFormat="1" ht="18" customHeight="1" x14ac:dyDescent="0.4">
      <c r="B11" s="47" t="str">
        <f t="shared" si="0"/>
        <v>Moderado-Híbridos</v>
      </c>
      <c r="C11" s="48" t="s">
        <v>17</v>
      </c>
      <c r="D11" s="48" t="s">
        <v>21</v>
      </c>
      <c r="E11" s="54">
        <v>0.08</v>
      </c>
    </row>
    <row r="12" spans="2:5" s="1" customFormat="1" ht="18" customHeight="1" x14ac:dyDescent="0.4">
      <c r="B12" s="47" t="str">
        <f t="shared" si="0"/>
        <v>Moderado-FOFs</v>
      </c>
      <c r="C12" s="48" t="s">
        <v>17</v>
      </c>
      <c r="D12" s="48" t="s">
        <v>22</v>
      </c>
      <c r="E12" s="54">
        <v>0.05</v>
      </c>
    </row>
    <row r="13" spans="2:5" s="1" customFormat="1" ht="18" customHeight="1" x14ac:dyDescent="0.4">
      <c r="B13" s="47" t="str">
        <f t="shared" si="0"/>
        <v>Moderado-Desenvolvimento</v>
      </c>
      <c r="C13" s="48" t="s">
        <v>17</v>
      </c>
      <c r="D13" s="48" t="s">
        <v>23</v>
      </c>
      <c r="E13" s="54">
        <v>0.1</v>
      </c>
    </row>
    <row r="14" spans="2:5" s="1" customFormat="1" ht="18" customHeight="1" thickBot="1" x14ac:dyDescent="0.45">
      <c r="B14" s="49" t="str">
        <f t="shared" si="0"/>
        <v>Moderado-Hotelarias</v>
      </c>
      <c r="C14" s="50" t="s">
        <v>17</v>
      </c>
      <c r="D14" s="50" t="s">
        <v>24</v>
      </c>
      <c r="E14" s="55">
        <v>0.1</v>
      </c>
    </row>
    <row r="15" spans="2:5" s="1" customFormat="1" ht="18" customHeight="1" x14ac:dyDescent="0.4">
      <c r="B15" s="51" t="str">
        <f t="shared" si="0"/>
        <v>Agressivo-Papel</v>
      </c>
      <c r="C15" s="52" t="s">
        <v>29</v>
      </c>
      <c r="D15" s="52" t="s">
        <v>19</v>
      </c>
      <c r="E15" s="56">
        <v>0.5</v>
      </c>
    </row>
    <row r="16" spans="2:5" s="1" customFormat="1" ht="18" customHeight="1" x14ac:dyDescent="0.4">
      <c r="B16" s="47" t="str">
        <f t="shared" si="0"/>
        <v>Agressivo-Tijolo</v>
      </c>
      <c r="C16" s="48" t="s">
        <v>29</v>
      </c>
      <c r="D16" s="48" t="s">
        <v>20</v>
      </c>
      <c r="E16" s="54">
        <v>0.1</v>
      </c>
    </row>
    <row r="17" spans="2:5" s="1" customFormat="1" ht="18" customHeight="1" x14ac:dyDescent="0.4">
      <c r="B17" s="47" t="str">
        <f t="shared" si="0"/>
        <v>Agressivo-Híbridos</v>
      </c>
      <c r="C17" s="48" t="s">
        <v>29</v>
      </c>
      <c r="D17" s="48" t="s">
        <v>21</v>
      </c>
      <c r="E17" s="54">
        <v>0.05</v>
      </c>
    </row>
    <row r="18" spans="2:5" s="1" customFormat="1" ht="18" customHeight="1" x14ac:dyDescent="0.4">
      <c r="B18" s="47" t="str">
        <f t="shared" si="0"/>
        <v>Agressivo-FOFs</v>
      </c>
      <c r="C18" s="48" t="s">
        <v>29</v>
      </c>
      <c r="D18" s="48" t="s">
        <v>22</v>
      </c>
      <c r="E18" s="54">
        <v>0.05</v>
      </c>
    </row>
    <row r="19" spans="2:5" s="1" customFormat="1" ht="18" customHeight="1" x14ac:dyDescent="0.4">
      <c r="B19" s="47" t="str">
        <f t="shared" si="0"/>
        <v>Agressivo-Desenvolvimento</v>
      </c>
      <c r="C19" s="48" t="s">
        <v>29</v>
      </c>
      <c r="D19" s="48" t="s">
        <v>23</v>
      </c>
      <c r="E19" s="54">
        <v>0.2</v>
      </c>
    </row>
    <row r="20" spans="2:5" s="1" customFormat="1" ht="18" customHeight="1" thickBot="1" x14ac:dyDescent="0.45">
      <c r="B20" s="49" t="str">
        <f t="shared" si="0"/>
        <v>Agressivo-Hotelarias</v>
      </c>
      <c r="C20" s="50" t="s">
        <v>29</v>
      </c>
      <c r="D20" s="50" t="s">
        <v>24</v>
      </c>
      <c r="E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aporte</vt:lpstr>
      <vt:lpstr>patrimonio</vt:lpstr>
      <vt:lpstr>qtde_anos</vt:lpstr>
      <vt:lpstr>rendimento_carteira</vt:lpstr>
      <vt:lpstr>salario</vt:lpstr>
      <vt:lpstr>taxa_mensal</vt:lpstr>
      <vt:lpstr>valor_a_investir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Gois</dc:creator>
  <cp:lastModifiedBy>Carol Gois</cp:lastModifiedBy>
  <dcterms:created xsi:type="dcterms:W3CDTF">2025-06-18T18:03:35Z</dcterms:created>
  <dcterms:modified xsi:type="dcterms:W3CDTF">2025-06-30T22:10:14Z</dcterms:modified>
</cp:coreProperties>
</file>