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p Viral Words" sheetId="1" r:id="rId3"/>
    <sheet state="visible" name="INTRO by Ripenn" sheetId="2" r:id="rId4"/>
    <sheet state="visible" name="Buzzfeed" sheetId="3" r:id="rId5"/>
    <sheet state="visible" name="ViralNova" sheetId="4" r:id="rId6"/>
    <sheet state="visible" name="Upworthy" sheetId="5" r:id="rId7"/>
    <sheet state="visible" name="Wimp" sheetId="6" r:id="rId8"/>
    <sheet state="visible" name="Feedly" sheetId="7" r:id="rId9"/>
    <sheet state="visible" name="STATS" sheetId="8" r:id="rId10"/>
    <sheet state="visible" name="all urls" sheetId="9" r:id="rId11"/>
  </sheets>
  <definedNames>
    <definedName name="buzzfeed">Buzzfeed!$A$1:$A$602</definedName>
    <definedName name="viralnova">ViralNova!$A$1:$A$1003</definedName>
    <definedName name="upworthy">Upworthy!$A$1:$A$446</definedName>
    <definedName name="wimp">Wimp!$A$1:$A$576</definedName>
  </definedNames>
  <calcPr/>
</workbook>
</file>

<file path=xl/sharedStrings.xml><?xml version="1.0" encoding="utf-8"?>
<sst xmlns="http://schemas.openxmlformats.org/spreadsheetml/2006/main" count="15439" uniqueCount="3853">
  <si>
    <t>Most Popular Words in Viral Headlines</t>
  </si>
  <si>
    <t>Most Popular Uncommon Words</t>
  </si>
  <si>
    <t>Most Popular 2-Word Phrases</t>
  </si>
  <si>
    <t>Most Popular 3-Word Phrases</t>
  </si>
  <si>
    <t>Most Popular 4-Word Phrases</t>
  </si>
  <si>
    <t>Words</t>
  </si>
  <si>
    <t># of uses</t>
  </si>
  <si>
    <t>%</t>
  </si>
  <si>
    <t>Phrases</t>
  </si>
  <si>
    <t>#</t>
  </si>
  <si>
    <t>Two-word Phrase</t>
  </si>
  <si>
    <t>the</t>
  </si>
  <si>
    <t>people</t>
  </si>
  <si>
    <t>this is</t>
  </si>
  <si>
    <t>this is the</t>
  </si>
  <si>
    <t>wait til you see</t>
  </si>
  <si>
    <t>a</t>
  </si>
  <si>
    <t>see</t>
  </si>
  <si>
    <t>in the</t>
  </si>
  <si>
    <t>will make you</t>
  </si>
  <si>
    <t>til you see what</t>
  </si>
  <si>
    <t>this</t>
  </si>
  <si>
    <t>one</t>
  </si>
  <si>
    <t>how to</t>
  </si>
  <si>
    <t>when you see</t>
  </si>
  <si>
    <t>that will make you</t>
  </si>
  <si>
    <t>to</t>
  </si>
  <si>
    <t>make</t>
  </si>
  <si>
    <t>is the</t>
  </si>
  <si>
    <t>til you see</t>
  </si>
  <si>
    <t>will blow your mind</t>
  </si>
  <si>
    <t>you</t>
  </si>
  <si>
    <t>day</t>
  </si>
  <si>
    <t>of the</t>
  </si>
  <si>
    <t>what happens when</t>
  </si>
  <si>
    <t>it looks like a</t>
  </si>
  <si>
    <t>is</t>
  </si>
  <si>
    <t>it’s</t>
  </si>
  <si>
    <t>the most</t>
  </si>
  <si>
    <t>wait til you</t>
  </si>
  <si>
    <t>you need to know</t>
  </si>
  <si>
    <t>of</t>
  </si>
  <si>
    <t>man</t>
  </si>
  <si>
    <t>what this</t>
  </si>
  <si>
    <t>here are the</t>
  </si>
  <si>
    <t>what happened to this</t>
  </si>
  <si>
    <t>in</t>
  </si>
  <si>
    <t>old</t>
  </si>
  <si>
    <t>on the</t>
  </si>
  <si>
    <t>you see what</t>
  </si>
  <si>
    <t>the reason why is</t>
  </si>
  <si>
    <t>and</t>
  </si>
  <si>
    <t>out</t>
  </si>
  <si>
    <t>when you</t>
  </si>
  <si>
    <t>you need to</t>
  </si>
  <si>
    <t>might look like a</t>
  </si>
  <si>
    <t>it</t>
  </si>
  <si>
    <t>dog</t>
  </si>
  <si>
    <t>you see</t>
  </si>
  <si>
    <t>this is what</t>
  </si>
  <si>
    <t>is wha thappens when</t>
  </si>
  <si>
    <t>what</t>
  </si>
  <si>
    <t>guy</t>
  </si>
  <si>
    <t>in a</t>
  </si>
  <si>
    <t>that will make</t>
  </si>
  <si>
    <t>for the first time</t>
  </si>
  <si>
    <t>i</t>
  </si>
  <si>
    <t>new</t>
  </si>
  <si>
    <t>what happened</t>
  </si>
  <si>
    <t>what this guy</t>
  </si>
  <si>
    <t>what he found is</t>
  </si>
  <si>
    <t>for</t>
  </si>
  <si>
    <t>video</t>
  </si>
  <si>
    <t>this guy</t>
  </si>
  <si>
    <t>what happened to</t>
  </si>
  <si>
    <t>this is what happens</t>
  </si>
  <si>
    <t>that</t>
  </si>
  <si>
    <t>things</t>
  </si>
  <si>
    <t>that will</t>
  </si>
  <si>
    <t>like a normal</t>
  </si>
  <si>
    <t>thing i've ever seen</t>
  </si>
  <si>
    <t>how</t>
  </si>
  <si>
    <t>life</t>
  </si>
  <si>
    <t>at the</t>
  </si>
  <si>
    <t>in the world</t>
  </si>
  <si>
    <t>the definitive ranking of</t>
  </si>
  <si>
    <t>are</t>
  </si>
  <si>
    <t>made</t>
  </si>
  <si>
    <t>to be</t>
  </si>
  <si>
    <t>what he did</t>
  </si>
  <si>
    <t>look like a normal</t>
  </si>
  <si>
    <t>your</t>
  </si>
  <si>
    <t>year</t>
  </si>
  <si>
    <t>to the</t>
  </si>
  <si>
    <t>looks like a</t>
  </si>
  <si>
    <t>on</t>
  </si>
  <si>
    <t>never</t>
  </si>
  <si>
    <t>the best</t>
  </si>
  <si>
    <t>i've ever seen</t>
  </si>
  <si>
    <t>with</t>
  </si>
  <si>
    <t>facebook</t>
  </si>
  <si>
    <t>make you</t>
  </si>
  <si>
    <t>how to make</t>
  </si>
  <si>
    <t>but</t>
  </si>
  <si>
    <t>awesome</t>
  </si>
  <si>
    <t>blow your mind</t>
  </si>
  <si>
    <t>these</t>
  </si>
  <si>
    <t>girl</t>
  </si>
  <si>
    <t>was</t>
  </si>
  <si>
    <t>look</t>
  </si>
  <si>
    <t>from</t>
  </si>
  <si>
    <t>photos</t>
  </si>
  <si>
    <t>just</t>
  </si>
  <si>
    <t>love</t>
  </si>
  <si>
    <t>when</t>
  </si>
  <si>
    <t>know</t>
  </si>
  <si>
    <t>will</t>
  </si>
  <si>
    <t>best</t>
  </si>
  <si>
    <t>his</t>
  </si>
  <si>
    <t>way</t>
  </si>
  <si>
    <t>at</t>
  </si>
  <si>
    <t>thing</t>
  </si>
  <si>
    <t>an</t>
  </si>
  <si>
    <t>beautiful</t>
  </si>
  <si>
    <t>why</t>
  </si>
  <si>
    <t>time</t>
  </si>
  <si>
    <t>little</t>
  </si>
  <si>
    <t>they</t>
  </si>
  <si>
    <t>more</t>
  </si>
  <si>
    <t>ever</t>
  </si>
  <si>
    <t>first</t>
  </si>
  <si>
    <t>be</t>
  </si>
  <si>
    <t>happened</t>
  </si>
  <si>
    <t>about</t>
  </si>
  <si>
    <t>heart</t>
  </si>
  <si>
    <t>he</t>
  </si>
  <si>
    <t>now</t>
  </si>
  <si>
    <t>like</t>
  </si>
  <si>
    <t>you’ll</t>
  </si>
  <si>
    <t>being</t>
  </si>
  <si>
    <t>ways</t>
  </si>
  <si>
    <t>not</t>
  </si>
  <si>
    <t>want</t>
  </si>
  <si>
    <t>did</t>
  </si>
  <si>
    <t>think</t>
  </si>
  <si>
    <t>me</t>
  </si>
  <si>
    <t>something</t>
  </si>
  <si>
    <t>can</t>
  </si>
  <si>
    <t>years</t>
  </si>
  <si>
    <t>so</t>
  </si>
  <si>
    <t>found</t>
  </si>
  <si>
    <t>better</t>
  </si>
  <si>
    <t>seen</t>
  </si>
  <si>
    <t>her</t>
  </si>
  <si>
    <t>baby</t>
  </si>
  <si>
    <t>by</t>
  </si>
  <si>
    <t>really</t>
  </si>
  <si>
    <t>world</t>
  </si>
  <si>
    <t>actually</t>
  </si>
  <si>
    <t>valentine’s</t>
  </si>
  <si>
    <t>most</t>
  </si>
  <si>
    <t>down</t>
  </si>
  <si>
    <t>up</t>
  </si>
  <si>
    <t>reasons</t>
  </si>
  <si>
    <t>their</t>
  </si>
  <si>
    <t>watch</t>
  </si>
  <si>
    <t>my</t>
  </si>
  <si>
    <t>need</t>
  </si>
  <si>
    <t>here</t>
  </si>
  <si>
    <t>good</t>
  </si>
  <si>
    <t>who</t>
  </si>
  <si>
    <t>media</t>
  </si>
  <si>
    <t>have</t>
  </si>
  <si>
    <t>makes</t>
  </si>
  <si>
    <t>boy</t>
  </si>
  <si>
    <t>if</t>
  </si>
  <si>
    <t>mind</t>
  </si>
  <si>
    <t>right</t>
  </si>
  <si>
    <t>social</t>
  </si>
  <si>
    <t>ll</t>
  </si>
  <si>
    <t>as</t>
  </si>
  <si>
    <t>all</t>
  </si>
  <si>
    <t>no</t>
  </si>
  <si>
    <t>do</t>
  </si>
  <si>
    <t>should</t>
  </si>
  <si>
    <t>she</t>
  </si>
  <si>
    <t>after</t>
  </si>
  <si>
    <t>get</t>
  </si>
  <si>
    <t>re</t>
  </si>
  <si>
    <t>has</t>
  </si>
  <si>
    <t>there</t>
  </si>
  <si>
    <t>Thanks for your interest in our little project. You are welcome to use this data for your own research.</t>
  </si>
  <si>
    <t>We are excited to see what you come up with. Feel free to add, modify, and really do whatever you think needs to be done.</t>
  </si>
  <si>
    <t>The social sharing data was retrieved from SharedCount.com. Check them out!</t>
  </si>
  <si>
    <t>We just ask that you would link back to us and give a little credit for the time we put into getting this ball rolling :)</t>
  </si>
  <si>
    <t>Any questions? Feel free to email us at hello@ripenn.com</t>
  </si>
  <si>
    <t>TITLE</t>
  </si>
  <si>
    <t>URL</t>
  </si>
  <si>
    <t>CHAR COUNT</t>
  </si>
  <si>
    <t>NUMBER</t>
  </si>
  <si>
    <t>QUESTION</t>
  </si>
  <si>
    <t>FIRST PERSON</t>
  </si>
  <si>
    <t>WHY</t>
  </si>
  <si>
    <t>SEXUAL ORIENTATION</t>
  </si>
  <si>
    <t>FB Likes</t>
  </si>
  <si>
    <t>FB Shares</t>
  </si>
  <si>
    <t>FB Comments</t>
  </si>
  <si>
    <t>FB Total</t>
  </si>
  <si>
    <t>Tweets</t>
  </si>
  <si>
    <t>+1s</t>
  </si>
  <si>
    <t>Diggs</t>
  </si>
  <si>
    <t>Pins</t>
  </si>
  <si>
    <t>LinkedIn Shares</t>
  </si>
  <si>
    <t>Delicious</t>
  </si>
  <si>
    <t>StumbleUpon</t>
  </si>
  <si>
    <t>Reddit</t>
  </si>
  <si>
    <t>22 Messages From Creationists To People Who Believe In Evolution</t>
  </si>
  <si>
    <t>http://www.buzzfeed.com/mjs538/messages-from-creationists-to-people-who-believe-in-evolutio</t>
  </si>
  <si>
    <t>Yes</t>
  </si>
  <si>
    <t>No</t>
  </si>
  <si>
    <t>10 Pictures That Prove Bruno Mars Is Actually Powerline From “A Goofy Movie”</t>
  </si>
  <si>
    <t>http://www.buzzfeed.com/ellievhall/10-pictures-that-prove-bruno-mars-is-actually-powerline-from</t>
  </si>
  <si>
    <t>23 Things All Servers Will Understand</t>
  </si>
  <si>
    <t>http://www.buzzfeed.com/reneeallday/23-things-all-servers-will-understand-jggc</t>
  </si>
  <si>
    <t>10 Ways Canada Has Already Won The Winter Olympics</t>
  </si>
  <si>
    <t>http://www.buzzfeed.com/tanyachen/heartwarming-ways-canada-has-already-won-the-winter-olymp</t>
  </si>
  <si>
    <t>27 Weird And Creepy Vintage Valentine’s Day Cards</t>
  </si>
  <si>
    <t>http://www.buzzfeed.com/briangalindo/27-weird-and-creepy-vintage-valentines-day-cards</t>
  </si>
  <si>
    <t>52 Hilarious #ActivistPickUpLines For Valentine’s Day</t>
  </si>
  <si>
    <t>http://www.buzzfeed.com/tasneemnashrulla/52-hilarious-activistpickuplines-for-valentines-day</t>
  </si>
  <si>
    <t>44 Stock Photos That Hope To Change The Way We Look At Women</t>
  </si>
  <si>
    <t>http://www.buzzfeed.com/ashleyperez/stock-photos-that-hope-to-change-the-way-we-look-at-women</t>
  </si>
  <si>
    <t>27 Real Struggles That Only RAs Will Understand</t>
  </si>
  <si>
    <t>http://www.buzzfeed.com/regajha/real-struggles-that-ras-understand</t>
  </si>
  <si>
    <t>27 Signs You’ve Found The Perfect Roommate</t>
  </si>
  <si>
    <t>http://www.buzzfeed.com/regajha/signs-youve-found-the-perfect-roommate</t>
  </si>
  <si>
    <t>The 21 Stages Of Having Your Life Completely Ruined By Flappy Bird</t>
  </si>
  <si>
    <t>http://www.buzzfeed.com/mattbellassai/the-stages-of-having-your-life-completely-ruined-by-flapp</t>
  </si>
  <si>
    <t>26 Super-Sexy Pairs Of Men’s Underwear Totally Perfect For Valentine’s Day</t>
  </si>
  <si>
    <t>http://www.buzzfeed.com/juliegerstein/26-terrifyingly-sexy-pairs-of-mens-underwear-just-in-time-fo</t>
  </si>
  <si>
    <t>10 Types Of Friends You Shouldn’t Feel Bad Dumping</t>
  </si>
  <si>
    <t>http://www.buzzfeed.com/ariannarebolini/types-of-friends-you-shouldnt-feel-bad-dumping</t>
  </si>
  <si>
    <t>11 Emotionally Repressed Valentine’s Cards For British People</t>
  </si>
  <si>
    <t>http://www.buzzfeed.com/robinedds/emotionally-repressed-valentines-cards-for-british-people</t>
  </si>
  <si>
    <t>27 People Who Are Way Worse At Parenting Than You</t>
  </si>
  <si>
    <t>http://www.buzzfeed.com/mikespohr/people-who-are-way-worse-at-parenting-than-you</t>
  </si>
  <si>
    <t>20 Reasons Why White People Can’t Be Trusted</t>
  </si>
  <si>
    <t>http://www.buzzfeed.com/daves4/why-white-people-cant-be-trusted</t>
  </si>
  <si>
    <t>26 Signs You’re At An Italian-American Wedding</t>
  </si>
  <si>
    <t>http://www.buzzfeed.com/emmyf/signs-youre-at-an-italian-wedding</t>
  </si>
  <si>
    <t>23 More Workout Tanks To Not Work Out In</t>
  </si>
  <si>
    <t>http://www.buzzfeed.com/kmallikarjuna/more-fandom-muscle-shirts</t>
  </si>
  <si>
    <t>23 Stunningly Subtle Disney Tattoos</t>
  </si>
  <si>
    <t>http://www.buzzfeed.com/kmallikarjuna/stunningly-subtle-disney-tattoos</t>
  </si>
  <si>
    <t>22 Conversations Every Cat Owner Has Had With Their Pet</t>
  </si>
  <si>
    <t>http://www.buzzfeed.com/analuisa1234/23-conversations-every-cat-owner-has-had-with-thei-fxd2</t>
  </si>
  <si>
    <t>27 Tiny Animals That Will Warm Your Heart Today</t>
  </si>
  <si>
    <t>http://www.buzzfeed.com/conzpreti/little-animals-that-will-warm-your-heart-today</t>
  </si>
  <si>
    <t>20 Ways To Eat A Tim Tam</t>
  </si>
  <si>
    <t>http://www.buzzfeed.com/bradesposito/ways-to-eat-a-tim-tam</t>
  </si>
  <si>
    <t>27 Red Velvet Desserts That Want To Be Your Valentine</t>
  </si>
  <si>
    <t>http://www.buzzfeed.com/christinebyrne/red-velvet-desserts-that-want-to-be-your-valentine</t>
  </si>
  <si>
    <t>27 Reasons Your Cat Makes The Best Valentine</t>
  </si>
  <si>
    <t>http://www.buzzfeed.com/chelseamarshall/reasons-your-cat-makes-the-best-valentine</t>
  </si>
  <si>
    <t>21 Valentine’s Day Gifts Every Twentysomething Really Wants</t>
  </si>
  <si>
    <t>http://www.buzzfeed.com/jessicamisener/21-valentines-day-gifts-every-twentysomething-really-wants</t>
  </si>
  <si>
    <t>21 Pun Battles That Are Actually So Bad They’re Good</t>
  </si>
  <si>
    <t>http://www.buzzfeed.com/regajha/pun-battles-that-are-actually-so-bad-theyre-good</t>
  </si>
  <si>
    <t>25 Critters That Will Kill You (With Their Cuteness)</t>
  </si>
  <si>
    <t>http://www.buzzfeed.com/simoncrerar/australian-critters-that-will-kill-you-with-their-cuteness</t>
  </si>
  <si>
    <t>11 Inspiring Stories Of People Who Left Normal Life And Embarked On An Adventure</t>
  </si>
  <si>
    <t>http://www.buzzfeed.com/laraparker/inspiring-stories-of-people-who-left-normal-life-and-emba</t>
  </si>
  <si>
    <t>28 Sexy Brownies To Spend Valentine’s Day With</t>
  </si>
  <si>
    <t>http://www.buzzfeed.com/samstryker/sexy-brownies-to-spend-valentines-day-with</t>
  </si>
  <si>
    <t>27 Things You’ll Never Forget If You Were A Teenage Girl In Taiwan</t>
  </si>
  <si>
    <t>http://www.buzzfeed.com/kimberlywang/27-things-youll-never-forget-if-you-were-a-teenage-girl-in-t</t>
  </si>
  <si>
    <t>22 Delicious Russian Foods For Your Sochi Olympics Party</t>
  </si>
  <si>
    <t>http://www.buzzfeed.com/tashweenali/delicious-russian-foods-for-your-sochi-olympics-party</t>
  </si>
  <si>
    <t>17 Hot Canadian Athletes Who Will Literally Melt The Winter Olympics</t>
  </si>
  <si>
    <t>http://www.buzzfeed.com/tanyachen/hot-canadian-athletes-who-will-literally-melt-the-winter</t>
  </si>
  <si>
    <t>22 Photos That Prove The Hanson Brothers Are Actually Smoking Hot</t>
  </si>
  <si>
    <t>http://www.buzzfeed.com/erinlarosa/this-is-definitely-not-22-photos-of-the-hanson-brothers-look</t>
  </si>
  <si>
    <t>7 Valentine’s Day Cards Inspired By Tina From “Bob’s Burgers”</t>
  </si>
  <si>
    <t>http://www.buzzfeed.com/juliapugachevsky/valentines-day-cards-inspired-by-tina-from-bobs-burgers</t>
  </si>
  <si>
    <t>The 29 Most New Zealand Moments Ever</t>
  </si>
  <si>
    <t>http://www.buzzfeed.com/simoncrerar/most-new-zealand-moments-ever</t>
  </si>
  <si>
    <t>19 Reasons Hermione Shouldn’t Have Gotten Married At All</t>
  </si>
  <si>
    <t>http://www.buzzfeed.com/krystieyandoli/19-reasons-hermione-shouldnt-have-gotten-married-at-all</t>
  </si>
  <si>
    <t>13 Actual Porn Comments Turned Into Valentines</t>
  </si>
  <si>
    <t>http://www.buzzfeed.com/erinchack/actual-porn-comments-turned-into-valentines</t>
  </si>
  <si>
    <t>23 Derek Jeter Memories That Will Live Forever In Our Hearts</t>
  </si>
  <si>
    <t>http://www.buzzfeed.com/adriancarrasquillo/23-derek-jeter-memories-that-will-live-forever-in-our-hearts</t>
  </si>
  <si>
    <t>17 Facts That Prove Toronto Is The Most Underrated City</t>
  </si>
  <si>
    <t>http://www.buzzfeed.com/tanyachen/facts-that-prove-toronto-is-the-most-underrated-city</t>
  </si>
  <si>
    <t>22 Magical Facts That Will Make You Want To Move To Norway</t>
  </si>
  <si>
    <t>http://www.buzzfeed.com/keelyflaherty/magical-facts-that-will-make-you-want-to-move-to-norway</t>
  </si>
  <si>
    <t>17 Reasons It’s Better To Be Single This Valentine’s Day</t>
  </si>
  <si>
    <t>http://www.buzzfeed.com/deenashanker/reasons-its-better-to-be-single-this-valentines-day</t>
  </si>
  <si>
    <t>16 Reasons Wollongong Is The Happiest City In Australia</t>
  </si>
  <si>
    <t>http://www.buzzfeed.com/jennaguillaume/reasons-wollongong-is-the-happiest-city-in-australia</t>
  </si>
  <si>
    <t>19 Dogs Standing Up To Sochi’s Deplorable Treatment Of Stray Dogs</t>
  </si>
  <si>
    <t>http://www.buzzfeed.com/chelseamarshall/dogs-standing-up-to-sochis-deplorable-treatment-of-stray</t>
  </si>
  <si>
    <t>15 Classic Tales Wishbone Taught Better Than Your English Teacher</t>
  </si>
  <si>
    <t>http://www.buzzfeed.com/dianabruk/15-classic-tales-wishbone-taught-better-than-your-english-te</t>
  </si>
  <si>
    <t>7-Eleven Is Currently Testing A Mozzarella Stick-Type Thing Made From Doritos Stuffed With Cheese</t>
  </si>
  <si>
    <t>http://www.buzzfeed.com/ryanhatesthis/7-eleven-is-currently-testing-a-mozzarella-stick-type-thing</t>
  </si>
  <si>
    <t>19 People Who Haven’t Quite Worked Doors Out Yet</t>
  </si>
  <si>
    <t>http://www.buzzfeed.com/tomphillips/19-people-who-havent-quite-worked-doors-out-yet</t>
  </si>
  <si>
    <t>14 Things That Prove Bees Are Actually Superheroes</t>
  </si>
  <si>
    <t>http://www.buzzfeed.com/kellyoakes/14-things-that-prove-bees-are-actually-superheroes</t>
  </si>
  <si>
    <t>25 Famous Movies That Should Have Been About Cheese</t>
  </si>
  <si>
    <t>http://www.buzzfeed.com/keelyflaherty/famous-movies-that-should-have-been-about-cheese</t>
  </si>
  <si>
    <t>19 Reasons Having A Sister Seems Awesome</t>
  </si>
  <si>
    <t>http://www.buzzfeed.com/ailbhemalone/19-reasons-having-a-sister-seems-awesome</t>
  </si>
  <si>
    <t>18 Kids Movies From The ’90s You’ve Probably Forgotten About</t>
  </si>
  <si>
    <t>http://www.buzzfeed.com/briangalindo/18-kids-movies-from-the-90s-youve-probably-forgotten-about</t>
  </si>
  <si>
    <t>7 Leslie Knope Ways To Tell Your Bestie You Love Them This Galentine’s Day</t>
  </si>
  <si>
    <t>http://www.buzzfeed.com/tabirakhter/7-leslie-knope-ways-to-tell-your-bestie-you-love-them-this-g</t>
  </si>
  <si>
    <t>The 24 Most Exciting Moments From The Final "Divergent" Trailer</t>
  </si>
  <si>
    <t>http://www.buzzfeed.com/ariellecalderon/the-most-exciting-moments-from-the-final-divergent-trailer</t>
  </si>
  <si>
    <t>18 Things You Need To Know About California’s Worst Drought In Centuries</t>
  </si>
  <si>
    <t>http://www.buzzfeed.com/madisonlmedeiros/facts-about-californias-worst-drought-in-centuries</t>
  </si>
  <si>
    <t>23 Reasons Shaun White Is The Perfect Valentine For You</t>
  </si>
  <si>
    <t>http://www.buzzfeed.com/juliapugachevsky/reasons-shaun-white-is-the-perfect-valentine-for-you</t>
  </si>
  <si>
    <t>22 Of The Most Creative College Essay Questions From 2013</t>
  </si>
  <si>
    <t>http://www.buzzfeed.com/krystieyandoli/most-creative-college-essay-questions-from-2013</t>
  </si>
  <si>
    <t>19 Reasons Tim Burton Is The King Of Romance</t>
  </si>
  <si>
    <t>http://www.buzzfeed.com/madisonlmedeiros/19-reasons-tim-burton-is-the-king-of-romance</t>
  </si>
  <si>
    <t>The 15 Types Of Couples You See In Restaurants On Valentine’s Day</t>
  </si>
  <si>
    <t>http://www.buzzfeed.com/tomphillips/the-15-types-of-couple-you-see-in-restaurants-on-valentines</t>
  </si>
  <si>
    <t>“Seventeen’s” 1999 Guide To Figuring Out If You’re Emo</t>
  </si>
  <si>
    <t>http://www.buzzfeed.com/leonoraepstein/seventeens-1999-guide-to-figuring-out-if-youre-emo</t>
  </si>
  <si>
    <t>9 Ways Mizzou Stands With Michael Sam</t>
  </si>
  <si>
    <t>http://www.buzzfeed.com/kateg56/9-ways-mizzou-stands-with-michael-sam-k5le</t>
  </si>
  <si>
    <t>The 12 Types Of Drunk People You Encounter At The Bar</t>
  </si>
  <si>
    <t>http://www.buzzfeed.com/adamellis/types-of-drunk-people-you-encounter-at-the-bar</t>
  </si>
  <si>
    <t>35 Nerdy Cards Against Humanity Cards To Add To Your Deck</t>
  </si>
  <si>
    <t>http://www.buzzfeed.com/kmallikarjuna/nerdy-cards-against-humanity</t>
  </si>
  <si>
    <t>22 Reasons “House Of Cards” Is The Only Valentine You Need</t>
  </si>
  <si>
    <t>http://www.buzzfeed.com/juliapugachevsky/reasons-house-of-cards-is-the-only-valentine-you-need</t>
  </si>
  <si>
    <t>15 Reasons Valentine’s Day Was Better In Elementary School</t>
  </si>
  <si>
    <t>http://www.buzzfeed.com/ariannarebolini/valentines-day-was-better-in-elementary-school</t>
  </si>
  <si>
    <t>21 Things Twitter Thinks Bob Costas’ Gross Eyes Made Him Look Like</t>
  </si>
  <si>
    <t>http://www.buzzfeed.com/mjkiebus/things-twitter-thinks-bob-costas-gross-eyes-look-like</t>
  </si>
  <si>
    <t>36 Witches Ron Weasley Should Have Ended Up With</t>
  </si>
  <si>
    <t>http://www.buzzfeed.com/samstryker/witches-ron-should-have-ended-up-with</t>
  </si>
  <si>
    <t>26 Signs You Grew Up On A Farm</t>
  </si>
  <si>
    <t>http://www.buzzfeed.com/laraparker/26-signs-you-grew-up-on-a-farm</t>
  </si>
  <si>
    <t>6 Bonus Songs From "Frozen" That You Need To Hear</t>
  </si>
  <si>
    <t>http://www.buzzfeed.com/hnew92/6-bonus-songs-from-frozen-that-you-need-to-hear-9qja</t>
  </si>
  <si>
    <t>24 Signs You’re So Done With College</t>
  </si>
  <si>
    <t>http://www.buzzfeed.com/kevintang/21-signs-youre-so-ready-to-finish-college</t>
  </si>
  <si>
    <t>14 Must-Read Works Of Chicano Literature</t>
  </si>
  <si>
    <t>http://www.buzzfeed.com/rigobertogonzalez/must-read-chicano-literature</t>
  </si>
  <si>
    <t>16 Scientific Reasons Love Is Bad For You</t>
  </si>
  <si>
    <t>http://www.buzzfeed.com/dianabruk/16-scientific-reasons-love-is-bad-for-you</t>
  </si>
  <si>
    <t>25 Problems Only Meat Lovers Would Understand</t>
  </si>
  <si>
    <t>http://www.buzzfeed.com/norbertobriceno/problems-only-meat-lovers-would-understand</t>
  </si>
  <si>
    <t>21 Ways To Celebrate Galentine’s Day With Your BFFs</t>
  </si>
  <si>
    <t>http://www.buzzfeed.com/samimain/ways-to-celebrate-galentines-day-with-your-bffs</t>
  </si>
  <si>
    <t>27 Signs You’ve Found Yourself A Keeper</t>
  </si>
  <si>
    <t>http://www.buzzfeed.com/awesomer/27-signs-youve-found-yourself-a-keeper</t>
  </si>
  <si>
    <t>24 Wonderful Things You Should Thank Your Dad For</t>
  </si>
  <si>
    <t>http://www.buzzfeed.com/regajha/wonderful-things-you-need-to-thank-your-dad-for</t>
  </si>
  <si>
    <t>The 18 Different Types Of Travelers</t>
  </si>
  <si>
    <t>http://www.buzzfeed.com/laraparker/different-types-of-travelers</t>
  </si>
  <si>
    <t>The 33 People With The Best Names In The 2014 Sochi Olympics</t>
  </si>
  <si>
    <t>http://www.buzzfeed.com/lyapalater/the-33-people-with-the-best-names-in-the-2014-sochi-olympics</t>
  </si>
  <si>
    <t>27 British People Who Must Be Stopped</t>
  </si>
  <si>
    <t>http://www.buzzfeed.com/robinedds/british-people-who-need-to-stop</t>
  </si>
  <si>
    <t>15 Highly Anticipated Books From (Mostly) Small Presses</t>
  </si>
  <si>
    <t>http://www.buzzfeed.com/richardthomas/15-highly-anticipated-books-from-mostly-small-presses</t>
  </si>
  <si>
    <t>12 Signs Being Ladylike Isn’t Your Forte</t>
  </si>
  <si>
    <t>http://www.buzzfeed.com/video/micaela/12-signs-being-ladylike-isnt-your-forte</t>
  </si>
  <si>
    <t>8 Valentines To Send To The Food You Love</t>
  </si>
  <si>
    <t>http://www.buzzfeed.com/erinchack/valentines-to-send-to-the-food-you-love</t>
  </si>
  <si>
    <t>700 Words That Explain Exactly What It Feels Like To Do Heroin</t>
  </si>
  <si>
    <t>http://www.buzzfeed.com/lukelewis/700-words-that-explain-exactly-what-it-feels-like-to-do-hero</t>
  </si>
  <si>
    <t>27 Chocolate Desserts That Make Valentine’s Day Worth Celebrating</t>
  </si>
  <si>
    <t>http://www.buzzfeed.com/rachelysanders/chocolate-desserts-valentines-day</t>
  </si>
  <si>
    <t>17 New Slang Terms You Should Start Using Immediately</t>
  </si>
  <si>
    <t>http://www.buzzfeed.com/alexnaidus/new-slang-terms-you-should-start-using-immediately</t>
  </si>
  <si>
    <t>19 Terrible Puns You Can Only Make During The Sochi Olympics</t>
  </si>
  <si>
    <t>http://www.buzzfeed.com/juliapugachevsky/terrible-puns-you-can-only-make-during-the-sochi-olympics</t>
  </si>
  <si>
    <t>25 Chai-Spiced Treats To Warm Your Winter Kitchen</t>
  </si>
  <si>
    <t>http://www.buzzfeed.com/moxyq/25-chai-spiced-treats-to-warm-your-winter-kitchen-7m3w</t>
  </si>
  <si>
    <t>17 Maya Angelou Quotes That Will Inspire You To Be A Better Person</t>
  </si>
  <si>
    <t>http://www.buzzfeed.com/krystieyandoli/maya-angelou-quotes-that-will-inspire-you-to-be-a-better</t>
  </si>
  <si>
    <t>18 Important Things You Should Know About Your Raw Denim</t>
  </si>
  <si>
    <t>http://www.buzzfeed.com/peggy/important-things-you-should-know-about-your-raw-denim</t>
  </si>
  <si>
    <t>29 Tasty Vegetarian Paleo Recipes</t>
  </si>
  <si>
    <t>http://www.buzzfeed.com/jessicamisener/tasty-vegetarian-paleo-recipes</t>
  </si>
  <si>
    <t>26 Horrifyingly Awesome Figure Skating Fashions From The ’80s</t>
  </si>
  <si>
    <t>http://www.buzzfeed.com/leonoraepstein/horrifyingly-awesome-figure-skating-fashions-from-the-80s</t>
  </si>
  <si>
    <t>The 13 Types Of People You See On Valentine’s Day</t>
  </si>
  <si>
    <t>http://www.buzzfeed.com/kristinchirico/types-people-you-see-on-valentines-day</t>
  </si>
  <si>
    <t>11 (Unintentionally) Scary Vintage Dolls That Will Make Your Skin Crawl</t>
  </si>
  <si>
    <t>http://www.buzzfeed.com/briangalindo/11-unintentionally-scary-vintage-dolls-that-will-make-your-s</t>
  </si>
  <si>
    <t>21 Animals Who Totally Believe In You</t>
  </si>
  <si>
    <t>http://www.buzzfeed.com/justinabarca/animals-who-dont-want-you-to-give-up</t>
  </si>
  <si>
    <t>12 Incredible Stories Of Life-Saving Organ Donations</t>
  </si>
  <si>
    <t>http://www.buzzfeed.com/hannahcgregg/12-incredible-stories-of-life-saving-organ-donations</t>
  </si>
  <si>
    <t>16 Spectacular Dicks On The Herald Sun</t>
  </si>
  <si>
    <t>http://www.buzzfeed.com/bradesposito/of-the-best-dicks-on-the-herald-sun</t>
  </si>
  <si>
    <t>26 Devilishly Clever Words You Never Knew You Could Get Away With In Scrabble</t>
  </si>
  <si>
    <t>http://www.buzzfeed.com/ailbhemalone/26-devilishly-clever-words-you-never-knew-you-could-get-away</t>
  </si>
  <si>
    <t>18 Reasons Shirley Temple Was Basically The Coolest Kid Ever</t>
  </si>
  <si>
    <t>http://www.buzzfeed.com/emilyorley/18-reasons-shirley-temple-was-basically-the-coolest-kid-ever</t>
  </si>
  <si>
    <t>15 Ways “Cadet Kelly” Was Secretly About Being Gay</t>
  </si>
  <si>
    <t>http://www.buzzfeed.com/juliapugachevsky/ways-cadet-kelly-was-secretly-about-being-gay</t>
  </si>
  <si>
    <t>18 Optical Illusion Tattoos That Will Make You Take A Second Look</t>
  </si>
  <si>
    <t>http://www.buzzfeed.com/lukelewis/optical-illusion-tattoos</t>
  </si>
  <si>
    <t>20 Breathtaking Photographs From The Largest Pride March In Mumbai’s History</t>
  </si>
  <si>
    <t>http://www.buzzfeed.com/skarlan/20-breathtaking-photographs-from-the-largest-pride-march-in</t>
  </si>
  <si>
    <t>21 Reasons Why CM Punk Is Loved By The WWE Universe</t>
  </si>
  <si>
    <t>http://www.buzzfeed.com/norbertobriceno/reasons-why-cm-punk-was-loved-by-the-wwe-universe</t>
  </si>
  <si>
    <t>16 Legitimate Reasons Why Valentine’s Day Is The Worst</t>
  </si>
  <si>
    <t>http://www.buzzfeed.com/tanyachen/legitimate-reasons-why-valentines-day-is-the-worst</t>
  </si>
  <si>
    <t>13 Of The Weirdest Monopoly Editions Ever Created</t>
  </si>
  <si>
    <t>http://www.buzzfeed.com/scottybryan/13-of-the-weirdest-monopoly-editions-ever-created</t>
  </si>
  <si>
    <t>15 Highly Questionable Pieces Of Vintage Dating Advice</t>
  </si>
  <si>
    <t>http://www.buzzfeed.com/dorieanstevenson/15-highly-questionable-pieces-of-vintage-dating-advice</t>
  </si>
  <si>
    <t>7 GMO Foods That Will Blow Your Mind</t>
  </si>
  <si>
    <t>http://www.buzzfeed.com/deenashanker/crazy-gmo-foods</t>
  </si>
  <si>
    <t>15 Indisputable Facts That Prove You Should Only Wear Professional Wrestling T-Shirts</t>
  </si>
  <si>
    <t>http://www.buzzfeed.com/austinhunt/facts-that-prove-you-should-wear-wrestling-shirts</t>
  </si>
  <si>
    <t>19 Fun Websites To Waste Time On Right Now</t>
  </si>
  <si>
    <t>http://www.buzzfeed.com/mlew15/19-websites-to-waste-time-on-right-now-h0se</t>
  </si>
  <si>
    <t>17 Faces That Will Make You Want To Adopt An Older Dog</t>
  </si>
  <si>
    <t>http://www.buzzfeed.com/chelseamarshall/faces-that-will-make-you-want-to-adopt-an-older-dog</t>
  </si>
  <si>
    <t>21 Photos Of Your New Favorite Frenchie</t>
  </si>
  <si>
    <t>http://www.buzzfeed.com/chelseamarshall/21-photos-of-your-new-favorite-frenchie</t>
  </si>
  <si>
    <t>21 Signs Pajamas Are Your Significant Other</t>
  </si>
  <si>
    <t>http://www.buzzfeed.com/kaylayandoli/21-signs-pajamas-are-your-significant-other-cqn5</t>
  </si>
  <si>
    <t>15 Olympic Sports Any Twentysomthing Could Totally Win</t>
  </si>
  <si>
    <t>http://www.buzzfeed.com/courtsport/15-olympic-sports-you-could-totally-win-hvgr</t>
  </si>
  <si>
    <t>27 Songs For Every Single Person On Valentine’s Day</t>
  </si>
  <si>
    <t>http://www.buzzfeed.com/smackgowan/27-videos-to-celebrate-you-being-single-on-valenti-g1b9</t>
  </si>
  <si>
    <t>9 Beautiful Hand-Drawn Animations From Disney Films</t>
  </si>
  <si>
    <t>http://www.buzzfeed.com/patricksmith/9-beautiful-hand-drawn-animations-from-disney-films</t>
  </si>
  <si>
    <t>17 Celebrities You Forgot Were On “Boy Meets World”</t>
  </si>
  <si>
    <t>http://www.buzzfeed.com/kaitlynnknopp/17-celebrities-you-forgot-were-on-boy-meets-world-de8z</t>
  </si>
  <si>
    <t>12 Everyday Problems Of Blonde Girls</t>
  </si>
  <si>
    <t>http://www.buzzfeed.com/video/caitlincowie/12-everyday-problems-of-blonde-girls</t>
  </si>
  <si>
    <t>28 Wardrobe Essentials For Female Gamers</t>
  </si>
  <si>
    <t>http://www.buzzfeed.com/hannahcgregg/wardrobe-essentials-for-female-gamers</t>
  </si>
  <si>
    <t>13 Lessons In Healthy Living You Learned From "Sex And The City"</t>
  </si>
  <si>
    <t>http://www.buzzfeed.com/sarahaspler/13-lessons-in-healthy-living-you-learned-from-sex-f6ih</t>
  </si>
  <si>
    <t>18 Australian Valentine’s Day Cards To Give To Your Special Someone</t>
  </si>
  <si>
    <t>http://www.buzzfeed.com/bradesposito/australian-valentines-day-cards-to-give-to-your-special-s</t>
  </si>
  <si>
    <t>15 Eerie Pictures Of A Classic Car Graveyard In Sweden</t>
  </si>
  <si>
    <t>http://www.buzzfeed.com/lukelewis/eerily-beautiful-pictures-of-a-classic-car-graveyard-in-s</t>
  </si>
  <si>
    <t>30 Pictures Of Dogs Prancing Around At The 138th Westminster Kennel Club</t>
  </si>
  <si>
    <t>http://www.buzzfeed.com/mbvd/30-pictures-of-dogs-prancing-around-at-the-138th-westminster</t>
  </si>
  <si>
    <t>25 Adorable Gifts For Your Valentine For Under $25</t>
  </si>
  <si>
    <t>http://www.buzzfeed.com/tabirakhter/25-adorable-gifts-for-your-valentine-for-under-25</t>
  </si>
  <si>
    <t>27 Treats To Give The Person You Love</t>
  </si>
  <si>
    <t>http://www.buzzfeed.com/tashweenali/treats-for-the-person-you-love</t>
  </si>
  <si>
    <t>20 Signs You Are Actually Jimmy Fallon</t>
  </si>
  <si>
    <t>http://www.buzzfeed.com/trysomelove/19-signs-that-jimmy-fallon-is-your-spirit-animal-i4ea</t>
  </si>
  <si>
    <t>54 Photos Proving The U.S.A.-Canada Women’s Hockey Rivalry Is Becoming The Best Part Of The Olympics</t>
  </si>
  <si>
    <t>http://www.buzzfeed.com/mrloganrhoades/54-photos-that-perfectly-recap-the-canada-usa-womens-hockey</t>
  </si>
  <si>
    <t>20 Amazing Works Of Refrigerator Door Art</t>
  </si>
  <si>
    <t>http://www.buzzfeed.com/javim2/20-amazing-works-of-refrigerator-door-art-bw9q</t>
  </si>
  <si>
    <t>22 Olympics Photos That Will Destroy Your Faith In Gravity</t>
  </si>
  <si>
    <t>http://www.buzzfeed.com/hillaryreinsberg/olympics-photos-that-will-destroy-your-faith-in-gravity</t>
  </si>
  <si>
    <t>15 Of The Most Insane Airbnb Rental Listings</t>
  </si>
  <si>
    <t>http://www.buzzfeed.com/dray/15-of-the-most-insane-airbnb-rental-listings-4666</t>
  </si>
  <si>
    <t>15 Easy Tips For Scoring Your Dream Job In Your Twenties</t>
  </si>
  <si>
    <t>http://www.buzzfeed.com/rachelzarrell/15-tips-for-scoring-your-dream-job</t>
  </si>
  <si>
    <t>22 Struggles Only Bros Will Understand</t>
  </si>
  <si>
    <t>http://www.buzzfeed.com/austinhunt/22-struggles-only-bros-will-understand</t>
  </si>
  <si>
    <t>21 People Posing With Photos Of Their Younger, More Awkward Selves</t>
  </si>
  <si>
    <t>http://www.buzzfeed.com/lukelewis/21-people-posing-with-photos-of-their-younger-more-awkward-s</t>
  </si>
  <si>
    <t>The 600 Year Old Butt Song From Hell</t>
  </si>
  <si>
    <t>http://www.buzzfeed.com/katienotopoulos/the-600-year-old-butt-song-from-hell</t>
  </si>
  <si>
    <t>9 Reasons Shailene Woodley Is The Next Jennifer Lawrence</t>
  </si>
  <si>
    <t>http://www.buzzfeed.com/kristinalucarelli/shailene-woodley-is-the-next-jennifer-lawrence</t>
  </si>
  <si>
    <t>24 Simple Tricks To Reduce Your Anxiety</t>
  </si>
  <si>
    <t>http://www.buzzfeed.com/krystieyandoli/simple-tricks-to-reduce-your-anxiety</t>
  </si>
  <si>
    <t>16 Things Johnny Weir Has Looked Like During His Time In Sochi</t>
  </si>
  <si>
    <t>http://www.buzzfeed.com/skarlan/16-things-johnny-weir-has-looked-like-during-his-time-in-soc</t>
  </si>
  <si>
    <t>17 Cupids Who Will Murder You The Second You Close Your Eyes</t>
  </si>
  <si>
    <t>http://www.buzzfeed.com/katieheaney/17-cupids-who-will-murder-you-the-second-you-close-your-eyes</t>
  </si>
  <si>
    <t>22 Unconventional Gifts To Show Someone You Love Them</t>
  </si>
  <si>
    <t>http://www.buzzfeed.com/alannaokun/22-unconventional-gifts-to-show-someone-you-love-t</t>
  </si>
  <si>
    <t>15 Things To Consider Before Renting Your First Apartment</t>
  </si>
  <si>
    <t>http://www.buzzfeed.com/justinabarca/things-to-consider-before-renting-your-first-apartement</t>
  </si>
  <si>
    <t>35 Old-School Latino Albums You Probably Forgot About</t>
  </si>
  <si>
    <t>http://www.buzzfeed.com/norbertobriceno/old-school-latino-albums-you-probably-forgot-about</t>
  </si>
  <si>
    <t>The 33 Best Instagram Accounts To Follow During The Winter Olympics</t>
  </si>
  <si>
    <t>http://www.buzzfeed.com/mrloganrhoades/the-33-best-instagram-accounts-to-follow-during-the-winter-o</t>
  </si>
  <si>
    <t>12 Breathtaking Views From The World’s Coolest Towers</t>
  </si>
  <si>
    <t>http://www.buzzfeed.com/dray/12-of-the-worlds-best-towers-from-which-to-take-i-4666</t>
  </si>
  <si>
    <t>The 21 Ways People Say “Yes” When Typing, Defined</t>
  </si>
  <si>
    <t>http://www.buzzfeed.com/leonoraepstein/the-21-ways-people-say-yes-when-typing-defined</t>
  </si>
  <si>
    <t>13 Classic Russian Paintings Reimagined With The Simpsons</t>
  </si>
  <si>
    <t>http://www.buzzfeed.com/dianabruk/classic-russian-paintings-reimagined-with-the-simpsons</t>
  </si>
  <si>
    <t>21 Annoying Cartoon Characters Every ’90s Kid Loved To Hate</t>
  </si>
  <si>
    <t>http://www.buzzfeed.com/michaelblackmon/21-incredibly-annoying-cartoon-characters-every-9-9hu9</t>
  </si>
  <si>
    <t>21 Things You Probably Didn’t Know About Sonic The Hedgehog</t>
  </si>
  <si>
    <t>http://www.buzzfeed.com/norbertobriceno/things-you-probably-didnt-know-about-sonic-the-hedgehog</t>
  </si>
  <si>
    <t>29 People Who Will Make You Proud To Be Australian</t>
  </si>
  <si>
    <t>http://www.buzzfeed.com/simoncrerar/people-who-make-you-proud-to-be-australian</t>
  </si>
  <si>
    <t>36 Celebrities Who Are Flying Solo This Valentine’s Day</t>
  </si>
  <si>
    <t>http://www.buzzfeed.com/emilyhennen/35-celebrities-who-are-flying-solo-this-valentines-day</t>
  </si>
  <si>
    <t>The 17 Funniest Figure Skating Faces At The Sochi Olympics</t>
  </si>
  <si>
    <t>http://www.buzzfeed.com/mackenziekruvant/funniest-figure-skating-faces-in-sochi</t>
  </si>
  <si>
    <t>21 Signs You’re The Parent In The Office</t>
  </si>
  <si>
    <t>http://www.buzzfeed.com/mikespohr/signs-youre-the-parent-in-the-office</t>
  </si>
  <si>
    <t>21 Cole Porter Lyrics That Will Make You Fall In Love</t>
  </si>
  <si>
    <t>http://www.buzzfeed.com/madisonlmedeiros/cole-porter-lyrics-that-will-make-you-fall-in-love</t>
  </si>
  <si>
    <t>9 Painful Steps Of Every Moving Process</t>
  </si>
  <si>
    <t>http://www.buzzfeed.com/danitides/the-painful-steps-in-the-moving-process-7t38</t>
  </si>
  <si>
    <t>12 Beautifully Re-Coloured Vintage Pictures Of Celebrities</t>
  </si>
  <si>
    <t>http://www.buzzfeed.com/alanwhite/12-beautifully-re-coloured-vintage-pictures-of-celebrities</t>
  </si>
  <si>
    <t>23 Bewitching Vintage Valentine’s for Halloween Lovers</t>
  </si>
  <si>
    <t>http://www.buzzfeed.com/briangalindo/23-bewitching-vintage-valentines-for-halloween-lovers</t>
  </si>
  <si>
    <t>11 Romantic Destinations With No Cell Service</t>
  </si>
  <si>
    <t>http://www.buzzfeed.com/mbvd/11-romantic-destinations-with-no-cell-service</t>
  </si>
  <si>
    <t>10 Biggest Dick Moves On Valentine’s Day</t>
  </si>
  <si>
    <t>http://www.buzzfeed.com/justinabarca/biggest-dick-moves-on-valentines-day</t>
  </si>
  <si>
    <t>15 Singers You Might Not Know Were Immortalized As Barbies</t>
  </si>
  <si>
    <t>http://www.buzzfeed.com/briangalindo/15-singers-you-might-not-know-were-immortaziled-as-barbies</t>
  </si>
  <si>
    <t>16 Delightful Made-Up Words</t>
  </si>
  <si>
    <t>http://www.buzzfeed.com/alanwhite/16-delightful-made-up-words</t>
  </si>
  <si>
    <t>10 Expanded Universe Characters That Need To Be In "Star Wars VII"</t>
  </si>
  <si>
    <t>http://www.buzzfeed.com/jamiewalker/the-ten-expanded-universe-characters-that-need-to-j6dg</t>
  </si>
  <si>
    <t>23 Reasons Why Greg Bretz Should Be Your Valentine This Year</t>
  </si>
  <si>
    <t>http://www.buzzfeed.com/conzpreti/reasons-why-greg-bretz-should-be-your-valentine-this-year</t>
  </si>
  <si>
    <t>31 Love Stories In 140 Characters Or Less</t>
  </si>
  <si>
    <t>http://www.buzzfeed.com/jennaguillaume/love-stories-in-140-characters-or-less</t>
  </si>
  <si>
    <t>19 Short Novels For The Shortest Month Of The Year</t>
  </si>
  <si>
    <t>http://www.buzzfeed.com/kelseymckinney/short-novels-for-the-shortest-month</t>
  </si>
  <si>
    <t>23 Gifts That Look Good Enough To Eat</t>
  </si>
  <si>
    <t>http://www.buzzfeed.com/madplatter/30-gifts-good-enough-to-eat-bhg8</t>
  </si>
  <si>
    <t>25 Reasons To Give "The Godfather Part III" Another Shot</t>
  </si>
  <si>
    <t>http://www.buzzfeed.com/dorieanstevenson/reasons-to-give-the-godfather-part-iii-another-shot</t>
  </si>
  <si>
    <t>10 Greatest Anime Endings Of All Time</t>
  </si>
  <si>
    <t>http://www.buzzfeed.com/mccarricksean/x-greatest-anime-endings-of-all-time-fjmu</t>
  </si>
  <si>
    <t>7 Bananas That Would Make Gwen Stefani Proud</t>
  </si>
  <si>
    <t>http://www.buzzfeed.com/aejohnson9/7-bananas-that-would-make-gwen-stefani-proud-7clk</t>
  </si>
  <si>
    <t>31 Country Songs For A Lonely Heart</t>
  </si>
  <si>
    <t>http://www.buzzfeed.com/deenashanker/country-songs-for-a-lonely-heart</t>
  </si>
  <si>
    <t>8 Stunning Pictures Of The World’s Last Surviving Tribes</t>
  </si>
  <si>
    <t>http://www.buzzfeed.com/alanwhite/eight-stunning-pictures-of-the-worlds-last-surviving-tribes</t>
  </si>
  <si>
    <t>13 Reasons Why Australia Is The Daggiest Country</t>
  </si>
  <si>
    <t>http://www.buzzfeed.com/rhiannonsawyer/13-reasons-why-australia-is-the-daggiest-country-fe3k</t>
  </si>
  <si>
    <t>7 Quick Dinners To Make This Week</t>
  </si>
  <si>
    <t>http://www.buzzfeed.com/emofly/quick-dinners-for-february-2</t>
  </si>
  <si>
    <t>The 21 Most Triumphant Moments Of Facebook’s 10 Years</t>
  </si>
  <si>
    <t>http://www.buzzfeed.com/katienotopoulos/the-21-most-triumphant-moments-of-facebooks-10-years</t>
  </si>
  <si>
    <t>20 Awkward Moments That Only Occur In Cars</t>
  </si>
  <si>
    <t>http://www.buzzfeed.com/javim2/20-awkward-moments-that-only-occur-in-cars-bw9q</t>
  </si>
  <si>
    <t>12 Comics That Will Ruin Your Childhood</t>
  </si>
  <si>
    <t>http://www.buzzfeed.com/kevintang/11-comics-that-will-ruin-your-childhood</t>
  </si>
  <si>
    <t>13 Of The Sickest Presidential Insults</t>
  </si>
  <si>
    <t>http://www.buzzfeed.com/video/mdeicke1/the-13-best-presidential-insults</t>
  </si>
  <si>
    <t>20 Signs You Grew Up In The Northern Territory</t>
  </si>
  <si>
    <t>http://www.buzzfeed.com/bradesposito/20-signs-you-grew-up-in-the-northern-territory</t>
  </si>
  <si>
    <t>21 Ridiculously Adorable Vintage Valentine’s Day Cards</t>
  </si>
  <si>
    <t>http://www.buzzfeed.com/leonoraepstein/ridiculously-adorable-vintage-valentines-day-cards</t>
  </si>
  <si>
    <t>13 Must See Movies At Sydney’s Mardi Gras Film Festival</t>
  </si>
  <si>
    <t>http://www.buzzfeed.com/jemimagrace/must-see-movies-at-sydney-mardi-gras-film-festival</t>
  </si>
  <si>
    <t>67 Things You Need To Know About This Year’s Oscar Nominees</t>
  </si>
  <si>
    <t>http://www.buzzfeed.com/adambvary/things-you-need-to-know-2013-oscar-nominees</t>
  </si>
  <si>
    <t>13 Reasons The Madden Bowl Was A Lot Better Than The Super Bowl</t>
  </si>
  <si>
    <t>http://www.buzzfeed.com/mjkiebus/reasons-why-the-madden-bowl-a-lot-better-than</t>
  </si>
  <si>
    <t>18 Female Artists Who Are Finally On Wikipedia</t>
  </si>
  <si>
    <t>http://www.buzzfeed.com/mbvd/18-female-artists-who-are-finally-on-wikipedia</t>
  </si>
  <si>
    <t>10 Pictures Of An Australian Brothel That Perfectly Capture The ’90s</t>
  </si>
  <si>
    <t>http://www.buzzfeed.com/leonoraepstein/pictures-of-an-australian-brothel-that-perfectly-capture</t>
  </si>
  <si>
    <t>8 Accurate Comics About Being An OkCupid-Loathing Single</t>
  </si>
  <si>
    <t>http://www.buzzfeed.com/kevintang/liz-prince-alone-forever</t>
  </si>
  <si>
    <t>The 7 Most Infectious Rapper Laughs</t>
  </si>
  <si>
    <t>http://www.buzzfeed.com/pablob6/the-7-most-infectious-rapper-laughs-e9wr</t>
  </si>
  <si>
    <t>32 Pictures Of Britain As It Battles The Floods</t>
  </si>
  <si>
    <t>http://www.buzzfeed.com/alanwhite/32-pictures-of-britain-as-it-battles-the-floods</t>
  </si>
  <si>
    <t>32 Important Things Every Fashion Week Party Needs</t>
  </si>
  <si>
    <t>http://www.buzzfeed.com/maceyjforonda/important-things-every-fashion-party-needs</t>
  </si>
  <si>
    <t>12 Spectacular Examples Of Media Conference Gobbledegook</t>
  </si>
  <si>
    <t>http://www.buzzfeed.com/alanwhite/12-spectacular-examples-of-media-conference-gobbledegook</t>
  </si>
  <si>
    <t>21 Awesome Book Covers Illustrated By Erik Blegvad</t>
  </si>
  <si>
    <t>http://www.buzzfeed.com/krystieyandoli/book-covers-illustrated-by-erik-blegvad</t>
  </si>
  <si>
    <t>22 Valentine’s Day Children’s Books To Warm Your Heart</t>
  </si>
  <si>
    <t>http://www.buzzfeed.com/hnew92/22-valentines-day-childrens-books-to-warm-your-h-9qja</t>
  </si>
  <si>
    <t>12 Last-Minute Printable Valentines</t>
  </si>
  <si>
    <t>http://www.buzzfeed.com/rachelos/last-minute-printable-valentines-6w6q</t>
  </si>
  <si>
    <t>15 Clips You Really Have To Look At To Understand</t>
  </si>
  <si>
    <t>http://www.buzzfeed.com/video/hillarylevine/15-clips-you-really-have-to-look-at-to-understand</t>
  </si>
  <si>
    <t>The 50 Most Romantic Movies Ever Lead The Daily Links</t>
  </si>
  <si>
    <t>http://www.buzzfeed.com/moerder/daily-links-02-11-2014</t>
  </si>
  <si>
    <t>8 Celebrity Tweets You Missed Today</t>
  </si>
  <si>
    <t>http://www.buzzfeed.com/lyapalater/celebrity-tweets-you-missed-today-89798798</t>
  </si>
  <si>
    <t>8 Everyday Catastrophes For Shy People</t>
  </si>
  <si>
    <t>http://www.buzzfeed.com/video/mikerose/everyday-catastrophes-for-shy-people</t>
  </si>
  <si>
    <t>37 Things @Jack May Or May Not Agree With</t>
  </si>
  <si>
    <t>http://www.buzzfeed.com/samir/things-jack-dorsey-may-or-may-not-agree-with</t>
  </si>
  <si>
    <t>10 Celebrities Who Shared Their First Kiss With Another Celebrity Lead The Daily Links</t>
  </si>
  <si>
    <t>http://www.buzzfeed.com/moerder/daily-links-02-04-2014</t>
  </si>
  <si>
    <t>5 Last-Minute Vacation Ideas To Escape Winter Lead The Daily Links</t>
  </si>
  <si>
    <t>http://www.buzzfeed.com/moerder/daily-links-02-05-2014</t>
  </si>
  <si>
    <t>The 12 Most Inspiring Fictional Couples Lead The Daily Links</t>
  </si>
  <si>
    <t>http://www.buzzfeed.com/moerder/daily-links-02-12-2014</t>
  </si>
  <si>
    <t>15 Vintage Board Games That Will Make ’90s Kids Nostalgic</t>
  </si>
  <si>
    <t>http://www.buzzfeed.com/briangalindo/15-vintage-board-games-that-will-make-90s-kids-nostalgic</t>
  </si>
  <si>
    <t>15 Works Of Nail Art Inspired By Your Favorite Children’s Books</t>
  </si>
  <si>
    <t>http://www.buzzfeed.com/alannaokun/works-of-nail-art-inspired-by-your-favorite-childrens-boo</t>
  </si>
  <si>
    <t>16 Actors Who Enjoy Doing Impressions Of Other Actors</t>
  </si>
  <si>
    <t>http://www.buzzfeed.com/emilyhennen/16-actors-who-enjoy-doing-impressions-of-other-actors</t>
  </si>
  <si>
    <t>16 Cats Who Are Getting A Jump On Spring Cleaning</t>
  </si>
  <si>
    <t>http://www.buzzfeed.com/samimain/cats-who-are-getting-a-jump-on-spring-cleaning</t>
  </si>
  <si>
    <t>16 More Reasons To Root Against The Evil Canadians At The Winter Olympics</t>
  </si>
  <si>
    <t>http://www.buzzfeed.com/mjkiebus/more-reasons-to-root-against-the-evil-canadians-at-the-wi</t>
  </si>
  <si>
    <t>17 Dogs Who Shockingly Lost Their Puppy Bowl Bets</t>
  </si>
  <si>
    <t>http://www.buzzfeed.com/chelseamarshall/dogs-who-lost-their-puppy-bowl-bets</t>
  </si>
  <si>
    <t>17 Photos Of The Furry Faces Olympians Have To Leave At Home</t>
  </si>
  <si>
    <t>http://www.buzzfeed.com/chelseamarshall/photos-of-the-furry-faces-olympians-have-to-leave-at-home</t>
  </si>
  <si>
    <t>17 Signs You Might Be Really Obsessed With Your Cat</t>
  </si>
  <si>
    <t>http://www.buzzfeed.com/analuisa1234/17-signs-you-might-be-really-obsessed-with-your-ca-fxd2</t>
  </si>
  <si>
    <t>17 Singers Who Really Don’t Need Autotune</t>
  </si>
  <si>
    <t>http://www.buzzfeed.com/mlew15/17-singers-who-really-dont-need-autotune-h0se</t>
  </si>
  <si>
    <t>18 Australians Having A Way Worse Day Than You</t>
  </si>
  <si>
    <t>http://www.buzzfeed.com/bradesposito/australians-having-a-way-worse-day-than-you</t>
  </si>
  <si>
    <t>18 Hilarious Artist Re-Interpretations Of Weird Things They See</t>
  </si>
  <si>
    <t>http://www.buzzfeed.com/kevintang/18-hilarious-artist-re-interpretations-of-confusing-photos</t>
  </si>
  <si>
    <t>18 Valentines From Leonardo DiCaprio That Are Necessary For Your Loved One</t>
  </si>
  <si>
    <t>http://www.buzzfeed.com/lyapalater/valentines-from-leonardo-dicaprio-that-are-necessary-for</t>
  </si>
  <si>
    <t>19 Lovely Cupcakes To Make This Valentine’s Day</t>
  </si>
  <si>
    <t>http://www.buzzfeed.com/mlew15/19-lovely-cupcakes-to-make-this-valentines-day-h0se</t>
  </si>
  <si>
    <t>19 Reasons Why Arachnophobes Should Give Australia A Miss</t>
  </si>
  <si>
    <t>http://www.buzzfeed.com/simoncrerar/why-arachnophobes-should-skip-australia</t>
  </si>
  <si>
    <t>19 Signs You’re The Creepy Friend</t>
  </si>
  <si>
    <t>http://www.buzzfeed.com/steffiefuller/19-signs-youre-the-creepy-friend-jqc7</t>
  </si>
  <si>
    <t>2 Cats Who Know The Secret To A Good Cuddle</t>
  </si>
  <si>
    <t>http://www.buzzfeed.com/samimain/2-cats-who-know-the-secret-to-a-good-cuddle</t>
  </si>
  <si>
    <t>20 Actresses Who Can Truly Belt It Out</t>
  </si>
  <si>
    <t>http://www.buzzfeed.com/emilyhennen/21-actresses-who-can-truly-belt-it-out</t>
  </si>
  <si>
    <t>20 Reasons Why You’re The Awkward One In The Relationship</t>
  </si>
  <si>
    <t>http://www.buzzfeed.com/erinlarosa/are-you-the-awkward-one-in-the-relationship</t>
  </si>
  <si>
    <t>21 Punny Pop Star Mash-Ups</t>
  </si>
  <si>
    <t>http://www.buzzfeed.com/javim2/21-punny-pop-star-mash-ups-bw9q</t>
  </si>
  <si>
    <t>21 Reasons Miles Teller Should Be Your Next Celebrity Crush</t>
  </si>
  <si>
    <t>http://www.buzzfeed.com/mackenziekruvant/miles-teller-should-be-your-new-celebrity-crush</t>
  </si>
  <si>
    <t>21 Signs You Were Raised By Lawyers</t>
  </si>
  <si>
    <t>http://www.buzzfeed.com/hannahcgregg/signs-you-were-raised-by-lawyers</t>
  </si>
  <si>
    <t>21 Signs You’re A Cat Lady In Training</t>
  </si>
  <si>
    <t>http://www.buzzfeed.com/adamellis/signs-youre-a-cat-lady-in-training</t>
  </si>
  <si>
    <t>22 Messages For Creationists From People Who Believe In Evolution</t>
  </si>
  <si>
    <t>http://www.buzzfeed.com/mjs538/messages-for-creationists-from-people-who-believe-in-evoluti</t>
  </si>
  <si>
    <t>22 Reasons Why Thor Is The Most Underrated Avenger</t>
  </si>
  <si>
    <t>http://www.buzzfeed.com/kmallikarjuna/reasons-why-thor-is-the-most-underrated-avenger</t>
  </si>
  <si>
    <t>23 Insanely Romantic Ways To Say I Love You</t>
  </si>
  <si>
    <t>http://www.buzzfeed.com/emofly/romantic-ways-to-say-i-love-you</t>
  </si>
  <si>
    <t>23 On-The-Go Breakfasts That Are Actually Good For You</t>
  </si>
  <si>
    <t>http://www.buzzfeed.com/christinebyrne/on-the-go-breakfasts-that-are-actually-good-for-you</t>
  </si>
  <si>
    <t>24 Amazingly Cute GIFs Of Shirley Temple As A Child To Remind Us What An Icon She Was</t>
  </si>
  <si>
    <t>http://www.buzzfeed.com/kimberleydadds/amazingly-cute-gifs-of-shirley-temple-as-a-child</t>
  </si>
  <si>
    <t>24 Signs You’re A Writer</t>
  </si>
  <si>
    <t>http://www.buzzfeed.com/hgilham/25-signs-youre-a-writer-cc9d</t>
  </si>
  <si>
    <t>25 Ridiculous Gum Flavors You Didn’t Know Existed</t>
  </si>
  <si>
    <t>http://www.buzzfeed.com/paulf24/25-ridiculous-flavors-of-gum-that-actually-exist-b5ra</t>
  </si>
  <si>
    <t>26 Dinners For Your Vegetarian Valentine</t>
  </si>
  <si>
    <t>http://www.buzzfeed.com/deenashanker/vegetarian-valentines-recipes</t>
  </si>
  <si>
    <t>26 Pictures That Will Redefine Your Perceptions Of Tony Abbott</t>
  </si>
  <si>
    <t>http://www.buzzfeed.com/simoncrerar/pictures-that-will-redefine-your-perception-of-tony-abbott</t>
  </si>
  <si>
    <t>29 Problems Only Writers Will Understand</t>
  </si>
  <si>
    <t>http://www.buzzfeed.com/isaacfitzgerald/problems-only-writers-will-understand</t>
  </si>
  <si>
    <t>29 Things People With Curly Hair Can Simply Never Do</t>
  </si>
  <si>
    <t>http://www.buzzfeed.com/regajha/things-people-with-curly-hair-can-simply-never-do</t>
  </si>
  <si>
    <t>31 Grilled Cheeses That Are Better Than A Boyfriend</t>
  </si>
  <si>
    <t>http://www.buzzfeed.com/jessicamisener/31-grilled-cheeses-that-are-better-than-a-boyfriend</t>
  </si>
  <si>
    <t>38 Powerful Pictures From The Sony World Photography Awards</t>
  </si>
  <si>
    <t>http://www.buzzfeed.com/matthewtucker/38-powerful-pictures-from-the-sony-world-photography-awards</t>
  </si>
  <si>
    <t>39 Jaw-Dropping Vintage Nasa Photographs</t>
  </si>
  <si>
    <t>http://www.buzzfeed.com/kellyoakes/39-jaw-dropping-vintage-nasa-photographs</t>
  </si>
  <si>
    <t>7 Alarming Facts About How British Hitmen Really Work</t>
  </si>
  <si>
    <t>http://www.buzzfeed.com/patricksmith/7-alarming-facts-about-how-british-hitmen-really-work</t>
  </si>
  <si>
    <t>9 Ways You Didn’t Know You Could Relieve Stress</t>
  </si>
  <si>
    <t>http://www.buzzfeed.com/kasiagalazka/ways-you-didnt-know-you-could-relieve-stress</t>
  </si>
  <si>
    <t>The 10 Types Of People Who Watch The Winter Olympics</t>
  </si>
  <si>
    <t>http://www.buzzfeed.com/suzefigs/the-10-types-of-people-who-watch-the-winter-olympi-9ynr</t>
  </si>
  <si>
    <t>The 18 Best Valentine’s Day Cards For The Harry Potter Addict In Your Life</t>
  </si>
  <si>
    <t>http://www.buzzfeed.com/analuisa1234/the-20-best-valentines-day-cards-for-the-harry-po-fxd2</t>
  </si>
  <si>
    <t>The 18 Most Delightful Moments In The Life Of An Australian</t>
  </si>
  <si>
    <t>http://www.buzzfeed.com/bradesposito/most-delightful-moments-in-the-life-of-an-australian</t>
  </si>
  <si>
    <t>The 22 Awful Stages Of Going To A Conference</t>
  </si>
  <si>
    <t>http://www.buzzfeed.com/patricksmith/the-22-awful-stages-of-going-to-a-conference</t>
  </si>
  <si>
    <t>The 30 Most Important Onesies In The History Of Fashion</t>
  </si>
  <si>
    <t>http://www.buzzfeed.com/simoncrerar/most-important-onesies-in-the-history-of-fashion</t>
  </si>
  <si>
    <t>The 42 Ways To Type Laughter, Defined</t>
  </si>
  <si>
    <t>http://www.buzzfeed.com/katieheaney/the-42-ways-to-type-laughter-defined</t>
  </si>
  <si>
    <t>This Short Film Shows Just How Terrifying Life Is For LGBT People In Russia</t>
  </si>
  <si>
    <t>http://www.buzzfeed.com/lesterfeder/this-short-film-shows-just-how-terrifying-life-is-for-lgbt-p</t>
  </si>
  <si>
    <t>Where In London Should You Actually Live?</t>
  </si>
  <si>
    <t>http://www.buzzfeed.com/robinedds/where-in-london-should-you-actually-live</t>
  </si>
  <si>
    <t>Canada’s Response To Russia’s Anti-LGBT Propaganda Law Is Totally Awesome</t>
  </si>
  <si>
    <t>http://www.buzzfeed.com/maycie/canadas-response-to-russias-russias-anti-lgbt-propaganda-law</t>
  </si>
  <si>
    <t>What’s Your Hidden Talent?</t>
  </si>
  <si>
    <t>http://www.buzzfeed.com/leonoraepstein/whats-your-hidden-talent</t>
  </si>
  <si>
    <t>What Character from "It’s Always Sunny In Philadelphia" Are You?</t>
  </si>
  <si>
    <t>http://www.buzzfeed.com/lyapalater/what-character-from-its-always-sunny-in-philadelphia-are-you</t>
  </si>
  <si>
    <t>Why Are You Single?</t>
  </si>
  <si>
    <t>http://www.buzzfeed.com/lyapalater/why-are-you-single</t>
  </si>
  <si>
    <t>Which Old-School Pro Wrestling Legend Are You?</t>
  </si>
  <si>
    <t>http://www.buzzfeed.com/adriancarrasquillo/which-old-school-pro-wrestling-legend-are-you</t>
  </si>
  <si>
    <t>Who’s Your Disney Best Friend?</t>
  </si>
  <si>
    <t>http://www.buzzfeed.com/ariellecalderon/whos-your-disney-best-friend</t>
  </si>
  <si>
    <t>Which ’90s Nickelodeon Show Are You?</t>
  </si>
  <si>
    <t>http://www.buzzfeed.com/rachelzarrell/which-90s-nickelodeon-show-are-you</t>
  </si>
  <si>
    <t>Which Circle Of Hell Will You Go To?</t>
  </si>
  <si>
    <t>http://www.buzzfeed.com/juliapugachevsky/which-circle-of-hell-will-you-go-to</t>
  </si>
  <si>
    <t>Which Stefon Club Are You?</t>
  </si>
  <si>
    <t>http://www.buzzfeed.com/perpetua/which-stefon-club-are-you</t>
  </si>
  <si>
    <t>The Shortest And Most Accurate History Of The World You’ll Ever Read</t>
  </si>
  <si>
    <t>http://www.buzzfeed.com/robinedds/the-shortest-and-most-accurate-history-of-the-world-youll-ev</t>
  </si>
  <si>
    <t>Which Classic Rock Band Are You?</t>
  </si>
  <si>
    <t>http://www.buzzfeed.com/justincarissimo/which-classic-rock-band-are-you</t>
  </si>
  <si>
    <t>What Kind Of Girl Scout Cookie Are You?</t>
  </si>
  <si>
    <t>http://www.buzzfeed.com/dorieanstevenson/what-kind-of-girl-scout-cookie-are-you</t>
  </si>
  <si>
    <t>This Mashup Of "Frozen" And "High School Musical" Is Hilarious And Perfect</t>
  </si>
  <si>
    <t>http://www.buzzfeed.com/ellievhall/this-mashup-of-frozen-and-high-school-musical-is-hilarious-a</t>
  </si>
  <si>
    <t>This Is What Creationists Believe About Dinosaurs</t>
  </si>
  <si>
    <t>http://www.buzzfeed.com/mjs538/this-is-what-creationists-believe-about-dinosaurs</t>
  </si>
  <si>
    <t>This Powerful Video Shows Men What It Feels Like To Be Subjected To Sexism And Sexual Violence</t>
  </si>
  <si>
    <t>http://www.buzzfeed.com/marietelling/this-powerful-video-shows-men-what-it-feels-like-to-be-subje</t>
  </si>
  <si>
    <t>After Her Marine Boyfriend’s Death, Woman Finds Their Story Told By Facebook’s 10-Year Anniversary Video</t>
  </si>
  <si>
    <t>http://www.buzzfeed.com/ryanhatesthis/after-her-marine-boyfriends-death-woman-finds-their-story-to</t>
  </si>
  <si>
    <t>The Final “Divergent” Trailer Will Make You Jump With Excitement</t>
  </si>
  <si>
    <t>http://www.buzzfeed.com/kateaurthur/divergent-trailer-shailene-woodley</t>
  </si>
  <si>
    <t>Olympic Ice Dancing Routine Matches Up Flawlessly With Beyoncé’s “Drunk In Love”</t>
  </si>
  <si>
    <t>http://www.buzzfeed.com/ellievhall/olympic-ice-dancers-skate-to-beyonces-drunk-in-love</t>
  </si>
  <si>
    <t>Which Sex Toy Are You?</t>
  </si>
  <si>
    <t>http://www.buzzfeed.com/kristinchirico/which-sex-toy-are-you</t>
  </si>
  <si>
    <t>This Is How Ke$ha’s "Timber" Would’ve Sounded If It Were A 1950s Doo Wop Song</t>
  </si>
  <si>
    <t>http://www.buzzfeed.com/regajha/this-is-how-kehas-timber-wouldve-sounded-if-it-were-a-1950s</t>
  </si>
  <si>
    <t>Which “Sailor Moon” Character Are You?</t>
  </si>
  <si>
    <t>http://www.buzzfeed.com/kimberlywang/which-sailor-moon-character-are-you</t>
  </si>
  <si>
    <t>This Guy Sticks Household Objects In His Beard And It’s Weirdly Mesmerizing</t>
  </si>
  <si>
    <t>http://www.buzzfeed.com/katieheaney/this-guy-sticks-household-objects-in-his-beard-and-its-weird</t>
  </si>
  <si>
    <t>This “Frozen” Mashup Is Absolutely Wonderful</t>
  </si>
  <si>
    <t>http://www.buzzfeed.com/ariellecalderon/frozen-let-it-go-mashup</t>
  </si>
  <si>
    <t>Behind The Heartwarming Proposal On The “Bones” Set</t>
  </si>
  <si>
    <t>http://www.buzzfeed.com/arianelange/behind-the-heartwarming-proposal-on-the-bones-set</t>
  </si>
  <si>
    <t>Which Vladimir Putin Are You?</t>
  </si>
  <si>
    <t>http://www.buzzfeed.com/maxseddon/which-vladimir-putin-are-you-quiz</t>
  </si>
  <si>
    <t>School Officials Rap To “Ice Ice Baby” In Amazing Snow Day Announcement</t>
  </si>
  <si>
    <t>http://www.buzzfeed.com/rachelzarrell/school-officials-rap-to-ice-ice-baby-in-amazing-snow-day-ann</t>
  </si>
  <si>
    <t>Which ’90s Movie Soundtrack Are You?</t>
  </si>
  <si>
    <t>http://www.buzzfeed.com/perpetua/which-90s-movie-soundtrack-are-you</t>
  </si>
  <si>
    <t>What If “Doctor Who” Was American?</t>
  </si>
  <si>
    <t>http://www.buzzfeed.com/newu456/what-if-doctor-who-was-american-5pxx</t>
  </si>
  <si>
    <t>This Teenage Girl Pulled Off Some Of The Best “Frozen” Cosplay You’ll Ever See</t>
  </si>
  <si>
    <t>http://www.buzzfeed.com/ryanhatesthis/this-teenage-girl-pulled-off-some-of-the-best-frozen-cosplay</t>
  </si>
  <si>
    <t>What It’s Like Being Single On Valentine’s Day</t>
  </si>
  <si>
    <t>http://www.buzzfeed.com/megansweet57/what-its-like-being-single-every-valentines-day-a0vf</t>
  </si>
  <si>
    <t>Whiskey, Will You Be My Valentine?</t>
  </si>
  <si>
    <t>http://www.buzzfeed.com/erinlarosa/whiskey-will-you-be-my-valentine</t>
  </si>
  <si>
    <t>High School Bully Apologizes After Seeing Gay Victim’s Wedding Proposal Video Online</t>
  </si>
  <si>
    <t>http://www.buzzfeed.com/skarlan/high-school-bully-apologizes-after-seeing-gay-victims-weddin</t>
  </si>
  <si>
    <t>Bob Costas Is Replaced By Matt Lauer After Infection Spreads To Other Eye</t>
  </si>
  <si>
    <t>http://www.buzzfeed.com/mackenziekruvant/bob-costas-replaced-by-matt-lauer</t>
  </si>
  <si>
    <t>Hilarious Video Proves That Figure Farting Should Be An Olympic Event</t>
  </si>
  <si>
    <t>http://www.buzzfeed.com/ellievhall/hilarious-video-proves-that-figure-farting-should-be-an-olym</t>
  </si>
  <si>
    <t>For Everyone That Is Attracted To Kristoff From "Frozen"</t>
  </si>
  <si>
    <t>http://www.buzzfeed.com/lyapalater/for-everyone-that-is-attracted-to-kristoff-from-frozen</t>
  </si>
  <si>
    <t>The Definitive Ranking Of Poop</t>
  </si>
  <si>
    <t>http://www.buzzfeed.com/adamellis/definitive-ranking-of-poop</t>
  </si>
  <si>
    <t>A Canadian Coach Replaced A Russian Athlete’s Broken Ski So He Could Finish The Race</t>
  </si>
  <si>
    <t>http://www.buzzfeed.com/ellievhall/a-canadian-coach-replaced-a-russian-athletes-broken-ski-so-h</t>
  </si>
  <si>
    <t>Canada’s Olympic House Has A Beer Fridge That Only Opens With A Canadian Passport</t>
  </si>
  <si>
    <t>http://www.buzzfeed.com/ellievhall/canadas-olympic-house-has-a-beer-fridge-that-only-opens-with</t>
  </si>
  <si>
    <t>These Otters Celebrating Valentine’s Day Will Make Your Heart Smile</t>
  </si>
  <si>
    <t>http://www.buzzfeed.com/samimain/these-otters-celebrating-valentines-day-will-make-your-heart</t>
  </si>
  <si>
    <t>Proof That Geese Are Actually Demon Spawns From Hell</t>
  </si>
  <si>
    <t>http://www.buzzfeed.com/chelseac16/proof-that-geese-are-actually-demon-spawn-from-hel-bi8s</t>
  </si>
  <si>
    <t>The Definitive Ranking Of The American Girls Dolls</t>
  </si>
  <si>
    <t>http://www.buzzfeed.com/FeliciaFitzpatrick/the-definitive-ranking-of-the-american-girls-dolls-jbnr</t>
  </si>
  <si>
    <t>Canada’s Alex Bilodeau Dedicates Olympic Gold To Brother With Cerebral Palsy</t>
  </si>
  <si>
    <t>http://www.buzzfeed.com/spenceralthouse/canadas-alex-bilodeau-dedicates-olympic-gold-to-brother-with</t>
  </si>
  <si>
    <t>Ice-T Narrated A Dungeons &amp; Dragons Audio Book And Didn’t Understand Any Of It</t>
  </si>
  <si>
    <t>http://www.buzzfeed.com/patricksmith/ice-t-narrated-a-dungeons-dragons-audio-book-and-didnt-under</t>
  </si>
  <si>
    <t>Right Now, Slovenia Looks Eerily Similar To The “Frozen” Kingdom Of Arendelle</t>
  </si>
  <si>
    <t>http://www.buzzfeed.com/tasneemnashrulla/right-now-slovenia-looks-eerily-similar-to-the-frozen-kingdo</t>
  </si>
  <si>
    <t>Subway Plans To Remove A Chemical From Its Bread That’s Also Used To Make Yoga Mats</t>
  </si>
  <si>
    <t>http://www.buzzfeed.com/tasneemnashrulla/subway-plans-to-remove-a-chemical-from-its-bread</t>
  </si>
  <si>
    <t>Who Said It: Hillary Clinton Or Leslie Knope?</t>
  </si>
  <si>
    <t>http://www.buzzfeed.com/keelyflaherty/who-said-it-hillary-clinton-or-leslie-knope</t>
  </si>
  <si>
    <t>How "Frozen" Became The Most Beloved Animated Movie In 20 Years</t>
  </si>
  <si>
    <t>http://www.buzzfeed.com/jarettwieselman/how-frozen-became-the-most-beloved-animated-movie-in-20-year</t>
  </si>
  <si>
    <t>Ellen DeGeneres And Bruno Mars Teamed Up To Prank An Unsuspecting Nurse</t>
  </si>
  <si>
    <t>http://www.buzzfeed.com/regajha/ellen-degeneres-and-bruno-mars-teamed-up-to-prank-an-unsuspe</t>
  </si>
  <si>
    <t>This Hot American Olympic Skier Is Also A Puppy Saver</t>
  </si>
  <si>
    <t>http://www.buzzfeed.com/lyapalater/this-hot-american-olympic-skier-is-also-a-puppy-saver</t>
  </si>
  <si>
    <t>These Star Wars Dresses Win Fashion Week</t>
  </si>
  <si>
    <t>http://www.buzzfeed.com/ellievhall/these-star-wars-dresses-win-fashion-week</t>
  </si>
  <si>
    <t>George Zimmerman Reportedly Set To Fight Rapper DMX</t>
  </si>
  <si>
    <t>http://www.buzzfeed.com/adriancarrasquillo/george-zimmerman-to-box-rapper-dmx-promoter-backtracks-from</t>
  </si>
  <si>
    <t>This Video Of Olympic Skiers Being Shot By The Giant Walkers From Star Wars Is Absolutely Perfect</t>
  </si>
  <si>
    <t>http://www.buzzfeed.com/ryanhatesthis/this-video-of-olympic-skiers-being-shot-by-the-giant-walkers</t>
  </si>
  <si>
    <t>Billy Ray Cyrus And A Rapper Named Buck 22 Made A Cringeworthy Hip-Hop Sequel To “Achy Breaky Heart”</t>
  </si>
  <si>
    <t>http://www.buzzfeed.com/ryanhatesthis/billy-ray-cyrus-and-a-rapper-named-buck-22-made-a-cringewort</t>
  </si>
  <si>
    <t>Which Billionaire Tycoon Are You?</t>
  </si>
  <si>
    <t>http://www.buzzfeed.com/matthewzeitlin/which-billionaire-tycoon-are-you</t>
  </si>
  <si>
    <t>Sochi’s Condemned Stray Dogs Are Being Saved By A Russian Billionaire</t>
  </si>
  <si>
    <t>http://www.buzzfeed.com/alanwhite/sochis-condemned-stray-dogs-are-being-saved-by-a-russian-bil</t>
  </si>
  <si>
    <t>The Ultimate Valentine’s Day Drinking Game</t>
  </si>
  <si>
    <t>http://www.buzzfeed.com/joannaborns/valentines-day-drinking-game</t>
  </si>
  <si>
    <t>This Han Solo Flashback Is The Funniest Thing You’ll See Today</t>
  </si>
  <si>
    <t>http://www.buzzfeed.com/briangalindo/this-han-solo-flashback-is-the-funniest-thing-youll-see-toda</t>
  </si>
  <si>
    <t>Who Are You?</t>
  </si>
  <si>
    <t>http://www.buzzfeed.com/justinabarca/who-are-you</t>
  </si>
  <si>
    <t>Definitive Proof That Turtles Are The Most Kick-Arse Sea Creatures Ever</t>
  </si>
  <si>
    <t>http://www.buzzfeed.com/jennaguillaume/definitive-proof-that-turtles-are-kick-arse</t>
  </si>
  <si>
    <t>This Is Possibly The Most Embarrassing Typo Of The 19th Century</t>
  </si>
  <si>
    <t>http://www.buzzfeed.com/aaronc13/this-is-possibly-the-most-embarrassing-typo-of-the-19th-cent</t>
  </si>
  <si>
    <t>This Map Shows You The Worst People From Each State In America</t>
  </si>
  <si>
    <t>http://www.buzzfeed.com/tracyclayton/this-map-shows-you-the-worst-people-from-each-state-in-ameri</t>
  </si>
  <si>
    <t>Elsa From “Frozen” Reminds Disney Princesses That They Don’t Need A Man</t>
  </si>
  <si>
    <t>http://www.buzzfeed.com/ariellecalderon/frozen-reminds-disney-princesses-that-they-dont-need-a-man</t>
  </si>
  <si>
    <t>We Tried To Scare A Bunch Of College Kids Out Of Liberal Arts Majors</t>
  </si>
  <si>
    <t>http://www.buzzfeed.com/henrygoldman/this-is-the-scared-straight-you-wish-youd-gone-to-when-you-w</t>
  </si>
  <si>
    <t>Enjoy Your Galentine’s Day With This Drinking Game</t>
  </si>
  <si>
    <t>http://www.buzzfeed.com/samimain/enjoy-your-galentines-day-with-this-drinking-game</t>
  </si>
  <si>
    <t>What Your Facebook Birthday Message Actually Means</t>
  </si>
  <si>
    <t>http://www.buzzfeed.com/kristinchirico/what-your-facebook-birthday-message-actually-means</t>
  </si>
  <si>
    <t>Where Should You Honeymoon?</t>
  </si>
  <si>
    <t>http://www.buzzfeed.com/hannahcgregg/where-should-you-honeymoon</t>
  </si>
  <si>
    <t>This Is The Only Coffee Shop Map Of New York City You’ll Ever Need</t>
  </si>
  <si>
    <t>http://www.buzzfeed.com/aaronc13/this-is-the-only-coffee-shop-map-of-new-york-city-youll-ever</t>
  </si>
  <si>
    <t>"Full House" Stars Candace Cameron And Scott Weinger Are Playing A TV Couple Again</t>
  </si>
  <si>
    <t>http://www.buzzfeed.com/spenceralthouse/full-house-stars-candace-cameron-and-scott-weinger-are-playi</t>
  </si>
  <si>
    <t>This Woman’s Powerful Breast Cancer Photos Sparked Online Storm</t>
  </si>
  <si>
    <t>http://www.buzzfeed.com/jennaguillaume/see-powerful-breast-cancer-awareness-photos</t>
  </si>
  <si>
    <t>Jerry Seinfeld On Diversity In Comedy: “Who Cares? Are You Making Us Laugh Or Not?”</t>
  </si>
  <si>
    <t>http://www.buzzfeed.com/jarettwieselman/jerry-seinfeld-on-diversity-in-comedy-who-cares-are-you-maki</t>
  </si>
  <si>
    <t>This Dude Has A 14-Inch Butt Hair So People Think He’s A God</t>
  </si>
  <si>
    <t>http://www.buzzfeed.com/erinchack/this-dude-has-a-14-inch-butt-hair-so-people-think-hes-a-god</t>
  </si>
  <si>
    <t>Shia LaBeouf Is Sitting In A Room With A Bag Over His Head For An Art Stunt In L.A.</t>
  </si>
  <si>
    <t>http://www.buzzfeed.com/adambvary/shia-labeouf-art-stunt-iamsorry-los-angeles</t>
  </si>
  <si>
    <t>Are You In Love?</t>
  </si>
  <si>
    <t>http://www.buzzfeed.com/joannaborns/are-you-in-love</t>
  </si>
  <si>
    <t>The Definitive Ranking Of Disney Love Songs</t>
  </si>
  <si>
    <t>http://www.buzzfeed.com/hnew92/a-definitive-ranking-of-the-greatest-disney-love-s-9qja</t>
  </si>
  <si>
    <t>This Guy’s Kickstarter For Sassy-Looking "Period Underwear" Raised $100,000 In Five Days</t>
  </si>
  <si>
    <t>http://www.buzzfeed.com/ryanhatesthis/this-guys-kickstarter-for-sassy-looking-period-underwear-rai</t>
  </si>
  <si>
    <t>Texas Sportscaster Delivers A Brilliant Takedown Of NFL Bigots</t>
  </si>
  <si>
    <t>http://www.buzzfeed.com/summeranne/michael-sam-texas-sportscaster</t>
  </si>
  <si>
    <t>Universal Studios Florida Is Building A Mini London For Its Harry Potter World</t>
  </si>
  <si>
    <t>http://www.buzzfeed.com/patricksmith/universal-studios-florida-is-building-a-mini-london-for-its</t>
  </si>
  <si>
    <t>Are You Cool?</t>
  </si>
  <si>
    <t>http://www.buzzfeed.com/joannaborns/quiz-are-you-cool</t>
  </si>
  <si>
    <t>Watch A Couple Break Up Using 154 Movie Titles As The Only Lines Of Dialogue</t>
  </si>
  <si>
    <t>http://www.buzzfeed.com/maycie/watch-a-couple-break-up-using-154-movie-titles-as-the-only-l</t>
  </si>
  <si>
    <t>Which “Shark Tank” Shark Are You?</t>
  </si>
  <si>
    <t>http://www.buzzfeed.com/jessicamisener/which-shark-tank-shark-are-you</t>
  </si>
  <si>
    <t>The Definitive Ranking Of One Direction Face Mash-Ups By Hotness</t>
  </si>
  <si>
    <t>http://www.buzzfeed.com/mattbellassai/the-definitive-ranking-of-one-direction-face-mash-ups-by-hot</t>
  </si>
  <si>
    <t>This Beyoncé And Missy Elliott Mash-Up Is Everything</t>
  </si>
  <si>
    <t>http://www.buzzfeed.com/tanyachen/this-beyonce-and-missy-elliott-mash-up-is-everything</t>
  </si>
  <si>
    <t>Olympics Pairs Figure Skaters Minus Men Are Totally Magical</t>
  </si>
  <si>
    <t>http://www.buzzfeed.com/summeranne/olympics-pairs-skaters-minus-men-are-totally-magical</t>
  </si>
  <si>
    <t>These Incredible Rings Are Fit For A Conquering Queen</t>
  </si>
  <si>
    <t>http://www.buzzfeed.com/kmallikarjuna/these-rings-have-tiny-cities-in-them</t>
  </si>
  <si>
    <t>You Can Now Play Flappy Bird With Hundreds Of Other People At The Same Time</t>
  </si>
  <si>
    <t>http://www.buzzfeed.com/josephbernstein/you-can-now-play-flappy-bird-with-hundreds-of-other-people-a</t>
  </si>
  <si>
    <t>This Is The “True Detective” Meme You’ve Been Waiting For</t>
  </si>
  <si>
    <t>http://www.buzzfeed.com/justinabarca/this-is-the-true-detective-meme-youve-been-waiting-for</t>
  </si>
  <si>
    <t>This May Be The Most Relatable Macklemore Vine Ever</t>
  </si>
  <si>
    <t>http://www.buzzfeed.com/erinchack/this-may-be-the-most-relatable-macklemore-vine-ever</t>
  </si>
  <si>
    <t>A Big Sinkhole Opened Up At The National Corvette Museum And Swallowed A Bunch Of Classic Cars</t>
  </si>
  <si>
    <t>http://www.buzzfeed.com/ryanhatesthis/a-big-sinkhole-swallowed-a-bunch-of-cars</t>
  </si>
  <si>
    <t>Introducing The Hummus, A Satirical News Site Being Hailed As The Onion For Muslims</t>
  </si>
  <si>
    <t>http://www.buzzfeed.com/tasneemnashrulla/the-hummus-is-a-satirical-news-website-being-hailed-as-the-o</t>
  </si>
  <si>
    <t>This Supercut Of “María La Del Barrio’s” Soraya Montenegro Dramatically Yelling ‘Lárgate’ Is Epic</t>
  </si>
  <si>
    <t>http://www.buzzfeed.com/briangalindo/this-supercut-of-maria-la-del-barrios-soraya-montenegro-dram</t>
  </si>
  <si>
    <t>This Video Of A Penguin Chasing Her Human Friend Is The Absolute Cutest</t>
  </si>
  <si>
    <t>http://www.buzzfeed.com/ellievhall/this-video-of-a-penguin-chasing-her-human-friend-is-the-abso</t>
  </si>
  <si>
    <t>These Ithaca College Students Don’t Speak African</t>
  </si>
  <si>
    <t>http://www.buzzfeed.com/erinchack/these-ithaca-college-students-dont-speak-african</t>
  </si>
  <si>
    <t>This Adorable Rescued Fox Will Melt Your Heart</t>
  </si>
  <si>
    <t>http://www.buzzfeed.com/doree/this-adorable-rescued-fox-will-melt-your-heart</t>
  </si>
  <si>
    <t>What It’s Like Being A Black Student At A Mostly White College</t>
  </si>
  <si>
    <t>http://www.buzzfeed.com/hnigatu/what-its-like-being-a-black-student-at-white-colleg</t>
  </si>
  <si>
    <t>Undeniable Signs That The Pope Is A Time Lord</t>
  </si>
  <si>
    <t>http://www.buzzfeed.com/qwantz/pope-timelord</t>
  </si>
  <si>
    <t>High School Junior Strips Down To Ask Miley Cyrus To His Prom</t>
  </si>
  <si>
    <t>http://www.buzzfeed.com/maycie/this-miley-cyrus-superfan-got-naked-to-ask-her-to-his-high-s</t>
  </si>
  <si>
    <t>For Everyone Who Knows In Their Heart That Spicy Food Is The Worst</t>
  </si>
  <si>
    <t>http://www.buzzfeed.com/adamdavis/for-everyone-who-knows-in-their-heart-that-spicy-food-is-the</t>
  </si>
  <si>
    <t>The World’s Longest Place Names Ranked From Long To Very Very Long Indeed</t>
  </si>
  <si>
    <t>http://www.buzzfeed.com/simoncrerar/longest-place-names-ranked-from-long-to-very-very-long</t>
  </si>
  <si>
    <t>Werner Freund, The Man Who Led His Own Wolf Pack, Has Died Aged 80</t>
  </si>
  <si>
    <t>http://www.buzzfeed.com/alanwhite/werner-freund-the-man-who-lead-his-own-wolf-pack-has-died-ag</t>
  </si>
  <si>
    <t>This Is What Happens When People Try To Identify The U.S. Presidents</t>
  </si>
  <si>
    <t>http://www.buzzfeed.com/adamdavis/presidents-day-quiz</t>
  </si>
  <si>
    <t>Russia Won’t Let Team USA Receive Its Shipment Of Chobani Yogurt</t>
  </si>
  <si>
    <t>http://www.buzzfeed.com/adriancarrasquillo/russia-wont-let-team-usa-receive-its-shipment-of-chobani-yog</t>
  </si>
  <si>
    <t>The Greatest Game About A Goat Ever Is Coming Out This Spring</t>
  </si>
  <si>
    <t>http://www.buzzfeed.com/josephbernstein/the-greatest-game-about-a-goat-ever-is-coming-out-this-sprin</t>
  </si>
  <si>
    <t>Nevada State Officials Stop Defending Same-Sex Marriage Ban In Appeal</t>
  </si>
  <si>
    <t>http://www.buzzfeed.com/chrisgeidner/nevada-attorney-general-seeks-to-withdraw-defense-of-same-se</t>
  </si>
  <si>
    <t>Epcot Centre’s Twitter Is The Funniest Thing You’ll Read All Day</t>
  </si>
  <si>
    <t>http://www.buzzfeed.com/laurenp94/epcot-centres-twitter-is-the-funniest-thing-youl-iqaf</t>
  </si>
  <si>
    <t>This Goat Simulator Video Game Looks Amazing</t>
  </si>
  <si>
    <t>http://www.buzzfeed.com/alanwhite/this-goat-simulator-video-game-looks-amazing</t>
  </si>
  <si>
    <t>Facts That Will Change Your Mind About New Jersey</t>
  </si>
  <si>
    <t>http://www.buzzfeed.com/video/rachelrothenberg/facts-that-will-change-your-mind-about-new-jersey</t>
  </si>
  <si>
    <t>Adorable 10-Year-Old Girl Petitions For A Disabled “American Girl” Doll</t>
  </si>
  <si>
    <t>http://www.buzzfeed.com/alisonvingiano/adorable-ten-girl-old-girl-petitions-for-a-disabled-american</t>
  </si>
  <si>
    <t>Can You Spot The Real Daily Mail Headline?</t>
  </si>
  <si>
    <t>http://www.buzzfeed.com/alanwhite/can-you-spot-the-real-daily-mail-headline</t>
  </si>
  <si>
    <t>Insane Russian Sports That Should Be In The Olympics</t>
  </si>
  <si>
    <t>http://www.buzzfeed.com/bennyjohnson/russian-sports-that-should-have-totally-made-it-into-the-oly</t>
  </si>
  <si>
    <t>This Dance Routine To Nicki Minaj’s “Boss Ass Bitch” Remix Is Epic</t>
  </si>
  <si>
    <t>http://www.buzzfeed.com/azafar/epic-dance-routine-to-nicki-minaj-remix</t>
  </si>
  <si>
    <t>Concerned Brother Uses Nicolas Cage To Get Stolen Phone Returned To Sister</t>
  </si>
  <si>
    <t>http://www.buzzfeed.com/alyssalandino/concerned-brother-uses-nicolas-cage-to-get-stolen-k5t0</t>
  </si>
  <si>
    <t>Bob Costas Is Reporting From Sochi With A Horrible Eye Infection</t>
  </si>
  <si>
    <t>http://www.buzzfeed.com/mackenziekruvant/bob-costas-is-reporting-from-sochi-with-a-lovely-case-of-pin</t>
  </si>
  <si>
    <t>This Woman Came Out To Her Entire Family On Christmas Eve And Recorded Everything</t>
  </si>
  <si>
    <t>http://www.buzzfeed.com/skarlan/this-woman-came-out-to-her-entire-family-on-christmas-eve-an</t>
  </si>
  <si>
    <t>The U.S. Bobsledder Who Broke Through His Bathroom Door Got Stuck In An Elevator Today</t>
  </si>
  <si>
    <t>http://www.buzzfeed.com/mjkiebus/bobsledder-who-broke-through-his-bathroom-door-got-stuck-in</t>
  </si>
  <si>
    <t>Guess How Much These “Romantic” Hotel Rooms Cost</t>
  </si>
  <si>
    <t>http://www.buzzfeed.com/katieheaney/guess-how-much-these-romantic-hotel-rooms-cost</t>
  </si>
  <si>
    <t>“Dumb Starbucks” Coffee Shop Shut Down After Comedy Central Star Takes Credit</t>
  </si>
  <si>
    <t>http://www.buzzfeed.com/ashleyperez/comedy-central-host-nathan-fielder-behind-dumb-starbucks-cof</t>
  </si>
  <si>
    <t>James Joyce’s Dirty As Hell Love Letters</t>
  </si>
  <si>
    <t>http://www.buzzfeed.com/isaacfitzgerald/james-joyces-dirty-as-hell-love-letters</t>
  </si>
  <si>
    <t>This Is What Happens When You Google Translate The Lyrics To Frozen’s "Let It Go"</t>
  </si>
  <si>
    <t>http://www.buzzfeed.com/ckgurl/google-translated-disney-frozen-let-it-go</t>
  </si>
  <si>
    <t>This Man Has Reinvented The Door</t>
  </si>
  <si>
    <t>http://www.buzzfeed.com/alanwhite/this-man-has-revinvented-the-door</t>
  </si>
  <si>
    <t>The Definitive Ranking Of Vagina Euphemisms</t>
  </si>
  <si>
    <t>http://www.buzzfeed.com/alannaokun/the-definitive-ranking-of-vagina-euphemisms</t>
  </si>
  <si>
    <t>Lindsay Lohan And Daniel Franzese Had A “Mean Girls” Reunion Last Night And It Was So Fetch</t>
  </si>
  <si>
    <t>http://www.buzzfeed.com/kimberleydadds/there-was-a-mean-girls-reunion-with-lindsay-lohan-and-daniel</t>
  </si>
  <si>
    <t>Definitive Proof That Blue Cheese Will Always Be Better Than Ranch</t>
  </si>
  <si>
    <t>http://www.buzzfeed.com/michaelblackmon/definitive-proof-that-blue-cheese-will-always-be-b-9hu9</t>
  </si>
  <si>
    <t>Kanye West Reflects On The 10th Anniversary Of "The College Dropout"</t>
  </si>
  <si>
    <t>http://www.buzzfeed.com/azafar/kanye-west-10th-anniversary-college-dropout</t>
  </si>
  <si>
    <t>A Short And Perfect Comic By A Female Artist About What It’s Like Being A Girl In A Comic Store</t>
  </si>
  <si>
    <t>http://www.buzzfeed.com/ryanhatesthis/what-its-like-being-a-girl-in-a-comic-store</t>
  </si>
  <si>
    <t>What It’s Like Going To The Gym In Australia</t>
  </si>
  <si>
    <t>http://www.buzzfeed.com/bradesposito/what-its-like-going-to-the-gym-in-australia</t>
  </si>
  <si>
    <t>This Might Be The Strangest Book Ever Written</t>
  </si>
  <si>
    <t>http://www.buzzfeed.com/alanwhite/this-might-be-the-strangest-book-ever-written</t>
  </si>
  <si>
    <t>Deleted Tweets Clay Aiken Probably Doesn’t Want You To See Now That He Is Running For Office</t>
  </si>
  <si>
    <t>http://www.buzzfeed.com/bennyjohnson/deleted-tweets-clay-aiken-probably-doesnt-want-you-to-see-no</t>
  </si>
  <si>
    <t>This Little Boy Who Had “No Friends” To Celebrate His Birthday Now Has One Million</t>
  </si>
  <si>
    <t>http://www.buzzfeed.com/alanwhite/this-little-boy-who-had-no-friends-to-celebrate-his-birthday</t>
  </si>
  <si>
    <t>Three People Charged In Philip Seymour Hoffman Death Investigation</t>
  </si>
  <si>
    <t>http://www.buzzfeed.com/passantino/nypd-reportedly-question-four-in-connection-with-hoffman</t>
  </si>
  <si>
    <t>Unbelievable Video Of A Camera Hurtling Towards Earth And Landing In A Pig Pen</t>
  </si>
  <si>
    <t>http://www.buzzfeed.com/adriancarrasquillo/unbelievable-video-of-a-camera-hurtling-towards-earth-and-la</t>
  </si>
  <si>
    <t>This Is How You Eat Vegemite</t>
  </si>
  <si>
    <t>http://www.buzzfeed.com/bradesposito/this-is-how-you-eat-vegemite</t>
  </si>
  <si>
    <t>You Can Grow Heart-Shaped Fruit And Vegetables At Home Now</t>
  </si>
  <si>
    <t>http://www.buzzfeed.com/ailbhemalone/you-can-make-heart-shaped-fruit-and-vegetables-at-home-now</t>
  </si>
  <si>
    <t>"Beautiful Darkness" Is The Best Fairytale Horror Comic You’ll Read This Season</t>
  </si>
  <si>
    <t>http://www.buzzfeed.com/kevintang/if-you-like-tezuka-crossed-with-moomin-read-beautiful-darkne</t>
  </si>
  <si>
    <t>How James Van Der Beek Became A Character Actor Trapped In A Leading Man’s Body</t>
  </si>
  <si>
    <t>http://www.buzzfeed.com/louispeitzman/how-james-van-der-beek-became-a-character-actor-trapped-in-a</t>
  </si>
  <si>
    <t>These Pictures Of Freedivers With Beluga Whales Are Pretty Special</t>
  </si>
  <si>
    <t>http://www.buzzfeed.com/alanwhite/extreme-underwater-freediving-in-the-arctic</t>
  </si>
  <si>
    <t>This Is What The Swiss Soccer Team Would Look Like Without Immigrants</t>
  </si>
  <si>
    <t>http://www.buzzfeed.com/miriamberger/this-is-what-the-swiss-soccer-team-would-look-like-without-i</t>
  </si>
  <si>
    <t>Are You Smarter Than A Crow?</t>
  </si>
  <si>
    <t>http://www.buzzfeed.com/kellyoakes/are-you-smarter-than-a-crow</t>
  </si>
  <si>
    <t>Eye-Opening Facts About Vaginas</t>
  </si>
  <si>
    <t>http://www.buzzfeed.com/video/tlo27/eye-opening-facts-about-vaginas</t>
  </si>
  <si>
    <t>Answers To Every Question You Have About My Queer Polyamorous Relationship</t>
  </si>
  <si>
    <t>http://www.buzzfeed.com/jadesylvan/answers-to-every-question-you-have-about-my-queer-polyamorou</t>
  </si>
  <si>
    <t>A Fan Rushed Taylor Swift On Stage And She Was Kind Enough To Shake His Hand</t>
  </si>
  <si>
    <t>http://www.buzzfeed.com/lyapalater/a-fan-rushed-taylor-swift-on-stage-and-she-was-kind-enough-t</t>
  </si>
  <si>
    <t>Jerry O’Connell Spoofs Shia LaBeouf In Competing Pop-Up Art Exhibit</t>
  </si>
  <si>
    <t>http://www.buzzfeed.com/louispeitzman/jerry-oconnell-appears-in-competing-pop-up-art-exhibit-next</t>
  </si>
  <si>
    <t>Awkward Valentines For Your Most Complicated Relationships</t>
  </si>
  <si>
    <t>http://www.buzzfeed.com/kevinmcshane/awkward-valentines-for-your-most-complicated-relationships</t>
  </si>
  <si>
    <t>How To Make Fig Newtons With All-Natural Ingredients</t>
  </si>
  <si>
    <t>http://www.buzzfeed.com/food52/diy-fig-newton-recipe</t>
  </si>
  <si>
    <t>These Vladimir Putin Tattoos Are Works Of Art</t>
  </si>
  <si>
    <t>http://www.buzzfeed.com/susiearmitage/these-vladimir-putin-tattoos-are-works-of-art</t>
  </si>
  <si>
    <t>LGBT Skiers And Snowboarders Throw Snowballs At Giant Banner Of Putin’s Face</t>
  </si>
  <si>
    <t>http://www.buzzfeed.com/tonymerevick/lgbt-skiers-and-snowboarders-club-throw-snowballs-at-putins</t>
  </si>
  <si>
    <t>Android Users Have Better Sex, But iPhone Users Have More Of It</t>
  </si>
  <si>
    <t>http://www.buzzfeed.com/hillaryreinsberg/android-iphone-sex-survey</t>
  </si>
  <si>
    <t>In Case You Were Wondering What Animal The Beast Actually Is</t>
  </si>
  <si>
    <t>http://www.buzzfeed.com/kmallikarjuna/in-case-you-were-wondering-what-animal-the-beast-actually-is</t>
  </si>
  <si>
    <t>British Surfer May Have Ridden The Biggest Wave Ever</t>
  </si>
  <si>
    <t>http://www.buzzfeed.com/mbvd/british-surfer-may-have-ridden-the-biggest-wave-ever</t>
  </si>
  <si>
    <t>Apple’s 30th Anniversary Ad Was Shot Entirely On An iPhone</t>
  </si>
  <si>
    <t>http://www.buzzfeed.com/maycie/apples-30th-anniversary-ad-was-shot-entirely-on-an-iphone</t>
  </si>
  <si>
    <t>There Is An Underwater Hotel Room In The Middle Of The Indian Ocean, And You Can Stay There</t>
  </si>
  <si>
    <t>http://www.buzzfeed.com/ailbhemalone/the-is-an-underwater-hotel-room-in-the-middle-of-the-indian</t>
  </si>
  <si>
    <t>A Definitive Ranking Of High School Cliques</t>
  </si>
  <si>
    <t>http://www.buzzfeed.com/samstryker/definitive-ranking-of-high-school-cliques</t>
  </si>
  <si>
    <t>Which Underrated Musician Should Everyone Be Listening To?</t>
  </si>
  <si>
    <t>http://www.buzzfeed.com/michaelblackmon/what-incredibly-underrated-musician-should-everyon-9hu9</t>
  </si>
  <si>
    <t>Ricky Martin Attempts To Take The Perfect Selfie</t>
  </si>
  <si>
    <t>http://www.buzzfeed.com/whitneyjefferson/ricky-martin-attempts-to-take-the-perfect-selfie</t>
  </si>
  <si>
    <t>Erin Hamlin Becomes First American To Medal In Singles Luge</t>
  </si>
  <si>
    <t>http://www.buzzfeed.com/mrloganrhoades/erin-hamlin-becomes-first-american-to-medal-in-singles-luge</t>
  </si>
  <si>
    <t>Watch This Radio 1 DJ’s Magnificent Take-Down Of A Rapper Who Made A Rape Threat</t>
  </si>
  <si>
    <t>http://www.buzzfeed.com/alanwhite/watch-this-radio-1-djs-magnificent-take-down-of-a-battle-rap</t>
  </si>
  <si>
    <t>Two Guys Who Know Nothing About Fashion Critique The 15 Boldest Olympics Opening Ceremony Outfits</t>
  </si>
  <si>
    <t>http://www.buzzfeed.com/mrloganrhoades/two-guys-who-know-nothing-about-fashion-critique-the-15-bold</t>
  </si>
  <si>
    <t>Should You Learn To Code?</t>
  </si>
  <si>
    <t>http://www.buzzfeed.com/katienotopoulos/should-you-learn-to-code</t>
  </si>
  <si>
    <t>Australian Government Sends Graphic Message To Asylum Seekers</t>
  </si>
  <si>
    <t>http://www.buzzfeed.com/jennaguillaume/australian-government-sends-graphic-message-to-asylum-seeker</t>
  </si>
  <si>
    <t>Who Are Your State’s Olympic Athletes?</t>
  </si>
  <si>
    <t>http://www.buzzfeed.com/hannahcgregg/who-are-your-states-olympic-athletes</t>
  </si>
  <si>
    <t>Whoopi Goldberg Says "Don’t Get Poop-Faced" To Avoid Rape</t>
  </si>
  <si>
    <t>http://www.buzzfeed.com/rachelzarrell/whoopi-goldberg-says-dont-get-poop-faced-to-avoid-rape</t>
  </si>
  <si>
    <t>President Obama Says Fox News Is “Absolutely” Unfair To Him</t>
  </si>
  <si>
    <t>http://www.buzzfeed.com/passantino/president-obama-says-fox-news-is-absolutely-unfair-to-him</t>
  </si>
  <si>
    <t>Reporters Read Quotes From Their Most Horrible Internet Commenters</t>
  </si>
  <si>
    <t>http://www.buzzfeed.com/rachelzarrell/reporters-read-quotes-from-their-most-horrible-internet-comm</t>
  </si>
  <si>
    <t>Check Out Michelle Obama’s Fabulous French State Dinner Dress</t>
  </si>
  <si>
    <t>http://www.buzzfeed.com/ellievhall/check-out-michelle-obamas-fabulous-french-state-dinner-dress</t>
  </si>
  <si>
    <t>Key Democratic Group Will Sit Out Midterm Elections</t>
  </si>
  <si>
    <t>http://www.buzzfeed.com/rubycramer/key-democratic-group-will-sit-out-midterms</t>
  </si>
  <si>
    <t>Flappy Bird In Slow Motion Is Haunting And Beautiful</t>
  </si>
  <si>
    <t>http://www.buzzfeed.com/jwherrman/flappy-bird-in-slow-motion-is-hauntingly-beautiful</t>
  </si>
  <si>
    <t>These Hypnotised Footballers Are The Funniest Thing You’ll See All Day</t>
  </si>
  <si>
    <t>http://www.buzzfeed.com/jennaguillaume/these-hypnotised-footballers-are-the-funniest-thing-youll-se</t>
  </si>
  <si>
    <t>The Definitive Ranking Of Cable TV Channels</t>
  </si>
  <si>
    <t>http://www.buzzfeed.com/suzefigs/the-definitive-ranking-of-cable-television-channel-9ynr</t>
  </si>
  <si>
    <t>What’s Your Favorite Cover Song?</t>
  </si>
  <si>
    <t>http://www.buzzfeed.com/hannahcgregg/whats-your-favorite-cover-song</t>
  </si>
  <si>
    <t>A Teenager Wrote A Gigantic Inspirational Message To His Mom In The Snow Next To Her Hospital</t>
  </si>
  <si>
    <t>http://www.buzzfeed.com/ryanhatesthis/a-teenager-wrote-a-gigantic-inspirational-message-to-his-mom</t>
  </si>
  <si>
    <t>What 9 Different Academic Disciplines Tell You About Your Life</t>
  </si>
  <si>
    <t>http://www.buzzfeed.com/smbc/disciplines</t>
  </si>
  <si>
    <t>Listen To Jimi Hendrix’s Fantastic Final Interview</t>
  </si>
  <si>
    <t>http://www.buzzfeed.com/briangalindo/listen-to-jimi-hendrixs-fantastic-final-interview</t>
  </si>
  <si>
    <t>The Internet Gets Naked To Support Lebanese Olympian Criticized For Racy Photo Shoot</t>
  </si>
  <si>
    <t>http://www.buzzfeed.com/miriamberger/the-internet-gets-naked-to-support-lebanese-olympian-critici</t>
  </si>
  <si>
    <t>Dan Goldman’s Illustrated Guide To Drawing A Page Of Comics</t>
  </si>
  <si>
    <t>http://www.buzzfeed.com/kevintang/dan-goldman</t>
  </si>
  <si>
    <t>Can You Guess Who This Hunky Old Hollywood Celebrity Is?</t>
  </si>
  <si>
    <t>http://www.buzzfeed.com/briangalindo/can-you-guess-who-this-hunky-old-hollywood-celebrity-is</t>
  </si>
  <si>
    <t>A City Council In England Will Send Residents “Motivational” Texts If They Get Too Fat</t>
  </si>
  <si>
    <t>http://www.buzzfeed.com/alanwhite/stoke-on-trent-council-will-send-residents-motivational-text</t>
  </si>
  <si>
    <t>This Is How Drake Really Feels About Macklemore Sharing His Text To Kendrick Lamar</t>
  </si>
  <si>
    <t>http://www.buzzfeed.com/lyapalater/this-is-how-drake-really-feels-about-macklmore-sharing-his-t</t>
  </si>
  <si>
    <t>This Tumblr Inserts Conservative Politicians Into Modern Art And It Is Glorious</t>
  </si>
  <si>
    <t>http://www.buzzfeed.com/bennyjohnson/modern-art-with-conservative-politicians-photoshopped-in-is</t>
  </si>
  <si>
    <t>What Could You Buy For The Price Of College?</t>
  </si>
  <si>
    <t>http://www.buzzfeed.com/video/caitlincowie/what-could-you-buy-for-the-price-of-college</t>
  </si>
  <si>
    <t>“Mo’ Sochi, Mo’ Problems” Is The Only Putin Pump Up Jam You Need</t>
  </si>
  <si>
    <t>http://www.buzzfeed.com/skarlan/mo-sochi-mo-problems-is-the-only-putin-pump-up-jam-you-need</t>
  </si>
  <si>
    <t>You Will Totally Understand The Little Girl Who Wrote This Note In 1988</t>
  </si>
  <si>
    <t>http://www.buzzfeed.com/leonoraepstein/you-will-totally-understand-the-little-girl-who-wrote-this-n</t>
  </si>
  <si>
    <t>This Is The Only Valentine’s Gift Anyone Really Wants To Receive</t>
  </si>
  <si>
    <t>http://www.buzzfeed.com/tanyachen/this-is-the-only-valentines-gift-anyone-really-wants-to-rece</t>
  </si>
  <si>
    <t>How To Make Spaghetti With Bacon, Pecorino, And Fried Egg</t>
  </si>
  <si>
    <t>http://www.buzzfeed.com/christinebyrne/how-to-make-spaghetti-with-bacon-pecorino-and-fried-egg</t>
  </si>
  <si>
    <t>Sports Illustrated’s Swimsuit Models Would Like You To Pay Attention To This In-Flight Safety Video</t>
  </si>
  <si>
    <t>http://www.buzzfeed.com/danoshinsky/swimsuit-model-safety-video</t>
  </si>
  <si>
    <t>Report: Comcast To Acquire Time Warner Cable For $159 A Share</t>
  </si>
  <si>
    <t>http://www.buzzfeed.com/matthewzeitlin/report-comcast-to-acquire-time-warner-cable-for-159-a-share</t>
  </si>
  <si>
    <t>The Cutest Story Of A Kitten Plotting Revenge With An Unwanted Robot</t>
  </si>
  <si>
    <t>http://www.buzzfeed.com/catvshuman/little-robot</t>
  </si>
  <si>
    <t>George Clooney’s Revenge On Tina Fey And Amy Poehler Involves Fruit Baskets And Matt Damon</t>
  </si>
  <si>
    <t>http://www.buzzfeed.com/whitneyjefferson/george-clooneys-revenge-on-tina-fey-and-amy-poehler-involves</t>
  </si>
  <si>
    <t>Why Jesus Shuttlesworth Should Be Your Favorite Basketball Player</t>
  </si>
  <si>
    <t>http://www.buzzfeed.com/krystieyandoli/why-jesus-shuttlesworth-should-be-your-favorite-basketball-p</t>
  </si>
  <si>
    <t>There’s A Twitter Account That Will Turn Anything You Tweet At It Into A Candy Heart</t>
  </si>
  <si>
    <t>http://www.buzzfeed.com/ryanhatesthis/theres-a-twitter-account-that-turns-anything-into-candy-hear</t>
  </si>
  <si>
    <t>This Sound System Is Loud Enough To Kill You</t>
  </si>
  <si>
    <t>http://www.buzzfeed.com/lukelewis/this-sound-system-is-loud-enough-to-kill-you</t>
  </si>
  <si>
    <t>Selena Gomez Secretly Went To Rehab Voluntarily Last Month</t>
  </si>
  <si>
    <t>http://www.buzzfeed.com/kimberleydadds/selena-gomez-secretly-went-to-rehab-voluntarily-last-month</t>
  </si>
  <si>
    <t>The French Really Brought Their Selfie Game To The White House</t>
  </si>
  <si>
    <t>http://www.buzzfeed.com/bennyjohnson/the-french-really-brought-their-selfie-game-to-the-white-hou</t>
  </si>
  <si>
    <t>A Woman Was Released From Prison And The Internet Went Mental</t>
  </si>
  <si>
    <t>http://www.buzzfeed.com/bradesposito/a-woman-was-released-from-prison-and-the-internet-went-menta</t>
  </si>
  <si>
    <t>This Epic Photo Is Like "The Last Supper" Of ’90s TV Teen Stars</t>
  </si>
  <si>
    <t>http://www.buzzfeed.com/briangalindo/this-epic-photo-is-like-the-last-supper-of-90s-tv-teen-stars</t>
  </si>
  <si>
    <t>Taylor Swift Cut Her Long Golden Locks</t>
  </si>
  <si>
    <t>http://www.buzzfeed.com/ashleyperez/taylor-swift-cut-her-long-golden-locks</t>
  </si>
  <si>
    <t>Knicks Point Guard Caught Yawning On Court During Overtime Of Game He Was Playing In</t>
  </si>
  <si>
    <t>http://www.buzzfeed.com/bml/knicks-point-guard-caught-yawning-on-court-in-overtime-of-ga</t>
  </si>
  <si>
    <t>“On Loving Women”: A Collection Of Comics That Perfectly Captures Coming Out And First Love</t>
  </si>
  <si>
    <t>http://www.buzzfeed.com/skarlan/on-loving-women-a-collection-of-comics-that-perfectly-captur</t>
  </si>
  <si>
    <t>PSA: You Can Just Google Your Math Homework</t>
  </si>
  <si>
    <t>http://www.buzzfeed.com/kmallikarjuna/psa-google-math</t>
  </si>
  <si>
    <t>The “Priceline Of Pot” Will Help You Find The Cheapest Weed Around</t>
  </si>
  <si>
    <t>http://www.buzzfeed.com/rachelzarrell/the-priceline-of-pot-will-help-you-find-the-cheapest-weed-ar</t>
  </si>
  <si>
    <t>Actress Jennifer Sky Tackles The Modeling Industry’s Darkest Secrets In "Queen Of The Tokyo Ballroom"</t>
  </si>
  <si>
    <t>http://www.buzzfeed.com/regajha/actress-jennifer-sky-tackles-the-modeling-industrys-darkest</t>
  </si>
  <si>
    <t>Here’s Delightful Evidence Facebook Was Around In 1902</t>
  </si>
  <si>
    <t>http://www.buzzfeed.com/lukelewis/heres-delightful-evidence-facebook-was-around-in-1902</t>
  </si>
  <si>
    <t>Ted Danson Once Did Mushrooms With Woody Harrelson</t>
  </si>
  <si>
    <t>http://www.buzzfeed.com/lyapalater/ted-danson-once-did-mushrooms-with-woody-harrelson</t>
  </si>
  <si>
    <t>Someone Built A Robot That Cannot Be Defeated At Air Hockey</t>
  </si>
  <si>
    <t>http://www.buzzfeed.com/josephbernstein/someone-built-a-robot-that-cannot-be-defeated-at-air-hockey</t>
  </si>
  <si>
    <t>LGBT Activists Launch “Cheers To Sochi” Parody Site After “Hijacking” McDonald’s Hashtag</t>
  </si>
  <si>
    <t>http://www.buzzfeed.com/tonymerevick/lgbt-activists-launch-cheers-to-sochi-parody</t>
  </si>
  <si>
    <t>With Past Allegations Of Sexual Assault Resurfacing, Bill Cosby’s NBC Show Continues To Move Forward</t>
  </si>
  <si>
    <t>http://www.buzzfeed.com/kateaurthur/bill-cosby-nbc-allegations-sexual-assault</t>
  </si>
  <si>
    <t>Penguin India Agrees to Withdraw And Destroy All Copies Of An American Scholar’s Book On Hindus</t>
  </si>
  <si>
    <t>http://www.buzzfeed.com/tasneemnashrulla/penguin-india-agrees-to-withdraw-and-destroy-all-copies-of-a</t>
  </si>
  <si>
    <t>The Beginner’s Guide To Becoming A Frequent Flier</t>
  </si>
  <si>
    <t>http://www.buzzfeed.com/danoshinsky/the-beginners-guide-to-frequent-flier-miles</t>
  </si>
  <si>
    <t>Bryan Cranston’s Selfie Game Is Better Than Yours</t>
  </si>
  <si>
    <t>http://www.buzzfeed.com/ariellecalderon/bryan-cranstons-selfie-game-is-better-than-yours</t>
  </si>
  <si>
    <t>Guests At The White House State Dinner Tonight Will Be Eating Out Of A Terrarium</t>
  </si>
  <si>
    <t>http://www.buzzfeed.com/bennyjohnson/guests-at-the-white-house-state-dinner-tonight-will-be-eatin</t>
  </si>
  <si>
    <t>This Is What Burning A Match Looks Like At 4,000 Frames Per Second</t>
  </si>
  <si>
    <t>http://www.buzzfeed.com/patricksmith/this-is-what-burning-a-match-looks-like-at-4000-frames-per-s</t>
  </si>
  <si>
    <t>You Have To Watch The Schapelle Corby Facebook Look Back Parody</t>
  </si>
  <si>
    <t>http://www.buzzfeed.com/bradesposito/you-have-to-watch-the-schapelle-corby-facebook-look-back-par</t>
  </si>
  <si>
    <t>The Curling Arena In Sochi Is Literally Called The “Ice Cube Curling Center”</t>
  </si>
  <si>
    <t>http://www.buzzfeed.com/bml/the-curling-arena-in-sochi-is-literally-called-the-ice-cube</t>
  </si>
  <si>
    <t>Adorable Instagrams Of U.S. Olympians When They Were Kids</t>
  </si>
  <si>
    <t>http://www.buzzfeed.com/bennyjohnson/adorable-instagrams-of-us-olympians-when-they-were-kids</t>
  </si>
  <si>
    <t>British Papers Tomorrow Are Going To Be All About A Clinton Sex Scandal Again</t>
  </si>
  <si>
    <t>http://www.buzzfeed.com/bennyjohnson/british-papers-tomorrow-are-going-to-be-all-about-a-clinton</t>
  </si>
  <si>
    <t>This Is What Happens When Middle Earth Meets Wall Street</t>
  </si>
  <si>
    <t>http://www.buzzfeed.com/keelyflaherty/this-is-what-happens-when-middle-earth-meets-wall-street</t>
  </si>
  <si>
    <t>Andy Cohen Officiated An Incredibly Sweet Same-Sex Wedding On The "Watch What Happens Live" Aftershow</t>
  </si>
  <si>
    <t>http://www.buzzfeed.com/jarettwieselman/andy-cohen-officiated-an-incredibly-sweet-same-sex-wedding-o</t>
  </si>
  <si>
    <t>If There Is A Hero In This Ruined World, It Is Keytar God Jeff Abbott</t>
  </si>
  <si>
    <t>http://www.buzzfeed.com/josephbernstein/if-there-is-a-hero-in-this-ruined-world-it-is-keytar-god-jef</t>
  </si>
  <si>
    <t>Ask A Dumb Cat: “My Boyfriend’s Going To Propose And I Don’t Want Him To”</t>
  </si>
  <si>
    <t>http://www.buzzfeed.com/expresident/my-boyfriends-going-to-propose-and-i-dont-wan</t>
  </si>
  <si>
    <t>No One Knows Why Bronze Medals Exist</t>
  </si>
  <si>
    <t>http://www.buzzfeed.com/bml/next-time-lets-do-this-without-the-bronze-medal</t>
  </si>
  <si>
    <t>Badger From “Breaking Bad” Is Awful At Basketball In New Guided By Voices Music Video</t>
  </si>
  <si>
    <t>http://www.buzzfeed.com/justinabarca/badger-from-breaking-bad-is-awful-at-basketball-in-new-guide</t>
  </si>
  <si>
    <t>Jerry Seinfeld Thinks The Fight Between Men’s Wearhouse And JoS A. Bank Is “Hilarious”</t>
  </si>
  <si>
    <t>http://www.buzzfeed.com/mariahsummers/jerry-seinfeld-thinks-the-fight-between-mens-wearhouse-and-j</t>
  </si>
  <si>
    <t>Tell Us About Yourself(ie): Stephanie Beatriz</t>
  </si>
  <si>
    <t>http://www.buzzfeed.com/whitneyjefferson/tell-us-about-yourselfie-stephanie-beatriz</t>
  </si>
  <si>
    <t>Fake Clay Aiken Attack Ad Uses His Own Lyrics Against Him</t>
  </si>
  <si>
    <t>http://www.buzzfeed.com/rachelzarrell/fake-clay-aiken-attack-ad-uses-his-own-lyrics-against-him</t>
  </si>
  <si>
    <t>Eva Mendes Says She’s Going To Watch “The Notebook” And Cry For Valentines Day</t>
  </si>
  <si>
    <t>http://www.buzzfeed.com/whitneyjefferson/eva-mendes-says-shes-going-to-watch-the-notebook-and-cry-for</t>
  </si>
  <si>
    <t>Sarah Jessica Parker On The Wendy Williams Show</t>
  </si>
  <si>
    <t>http://www.buzzfeed.com/whitneyjefferson/sarah-jessica-parker-on-the-wendy-williams-show</t>
  </si>
  <si>
    <t>Taylor Lautner’s Latest Role? Replacing Andy Samberg In British Sitcom "Cuckoo"</t>
  </si>
  <si>
    <t>http://www.buzzfeed.com/scottybryan/taylor-lautners-new-gig-a-role-on-a-new-series-of-a-british</t>
  </si>
  <si>
    <t>"Wolfen Jump" Is The Rad Cute Animal Comics Anthology Of Your Dreams</t>
  </si>
  <si>
    <t>http://www.buzzfeed.com/kevintang/wolfenjump</t>
  </si>
  <si>
    <t>Olympic Sports You Won’t Believe Actually Existed</t>
  </si>
  <si>
    <t>http://www.buzzfeed.com/video/chrisreinacher/olympic-sports-you-wont-believe-actually-existed</t>
  </si>
  <si>
    <t>This Was The Most Shocking Thing In Bones’ Living Room</t>
  </si>
  <si>
    <t>http://www.buzzfeed.com/arianelange/this-was-the-most-shocking-thing-in-bones-living-room</t>
  </si>
  <si>
    <t>NBC Broadcasted Some Dude Air-Humping A Horse Saddle</t>
  </si>
  <si>
    <t>http://www.buzzfeed.com/erinchack/nbc-broadcasted-some-dude-air-humping-a-horse-saddle</t>
  </si>
  <si>
    <t>This Vocabulary Lesson Given To Icelandic Schoolchildren Is Pretty Racist</t>
  </si>
  <si>
    <t>http://www.buzzfeed.com/tracyclayton/this-vocabulary-lesson-given-to-icelandic-schoolchildren-is</t>
  </si>
  <si>
    <t>Out Web Designer Allegedly Raped By Policemen In Ahmedabad, India, After LGBT Parade</t>
  </si>
  <si>
    <t>http://www.buzzfeed.com/clairepires/web-designer-raped-by-policemen-in-mumbai-after-lgbt-parade</t>
  </si>
  <si>
    <t>This Japanese Blogger Queued Up For The iPhone 6 Seven Months Early, Dressed As An iPhone</t>
  </si>
  <si>
    <t>http://www.buzzfeed.com/patricksmith/this-japanese-blogger-queued-up-for-the-iphone-6-seven-month</t>
  </si>
  <si>
    <t>How To Make Spaghetti With Olive, Capers And Roasted Red Peppers</t>
  </si>
  <si>
    <t>http://www.buzzfeed.com/christinebyrne/how-to-make-spaghetti-with-olive-capers-and-roasted-red-pepp</t>
  </si>
  <si>
    <t>Per Jimmy Kimmel, Here’s What Happens When Russians Translate Snowboarder Slang</t>
  </si>
  <si>
    <t>http://www.buzzfeed.com/alanwhite/heres-what-happens-when-russians-try-to-translate-american-s</t>
  </si>
  <si>
    <t>Iran Is Parading Cardboard Cutouts Of Ayatollah Khomeini</t>
  </si>
  <si>
    <t>http://www.buzzfeed.com/patricksmith/iran-is-parading-cardboard-cutouts-of-ayatollah-khomeini</t>
  </si>
  <si>
    <t>John Krasinski &amp; Jimmy Kimmel Give Away $1.5 Million From Esurance</t>
  </si>
  <si>
    <t>http://www.buzzfeed.com/emilyhennen/john-krasinski-jimmy-kimmel-give-away-15-million-from-esuran</t>
  </si>
  <si>
    <t>Which Object At #IAMSORRY Should You Talk To Shia LaBeouf About?</t>
  </si>
  <si>
    <t>http://www.buzzfeed.com/kristinchirico/which-object-at-iamsorry-should-you-talk-to-shia-labeouf-abo</t>
  </si>
  <si>
    <t>Beauty, A Boy, Burns, and a Shopping Cart</t>
  </si>
  <si>
    <t>http://www.buzzfeed.com/susanstraight/beauty-a-boy-burns-and-a-shopping-cart</t>
  </si>
  <si>
    <t>Watch Anti-Gay, Pro-Putin Americans Demonstrate On The Streets Of Sochi As Police Look On</t>
  </si>
  <si>
    <t>http://www.buzzfeed.com/lesterfeder/watch-anti-gay-pro-putin-americans-demonstrate-on-the-street</t>
  </si>
  <si>
    <t>Here’s More Conclusive Proof That Television Subtitles Aren’t Very Accurate These Days</t>
  </si>
  <si>
    <t>http://www.buzzfeed.com/scottybryan/heres-more-conclusive-proof-that-television-subtitles-arent</t>
  </si>
  <si>
    <t>Here’s What Happens When You Ask People To Draw The House They Grew Up In</t>
  </si>
  <si>
    <t>http://www.buzzfeed.com/austinhunt/heres-what-happens-when-you-ask-people-to-draw-the-house-the</t>
  </si>
  <si>
    <t>These Digitally Altered Photos Of The Winter Olympics Are Stunning</t>
  </si>
  <si>
    <t>http://www.buzzfeed.com/danoshinsky/these-digitally-altered-photos-of-the-winter-olympics-are-st</t>
  </si>
  <si>
    <t>Did A Radioactive Earthquake At The Time Of Jesus’ Death Create The Turin Shroud?</t>
  </si>
  <si>
    <t>http://www.buzzfeed.com/tomphillips/did-a-radioactive-earthquake-at-the-time-of-jesus-death-crea</t>
  </si>
  <si>
    <t>A Brand-New Impact Crater Just Appeared On Mars</t>
  </si>
  <si>
    <t>http://www.buzzfeed.com/kellyoakes/a-brand-new-impact-crater-just-appeared-on-mars</t>
  </si>
  <si>
    <t>Are These The First iPhone 6 Photos?</t>
  </si>
  <si>
    <t>http://www.buzzfeed.com/charliewarzel/are-these-the-first-iphone-6-photos</t>
  </si>
  <si>
    <t>Two Gold Medals Awarded In Historic Downhill Skiing Dead Heat</t>
  </si>
  <si>
    <t>http://www.buzzfeed.com/joelanderson/two-gold-medals-awarded-in-historic-downhill-skiing-dead-hea</t>
  </si>
  <si>
    <t>Nasa Is Asking Private Companies To Help It Get To The Moon (But Not Mine It)</t>
  </si>
  <si>
    <t>http://www.buzzfeed.com/kellyoakes/nasa-is-asking-private-companies-to-help-it-get-to-the-moon</t>
  </si>
  <si>
    <t>Jerry Seinfeld Wanted A Show That He Could “Put In Your Pocket”</t>
  </si>
  <si>
    <t>http://www.buzzfeed.com/sapna/jerry-seinfeld-wanted-a-show-he-could-put-in-your-pocket</t>
  </si>
  <si>
    <t>It’s Not The 2000s Anymore: Politics Edition</t>
  </si>
  <si>
    <t>http://www.buzzfeed.com/andrewkaczynski/its-not-the-2000s-anymore-politics-edition</t>
  </si>
  <si>
    <t>Check Out Rashida Jones’ Inaugural Column For “Glamour”</t>
  </si>
  <si>
    <t>http://www.buzzfeed.com/whitneyjefferson/rashida-jones-inaugural-column-for-glamour-mixed-messages</t>
  </si>
  <si>
    <t>Shani Davis Comes Up Short In Attempt For Third Straight Gold</t>
  </si>
  <si>
    <t>http://www.buzzfeed.com/bml/shani-davis-comes-up-short-in-attempt-for-third-straight-gol</t>
  </si>
  <si>
    <t>Brooklyn Residents All Look Alike To This CNN Anchor</t>
  </si>
  <si>
    <t>http://www.buzzfeed.com/dorsey/brooklyn-residents-all-look-alike-to-this-cnn-anchor</t>
  </si>
  <si>
    <t>Are The Big Social Networks Saturated?</t>
  </si>
  <si>
    <t>http://www.buzzfeed.com/charliewarzel/are-the-big-social-networks-saturated</t>
  </si>
  <si>
    <t>Republican Governors Association Attacks Democrat For Bill Pennsylvania Governor Supports</t>
  </si>
  <si>
    <t>http://www.buzzfeed.com/andrewkaczynski/republican-governors-association-attacks-democrat-for-bill-p</t>
  </si>
  <si>
    <t>Brooklyn Decker Didn’t Always Look Like Brooklyn Decker</t>
  </si>
  <si>
    <t>http://www.buzzfeed.com/emilyhennen/brooklyn-decker-didnt-always-look-like-brooklyn-decker</t>
  </si>
  <si>
    <t>New Video Shows President Obama Meeting His Half-Brother For The First Time In Decades</t>
  </si>
  <si>
    <t>http://www.buzzfeed.com/mbvd/new-video-shows-president-obama-meeting-his-half-brother-for</t>
  </si>
  <si>
    <t>Life Stories: An Interview With Rebecca Mead, Author Of “My Life In Middlemarch”</t>
  </si>
  <si>
    <t>http://www.buzzfeed.com/ronhogan/life-stories-rebecca-mead</t>
  </si>
  <si>
    <t>Conservative Groups Stand By Kentucky Senate Primary Challenger Despite His Support Of 2008 Bank Bailout</t>
  </si>
  <si>
    <t>http://www.buzzfeed.com/katenocera/conservative-groups-stand-by-kentucky-senate-primary-challen</t>
  </si>
  <si>
    <t>Drew Barrymore Was A Brilliant Actor At 4 Years Old</t>
  </si>
  <si>
    <t>http://www.buzzfeed.com/leonoraepstein/drew-barrymore-was-a-brilliant-actor-at-4-years-old</t>
  </si>
  <si>
    <t>Jay Leno Made A Cameo In Lady Gaga’s “Alejandro” Video</t>
  </si>
  <si>
    <t>http://www.buzzfeed.com/emilyhennen/jay-leno-made-a-cameo-in-lady-gagas-alejandro-video</t>
  </si>
  <si>
    <t>Check Out This Crazy Photo From The Raucous Protest Site At The Sochi Olympics</t>
  </si>
  <si>
    <t>http://www.buzzfeed.com/miriamelder/check-out-this-crazy-photo-from-the-raucous-protest-site-at</t>
  </si>
  <si>
    <t>A 7-Year-Old Boy Who Died Of Brain Cancer Had A Police Funeral With A Pallbearer Dressed As Batman</t>
  </si>
  <si>
    <t>http://www.buzzfeed.com/ryanhatesthis/a-7-year-old-boy-who-died-of-brain-cancer-had-a-police-funer</t>
  </si>
  <si>
    <t>A Dad Is Pleading With Facebook To Let Him View His Late Son’s Look Back Video</t>
  </si>
  <si>
    <t>http://www.buzzfeed.com/ryanhatesthis/a-dad-is-trying-to-get-facebook-to-let-him-in-his-dead-sons</t>
  </si>
  <si>
    <t>A Drag Queen’s Advice On How To Get Valentine’s Day Right (Or Die Trying)</t>
  </si>
  <si>
    <t>http://www.buzzfeed.com/saeedjones/a-drag-queens-advice-on-how-get-valentines-day-right-or-die</t>
  </si>
  <si>
    <t>A Journey Through Space, Time, And The Doctor’s Wardrobe</t>
  </si>
  <si>
    <t>http://www.buzzfeed.com/justellis/a-journey-through-space-time-and-the-doctors-wardrobe</t>
  </si>
  <si>
    <t>A Principal Recorded The Most Epic Message To Tell Parents School Was Closed</t>
  </si>
  <si>
    <t>http://www.buzzfeed.com/maycie/a-principal-recorded-the-most-epic-message-to-tell-parents-s</t>
  </si>
  <si>
    <t>A Tumblr Artist Reenvisioned A Bunch Of Awesome ’90s Cartoons As If They Were Made Today</t>
  </si>
  <si>
    <t>http://www.buzzfeed.com/ryanhatesthis/a-tumblr-artist-reinvisioned-a-bunch-of-awesome-90s-cartoons</t>
  </si>
  <si>
    <t>Abandoned Psychiatric Hospital In Italy Is The Most Chilling Thing You’ll See Today</t>
  </si>
  <si>
    <t>http://www.buzzfeed.com/alanwhite/haunting-pictures-of-an-abandoned-asylum-in-italy</t>
  </si>
  <si>
    <t>Amy Poehler Is Glowing On The Cover Of Ladies’ Home Journal</t>
  </si>
  <si>
    <t>http://www.buzzfeed.com/whitneyjefferson/amy-poehler-is-glowing-on-the-cover-of-ladies-home-journal</t>
  </si>
  <si>
    <t>Angry At “Flappy Bird”? Get Your Sweet Sweet Revenge</t>
  </si>
  <si>
    <t>http://www.buzzfeed.com/josephbernstein/angry-at-flappy-bird-get-your-sweet-sweet-revenge</t>
  </si>
  <si>
    <t>Are You Too Old To Sleep With Your Childhood Blanket?</t>
  </si>
  <si>
    <t>http://www.buzzfeed.com/taraalindsey/quiz-are-you-too-old-to-sleep-with-your-childhood-blanket</t>
  </si>
  <si>
    <t>Backstalking Is The Best Thing About Facebook</t>
  </si>
  <si>
    <t>http://www.buzzfeed.com/tabathaleggett/backstalking-is-the-best-thing-about-facebook</t>
  </si>
  <si>
    <t>Benedict Cumberbatch Stars In Adorable "Sesame Street" Video</t>
  </si>
  <si>
    <t>http://www.buzzfeed.com/kimberleydadds/benedict-cumberbatch-stopped-by-sesame-street</t>
  </si>
  <si>
    <t>Brewery Launches Anti-Putin Beer In Protest Over Gay Rights</t>
  </si>
  <si>
    <t>http://www.buzzfeed.com/tomphillips/brewery-launches-anti-putin-beer-in-protest-over-gay-rights</t>
  </si>
  <si>
    <t>BuzzFeed Style Guide</t>
  </si>
  <si>
    <t>http://www.buzzfeed.com/emmyf/buzzfeed-style-guide</t>
  </si>
  <si>
    <t>Can You Spot The Fake Grunge Song?</t>
  </si>
  <si>
    <t>http://www.buzzfeed.com/moerder/can-you-spot-the-fake-grunge-song</t>
  </si>
  <si>
    <t>Can You Watch This Video Without Giggling?</t>
  </si>
  <si>
    <t>http://www.buzzfeed.com/video/kevinmcshane/can-you-watch-this-video-without-giggling</t>
  </si>
  <si>
    <t>Castaway Claims To Have Been At Sea For 13 Months</t>
  </si>
  <si>
    <t>http://www.buzzfeed.com/kasiagalazka/castaway-claims-to-have-been-at-sea-for-13-months</t>
  </si>
  <si>
    <t>Channel 4 Has Changed Its Logo To Support Gay Athletes At The Winter Olympics</t>
  </si>
  <si>
    <t>http://www.buzzfeed.com/scottybryan/channel-4-have-changed-their-logo-to-support-gay-athletes-at</t>
  </si>
  <si>
    <t>Check Out These Absurdly Funny Misheard Song Lyrics</t>
  </si>
  <si>
    <t>http://www.buzzfeed.com/briangalindo/check-out-these-absurdly-funny-misheard-song-lyrics</t>
  </si>
  <si>
    <t>Clay Aiken Is Running For Congress In North Carolina</t>
  </si>
  <si>
    <t>http://www.buzzfeed.com/azafar/clay-aiken-is-running-for-congress-in-north-carolina</t>
  </si>
  <si>
    <t>Do You Know How To Step Over A New York City Slush Puddle?</t>
  </si>
  <si>
    <t>http://www.buzzfeed.com/mylestanzer/do-you-know-how-to-step-over-a-new-york-city-slush-puddle</t>
  </si>
  <si>
    <t>Every Way Duke Is Better Than UNC</t>
  </si>
  <si>
    <t>http://www.buzzfeed.com/sapna/every-way-duke-is-better-than-unc</t>
  </si>
  <si>
    <t>Everything You Need To Know About The Bill Nye And Ken Ham Debate</t>
  </si>
  <si>
    <t>http://www.buzzfeed.com/mjs538/everything-you-need-to-know-about-the-bill-nye-and-ken-ham-d</t>
  </si>
  <si>
    <t>Facebook’s Nuclear Advantage</t>
  </si>
  <si>
    <t>http://www.buzzfeed.com/jwherrman/facebooks-nuclear-advantage</t>
  </si>
  <si>
    <t>Fox Reporter Saves Man Who Fell Headfirst Onto Metro-North Tracks</t>
  </si>
  <si>
    <t>http://www.buzzfeed.com/passantino/fox-reporter-saves-man-who-fell-headfirst-onto-tracks</t>
  </si>
  <si>
    <t>Graphic British News Reports Show Anti-Gay Gangs Targeting Russia’s LGBT Community</t>
  </si>
  <si>
    <t>http://www.buzzfeed.com/clairepires/hunted-a-new-graphic-trailer-about-anti-gay-gangs-in-russia</t>
  </si>
  <si>
    <t>How Much Water Do You Use In A Day?</t>
  </si>
  <si>
    <t>http://www.buzzfeed.com/video/chrisreinacher/how-much-water-do-you-use-in-a-day</t>
  </si>
  <si>
    <t>How To Make Spaghetti With Anchovies, Garlic And Parmesan</t>
  </si>
  <si>
    <t>http://www.buzzfeed.com/christinebyrne/how-to-make-spaghetti-with-anchovies-garlic-and-parmesan</t>
  </si>
  <si>
    <t>How To Sear The Perfect Steak For Your Valentine</t>
  </si>
  <si>
    <t>http://www.buzzfeed.com/christinebyrne/how-to-sear-the-perfect-steak-for-your-valentine</t>
  </si>
  <si>
    <t>If Shoshana From "Girls" Was An Olympian, Then We’d Have The Shoshi Olympics</t>
  </si>
  <si>
    <t>http://www.buzzfeed.com/lyapalater/if-shoshana-from-girls-was-an-olympian-then-wed-have-the-sos</t>
  </si>
  <si>
    <t>Important Debates With The Cast Of "Workaholics"</t>
  </si>
  <si>
    <t>http://www.buzzfeed.com/whitneyjefferson/very-important-debates-with-the-cast-of-workaholics</t>
  </si>
  <si>
    <t>Incredibly Life-Like Statue Of A Man In Just His Underwear Is Scaring Students At Wellesley College</t>
  </si>
  <si>
    <t>http://www.buzzfeed.com/ryanhatesthis/incredibly-life-like-statue-of-a-man-in-just-his-underwear-i</t>
  </si>
  <si>
    <t>Inside The Mind Of The Man Who Broke Madden</t>
  </si>
  <si>
    <t>http://www.buzzfeed.com/josephbernstein/inside-the-mind-of-the-man-who-broke-madden</t>
  </si>
  <si>
    <t>Janet Jackson Benefits From "Nipplegate" Nostalgia</t>
  </si>
  <si>
    <t>http://www.buzzfeed.com/peterlauria/janet-jackson-benefits-from-nipplegate-nostalgia</t>
  </si>
  <si>
    <t>Japan Has Formed A Plus-Size Girl Group And They’re Calling It "Chubbiness"</t>
  </si>
  <si>
    <t>http://www.buzzfeed.com/tanyachen/japan-has-formed-a-plus-sized-girl-group-and-theyre-calling</t>
  </si>
  <si>
    <t>Joe Biden Has "One Overwhelming Reason Not To Run For President"</t>
  </si>
  <si>
    <t>http://www.buzzfeed.com/evanmcsan/joe-biden-has-one-overwhelming-reason-not-to-run-for-preside</t>
  </si>
  <si>
    <t>Journalists Are Having A Rotten Time At Sochi, And Their Tweets Are Pretty Funny</t>
  </si>
  <si>
    <t>http://www.buzzfeed.com/patricksmith/journalists-are-having-a-rotten-time-at-sochi-and-their-twee</t>
  </si>
  <si>
    <t>Lena Dunham’s Dog, Lamby, Has A Little Human Face And My Heart Is Aching</t>
  </si>
  <si>
    <t>http://www.buzzfeed.com/chelseamarshall/lena-dunhams-dog-lamby-has-a-little-human-face-and-my-heart</t>
  </si>
  <si>
    <t>Lil Bub And Andrew WK Made A Music Video That’ll Make You Want To Party</t>
  </si>
  <si>
    <t>http://www.buzzfeed.com/erinchack/lil-bub-and-andrew-wk-made-a-music-video-thatll-make-you-wan</t>
  </si>
  <si>
    <t>Maru And His Little Sister Play Fight While Being Adorable</t>
  </si>
  <si>
    <t>http://www.buzzfeed.com/samimain/maru-and-his-little-sister-play-fight-while-being-adorable</t>
  </si>
  <si>
    <t>McDonald’s Wants You To See What Goes Into Its Chicken Nuggets</t>
  </si>
  <si>
    <t>http://www.buzzfeed.com/alanwhite/mcdonalds-wants-you-to-see-what-goes-into-its-chicken-nugget</t>
  </si>
  <si>
    <t>Members From This Small Town Rallied Together To Support A New Mother With A Brain Tumor</t>
  </si>
  <si>
    <t>http://www.buzzfeed.com/keelyflaherty/members-from-this-small-town-rallied-together-to-support-a-n</t>
  </si>
  <si>
    <t>Minnesota High School Student Receives Death Threats After Coming Out On Facebook</t>
  </si>
  <si>
    <t>http://www.buzzfeed.com/skarlan/minnesota-high-school-student-recieves-death-threats-after-c</t>
  </si>
  <si>
    <t>Nick Offerman Sings A Song About Weed And Other Things</t>
  </si>
  <si>
    <t>http://www.buzzfeed.com/emilyhennen/nick-offerman-sings-a-song-about-weed-and-other-things</t>
  </si>
  <si>
    <t>Operatives Bristle As DNC Chair Downplays Chances Of Winning Back The House</t>
  </si>
  <si>
    <t>http://www.buzzfeed.com/evanmcsan/operatives-bristle-as-dnc-chair-downplays-chances-of-winning</t>
  </si>
  <si>
    <t>Pharrell Is Still Rocking His Very Big Hat</t>
  </si>
  <si>
    <t>http://www.buzzfeed.com/emilyhennen/pharrell-is-still-rocking-his-very-big-hat</t>
  </si>
  <si>
    <t>Police Detain Man Dressed As A "Tactical Banana" While Carrying An AK-47</t>
  </si>
  <si>
    <t>http://www.buzzfeed.com/patricksmith/police-detain-man-dressed-as-a-tactical-banana-while-carryin</t>
  </si>
  <si>
    <t>President Obama Tried To Shoot A Video With An iPad Today</t>
  </si>
  <si>
    <t>http://www.buzzfeed.com/evanmcsan/obama-tried-to-shoot-a-video-with-an-ipad-and-he-ended-up-lo</t>
  </si>
  <si>
    <t>Pussy Riot To Colbert: We Were Arrested For Having Fun</t>
  </si>
  <si>
    <t>http://www.buzzfeed.com/nowthisnews/pussy-riot-to-colbert-we-were-arrested-for-having-749g</t>
  </si>
  <si>
    <t>Real Pope Meets Chocolate Pope</t>
  </si>
  <si>
    <t>http://www.buzzfeed.com/adriancarrasquillo/real-pope-meets-chocolate-pope</t>
  </si>
  <si>
    <t>Real-Life Technology Predicted By “Star Trek”</t>
  </si>
  <si>
    <t>http://www.buzzfeed.com/mdeicke1/real-life-technology-predicted-by-star-trek</t>
  </si>
  <si>
    <t>Richie Incognito Blasts Former Dolphins Teammate Jonathan Martin In Twitter Rant</t>
  </si>
  <si>
    <t>http://www.buzzfeed.com/joelanderson/richie-incognito-blasts-former-dolphins-teammate-jonathan-ma</t>
  </si>
  <si>
    <t>Russian Olympian Figure Skates To Ginuwine’s “Pony” In This Perfect Remix</t>
  </si>
  <si>
    <t>http://www.buzzfeed.com/ellievhall/russian-olympian-figure-skates-to-ginuwines-pony-in-this-per</t>
  </si>
  <si>
    <t>Scotland Legalizes Same-Sex Marriage</t>
  </si>
  <si>
    <t>http://www.buzzfeed.com/jimwaterson/scotland-legalises-marriage-equality</t>
  </si>
  <si>
    <t>Scott Brown, Mike Huckabee Sent Out An Email Featuring A Vaccine Truther And Conspiracy Theorist</t>
  </si>
  <si>
    <t>http://www.buzzfeed.com/andrewkaczynski/scott-brown-sent-out-an-email-featuring-a-vaccine-truther-an</t>
  </si>
  <si>
    <t>Should You Move To Australia?</t>
  </si>
  <si>
    <t>http://www.buzzfeed.com/bradesposito/should-you-move-to-australia</t>
  </si>
  <si>
    <t>Should You Spend Valentine’s Day With Your New Love Interest?</t>
  </si>
  <si>
    <t>http://www.buzzfeed.com/leonoraepstein/should-you-spend-valentines-day-with-your-new-love-interest</t>
  </si>
  <si>
    <t>Sleeping Man Hurled 150 Feet Skywards In The Japanese TV Prank To End Japanese TV Pranks</t>
  </si>
  <si>
    <t>http://www.buzzfeed.com/lukelewis/sleeping-man-hurled-150-feet-into-the-air-in-the-japanese-tv</t>
  </si>
  <si>
    <t>Stanford Football Recruit Picks Stanford In The Most Stanford Way Possible</t>
  </si>
  <si>
    <t>http://www.buzzfeed.com/danoshinsky/stanford-recruit-picks-stanford-in-most-stanford-way-possibl</t>
  </si>
  <si>
    <t>Starbucks Secret Menu Drinks You Need To Try</t>
  </si>
  <si>
    <t>http://www.buzzfeed.com/video/micaela/starbucks-secret-menu-drinks-you-need-to-try</t>
  </si>
  <si>
    <t>Supermodel Irina Shayk Shows Off Her Olympic Spirit With Homemade “Swimsuit”</t>
  </si>
  <si>
    <t>http://www.buzzfeed.com/emilyhennen/supermodel-irina-shayk-shows-off-her-olympic-spirit-with-hom</t>
  </si>
  <si>
    <t>Take A Terrifying Virtual Ride On The Snowboarding Course That Keeps Injuring Sochi Athletes</t>
  </si>
  <si>
    <t>http://www.buzzfeed.com/patricksmith/take-a-terrifying-ride-on-the-snowboarding-course-that-keeps</t>
  </si>
  <si>
    <t>Texts That Prove Relationships Are Overrated</t>
  </si>
  <si>
    <t>http://www.buzzfeed.com/video/justindailey/texts-that-prove-relationships-are-overrated</t>
  </si>
  <si>
    <t>The Best Commercial For Literacy (And Scotch) Ever Made</t>
  </si>
  <si>
    <t>http://www.buzzfeed.com/isaacfitzgerald/literacy-and-scotch</t>
  </si>
  <si>
    <t>The Biggest Movie In The World Right Now Is About A Mystical Monkey</t>
  </si>
  <si>
    <t>http://www.buzzfeed.com/adambvary/the-monkey-king-china-box-office</t>
  </si>
  <si>
    <t>The Chances Of You Being Famous</t>
  </si>
  <si>
    <t>http://www.buzzfeed.com/video/dimitri/the-chances-of-you-being-famous</t>
  </si>
  <si>
    <t>The Creationist Vs. Evolutionist Debate Summed Up In Comics</t>
  </si>
  <si>
    <t>http://www.buzzfeed.com/smbc/the-bill-nye-vs-ken-ham-debate-summed-up-in-comics</t>
  </si>
  <si>
    <t>The Evolution Of Your Favorite Websites</t>
  </si>
  <si>
    <t>http://www.buzzfeed.com/video/buzzfeedvideo/the-evolution-of-your-favorite-websites</t>
  </si>
  <si>
    <t>The Horrific Moment A Man Was Kicked Through The Top Deck Window Of A London Bus</t>
  </si>
  <si>
    <t>http://www.buzzfeed.com/alanwhite/this-is-the-horrific-moment-a-man-was-kicked-through-the-top</t>
  </si>
  <si>
    <t>The Kardashians Got Too Rowdy On A Trampoline</t>
  </si>
  <si>
    <t>http://www.buzzfeed.com/emilyhennen/kylie-jenner-hurts-her-back-while-jumping-on-a-trampoline-wi</t>
  </si>
  <si>
    <t>The Northern Territory Celebrated A Train’s 10th Anniversary By Mooning It</t>
  </si>
  <si>
    <t>http://www.buzzfeed.com/bradesposito/the-northern-territory-celebrated-a-trains-10th-anniversary</t>
  </si>
  <si>
    <t>The Official Hotness Ranking Of The Cayman Islands Olympic Team</t>
  </si>
  <si>
    <t>http://www.buzzfeed.com/lyapalater/the-official-hotness-ranking-of-the-caymen-islands-olympic-t</t>
  </si>
  <si>
    <t>The Real Cookie Dough Oreo And How To Make It</t>
  </si>
  <si>
    <t>http://www.buzzfeed.com/emofly/real-cookie-dough-oreo</t>
  </si>
  <si>
    <t>The Red Hot Chili Peppers Played Air Guitar At The Super Bowl</t>
  </si>
  <si>
    <t>http://www.buzzfeed.com/mbvd/the-red-hot-chili-peppers-played-air-guitar-at-the-super-bow</t>
  </si>
  <si>
    <t>The Story Of Super Bowl XLVIII Told Through Instagram</t>
  </si>
  <si>
    <t>http://www.buzzfeed.com/jeffalt/the-story-of-super-bowl-48-told-through-instagram-gszs</t>
  </si>
  <si>
    <t>There Is A Peeing Sex Toy That People Use To Pass Drug Tests</t>
  </si>
  <si>
    <t>http://www.buzzfeed.com/rachelzarrell/there-is-a-peeing-sex-toy-that-people-use-to-pass-drug-tests</t>
  </si>
  <si>
    <t>There’s A DJ School For Babies In Brooklyn Now</t>
  </si>
  <si>
    <t>http://www.buzzfeed.com/rsultan/theres-a-dj-school-for-babies-now-even-though-babies-are-you</t>
  </si>
  <si>
    <t>This Woman Is The First Person To Be Jailed For Trolling Herself On Facebook</t>
  </si>
  <si>
    <t>http://www.buzzfeed.com/alanwhite/this-woman-is-the-first-person-to-be-jailed-for-trolling-her</t>
  </si>
  <si>
    <t>Thousands Of Stray Dogs Are Being Killed Ahead Of The Sochi Olympics</t>
  </si>
  <si>
    <t>http://www.buzzfeed.com/ellievhall/thousands-of-stray-dogs-are-being-killed-ahead-of-the-sochi</t>
  </si>
  <si>
    <t>Twitter: The Console War Is A Sad Stalemate</t>
  </si>
  <si>
    <t>http://www.buzzfeed.com/josephbernstein/twitter-the-console-war-is-a-sad-stalemate</t>
  </si>
  <si>
    <t>Two VEEPs Collided When Julia Louis-Dreyfus Hung Out With Joe Biden</t>
  </si>
  <si>
    <t>http://www.buzzfeed.com/lyapalater/two-veeps-collided-when-julia-louis-dreyfus-hung-out-with-jo</t>
  </si>
  <si>
    <t>Want To Work At An NGO? Check Out This Kenyan Mockumentary First</t>
  </si>
  <si>
    <t>http://www.buzzfeed.com/miriamberger/want-to-work-at-an-ngo-check-out-this-kenyan-mockumentary-fi</t>
  </si>
  <si>
    <t>Watch A Bunch Of Guys Try To Guess How Much Makeup Costs</t>
  </si>
  <si>
    <t>http://www.buzzfeed.com/video/mbromberg/guys-guess-the-price-of-make-up</t>
  </si>
  <si>
    <t>Watch An Irish Drag Queen’s Powerful Speech About Homophobia</t>
  </si>
  <si>
    <t>http://www.buzzfeed.com/tomphillips/watch-an-irish-drag-queens-powerful-speech-about-homophobia</t>
  </si>
  <si>
    <t>What Arbitrary Thing Are You?</t>
  </si>
  <si>
    <t>http://www.buzzfeed.com/joannaborns/what-arbitrary-thing-are-you</t>
  </si>
  <si>
    <t>What Font Are You?</t>
  </si>
  <si>
    <t>http://www.buzzfeed.com/alannaokun/what-font-are-you</t>
  </si>
  <si>
    <t>What Nice Thing Should You Do For Someone Today?</t>
  </si>
  <si>
    <t>http://www.buzzfeed.com/ashleyperez/what-nice-thing-should-you-do-for-someone-today</t>
  </si>
  <si>
    <t>What The Singers From Coca-Cola’s Controversial Super Bowl Commercial Think</t>
  </si>
  <si>
    <t>http://www.buzzfeed.com/ninjacowboy/what-the-girls-who-sang-america-the-beautiful-du-irad</t>
  </si>
  <si>
    <t>When You Put Beer In A Hot Frying Pan It Turns Into Nightmare Gunge</t>
  </si>
  <si>
    <t>http://www.buzzfeed.com/ailbhemalone/when-you-put-beer-in-a-hot-frying-pan-it-turns-into-nightmar</t>
  </si>
  <si>
    <t>Which "Labyrinth" Character Are You?</t>
  </si>
  <si>
    <t>http://www.buzzfeed.com/jenlewis/which-labyrinth-character-are-you</t>
  </si>
  <si>
    <t>Which Al Roker Are You?</t>
  </si>
  <si>
    <t>http://www.buzzfeed.com/summeranne/which-al-roker-are-you</t>
  </si>
  <si>
    <t>Which Design Aesthetic Are You?</t>
  </si>
  <si>
    <t>http://www.buzzfeed.com/peggy/which-design-aesthetic-are-you</t>
  </si>
  <si>
    <t>Which Disney Couple Is Your Ideal Relationship?</t>
  </si>
  <si>
    <t>http://www.buzzfeed.com/kristinchirico/which-disney-couple-is-your-ideal-relationship</t>
  </si>
  <si>
    <t>Which Roald Dahl Character Are You?</t>
  </si>
  <si>
    <t>http://www.buzzfeed.com/dorieanstevenson/which-roald-dahl-character-are-you</t>
  </si>
  <si>
    <t>Which Underdog Nation Should You Root For In The Winter Olympics?</t>
  </si>
  <si>
    <t>http://www.buzzfeed.com/mrloganrhoades/which-underdog-nation-should-you-root-for-in-the-winter-olym</t>
  </si>
  <si>
    <t>Why Does My Body Smell?</t>
  </si>
  <si>
    <t>http://www.buzzfeed.com/video/tlo27/why-does-my-body-smell</t>
  </si>
  <si>
    <t>Why You Should Be Totally Obsessed With British TV Hunk Dan Osborne</t>
  </si>
  <si>
    <t>http://www.buzzfeed.com/mattbellassai/why-you-should-be-totally-obsessed-with-british-tv-hunk-dan</t>
  </si>
  <si>
    <t>Will Ferrell Proves He’s The Funniest Man On The Internet In His AMA</t>
  </si>
  <si>
    <t>http://www.buzzfeed.com/austinhunt/will-ferrell-proves-hes-the-funniest-man-on-the-internet-in</t>
  </si>
  <si>
    <t>Would You Rather With Lucy Fry And Zoey Deutch</t>
  </si>
  <si>
    <t>http://www.buzzfeed.com/ariellecalderon/would-you-rather-with-lucy-fry-zoey-deutch</t>
  </si>
  <si>
    <t>You Absolutely Need To Celebrate “Galentine’s Day” This Year</t>
  </si>
  <si>
    <t>http://www.buzzfeed.com/kaylayandoli/you-absolutely-need-to-celebrate-galentineas-da-cqn5</t>
  </si>
  <si>
    <t>NEGATIVE</t>
  </si>
  <si>
    <t>20 Marriage Tips Everyone Needs to Know</t>
  </si>
  <si>
    <t>8 Year-Old Yemeni Child Bride Dies of Internal Injuries</t>
  </si>
  <si>
    <t>Here Are 12 Unborn Animals In The Womb. They’re Absolutely Beautiful…Especially The Dolphin.</t>
  </si>
  <si>
    <t>These 2 Kids Have Taken A Photo With Santa For 34 Years. Needless To Say, The Last Few Are Epic.</t>
  </si>
  <si>
    <t>These 21 Pictures Are Not What You Think. They Will Blow Your Mind.</t>
  </si>
  <si>
    <t>Here Are 20 Unbelievable Places You Would Swear Aren’t Real… But They Are.</t>
  </si>
  <si>
    <t>These 17 People Tried To Follow Instructions…And Hilariously Failed. LOLOLOL.</t>
  </si>
  <si>
    <t>A 12 Year-Old Boy Wrote The Perfect Advice To Understand Women. This Is Priceless.</t>
  </si>
  <si>
    <t>A 29 Year Old Farmer Just Tragically Died. What His Community Did Will Make You Cry.</t>
  </si>
  <si>
    <t>24 Touching Photos That Will Grab You By The Heart…And Never Let Go. Tissues Required.</t>
  </si>
  <si>
    <t>Here Are The Top 19 Animals That Kill The Most Humans. Number One May Shock You.</t>
  </si>
  <si>
    <t>Here Are The 28 Cutest Things That Have Ever Happened. #20 Made My Entire Year.</t>
  </si>
  <si>
    <t>These 18 Cats Were Busted In the Act. Now They’re Being Hilariously And Adorably Shamed.</t>
  </si>
  <si>
    <t>These 2 Were Inseparable. Then He Trusted Someone We All Know…A Mistake He’ll Never Forget.</t>
  </si>
  <si>
    <t>Here’s How 27 Famous People Aged Over The Years. Number 6…What Happened There?!</t>
  </si>
  <si>
    <t>As If A 1,000 Year Old Tree Isn’t Awesome Enough, Wait Til You See What’s Inside It.</t>
  </si>
  <si>
    <t>A 70 Year Old Grandpa With Alzheimer’s Learns It’s His Birthday. His Reaction Is Priceless.</t>
  </si>
  <si>
    <t>Here Are 28 Famous People When They Were Young. I Can’t Believe Some Of These.</t>
  </si>
  <si>
    <t>38 Weeks After Getting A Strange Visitor, A Guy Saw This Happen. And He Had A Camera.</t>
  </si>
  <si>
    <t>This 80 Year Old Man Has Not Taken A Bath In 60 Years. Just Wait Til You See Him… Whoa.</t>
  </si>
  <si>
    <t>A 96 Year Old Man Has Been Secretly Working On This For 15 Years. Now It’s Revealed And… Wow.</t>
  </si>
  <si>
    <t>20 Dogs That Forgot How to Dog</t>
  </si>
  <si>
    <t>These 20 Photos Are Going To Make You Cry. But You’ll See Why It’s Totally Worth It.</t>
  </si>
  <si>
    <t>This 10,000 Room Hotel Has Never Had A Single Guest. There’s A Very Deadly Reason For That.</t>
  </si>
  <si>
    <t>This 2 Day Old, Maggot-Covered Kitten Would’ve Died Any Minute. Then A Puppy Came Along.</t>
  </si>
  <si>
    <t>These 14 Photographs Will Blow Your Mind…Especially When You Realize What They REALLY Are.</t>
  </si>
  <si>
    <t>Here Are 43 Pictures Taken At An Almost Impossibly Perfect Time. #20 Made Me Cringe Hard.</t>
  </si>
  <si>
    <t>Here Are 18 Animals Hiding In Plain Sight. Can You Spot Them All? This Is Awesome.</t>
  </si>
  <si>
    <t>These 18 Photographic Coincidences Are Hilariously Perfect. Although #9 Might End A Relationship.</t>
  </si>
  <si>
    <t>19 Hilarious Home Improvement Fails</t>
  </si>
  <si>
    <t>17 Cows That Forgot How to be a Cow</t>
  </si>
  <si>
    <t>4lb Wiener Dog Sacrificed Himself to Save Owners From 400lb Bear</t>
  </si>
  <si>
    <t>10 Animals You Didn’t Know Existed</t>
  </si>
  <si>
    <t>Here’s What Happens When 33 Dogs Go Completely and Utterly Insane. LOLOLOL.</t>
  </si>
  <si>
    <t>These 20 Kids Are Hilariously Bad At Hide And Seek. This Had Me Laughing So Hard…LOL.</t>
  </si>
  <si>
    <t>35 Life Hacks That’ll Make Every Day Better</t>
  </si>
  <si>
    <t>10 Things You Won’t Believe Actually Exist</t>
  </si>
  <si>
    <t>These 4 Words From A Little Girl Stopped An Olive Garden Manager In His Tracks. So He Did This.</t>
  </si>
  <si>
    <t>These Are The 10 Most Unbelievable Places On Earth. If You Haven’t Seen Them, Go Now.</t>
  </si>
  <si>
    <t>14 Times The UPS Guy Failed Miserably. In The Most Hilarious Way Possible.</t>
  </si>
  <si>
    <t>12 Year-Old Boy Saves &amp; Raises Orphaned Sparrow</t>
  </si>
  <si>
    <t>17 Kids Who Humiliated Or Otherwise Tried To Own Their Parents With A Note. Hilariously Evil!</t>
  </si>
  <si>
    <t>Here Are 15 Things You Can Only Buy At A Wal Mart In China. #14 Is All Kinds Of Weird.</t>
  </si>
  <si>
    <t>9 Children Killed Themselves As a Result of Cyber Bullying</t>
  </si>
  <si>
    <t>This 2 Year Wedding Anniversary Photo Will Break Your Heart</t>
  </si>
  <si>
    <t>12 of the Strangest Weather-Related Photographs Ever Taken</t>
  </si>
  <si>
    <t>5 Love Stories That Will Melt Your Heart</t>
  </si>
  <si>
    <t>17 Awkward Animal Photobombs … at Weddings</t>
  </si>
  <si>
    <t>13 Hilarious Chinese Signs That Got Lost in Translation</t>
  </si>
  <si>
    <t>10 Before and After Photos of Rescued Animals</t>
  </si>
  <si>
    <t>These 10 Unsolved Mysteries Will Give You Chills. And Leave You Baffled.</t>
  </si>
  <si>
    <t>A Bus With 10 Kids On It Flew Off A Bridge. When Rescuers Arrived, They Couldn’t Believe Their Eyes.</t>
  </si>
  <si>
    <t>2 Bunny Brothers Will Win Your Heart</t>
  </si>
  <si>
    <t>These 27 Men Faced Unimaginable Horrors. And They Want You to Know.</t>
  </si>
  <si>
    <t>Here Are The 25 Creepiest Places On Earth. But Be Warned, You May Wish You Never Saw Them.</t>
  </si>
  <si>
    <t>Here Are The 26 Dumbest Things Drunk People Have Ever Done. The 14th One Is So Ridiculous.</t>
  </si>
  <si>
    <t>25 Hilarious Signs That Will Make You LOL</t>
  </si>
  <si>
    <t>19 Everyday Items With Slight Alterations That Change EVERYTHING. This Is Awesome.</t>
  </si>
  <si>
    <t>18 Hilarious Animal Reactions At Their Own Birthday Parties. This Is GREAT.</t>
  </si>
  <si>
    <t>Here are 10 Things About Animals You Didn’t Know. I Still Can’t Believe Some Of Them.</t>
  </si>
  <si>
    <t>2 Pets Prove That Dogs &amp; Cats Aren’t Enemies</t>
  </si>
  <si>
    <t>25 Ideas for Making a Wedding Awesome</t>
  </si>
  <si>
    <t>These 37 Life Lessons Could Not Be Any More Perfect. Especially That First One.</t>
  </si>
  <si>
    <t>23 Things So Ridiculously Ironic That You’ll Think It Must Be A Joke. This Is Hilarious.</t>
  </si>
  <si>
    <t>12 Inspiring Facebook Posts To Restore Your Faith in Humanity</t>
  </si>
  <si>
    <t>This Dying 7 Year Old Begs His Estranged Mother For Just One Thing. So Far, She Is Refusing.</t>
  </si>
  <si>
    <t>This Dog Ate $500. But It’s What Happened Later That Made Me Laugh For 10 Minutes.</t>
  </si>
  <si>
    <t>16 Then and Now Pet Pictures</t>
  </si>
  <si>
    <t>This $145,000,000 Spiritual Headquarters Is Just Ridiculous. I’m Sure You Know Who Built It.</t>
  </si>
  <si>
    <t>20 Every Day Things That Tend to Infuriate Us</t>
  </si>
  <si>
    <t>These 18 Victims Of Robbery Left Angry, Hilarious Notes For The Thieves. These Are Great, LOL.</t>
  </si>
  <si>
    <t>These 23 Animals With Stuffed Animals Of Themselves Will Make You Look Twice. Then Die Of Cuteness.</t>
  </si>
  <si>
    <t>These 25 Completely Absurd Jobs Are Also Completely Real. Seriously, What The?</t>
  </si>
  <si>
    <t>Here Are The 16 BEST Comebacks Ever Posted On A Facebook Status. They All Had It Coming.</t>
  </si>
  <si>
    <t>These 19 Houses Have The BEST Halloween Decorations. Epic.</t>
  </si>
  <si>
    <t>21 Examples of Great Signs From Summer</t>
  </si>
  <si>
    <t>A 13 Year Old Girl Found An Abandoned Dove Egg. And The Next 31 Days Were Simply Beautiful.</t>
  </si>
  <si>
    <t>18 Adorable Notes From Kids That’ll Melt Your Heart</t>
  </si>
  <si>
    <t>Here Are 21 Dog Breeds You Had No Idea Existed. It’s A Whole New World Of Cuteness.</t>
  </si>
  <si>
    <t>A 5-Month-Old Baby Gorilla Needed Some Motherly Love. Where She Got It Is Beautiful.</t>
  </si>
  <si>
    <t>Here Are 12 Ridiculous Yet Absurdly Useful Ways To Use Your Laptop After It Dies. Genius!</t>
  </si>
  <si>
    <t>How A 10 Year Old Girl Has Busted Over 10,000 Sexual Predators. Justice Is Served.</t>
  </si>
  <si>
    <t>These 25 Photoshop Attempts Are Utterly Ridiculous. Seriously, WHAT THE??</t>
  </si>
  <si>
    <t>These 24 Pets Are Already Prepared For Halloween. Ridiculously Adorable.</t>
  </si>
  <si>
    <t>Here Are The 20 Dumbest Questions Ever Asked Online. And The Hilarious Answers.</t>
  </si>
  <si>
    <t>A 103 Year Old And 99 Year Old Have Probably Never Done This In The History Of The World. Til Now.</t>
  </si>
  <si>
    <t>A 3 Year Old Girl Desperately Wanted Snow In The South. So Her Epic Dad Did THIS.</t>
  </si>
  <si>
    <t>A 5 Year-Old Boy Writes Letters to the Entire World</t>
  </si>
  <si>
    <t>10 Products That Will Leave You Scratching Your Head In Disbelief. These Are Ridiculous.</t>
  </si>
  <si>
    <t>23 Lattes That Are Too Cool to Drink</t>
  </si>
  <si>
    <t>20 Years of Young Love in Photos</t>
  </si>
  <si>
    <t>Here are 16 Epic Creations From Just a Single Piece of Paper. My Mind is Blown.</t>
  </si>
  <si>
    <t>This 72 Year Old Hunter Went Missing For 3 Weeks. Wait Til You See Where He Was.</t>
  </si>
  <si>
    <t>13 Pictures That Will Change Your Mind About Pit Bulls</t>
  </si>
  <si>
    <t>17 Insane Fast Food Items You Had No Idea Existed. Some Of Which Look SO GOOD.</t>
  </si>
  <si>
    <t>2014 Is Going To Be My Year Now That I Know These 89 Genius Solutions To Simple Problems.</t>
  </si>
  <si>
    <t>23 Examples of Awesome Parenting Skills</t>
  </si>
  <si>
    <t>33 Abandoned Places That Will Freak You Out… But Yet Make You Want To Go Immediately.</t>
  </si>
  <si>
    <t>Here are 10 Photos Taken a Split Second Before Disaster Struck. They’re Hilarious.</t>
  </si>
  <si>
    <t>Here Are 20 Animals You Had No Idea Existed. Some Of These Will Haunt My Dreams Forever.</t>
  </si>
  <si>
    <t>Here Are 22 Animals You Didn’t Know Exist. A Couple Will Haunt My Dreams But #19 Is My New Favorite.</t>
  </si>
  <si>
    <t>Here Are 25 Times People Shocked Everyone When The Worst Was Expected. A Must See.</t>
  </si>
  <si>
    <t>Here Are The 17 Most Ridiculously Expensive Versions Of Every Day Items. Seriously, $1.3m Toilet Paper.</t>
  </si>
  <si>
    <t>Here Are The 24 Tiniest Animals In The World. Number 13 Is So Adorable I Could Scream.</t>
  </si>
  <si>
    <t>Here Are The 30 Most Powerful Photos Ever Taken. The Kind That You Never Ever Forget.</t>
  </si>
  <si>
    <t>Here Are The Last Words Of 10 Death Row Inmates. Most Have One Thing In Common.</t>
  </si>
  <si>
    <t>Here Are The Top 37 Things Dying People Say They Regret. Learn From It Before It’s Too Late.</t>
  </si>
  <si>
    <t>Here’s A Shocking Reminder Of How Far We’ve Come. These 14 Ads Would Never Run Today.</t>
  </si>
  <si>
    <t>How Does Someone Do This For 20 Years And No One Noticed Til Now? My Heart Shattered.</t>
  </si>
  <si>
    <t>How Getting Stabbed 32 Times By Her Ex Led To Something Unexpected… Yet Beautiful.</t>
  </si>
  <si>
    <t>These 10 Photos Were Taken Moments After Assassinations. They’re As Profound As They Are Eerie.</t>
  </si>
  <si>
    <t>These 10 Valentine’s Greetings From Kids Are Hilariously Honest. These Are Too Funny!</t>
  </si>
  <si>
    <t>These 13 People Are Not Twins. What’s Even More Unbelievable…They’ve Never Even Met Til Now.</t>
  </si>
  <si>
    <t>These 17 Animals All Think They’re Hiding From You… But They’re Just Adorably Failing. Awww…</t>
  </si>
  <si>
    <t>These 17 Naughty Pugs Just Got Shamed By Their Owners. And The Result Is Hilarious. LOL!</t>
  </si>
  <si>
    <t>These 19 Easy Life Hacks Are Guaranteed To Make Life Easier. Especially The One With a Pizza Box.</t>
  </si>
  <si>
    <t>These 2 Kids Were Torn Apart. But Check Out What Just Happened The Other Day.</t>
  </si>
  <si>
    <t>These 20 Dogs Were Busted in the Act. Now They’re Being Hilariously and Adorably Shamed.</t>
  </si>
  <si>
    <t>These 20 Kids Were Hilariously Caught In The Act. Some Adorably, Others Totally Ridiculous…LOL.</t>
  </si>
  <si>
    <t>These 20 Notes From Kids Prove The Future Is NOT Doomed After All. These Are GREAT.</t>
  </si>
  <si>
    <t>These 20 Photographs Will Leave You Speechless. Especially The 6th One. There Are No Words.</t>
  </si>
  <si>
    <t>These 20 Photos Of Inter-Species Love Are The Best Thing You’ll See All Day.</t>
  </si>
  <si>
    <t>These 21 Hilarious Screw-Ups Will Leave You Scratching Your Head. And Laughing.</t>
  </si>
  <si>
    <t>These 23 Photos Were Taken A SECOND Before Disaster Struck. OMG!</t>
  </si>
  <si>
    <t>These 25 People Are About To Feel Serious Pain. But They Sorta Have It Coming, LOL.</t>
  </si>
  <si>
    <t>These 25 People Made 2013 Better By Doing Something Stupid And/Or Hilarious. LOLOLOL.</t>
  </si>
  <si>
    <t>These 27 People Tried To Fight Off Sleeping. But Sleep (Hilariously) Won. LOL.</t>
  </si>
  <si>
    <t>These 29 Photos Will Make You Look At Least Twice. They’re Hilariously Perfect.</t>
  </si>
  <si>
    <t>These 31 Builders Made Mistakes That Will Leave You BAFFLED. Ridiculously Hilarious.</t>
  </si>
  <si>
    <t>These 31 Rooms Will Blow Your Mind. A One Way Ticket To Any Of These, Please?</t>
  </si>
  <si>
    <t>These 56 People Were ‘Ugly Ducklings’…Then They Grew Up And WOW.</t>
  </si>
  <si>
    <t>These 9 Break Up Letters Are So Bad (Or Good?) That You’ll Be Happy You’re Not Going Through One.</t>
  </si>
  <si>
    <t>These Are The 27 Dumbest Things That Have Ever Happened. Seriously, Go Back To Kindergarten.</t>
  </si>
  <si>
    <t>These Devastating Photos Were Taken Over Just 39 Days. That’s Why The Last One Destroyed Me.</t>
  </si>
  <si>
    <t>This 12 Year Old Girl Hanged Herself. The Note She Left Behind Shattered My World.</t>
  </si>
  <si>
    <t>This 12 Year Old Girl Just Died. The Letter Her Parents Discovered Afterwards Is Heart Shattering.</t>
  </si>
  <si>
    <t>This 15 Year Old Girl Learned A Lesson. But She Paid A Devastating Price For It.</t>
  </si>
  <si>
    <t>This 6 Year Old Girl Just Died. What She Did Right Before is Heart-Shattering.</t>
  </si>
  <si>
    <t>This 7 Year Old’s Letter – And What She Did – Will Melt Your Heart. Everyone Should Be This Way.</t>
  </si>
  <si>
    <t>This 99 Year Old WWII Veteran Died Alone Without Family. That’s When Kindness Took Over.</t>
  </si>
  <si>
    <t>This Dog Fell Into A 700 Foot Pit. But That’s Not The Part That Shocked Me The Most.</t>
  </si>
  <si>
    <t>This Girl Spent $30,000 Converting Her House Into… WHAT? I Don’t Know If This Is Nerdy Or Awesome.</t>
  </si>
  <si>
    <t>This Random Couple Of 57 Years Just Restored My Faith In Love. The Photos Say It All.</t>
  </si>
  <si>
    <t>This Might Be The Scariest Trail In The World. But You’ll NEVER Guess Where It Leads. Unbelievable.</t>
  </si>
  <si>
    <t>A Man Takes A Single Rake to The Beach. And When You Zoom Out And See It… Mind BLOWN.</t>
  </si>
  <si>
    <t>It Looks Like A Crazy Guy Just Walking Around In The Snow. Then You Zoom Out And.. Whoa.</t>
  </si>
  <si>
    <t>I Thought These People Were Weird. Then A Closer Look Left Me Absolutely Speechless.</t>
  </si>
  <si>
    <t>This Recently Married Man Just Realized Marriage Is Not For Him. You Have To Read What He Wrote.</t>
  </si>
  <si>
    <t>This Guy’s Wife Got Cancer, So He Did Something Unforgettable. The Last 3 Photos Destroyed Me.</t>
  </si>
  <si>
    <t>He Was Found Freezing And Dying. Yet Somehow The Last Photo Made My Entire Year.</t>
  </si>
  <si>
    <t>A Concerned Mother’s Letter to Teenage Girls</t>
  </si>
  <si>
    <t>This Young Mother Has Something Serious To Say. You Might Not Like It, But You’ll Probably Love It.</t>
  </si>
  <si>
    <t>At First, I Felt Sorry For The People Who Live In This Tiny House. Then I Looked Closer…Now I’m Jealous.</t>
  </si>
  <si>
    <t>Two Boys Were Playing In Their House When They Made a TERRIFYING Discovery. Seriously, OMG.</t>
  </si>
  <si>
    <t>And This Is Exactly Why You Never Judge Someone By Their Looks. Whoa…</t>
  </si>
  <si>
    <t>Some Guy Posted His Hospital Bill Online. You’ll See Why Everyone’s Talking About It.</t>
  </si>
  <si>
    <t>This Is What Happens When A Woman Gets Sick Of Divorce And Mortgages. And It’s Brilliant.</t>
  </si>
  <si>
    <t>This Grandma’s Friends Laughed At Her Idea. But What She Did In Her Shed Is Awesome.</t>
  </si>
  <si>
    <t>What A Man Did With This Tree Trunk Will Blow Your Mind. Whatever You’re Thinking…It’s Better.</t>
  </si>
  <si>
    <t>This Might Look Like a Normal Photo. But When You Look A Little Closer, It’s Incredible.</t>
  </si>
  <si>
    <t>I Didn’t Realize A Comic Strip Could Make Me Cry. But Here I am, Tears And All.</t>
  </si>
  <si>
    <t>At First, I Thought This Was A Top Secret Facility. Then They Opened The Doors And… WHOA.</t>
  </si>
  <si>
    <t>This Is The Best Thing You’ll See All Day. Especially If You Own a Dog.</t>
  </si>
  <si>
    <t>This Kid Told His Dad To Stop Embarrassing Him. After This, He Will Regret It Forever. LOL.</t>
  </si>
  <si>
    <t>It Looks Like An Awesome Box Of Money. When You Take A Closer Look, It’ll Seriously Blow Your Mind.</t>
  </si>
  <si>
    <t>It Might Look Like A Normal Stack Of Firewood. But When You Step Closer… WHOA!</t>
  </si>
  <si>
    <t>This Baby Has No Idea His Parents Are The Coolest Ever. But These Photos Are Proof.</t>
  </si>
  <si>
    <t>This Middle-Aged Guy In A Pink Tutu Seemed Ridiculous. Then I Learned The Beautiful Reason For It.</t>
  </si>
  <si>
    <t>I Had No Idea Any Of This Would Work. I Feel Stupid, But Life’s About To Get Much Easier.</t>
  </si>
  <si>
    <t>He Was Arrested 20 Times For This. But I Think It’s TOTALLY Worth It.</t>
  </si>
  <si>
    <t>I Guarantee You’ve Never Seen Something Like This In A House. Step Inside… Right Meow.</t>
  </si>
  <si>
    <t>This Mom Has A Shocking Confession About Her Family. One Everyone Should See.</t>
  </si>
  <si>
    <t>That’s Not A Poor Farmer Checking On His Crops. You’ll Never Guess Who It Actually Is… Wow.</t>
  </si>
  <si>
    <t>A Mother Picked The Wrong Biker To Judge By His Looks. Here’s His Epic Response.</t>
  </si>
  <si>
    <t>See That Tiny Entrance? A Guy Just Went Down There… And You Gotta See What He Found.</t>
  </si>
  <si>
    <t>A Rich Woman Abandoned This Apartment In 1942. What They Just Found Inside Is Incredible.</t>
  </si>
  <si>
    <t>This Woman’s Obituary is the Best Thing You’ll Read Today</t>
  </si>
  <si>
    <t>Her Little Boy Has No Idea His Mother Is About To Die. What She’s Doing About That Is Amazing.</t>
  </si>
  <si>
    <t>How This Abused Dog Was Found Shocked Me So Bad. But You Have To See The Rest Of It.</t>
  </si>
  <si>
    <t>This Pug Was Born Without Eyes. That’s What Makes What He Does Even More Unbelievable.</t>
  </si>
  <si>
    <t>This Is The Stuff Nightmares Are Made Of. And Most Of It’s On You Right Now.</t>
  </si>
  <si>
    <t>Why This Dog Goes To Church Every Week Broke Me Down. I Wish He Could Understand.</t>
  </si>
  <si>
    <t>When I Finally Realized What I Was Seeing, This Was The Coolest Thing Ever. Look Closer.</t>
  </si>
  <si>
    <t>A Father Gives His Girls the Best Surprise Before Dying of Terminal Cancer</t>
  </si>
  <si>
    <t>From The Outside, This Is An Old Shut Down Cement Factory. But Go Inside And… WHOA!</t>
  </si>
  <si>
    <t>They Just Broke The Marriage Record. But How They Started Is What Shocked Me.</t>
  </si>
  <si>
    <t>You’re Probably Not Going To See Something This Adorably Perfect Again. At Least Not For A While.</t>
  </si>
  <si>
    <t>As I Scrolled Down This Post, My Eyes Got Bigger And Bigger. By The End, I Was In Awe.</t>
  </si>
  <si>
    <t>What He Found In this Abandoned Nursing Home Is Amazing. I’d Never Expect It There.</t>
  </si>
  <si>
    <t>A Love Letter Was Found On This 500 Year Old Mummified Body. Nothing Could Prepare Me For What It Said.</t>
  </si>
  <si>
    <t>I Don’t Think I’ve Ever Felt So Bad For A Dog In My Life. That’s Why The End Made Me Cry.</t>
  </si>
  <si>
    <t>A Retired Mathematician Found A Rotting Cabin From 1830. What He Did With It Is Perfection.</t>
  </si>
  <si>
    <t>I Really, Really Want To Live In This Tiny House. Step Inside And You’ll Instantly See Why.</t>
  </si>
  <si>
    <t>A Janitor Secretly Worked On This For 7 Years. No One Knew Til Now… And It’s Baffling Everyone.</t>
  </si>
  <si>
    <t>A College Dropout Spent 5 Years Of His Life Doing This… And It Was Worth Every Single Second. WOW.</t>
  </si>
  <si>
    <t>This Is One Of The Worst Cases Of Bullying I’ve Ever Seen. And It’s A Special Needs Child.</t>
  </si>
  <si>
    <t>A Father With No Money Hand Built This Crib 30 Years Ago. Wait Til You See What That Baby Just Did.</t>
  </si>
  <si>
    <t>What These 3 Brothers Made In Their Yard Is Simply Unbelievable. Seriously, WOW.</t>
  </si>
  <si>
    <t>What Happened Right Before This Photo Was Taken Blew Me Away. I’ve Never Seen Anything Like It.</t>
  </si>
  <si>
    <t>This Body (Because You Can’t Call It A Dog) Was on the Side of the Road. And It Came Back To Life.</t>
  </si>
  <si>
    <t>This Might Take An Entire Lifetime, But At Least You’ll Know You Lived It To The Fullest. Wow.</t>
  </si>
  <si>
    <t>This Is What Happens When A Rich Guy Buys A Water Tower From 1938. It’s Ridiculously Awesome.</t>
  </si>
  <si>
    <t>What These 11 Animals Did Made Me Cry A Bucket Of Tears. The Most Touching Thing I’ve Ever Seen.</t>
  </si>
  <si>
    <t>Hundreds of Awesome People Stop Westboro Church Protest</t>
  </si>
  <si>
    <t>A Young Widower Retakes His Wedding Photos. The Way He Did It Is Tragically Beautiful.</t>
  </si>
  <si>
    <t>Unless You’re Insane Or Evil, Stay FAR Away From These Places. Seriously.</t>
  </si>
  <si>
    <t>At First, It Looks Like A Normal Old Tree. But Look Closer… It’s Where Dreams Are Made.</t>
  </si>
  <si>
    <t>See That Tiny Little Island In That Lake? Well, It’s About To Blow Your Mind… Trust Me.</t>
  </si>
  <si>
    <t>What This Guy Found In His Kitchen Is Fuel For My Nightmares. I Would Burn My House Down.</t>
  </si>
  <si>
    <t>Police Respond to Vicious Dog Report… and This Happened</t>
  </si>
  <si>
    <t>I Didn’t Love My Wife When I Married Her</t>
  </si>
  <si>
    <t>This Guy Was Browsing Google Street View. And He Found Something He’ll Never Forget.</t>
  </si>
  <si>
    <t>I Thought I Had Seen Everything… Then I Went Back To The 1930s And Saw This.</t>
  </si>
  <si>
    <t>At First, I Thought This Was Ridiculous. Then I Realized It Was Pure Genius.</t>
  </si>
  <si>
    <t>An Open Letter to the Jerk Who Abandoned this Dog</t>
  </si>
  <si>
    <t>I Had No Clue What I Was Seeing In This First Picture. Then I Zoomed In And…OMG.</t>
  </si>
  <si>
    <t>UPS Driver Saves an Emaciated Great Dane</t>
  </si>
  <si>
    <t>There’s Something Adorably Hilarious About These 15 Animals. And They Have No Idea.</t>
  </si>
  <si>
    <t>He Killed Himself After An Argument With His Mom. What She Did Next Is Unbelievable.</t>
  </si>
  <si>
    <t>After Taking These Shots, The Photographer Quit His Job. One Look And You’ll See Why… Wow.</t>
  </si>
  <si>
    <t>If I Gave You 30 Guesses, You Still Wouldn’t Guess What’s Behind This Door. It’s That Awesome.</t>
  </si>
  <si>
    <t>You’ll Have No Idea What You’re Seeing In These 20 Photos. But Look A Little Closer…</t>
  </si>
  <si>
    <t>What Happened To Photographer Nancy Borowick’s Parents Is Nearly Inconceivable. The Photos Are Powerful.</t>
  </si>
  <si>
    <t>It Seemed Like A Useless Little Closet. Then This Creative Guy Took Over And Now I Want It.</t>
  </si>
  <si>
    <t>This Guy’s Crazy Idea Started To Make His Wife Nervous. But It Was All Worth It, Trust Me.</t>
  </si>
  <si>
    <t>This Little Terrier Got That Rottweiler Pregnant. And You’re Gonna Want To See Their Puppies, Trust Me.</t>
  </si>
  <si>
    <t>I’ll Never Ever Look At Books The Same Again After Seeing These Hidden Messages. Wow.</t>
  </si>
  <si>
    <t>A Guy With No Experience Had a Crazy Idea. And The Result Is Simply BRILLIANT.</t>
  </si>
  <si>
    <t>A Cook At An Upscale Restaurant Just Uploaded These Photos. At First, I Was Horrified…Then Hungry.</t>
  </si>
  <si>
    <t>I Had No Idea This Winter Phenomenon Even Happened. And Now I Can’t Stop Looking At It… Wow.</t>
  </si>
  <si>
    <t>A Soldier Found This Box Left on His Bed. Nothing Could Prepare Him For What Was Inside.</t>
  </si>
  <si>
    <t>This Man Injected his Newborn Baby With HIV. But That’s Not Even the Most Shocking Part.</t>
  </si>
  <si>
    <t>They Were Worried About The Dog Meeting Their Newborn Baby. What Happened is Priceless.</t>
  </si>
  <si>
    <t>So There’s An Animal Refuge In Arkansas. And It Might Be The Best Place Ever… Trust Me.</t>
  </si>
  <si>
    <t>While This Is Definitely The Most Horrifying Thing Imaginable, It’s Also Not What You Expect. OMG.</t>
  </si>
  <si>
    <t>This Baby Will Never Meet Her Mother. The Reason Why Is Unforgettable.</t>
  </si>
  <si>
    <t>This Father Took Photos Of All The Places His Little Boy Fell Asleep. And It’s Hilarious.</t>
  </si>
  <si>
    <t>Hey, What’s That Guy Doing In The Middle Of The Stre– OMG! Get Me Out Of Here!</t>
  </si>
  <si>
    <t>What This Photographer Captured Is Extremely Touching. It Broke Me Down.</t>
  </si>
  <si>
    <t>A Girl Woke Up To A Random Note From Her Dad. She’ll Forever Regret Following The Instructions.</t>
  </si>
  <si>
    <t>When I First Saw This, I Thought I Was Going Crazy. Then I Realized What It Really Is…</t>
  </si>
  <si>
    <t>Baby is the World’s First and Only Seeing-Eye Cat</t>
  </si>
  <si>
    <t>They Bought a Horse Thinking It Was Normal… Til This Happened In The Middle Of The Night.</t>
  </si>
  <si>
    <t>A Couple Beautifully Says Goodbye To Their Deceased Dog. The Last 2 Photos Destroyed Me.</t>
  </si>
  <si>
    <t>Many Fathers Would Ignore Their Kid’s Drawings. This One Made It Unforgettable.</t>
  </si>
  <si>
    <t>A Girlfriend’s Last Words That Were Texted to Her Boyfriend</t>
  </si>
  <si>
    <t>Baby Elephant Cries Out for her Mother That Tried to Kill Her</t>
  </si>
  <si>
    <t>What This Girl Did With A Simple Bone Is Mind-Blowing. Seriously, This Is Unbelievable.</t>
  </si>
  <si>
    <t>Some Guy Bought An Old Fire Rescue Truck. What He Turned It Into Is Pure Awesomeness.</t>
  </si>
  <si>
    <t>Nope, That Gift Is Not As Obvious As It Looks. This Tricky Gift Is Absolutely Brilliant.</t>
  </si>
  <si>
    <t>Even Though I Knew What Was Coming, This Still Brought Tears To My Eyes. A Must See.</t>
  </si>
  <si>
    <t>The Next Time I Hear This Famous Song On The Radio, I’ll Never Forget This. I Had No Idea…</t>
  </si>
  <si>
    <t>An Alzheimer’s Patient’s Request – This Will Make You Cry</t>
  </si>
  <si>
    <t>I Thought This Guy Living With Wolves Was Super Cool. Then I Saw The Last Photo…WHAT.</t>
  </si>
  <si>
    <t>What Paul Walker Secretly Did In 2004 Made Me Cry. And It’s Just Now Coming Out.</t>
  </si>
  <si>
    <t>Employees Fed Up With Terrible Boss Get Revenge</t>
  </si>
  <si>
    <t>How This Man’s Epic Beard Saved A Duckling’s Life Is Brilliantly Beautiful. A Must See.</t>
  </si>
  <si>
    <t>His Wife Packs His Lunch Every Day. What’s Inside Makes Him Fall In Love Day After Day.</t>
  </si>
  <si>
    <t>This Lake In Tanzania Has A Deadly Secret. These Shocking Photos Show The Haunting Reality.</t>
  </si>
  <si>
    <t>I Didn’t Even Know This Was A Thing. And Now I Can’t Get Over The Awesomeness.</t>
  </si>
  <si>
    <t>I Love George, the 7 Foot Tall Great Dane. Unfortunately, That’s Why I’m in Tears Right Now.</t>
  </si>
  <si>
    <t>What This Guy Did With His Dog Is The Most Ridiculously Brilliant Thing Ever. LOL.</t>
  </si>
  <si>
    <t>He Bought His Brother A Normal Gift. But What He Did With It Is Hilariously Brilliant. OMG.</t>
  </si>
  <si>
    <t>I Won’t Lie. The Beginning Of This Made Me Sick. But The End Made It 100% Worth It.</t>
  </si>
  <si>
    <t>So A Man Decided To Build Something. Nothing New, Right? Wrong…This Is Awesomely Weird.</t>
  </si>
  <si>
    <t>While He Was Out of Town, A Guy’s Girlfriend Went Behind His Back. But What She Did Is Awesome.</t>
  </si>
  <si>
    <t>In 1913, She Told Him They Couldn’t Be Together. 100 Years Later, THIS Was Just Discovered.</t>
  </si>
  <si>
    <t>No, That’s Not a Husky Puppy. Not a Husky Toy Either. Think Much, Much Stranger…</t>
  </si>
  <si>
    <t>This Town in Australia Looks Totally Deserted. But Turns Out Their Residents Are Just Brilliant.</t>
  </si>
  <si>
    <t>Anemic and Flea Ridden Stray Kitten is Taken in By Pet Lovers</t>
  </si>
  <si>
    <t>A “Problem Child” Has a Special Hidden Talent You’ll Love</t>
  </si>
  <si>
    <t>No Matter How Horrible Your Day Is Going, It’s Not Going As Bad As These People. OUCH.</t>
  </si>
  <si>
    <t>He Finally Had The Courage To Explore The House Across The River. What He Found Is Eerie.</t>
  </si>
  <si>
    <t>When I Saw This Was A Real Dog, I Fought Back Tears. But Now I’m Bawling… In A Good Way.</t>
  </si>
  <si>
    <t>It Looks Like A Normal Clock Tower. Then You Go Inside And It Blows Your Mind.</t>
  </si>
  <si>
    <t>Veterinary Hospital’s Hilarious Signs are Wild</t>
  </si>
  <si>
    <t>This Kitty Was Born With Backwards Legs. Seeing Him Finally Stand For The First Time Made Me Cry.</t>
  </si>
  <si>
    <t>No One’s Ever Been Able To Explain These 13 Things. They’ll Give You Cold Chills.</t>
  </si>
  <si>
    <t>This Started Out Scary. But By The End, I Was Smiling At My Computer Like An Idiot.</t>
  </si>
  <si>
    <t>He Hit A Dog And Kept Driving. 55 Miles Later When He Stopped, THIS Happened.</t>
  </si>
  <si>
    <t>His Wife Finally Gave In And Let Him Build This. The Basement Will Never Be The Same Again.</t>
  </si>
  <si>
    <t>A Teacher’s Wife Died At Age 31. What He Did A Month Later Is Simply Beautiful.</t>
  </si>
  <si>
    <t>On Google Maps, You Would Think This Is A Booming City In The Desert. But Zoom In And… OMG.</t>
  </si>
  <si>
    <t>Fall in Love With the World’s Cutest Pirate Kitten</t>
  </si>
  <si>
    <t>What Happens When A Mugger Randomly Sees His Victim On Facebook? Not What You’d Expect.</t>
  </si>
  <si>
    <t>Finally.. A Roller Coaster For People Who Hate Roller Coasters. This Is Awesome.</t>
  </si>
  <si>
    <t>She Fell into a Coma While Pregnant. What Happened 2 Years Later is Unbelievable.</t>
  </si>
  <si>
    <t>Hero Dog Saves Baby From Abusive Babysitter</t>
  </si>
  <si>
    <t>I Just Saw More In 3 Minutes Than I’ve Seen In 3 Years. This Guy’s Video Is Epic.</t>
  </si>
  <si>
    <t>Awesome Farmer Builds Water Slide for Pigs</t>
  </si>
  <si>
    <t>It Started With A Blank Wall. How It Ended Absolutely Blew My Mind.</t>
  </si>
  <si>
    <t>You Would Never See Him At First, But There’s A Man In All Of These Photos. Whoaaaa…</t>
  </si>
  <si>
    <t>If You Think This Is A Normal Wedding, Think Again. What Happened Obliterated My Heart.</t>
  </si>
  <si>
    <t>A Bunch Of Hopeless Jerks Said This Baby Was As Good As Dead. That Makes This Even Better.</t>
  </si>
  <si>
    <t>She Found This Dying Dog. Why She’s Refusing to Return Her Will Rip Your Heart Out.</t>
  </si>
  <si>
    <t>This Doctor Refused To Abort Her Baby. And Now… He’s In Trouble.</t>
  </si>
  <si>
    <t>The Horrifying ‘Before’ Photo Shocked Me… But The Rest Are Even More Unbelievable.</t>
  </si>
  <si>
    <t>This Man is Dead Today. But 33 Children Lived Because He Has the Heart of a Lion.</t>
  </si>
  <si>
    <t>When I Randomly Zoomed In On Google Earth, I Definitely Didn’t Expect This. Neither Did My Heart.</t>
  </si>
  <si>
    <t>Who Needs Photoshop When These 23 Unbelievable Pictures Are Completely REAL? Whoa.</t>
  </si>
  <si>
    <t>The One Thing a Man with Alzheimer’s Will Never Forget</t>
  </si>
  <si>
    <t>Animal Lover Restores Our Faith in Humanity</t>
  </si>
  <si>
    <t>A Dying Grandmother Left This Cryptic Note Behind. Someone Finally Cracked the Code.</t>
  </si>
  <si>
    <t>You’ve Seen A Lion Hug A Human Before. But Not For This Beautiful Reason, I Guarantee It.</t>
  </si>
  <si>
    <t>What This Mom And Dad Did For Their Family Of 6 Took Serious Guts. But I Absolutely Love It.</t>
  </si>
  <si>
    <t>An Abortion Nurse Heard A Cry From The Trash Can. It Was The Baby…And That’s Just The Beginning.</t>
  </si>
  <si>
    <t>I Never Thought I Would Say This But… I Would LIVE In This Shipping Container. The Inside’s Awesome.</t>
  </si>
  <si>
    <t>Animal Rescues Are Always Great. But This One Has a Surprise No One Saw Coming.</t>
  </si>
  <si>
    <t>Wow, This Little Town Went All Out For Christmas… Wait, WHAT? Look A Little Closer…</t>
  </si>
  <si>
    <t>Selfless Boy Writes to Santa and Asks For Something Incredible</t>
  </si>
  <si>
    <t>Corgi Befriends the Cutest Wild Friend</t>
  </si>
  <si>
    <t>I Don’t Think These 21 Angry People Were Trying To Be Funny, But Their Notes Made Me Laugh Out Loud.</t>
  </si>
  <si>
    <t>A Puppy Was Raised By A Loving Human. Her Brother Was Not. How They Came Back Together Is Beautiful.</t>
  </si>
  <si>
    <t>People Often Stare And Laugh At What This Guy Does With His Blind Dog. But I Think It’s The Best.</t>
  </si>
  <si>
    <t>Some Jerks Vandalized This Guy’s Garage Door. And His ‘Revenge’ Is Simply Awesome.</t>
  </si>
  <si>
    <t>I Don’t Know Where The Rich People Are Who Lived Here, But What They Left Behind Is Frightening.</t>
  </si>
  <si>
    <t>This Anonymous Note Was Left on a Car in a Handicapped Spot</t>
  </si>
  <si>
    <t>I’ve Seen A Lot Of Farms And NOTHING Comes Close To This One. I Want To Visit So Bad.</t>
  </si>
  <si>
    <t>A Little Girl Cried For Days Over Her Lost Stuffed Animal. How She Found It Made Me Cry.</t>
  </si>
  <si>
    <t>What Happened At This Wedding Made The World Cry. Get A Tissue, It’s Unforgettable.</t>
  </si>
  <si>
    <t>They Heard Unbearably Loud Sounds Coming From Their Walls. When They Cut Into It…Holy Cow!</t>
  </si>
  <si>
    <t>Some Guy Just Broke Into An Abandoned Holy Land. What He Found Is Just Creepy.</t>
  </si>
  <si>
    <t>Three Brothers Recreate a Childhood Photo – Hilarious Result</t>
  </si>
  <si>
    <t>It Started With An Old Hutch. And Ended With The Most Adorable Thing I’ve Ever Seen.</t>
  </si>
  <si>
    <t>Dog That Saved Thousands Was Given a Hero’s Funeral</t>
  </si>
  <si>
    <t>This Man Moved a Mountain for The People He loved</t>
  </si>
  <si>
    <t>After His Wife Died, This Farmer Was Lost. So He Created A Beautiful Secret… And Now It’s Out.</t>
  </si>
  <si>
    <t>If You Don’t Believe in Miracles, You Should Probably See This.</t>
  </si>
  <si>
    <t>Blind Golden Retriever Knows How to Love Life</t>
  </si>
  <si>
    <t>One Man’s Profound Words After the Love of his Life Died Last Week</t>
  </si>
  <si>
    <t>What Happened To This Abandoned Baby Squirrel Will Melt Your Heart. A Must See.</t>
  </si>
  <si>
    <t>Here’s Hilarious Proof That Cats Are Evil And Dogs Are Pushovers. I Laughed So Hard.</t>
  </si>
  <si>
    <t>He’s The Only White Guy In His Neighborhood. What Happened Just Destroyed Any Possible Racism.</t>
  </si>
  <si>
    <t>What Happened To This Blind Baby Sparrow is the Most Beautiful Thing I’ve Ever Seen.</t>
  </si>
  <si>
    <t>Seriously, Stop What You’re Doing. What This Mother Did Is The Greatest Thing Ever.</t>
  </si>
  <si>
    <t>House Abandoned by Mankind Has New Inhabitants</t>
  </si>
  <si>
    <t>Look Like A Normal Wedding To You? Trust Me, It’s Far From It.</t>
  </si>
  <si>
    <t>He Gave His 84 Year Old Grandma An iPad. When He Returned 30 Minutes Later, She Had Done THIS.</t>
  </si>
  <si>
    <t>Baby Panda Born in Taiwan is a Internet Star</t>
  </si>
  <si>
    <t>Put Down The Phone! This Is Actually The Sweetest Thing I’ve Ever Seen In My Life.</t>
  </si>
  <si>
    <t>A Little Girl Found This Lost Note In Target. And The Husband It’s For Deserves To Read It.</t>
  </si>
  <si>
    <t>He Told His Wife to Abort their Baby. She Refused. What Happened Next is Beautiful.</t>
  </si>
  <si>
    <t>It Started As A Little Girl’s Very Normal Bedroom. Wait Til You See What Her Dad Did… Holy Cow!</t>
  </si>
  <si>
    <t>He Dropped His Dog Off At The Sitter. What Happened Next Is Every Pet Owner’s Worst Nightmare.</t>
  </si>
  <si>
    <t>The 1st Photo Was Cool. But By The Last One, I Was Ready To Give My Life Savings To This Artist.</t>
  </si>
  <si>
    <t>A Deaf Little Girl Wrote A Letter To A Deaf Football Player. His Response? Perfection.</t>
  </si>
  <si>
    <t>This Dog Was Found With a Tumor That’ll Make You Sick. But The End Will Make You Cry.</t>
  </si>
  <si>
    <t>What Broke This Actor Down Into Tears During A Photo Shoot Broke Me Down Too. A Must See.</t>
  </si>
  <si>
    <t>Airport Act of Kindness Will Melt Your Heart</t>
  </si>
  <si>
    <t>Bad Night Results in Awesome Act of Kindness</t>
  </si>
  <si>
    <t>One Woman Prevents Another Elementary School Shooting</t>
  </si>
  <si>
    <t>Boy Grows Up Alongside His Adorable Best Friend</t>
  </si>
  <si>
    <t>Reading This Obituary Will Change Your Outlook on Life</t>
  </si>
  <si>
    <t>A Boat Builder Had A Crazy Idea In The Forest. One Year And $11,000 Later, THIS Perfection Exists.</t>
  </si>
  <si>
    <t>A Little Boy With Epilepsy Has the Best Dad Ever</t>
  </si>
  <si>
    <t>After A Week In The Hospital, This Man Broke Down When He Saw What His Wife Did. Amazing.</t>
  </si>
  <si>
    <t>This Dying Dog Was Alone and Crying. And Now I’m Crying After Seeing What Happened Next.</t>
  </si>
  <si>
    <t>Adorable Dog Saves Girl From Deadly Allergic Reaction</t>
  </si>
  <si>
    <t>This Woman Was Set On Killing Herself. Til A Friendly Bus Driver Pulled Up And This Happened.</t>
  </si>
  <si>
    <t>Hero Rescues Owl Stuck in Chain Link Fence</t>
  </si>
  <si>
    <t>If You Have Nerves Of Titanium, These 13 Unbelievable Places Are For You. Wow.</t>
  </si>
  <si>
    <t>They Knew It Was Going To Happen. But Just 12 Hours After Their Wedding Was Heartbreaking.</t>
  </si>
  <si>
    <t>Amputation Couldn’t Hurt This Dog’s Joyful Spirit</t>
  </si>
  <si>
    <t>So A Construction Worker Lost His Job. And Where He Lives Now Sent Chills Down My Spine.</t>
  </si>
  <si>
    <t>Hateful Letter is Delivered to Mother of Autistic Son</t>
  </si>
  <si>
    <t>I’ve Seen Acts of Kindness Before, But This One Made Me Ball My Eyes Out.</t>
  </si>
  <si>
    <t>They Dumped Their New Doggy In A Bush. The Note They Attached To Him Is Heartbreaking.</t>
  </si>
  <si>
    <t>This Delivery Left a Widowed Woman in Tears</t>
  </si>
  <si>
    <t>I Knew Animals Had Feelings, But This Is The Most Tragically Beautiful Thing I’ve Ever Seen.</t>
  </si>
  <si>
    <t>If You Ever Wanted A Treehouse As A Kid, This Will Blow Your Mind… As An Adult.</t>
  </si>
  <si>
    <t>This Is As Close To Heaven As You Can Get Without Leaving Earth. I’m Speechless.</t>
  </si>
  <si>
    <t>A Little Boy Stared a Terrorist in the Eyes and Said One Thing. It Made the Terrorist Beg for Forgiveness.</t>
  </si>
  <si>
    <t>Nothing Has Made Me Smile As Much As This 65 Year Old With Down Syndrome. He’s AWESOME.</t>
  </si>
  <si>
    <t>Wait Til You See What Happens In This Incredibly Boring Room. It’s Absolutely Awesome.</t>
  </si>
  <si>
    <t>Graphic Designer Lets Daughter Help With Artwork</t>
  </si>
  <si>
    <t>What This Dog Did When a Baby Was Crawling Toward the Ocean is Unbelievable.</t>
  </si>
  <si>
    <t>They Say This Is The Most Beautiful Street In The World. One Walk Down It And I Agree.</t>
  </si>
  <si>
    <t>Because He Was Gay, Someone Left This Waiter The Most Despicable Note I’ve Ever Seen.</t>
  </si>
  <si>
    <t>A Girl Revealed On Twitter That She Was Dying. Her Final Messages Are Absolutely Heartbreaking.</t>
  </si>
  <si>
    <t>I Have No Idea How This Isn’t Photoshop. This Brilliant Work Is Nearly Impossible To Believe.</t>
  </si>
  <si>
    <t>These Modern Day Fairy Tales Are Beautiful. Even Better, A Rookie Photographer Did This.</t>
  </si>
  <si>
    <t>Tortured Bait Dog is Rescued From Life of Misery</t>
  </si>
  <si>
    <t>THE BAD: Someone Shot This Dog And Left Him To Die. THE GOOD: What Happened Next.</t>
  </si>
  <si>
    <t>I’ve Seen A Lot Of ‘Before And After’ Stories. But This One Left Me Speechless With Goosebumps.</t>
  </si>
  <si>
    <t>The New Pope Continues To Show The Kind Of Love Religion Should Be About. This Is Awesome.</t>
  </si>
  <si>
    <t>Dying Cancer Patient has Amazingly Unique Final Wish</t>
  </si>
  <si>
    <t>This Guy Has Terrorizing Sleep Paralysis. What He Did About That Is Deeply Haunting.</t>
  </si>
  <si>
    <t>This Kitty Broke Me Down. By The Last Photo In This Post, I Was In Tears.</t>
  </si>
  <si>
    <t>How One Man’s Commute Saved a Desperate Dog</t>
  </si>
  <si>
    <t>A Story About A Babysitter That Doesn’t Involve Abuse? YES. And It’s Awesome.</t>
  </si>
  <si>
    <t>Everyone Is Talking About What This Soldier Did In The Hospital. It’ll Give You Goosebumps.</t>
  </si>
  <si>
    <t>This Racism Is Disgustingly Ugly. But She Obliterated It Without Batting An Eye.</t>
  </si>
  <si>
    <t>Making It Through This Post Without Crying Is Impossible. But It’s A Cry You Might Just Need.</t>
  </si>
  <si>
    <t>Awesome Boyfriend Proposes in the Most Unique Way</t>
  </si>
  <si>
    <t>Awesome Dad Draws Art on Children’s Lunch Bags</t>
  </si>
  <si>
    <t>This Reporter Didn’t Want To Do This TV Segment. It’s A REALLY Good Thing She Did.</t>
  </si>
  <si>
    <t>Sexual Predator Planned to Rape and Eat Children</t>
  </si>
  <si>
    <t>What Happens When Your Parents Have Facebook</t>
  </si>
  <si>
    <t>What Happened Hours Before Her Death Will Crush Your Heart. This is Unimaginable.</t>
  </si>
  <si>
    <t>I Would’ve Never Believed What This Guy Did Was Real… Til I Saw How He Did It. Mind-Blowing.</t>
  </si>
  <si>
    <t>Two Mini Pigs Have the Cutest Stepmom Ever</t>
  </si>
  <si>
    <t>Every Day, This 4 Year Old’s Lunch Is A Work Of Art. Some Of These Blew My Mind.</t>
  </si>
  <si>
    <t>I Will Never Trust My Eyes Again After Seeing This. It’s Beautifully Mind-Blowing.</t>
  </si>
  <si>
    <t>What Happened To This 1.5 Pound Baby Is Beyond Words. This Is Why Hope Exists.</t>
  </si>
  <si>
    <t>Birds Do This All The Time. But Seeing It Actually Happen Is Pretty Awesome.</t>
  </si>
  <si>
    <t>How This Guy Took 2 Boxes And Turned It Into This Is Beyond Me. But It’s Absolutely Awesome.</t>
  </si>
  <si>
    <t>This Is Not What You Think It Is. It’s Actually Much, Much Weirder… Trust Me.</t>
  </si>
  <si>
    <t>Bill Watterson’s Comic Gives Awesome Life Advice</t>
  </si>
  <si>
    <t>Bullied 15 Year-Old Shot Himself After First Day of School</t>
  </si>
  <si>
    <t>She Spent Two Weeks Making This For Her Grandpa’s Birthday. How It Turned Out Is Just…Wow.</t>
  </si>
  <si>
    <t>He Broke Several Laws And Cheated Death To Pull This Off. It May Be Stupid, But Wow…Breathtaking.</t>
  </si>
  <si>
    <t>Dementia is Stealing this Woman’s Mind. But What Her Husband Just Did Proves It Can’t Steal Love.</t>
  </si>
  <si>
    <t>There’s Something Special About This Tiny House. I Can’t Explain It, So Just Look.</t>
  </si>
  <si>
    <t>No, That’s Not Just An Old Dirty Couch. What It Really Is Shocked Me To My Core.</t>
  </si>
  <si>
    <t>What These People Are Doing With Their Old Photographs Made Me Look Twice… But I Love It.</t>
  </si>
  <si>
    <t>When You See The House This Guy Built Up Close, You’ll Think He’s Crazy. But Awesome Crazy.</t>
  </si>
  <si>
    <t>This Would-Be Mother Wrote a Letter To Her Aborted Baby. It’ll Break Your Heart.</t>
  </si>
  <si>
    <t>There’s Something Very Special About This Cat Up For Adoption. One Look And You’ll See.</t>
  </si>
  <si>
    <t>Abandoned Paralyzed Dog Finds a New Home</t>
  </si>
  <si>
    <t>Here’s The Most Epic Secret Santa Exchange I’ve Ever Seen. This Is Hilariously Brilliant.</t>
  </si>
  <si>
    <t>What This Guy Is Doing To Old Books Is Shockingly Beautiful. You Have To See This.</t>
  </si>
  <si>
    <t>This Kitten Was Set on Fire and Somehow Survived</t>
  </si>
  <si>
    <t>Hey, Where’s That Guy In A Wheelchair Going? Oh, You Know… Just To Do The Unthinkable.</t>
  </si>
  <si>
    <t>Heroic Girl Rescues Her Stolen Bike From Thief</t>
  </si>
  <si>
    <t>World’s Worst Dad Shows You How to Be a Better Parent</t>
  </si>
  <si>
    <t>One Wife + 30 Hours = The Most Epic Christmas Creation Of All Time. I Want It.</t>
  </si>
  <si>
    <t>This is What Girls Heard While Being Sexually Assaulted</t>
  </si>
  <si>
    <t>Drug Addict Robs Store and Has Change of Heart – a Decade Later</t>
  </si>
  <si>
    <t>Yes, This Is A Boy Chained Up Like A Dog. And The Reason Why Is Even More Heartbreaking.</t>
  </si>
  <si>
    <t>Terrorists in Kenya Killed this Pregnant Couple. How They Were Found is Heartbreaking Yet Beautiful.</t>
  </si>
  <si>
    <t>The Typhoon Destroyed This Small House. But What Came Out Of It Is BEAUTIFUL.</t>
  </si>
  <si>
    <t>From NICU to Triathlon – One Baby’s Journey</t>
  </si>
  <si>
    <t>Victim of Severe Burns Inspires the Internet</t>
  </si>
  <si>
    <t>In The First Photo, She Seemed Like An Average Teen Girl. Then I Saw The Rest And… Wow.</t>
  </si>
  <si>
    <t>See the Cutest Dog Ever Grow Up</t>
  </si>
  <si>
    <t>No Words Can Capture What This Grandma Did To Her Grandbaby. It’s Beyond Comprehension.</t>
  </si>
  <si>
    <t>Anonymous Good Guy Saves Man From Parking Ticket</t>
  </si>
  <si>
    <t>See That Little Place On The Ocean? Well, It’s Awesome… Especially Underneath It.</t>
  </si>
  <si>
    <t>These Dogs Totally Lost Their Minds. And Nothing’s Going To Stop Them.</t>
  </si>
  <si>
    <t>I Won’t Tell You What Makes These Photos So Awesome. But As Soon As You Look Closer, You’ll See Why.</t>
  </si>
  <si>
    <t>After Being Shot in the Face, This Boy Muttered Some Words That Broke My Heart. This Is Not Fair.</t>
  </si>
  <si>
    <t>They Found Her Left Hand In The 9/11 Aftermath. What Was On It Is Unforgettable.</t>
  </si>
  <si>
    <t>You’ve Seen ‘Then And Now’ Photos Before But No One Has Mastered It Like These 2 Brothers. LOLOL.</t>
  </si>
  <si>
    <t>A Touching Friendship Between a Girl and Her Horse</t>
  </si>
  <si>
    <t>Comatose Bride is Given a Wedding Before her Funeral</t>
  </si>
  <si>
    <t>Puppy Trapped in a Car For a Month Defies All Odds</t>
  </si>
  <si>
    <t>This Is The Last Thing I Thought Could Be Beautiful. Especially Considering It May Kill You.</t>
  </si>
  <si>
    <t>This Guy Was Digging Through His Grandparents’ Old Photos. What He Found Is Unforgettable.</t>
  </si>
  <si>
    <t>You Discover An Unforgettably Tragic Past When Entering This Tunnel. But It’s Fascinating.</t>
  </si>
  <si>
    <t>If This Woman Moved, She Would Die. Could You Last a Week? Try 61 Years.</t>
  </si>
  <si>
    <t>It Looked Like A Typical Family With Junk Outside. But The Truth Hit Me Hard.</t>
  </si>
  <si>
    <t>The Search is Over. This is the World’s Dumbest Criminal, Hands-Down.</t>
  </si>
  <si>
    <t>Homeless Man Who Returned Engagement Ring Gets a New Life</t>
  </si>
  <si>
    <t>How a Little Sister Said Goodbye to Her Sibling Going to College</t>
  </si>
  <si>
    <t>I Swore I Wouldn’t Cry, But There’s No Stopping It When You See The End Of This Man’s Life.</t>
  </si>
  <si>
    <t>Dogs With Dreadlocks Are All the Rage in Hungary</t>
  </si>
  <si>
    <t>The Only Thing More Beautiful Than This Iceberg Is What You See Upon A Closer Look. Amazing.</t>
  </si>
  <si>
    <t>If You Don’t Believe In True Love, Look No Further Than This. But Grab A Tissue First.</t>
  </si>
  <si>
    <t>Dairy Queen Employee Will Force You to Have Faith in Mankind</t>
  </si>
  <si>
    <t>Burglars Return Stolen Computers with Heartfelt Note</t>
  </si>
  <si>
    <t>No Matter How Much I Look At This, I Still Can’t Believe It’s Just Paper. This Guy Is A Genius.</t>
  </si>
  <si>
    <t>Wallet Lost in Ocean 24 YEARS Ago is Amazingly Returned</t>
  </si>
  <si>
    <t>A Huge Fire Started In Sub Zero Temperatures. What Happened After Firefighters Came Is Breathtaking.</t>
  </si>
  <si>
    <t>World’s Luckiest Man Cheats Death… Then Wins the Lottery</t>
  </si>
  <si>
    <t>Scientists Just Discovered A New Animal. It Looks Like A Teddy Bear, And I’m In Love.</t>
  </si>
  <si>
    <t>One Minute She Is a Happy 19 Year Old. The Next – It’s an Unimaginable Nightmare.</t>
  </si>
  <si>
    <t>A Thief Just Crushed This Woman’s Soul. And No Amount of Money Can Fix It.</t>
  </si>
  <si>
    <t>Artists Do Something Incredible to Help the Homeless</t>
  </si>
  <si>
    <t>And THIS Is Why You Never Try To Feed Pigeons. LOL, I Died Laughing.</t>
  </si>
  <si>
    <t>Awesome Act of Kindness is Awesome</t>
  </si>
  <si>
    <t>Yes, These People Are Eating Grass By The Handful. But The Reason Why Is Even More Absurd.</t>
  </si>
  <si>
    <t>These Photos Absolutely Destroyed Me. But Why They Exist Is Much Bigger Than My Tears.</t>
  </si>
  <si>
    <t>How Does A Tree Defy The Laws Of Physics? Like This.</t>
  </si>
  <si>
    <t>He Punched the Glasses Right Off this Female Clerk’s Face. You Won’t Believe Why.</t>
  </si>
  <si>
    <t>I Knew Child Abuse Was a Problem, But When I Saw This… I Got Angry.</t>
  </si>
  <si>
    <t>You Won’t Believe What This Little Building Is… But What’s Below It Left Me Speechless.</t>
  </si>
  <si>
    <t>If You Have a Heart, This Boy’s Letter is Going to Obliterate It.</t>
  </si>
  <si>
    <t>This Little Piggy Was On His Way to Be Slaughtered. What Happened Instead Made Me Cry.</t>
  </si>
  <si>
    <t>A Cab Ride One Man Will Never Forget</t>
  </si>
  <si>
    <t>This Horribly Jerky Note Shows Why You NEVER Judge Someone Without Knowing Them.</t>
  </si>
  <si>
    <t>This Woman Discovered Her Husband Was Cheating. Wait Til You See Her Epic Revenge. LOL.</t>
  </si>
  <si>
    <t>It’s Completely Stupid But This Might Be The Funniest Thing I’ve Ever Seen. LOL.</t>
  </si>
  <si>
    <t>This is the Hilarious ‘Family Photo Shoot Gone Wrong’ Everyone’s Talking About. LOL.</t>
  </si>
  <si>
    <t>It’s Not Often I’d Support A Mother Begging To End Her Sick Kid’s Treatment. I Am This Time.</t>
  </si>
  <si>
    <t>That Might Look Like A Book… But It’s Not. It’s Actually A Completely Brilliant Idea.</t>
  </si>
  <si>
    <t>There’s Something Special In The Cliffs Of Nepal. And These Guys Will Do Anything For It.</t>
  </si>
  <si>
    <t>Nursing Home Residents Re-enacting Classic Movies Is The Greatest Thing You’ll See All Day.</t>
  </si>
  <si>
    <t>They Thought They Were Just Adopting An Adorable Doggy. But Surprise! This Is Great.</t>
  </si>
  <si>
    <t>It Took A 6 Year Old Boy To Remind Me What True Friendship Is. This Is Amazing.</t>
  </si>
  <si>
    <t>Adorable Little Boy Makes Parents Reenact Wedding</t>
  </si>
  <si>
    <t>His Sons Tried to Kill Him… But He Refuses to Condemn Them</t>
  </si>
  <si>
    <t>What You’re About To See Is Going To Make You Extremely Happy. Bonus: And Smarter, Too!</t>
  </si>
  <si>
    <t>As Creative As This Upside Down House Is, Look At The Bathroom. How’s That Work?</t>
  </si>
  <si>
    <t>Man Finds the Real Life Setting of The Lion King</t>
  </si>
  <si>
    <t>Crowds Protest Rapist Sentenced to Only 30 Days in Jail</t>
  </si>
  <si>
    <t>You Will Fall in Love With Buttons the Orphan Beaver</t>
  </si>
  <si>
    <t>Some Babies are Just Born Bad</t>
  </si>
  <si>
    <t>The Shocking Moment A Girl Gave Birth On The Hospital Lawn. The Reason Why Is Absurd.</t>
  </si>
  <si>
    <t>What This 103 Year Old Woman Did On Her Birthday Is Hilarious. LOLOLOL.</t>
  </si>
  <si>
    <t>What’s Going On In Bangladesh Is Not Okay. This Makes Me Physically Sick.</t>
  </si>
  <si>
    <t>I’ve Seen Evil Before. But Not Put-A-Live-Puppy-In-A-Trash-Bag Evil. Thankfully, Kindness Still Won.</t>
  </si>
  <si>
    <t>When You See This, You Will Probably Be Angry. But There Is Justice…Kinda.</t>
  </si>
  <si>
    <t>I Don’t Have A Clue How This Happened, But I’m Glad It Ended The Way It Did.</t>
  </si>
  <si>
    <t>Some Lions Were About To Have A Buffalo Dinner. Then His BFF Showed Up And Had Other Plans.</t>
  </si>
  <si>
    <t>Not Even a Crushed Spine and a Coma Could Stop These Two. They Just Made the World Cry.</t>
  </si>
  <si>
    <t>There’s A Reason None Of This Has Ever Been Forgotten. And You’re About To See It.</t>
  </si>
  <si>
    <t>First-Ever Double Amputee Completes Fierce Spartan Race</t>
  </si>
  <si>
    <t>No Matter How Bad Your Day Is, It’s Not Nearly As Bad As These People’s. Ouch.</t>
  </si>
  <si>
    <t>Thief Returns Stolen Bike After Seeing Touching Plea</t>
  </si>
  <si>
    <t>A Dad Decided It Was Time To Build A Treehouse For His Boy. The Result Made Me Insanely Jealous.</t>
  </si>
  <si>
    <t>The Search Is Over. The Cutest Best Friends In The World Are Right Here. Awww x25.</t>
  </si>
  <si>
    <t>It Took This Married Couple 14 Years. But What They Built In Their Backyard Is Incredible.</t>
  </si>
  <si>
    <t>A Letter to My Dead Girlfriend – a Heartbreaking Craigslist Ad</t>
  </si>
  <si>
    <t>The Letter This Trooper Wrote For His Late K9 Companion Made Me Cry. Truly Beautiful.</t>
  </si>
  <si>
    <t>Touching Strangers – An Amazing Example of Human Kindness</t>
  </si>
  <si>
    <t>Their Babies Got Switched At The Hospital. And Not Til 2 Weeks Later, This Happened.</t>
  </si>
  <si>
    <t>Two Little Girls Wrote Their Requirements For The Perfect Boyfriend. NAILED IT.</t>
  </si>
  <si>
    <t>It Might Look Like A Normal Chandelier. But When You Stand Underneath It And Look Up… Wow.</t>
  </si>
  <si>
    <t>So I Just Discovered A ‘Secret’ Town With Only 2000 People. And It’s Unbelievable.</t>
  </si>
  <si>
    <t>Bride’s Bouquet Toss Goes Seriously Wrong. In The Best Way Ever.</t>
  </si>
  <si>
    <t>What Happened Seconds After They Took This ‘Selfie’ Is Horrifying. There Are No Words.</t>
  </si>
  <si>
    <t>If You’re a Girl, Be Thankful You Don’t Live in Saudi Arabia. This 5 Year Old Wasn’t So Lucky.</t>
  </si>
  <si>
    <t>After You See The Pictures This Waiter Posted Online, You May Never Eat Out Again. OMG.</t>
  </si>
  <si>
    <t>This Touching Story Will Make You Believe in Love</t>
  </si>
  <si>
    <t>A Man And His Guide Dog Are Left In Tears After This Horrifying Event. Wow.</t>
  </si>
  <si>
    <t>A Family Thought Their 13 Year Old Husky Was Doomed After Falling Through Ice… Til This Happened.</t>
  </si>
  <si>
    <t>They Threw This 88 Year Old WW2 Vet In Jail. The Reason Why Is Absurd.</t>
  </si>
  <si>
    <t>Christ The Redeemer Was Struck By Lightning. And How They’re Fixing It Is Breathtaking.</t>
  </si>
  <si>
    <t>Everyone Is Talking About What Police Found In This Shack. And Not Because It’s Good.</t>
  </si>
  <si>
    <t>Imagine Looking Up At The Sky And Seeing THIS. And That’s Just The Beginning Of This Guy’s Day.</t>
  </si>
  <si>
    <t>I Never Want To Go Here… But This Guy Did And What He Found Is A Horrifying Reality.</t>
  </si>
  <si>
    <t>An Elderly Couple Killed Themselves Together. The Note They Left Is Heartbreaking Yet Somehow Beautiful.</t>
  </si>
  <si>
    <t>Imagine Casually Walking Outside…And THIS Is In The Sky. Well, That Just Happened To This Man.</t>
  </si>
  <si>
    <t>I Would Hesitate To Go Through This Door In Quebec, But Once You See Inside… Cool.</t>
  </si>
  <si>
    <t>Criminals Deserve Punishment But This Prison Made Me Sick. I’ve Never Seen Anything Like It.</t>
  </si>
  <si>
    <t>A Skunk In A Onesie Wearing A Puppy Diaper Cuddling A Stuffed Sloth. You Obviously Need To See This.</t>
  </si>
  <si>
    <t>If One Man Knows What True Love Is, It’s This One. What He Did After His Wife Died Proves It.</t>
  </si>
  <si>
    <t>This Guy Says He ‘Doodles’ In His Spare Time. So I Didn’t Expect Much…Til I Opened It Up And WOW.</t>
  </si>
  <si>
    <t>He Pulled A ‘Legendary’ Prank, Then Killed Himself. The Reason Why Is Terrible.</t>
  </si>
  <si>
    <t>I Knew Dogs Were Loyal, But Wait Til You See What They Did Outside Of This Store. Wow.</t>
  </si>
  <si>
    <t>What Happened To These 2 Teens After Kissing Is Shocking. And Just Ridiculous.</t>
  </si>
  <si>
    <t>Can You Tell What’s Different About This Guy? Probably Not, But A Closer Look Will Blow Your Mind.</t>
  </si>
  <si>
    <t>So, There’s A Ghost Town On An Island In The Arctic Ocean. And I Still Can’t Believe What’s There.</t>
  </si>
  <si>
    <t>This Is The Last Thing On Earth I Should Want… But Wow, It’s Downright Incredible.</t>
  </si>
  <si>
    <t>This Little Known Place Way Up North Is Perfection. And I Had No Idea It Even Existed Til Now.</t>
  </si>
  <si>
    <t>Gandhi Wrote a Letter to Hitler, Begging for Peace</t>
  </si>
  <si>
    <t>Imagine Looking Up At The Sky And Seeing This Coming At You. That’s What Happened To These People.</t>
  </si>
  <si>
    <t>What This Girl Asked On Her Web Cam Is Seriously Wrong. And Hardly Anyone Knows About It.</t>
  </si>
  <si>
    <t>I Try Not To Be Superficial, But I Can’t Help It… Everything About This House Is Perfection.</t>
  </si>
  <si>
    <t>This Is Cavin. I’ll Never, Ever Forget What Just Happened To Him. And You Won’t Either.</t>
  </si>
  <si>
    <t>When I Get Bored At Work, I Play Solitaire. This Waiter Does Something EPIC.</t>
  </si>
  <si>
    <t>After Seeing This, You May Never Sleep Again. It’s Horrifying In A Way You’d Never Expect.</t>
  </si>
  <si>
    <t>If You Hate Winter, This Will Change Your Mind. Or Maybe Make You Hate It A Little Less.</t>
  </si>
  <si>
    <t>No, This Isn’t an Illusion. It’s A Mind-Blowing Hotel Room That You Gotta See.</t>
  </si>
  <si>
    <t>Hero Boyfriend is Slain… and Family Forgives Killer</t>
  </si>
  <si>
    <t>Their Daughter Passed Away But These Parents Celebrate Her Birthday in a Special Way</t>
  </si>
  <si>
    <t>What This Guy’s Dad Builds In The Backyard Every Year Just Awoke My Inner Child. Awesome!</t>
  </si>
  <si>
    <t>Beautiful Bride-To-Be Miraculously Cheats Death</t>
  </si>
  <si>
    <t>Yes, This Is Every Bit As Awesome As It Looks. And Yes, You Will Wish You Were 6 Again.</t>
  </si>
  <si>
    <t>This Male Model Could Turn Anyone’s Head. But What Happened To Him Will Make Your Heart Sink.</t>
  </si>
  <si>
    <t>This Pretty Much Never Ever Happens. But It Just Did… And It’s Ridiculously Beautiful.</t>
  </si>
  <si>
    <t>He Made Millions of Dollars Aborting Babies. What He Just Did From His Jail Cell is Sickening.</t>
  </si>
  <si>
    <t>I Couldn’t Finish Writing This Story Without Crying Half Way Through It. That’s How Beautiful It Is.</t>
  </si>
  <si>
    <t>Pregnant Mother Faces Backlash After Posting Crossfit Workout Pictures</t>
  </si>
  <si>
    <t>Hospitals Don’t Allow Animals Inside. It’s A Good Thing This One Broke The Rules.</t>
  </si>
  <si>
    <t>This Abandoned Mental Hospital Is Straight Out Of My Nightmares. It Sent Chills Down My Spine.</t>
  </si>
  <si>
    <t>This Series Of Facebook Statuses Brought Tears To My Eyes. It’s An Unforgettably Tragic Love Story.</t>
  </si>
  <si>
    <t>This Really Shouldn’t Shock Me. But What This Police Officer Did Is So Unexpected.</t>
  </si>
  <si>
    <t>This Puppy Taught Me More In 1 Minute Than Anyone Else Has Done In A Lifetime.</t>
  </si>
  <si>
    <t>No Matter How Hard You Fight It… You’re Just Like Your Mother. Here’s Proof.</t>
  </si>
  <si>
    <t>This Is The Most Unique Sunrise You’ll Ever See. Guaranteed.</t>
  </si>
  <si>
    <t>I Don’t Care How Photoshopped These Images Are… I Want To Live In This Fantastical World.</t>
  </si>
  <si>
    <t>I Didn’t Think A Murderer In Prison Could Bring A Tear To My Eye, But This Did It.</t>
  </si>
  <si>
    <t>I Thought His Idea To Do This With No Money Was Ridiculous. But It Turned Out AWESOME.</t>
  </si>
  <si>
    <t>After This, I Will Never Trust My Own Eyes Again. This Is Shocking But Not In The Way You Think.</t>
  </si>
  <si>
    <t>An Anonymous Man With An Epic Beard Just Showed Santa Up. What He Did Is Fantastic.</t>
  </si>
  <si>
    <t>If A Classic Disney Movie Happened In Real Life, This Is What You’d Get. I Love It.</t>
  </si>
  <si>
    <t>Murder Usually Isn’t A Good Start To A Marriage. But This One Was Meant To Be.</t>
  </si>
  <si>
    <t>It Might Look Like A Normal Family Photo. But It’s Much, Much More Than That… Trust Me.</t>
  </si>
  <si>
    <t>This Is Undeniable Proof That People Are Still Good. And It Has To Do With A Lost Bunny.</t>
  </si>
  <si>
    <t>Please, Ban These People From Ever Posting Online Again. You Have To See This…OMG.</t>
  </si>
  <si>
    <t>I Don’t Know If This Really Is A Miracle, But I Have Goosebumps. This Stuff Is Bizarre.</t>
  </si>
  <si>
    <t>If The First Photo Doesn’t Make Your Heart Explode, The Next 22 Will Do It. Awww.</t>
  </si>
  <si>
    <t>A Lot Of Men Would Hate Being Led By Their Girlfriend. This Guy Found A Way to Make It Awesome.</t>
  </si>
  <si>
    <t>There’s Something Unexpected At The End Of The World. And These People Found It…Unbelievable.</t>
  </si>
  <si>
    <t>Anyone Who Sees This Man At The Cemetery Will Immediately Know What True Love Is.</t>
  </si>
  <si>
    <t>What Happened To This Beautiful Girl Is Unfathomable. Especially How It Turned Out.</t>
  </si>
  <si>
    <t>Yes, You’re Seeing A House… But Not The Kind You Think. What This Guy Did Is So Cool.</t>
  </si>
  <si>
    <t>If You Can’t Tell Your Family, Who Can You Tell? Everyone Should Know This Disgusting Truth.</t>
  </si>
  <si>
    <t>They Call The Girl Behind This Notecard A Monster. But Personally, I Think She’s Beautiful.</t>
  </si>
  <si>
    <t>Here’s The Most Terrifying School On The Planet. Seriously, Nightmares Are Made Of This.</t>
  </si>
  <si>
    <t>They Were Married for 65 Years. Their Final Moment Left Me In A Puddle Of Tears.</t>
  </si>
  <si>
    <t>This Dying Boy Probably Won’t See Next Winter. So His Mom Did Something Beautiful.</t>
  </si>
  <si>
    <t>Okay, Guys. You’ve Been Heroic Enough Already…Now This? Awesome.</t>
  </si>
  <si>
    <t>A Man’s Wife Died in the Emergency Room. This is the BEAUTIFUL Letter the Doctor Wrote Him.</t>
  </si>
  <si>
    <t>Sometimes Nature Is Awesome. Other Times, It’ll Scare The Life Out Of You. Like This.</t>
  </si>
  <si>
    <t>So a Convicted Child Rapist Showed Up at a School. Here’s What He Did.</t>
  </si>
  <si>
    <t>I Guarantee You’ve Never Seen A Wedding Like This. It’s Fantastic.</t>
  </si>
  <si>
    <t>The Search is Over. Here are the 10 Most Awkward Animal Photos Ever.</t>
  </si>
  <si>
    <t>This Girl Was Always Scared Of Her Grandpa’s Study As A Kid. Now She Knows Why…Whoa.</t>
  </si>
  <si>
    <t>An Abused, Lonely Girl Just Posted Something Online. What It Said Destroyed Me.</t>
  </si>
  <si>
    <t>He Could Easily Go To Jail For What He’s Doing. But I Think It’s Totally Worth It.</t>
  </si>
  <si>
    <t>I’d Love To Visit This Beautiful Resort. Too Bad I Have To Murder Someone To Get There.</t>
  </si>
  <si>
    <t>It Was His Final Day Of A 5 Week Journey Through Western America. Then THIS Happened…Wow.</t>
  </si>
  <si>
    <t>He Went Into a Coma as a Muslim. When He Came Out Of It, Jesus Was There.</t>
  </si>
  <si>
    <t>A Crazy Guy Messing With Bees Wouldn’t Normally Interest Me. Then I Saw This And.. Whoa.</t>
  </si>
  <si>
    <t>When You See This, You’ll Want To Find The Man Who Did It. Guess What? Got Him.</t>
  </si>
  <si>
    <t>The Story Behind This ‘Then And Now’ Photo Should Be A Movie. It’s AWESOME.</t>
  </si>
  <si>
    <t>Next Time Someone Thinks Their Food Is Worthy Of a Photo, Show Them This. Now THIS Is Worthy.</t>
  </si>
  <si>
    <t>It Might Seem Like A Normal Temple From The Outside. But Go Inside And… AHHHH!</t>
  </si>
  <si>
    <t>And Here’s Exactly Why You Don’t Fall Asleep First At A Party… LOL, Owned.</t>
  </si>
  <si>
    <t>A Little Boy Was Devastated To Lose His Favorite Stuffed Puppy. Wait Til You See Where He Was.</t>
  </si>
  <si>
    <t>There’s Something Very Different About This Crater In The Desert. When You Go Inside… WOW.</t>
  </si>
  <si>
    <t>They Asked These Children To Express Themselves. But No One Expected This…</t>
  </si>
  <si>
    <t>Star Crossed Lovers Are Lynched and Beheaded by Their Families</t>
  </si>
  <si>
    <t>The Taliban Told Him To Surrender. So He Defeated Them All. All 61 Of Them.</t>
  </si>
  <si>
    <t>In Case You Didn’t Know, Mountain Goats Are Awesome. Here’s Why.</t>
  </si>
  <si>
    <t>After Rescuing a Kitten, They Discovered Something Shocking About His Past. And It Brought A Flood Of Tears.</t>
  </si>
  <si>
    <t>This Is The Last Place I’d Expect To See Abandoned. It’s Like The End Of Times.</t>
  </si>
  <si>
    <t>This Teen Died Back In 2010. The Letter That Just Arrived 3 Years Later Hit Me Hard.</t>
  </si>
  <si>
    <t>You’ve Never Seen A Hospital Patient Like This Before. Seriously, OMG.</t>
  </si>
  <si>
    <t>If A Wrangler Explodes In The Middle Of A Beach And Jeep Doesn’t Care, Does It Still Go Boom?</t>
  </si>
  <si>
    <t>Whoever Owned This Dog Deserves to Rot in Jail. If Not For The Outcome, I’d Find Them Myself.</t>
  </si>
  <si>
    <t>And THIS Is Why I Hate War. This Is The Stuff They Don’t Show You.</t>
  </si>
  <si>
    <t>We Dare You NOT to Fall in Love With This Cat. It’s Impossible.</t>
  </si>
  <si>
    <t>Kids Were Caught Urinating On a Homeless Man Last Week. What This Girl Did Restores My Faith In Humanity.</t>
  </si>
  <si>
    <t>Nature Is Eating This Abandoned House Little By Little. It’s Eerily Awesome.</t>
  </si>
  <si>
    <t>This Village On A Lake Is Awesome. Even Though The Reason It Started Is Kinda Sick.</t>
  </si>
  <si>
    <t>And THIS Is Exactly Why You Should Always Pay Attention To Signs. OMG.</t>
  </si>
  <si>
    <t>What Do You Get When You Mix Some Bored Dudes, An Old Van, A Boat, And A Crazy Idea? THIS.</t>
  </si>
  <si>
    <t>She Woke Up, Thinking It Was Just Another Day. But What Her Boyfriend Did Is EPIC.</t>
  </si>
  <si>
    <t>When I Saw What This Dad Did, I Couldn’t Stop Smiling. It’s So Simple, But So Awesome.</t>
  </si>
  <si>
    <t>If You Thought These Famous Photos Were Real, You Thought Wrong. Reality Check.</t>
  </si>
  <si>
    <t>Teachers Ignored What Students Were Doing to Her. And Now She’s Dead.</t>
  </si>
  <si>
    <t>I’d Normally Be Outraged If Something Alive Was Found In My Food. But This Guy Is So Darn Cute.</t>
  </si>
  <si>
    <t>She Keeps This In Her Wallet At All Times. When You See What It Says, You’ll Know Why.</t>
  </si>
  <si>
    <t>I Felt Sick When I First Saw This Homeless Kitten. But Now – I’m Smiling From Ear To Ear.</t>
  </si>
  <si>
    <t>I Didn’t Know How to Process This Amazing Story… So I Just Cried. Incredible.</t>
  </si>
  <si>
    <t>This Gripped My Soul From The First Moment. And It Still Hasn’t Let Go…Wow.</t>
  </si>
  <si>
    <t>I Didn’t Know A Place For Family Fun Could Haunt My Nightmares Forever. This Is Crazy.</t>
  </si>
  <si>
    <t>Words Can’t Describe What This Puppy’s Previous Owners Did. THEY Are The Animals Here.</t>
  </si>
  <si>
    <t>I Don’t Think I’ve Ever Cried This Hard. And It Was Just A 15 Year Old Boy’s Words That Did It.</t>
  </si>
  <si>
    <t>When This Cop Busted A Thief, No One Thought She Would Do This. Especially The Thief.</t>
  </si>
  <si>
    <t>The Locals Warned Him Not To Go That Way. He Didn’t Listen… And Quickly Discovered Why.</t>
  </si>
  <si>
    <t>How The Worst Tragedy Imaginable Put Him In The Hospital Room That Changed His Life.</t>
  </si>
  <si>
    <t>IT WAS GRUESOME MURDER! Grisly, Vile, Adorable Duck Murder.</t>
  </si>
  <si>
    <t>This Girl Got Suspended… For Doing The Right Thing. How Ridiculous.</t>
  </si>
  <si>
    <t>This Guy’s Response To Getting Cancer Is So Perfect That It Made Me Rethink Everything.</t>
  </si>
  <si>
    <t>I’ve Seen Tigers and People Together Before. But THIS is Insanity.</t>
  </si>
  <si>
    <t>You Haven’t Seen A Religious Nutcase Til You See This Scooter-Riding Jesus.</t>
  </si>
  <si>
    <t>Studies Show That Kittens Lower Your Blood Pressure. So This One Must Cure Everything.</t>
  </si>
  <si>
    <t>From Young To Old In 5 Seconds. These ‘Before And After’ Photos Show How We Age.</t>
  </si>
  <si>
    <t>Celebrate Breaking Bad’s Last Season With This Meme</t>
  </si>
  <si>
    <t>A Wedding Gone Horribly Wrong! Or Was It Horribly Right? I Can’t Decide, But I Laughed.</t>
  </si>
  <si>
    <t>Artist Spends 1 Year Drawing the Most Detailed Animals Possible</t>
  </si>
  <si>
    <t>He Left Work For 2 Weeks. When He Came Back… THIS Was Waiting.</t>
  </si>
  <si>
    <t>There Wasn’t A Dry Eye At This School When They Crowned The Homecoming King And Queen.</t>
  </si>
  <si>
    <t>If You Have At Least 50 Facebook Friends, One Of Them Is Facing This NIGHTMARE Right Now.</t>
  </si>
  <si>
    <t>Golden Retriever Overload: Proceed With Caution</t>
  </si>
  <si>
    <t>Dog Sentenced to be Euthanized is Found Innocent</t>
  </si>
  <si>
    <t>If You’ve Ever Lost A Pet, This Will Put a Paw-Shaped Hole In Your Heart.</t>
  </si>
  <si>
    <t>Chicago Airport Uses Barnyard Animals to Mow Grass</t>
  </si>
  <si>
    <t>The Search for Missing 14 Year-Old Schoolgirl Continues</t>
  </si>
  <si>
    <t>If You’re Sick Of Text Messages, You’ll Love What This Girl Did.</t>
  </si>
  <si>
    <t>It’s a Bird, It’s a Plane It’s a … Window Washer? These Kids With Cancer Get a Heroic Surprise.</t>
  </si>
  <si>
    <t>Adorable Little Vets Take Care of Sick Animals for a Day</t>
  </si>
  <si>
    <t>When A Breast Cancer Walk Goes HORRIBLY Wrong, You Get This.</t>
  </si>
  <si>
    <t>The Only Thing More Beautiful Than Their Life Together Was Their Death Together.</t>
  </si>
  <si>
    <t>There’s Evil, and Then There’s the Horrible People Who Did This To a Church. Disgusting.</t>
  </si>
  <si>
    <t>Teens Shattered This Man’s Skull. But They Couldn’t Shatter His Beautiful Heart.</t>
  </si>
  <si>
    <t>Nature is Beautiful, But It’s Also Sometimes Terrifying. These Images Are Awesome.</t>
  </si>
  <si>
    <t>You’ll Never Read Another Obituary Like This One</t>
  </si>
  <si>
    <t>After Their Two Children Were Brutally Murdered, This Couple Found Joy Again.</t>
  </si>
  <si>
    <t>A Dying Squirrel Gets Help From a Kind Warrant Officer</t>
  </si>
  <si>
    <t>A Dying Woman’s Incredible Wisdom</t>
  </si>
  <si>
    <t>A Father and Son That Look Exactly the Same</t>
  </si>
  <si>
    <t>A Giant Elephant Charged A Hippo And Her Baby. What This Mother Did Is Just Incredible.</t>
  </si>
  <si>
    <t>A Man Found Two Bear Cubs Beside Their Dead Mother. Words Can’t Describe What Followed.</t>
  </si>
  <si>
    <t>A Man Received This Travel Warning on Sept 10, 2001</t>
  </si>
  <si>
    <t>A Message From Girl Who Survived Ex-Boyfriend’s Murder-Suicide Spree</t>
  </si>
  <si>
    <t>A Newborn Baby Declared Dead Was Sent To The Morgue. 10 Hours Later…THIS Happened.</t>
  </si>
  <si>
    <t>A One-Eyed Stray Finally Gets a Chance at Happiness</t>
  </si>
  <si>
    <t>After Seeing This, I Don’t Know Whether To Feel Small And Insignificant. Or Extremely Lucky.</t>
  </si>
  <si>
    <t>An Architecture Student Got Sick Of Normal Projects. So He Bought A Bus… And You Gotta See It Now.</t>
  </si>
  <si>
    <t>An Elderly Couple Took The Same Photo Every Season. But Nothing Could Prepare Me For The Last One.</t>
  </si>
  <si>
    <t>As I Scrolled Through These Photos, My Heart Sunk More And More. But I’m Glad I Saw It.</t>
  </si>
  <si>
    <t>By Themselves, These Photos Would Haunt My Dreams. Together, They’re Brilliant.</t>
  </si>
  <si>
    <t>Cancer Sentenced This Farmer to Death. But 4 Days Before Dying, He Did The Unimaginable.</t>
  </si>
  <si>
    <t>Canine Companions Show Us All What True Love Looks Like. Amazing.</t>
  </si>
  <si>
    <t>Cheerleaders Spark State-Wide Debate With Religious Football Signs</t>
  </si>
  <si>
    <t>Cleveland Kidnapping Victim’s Touching Note of Gratitude</t>
  </si>
  <si>
    <t>Cocoon Found in Garden Hatches Into Incredible Butterfly</t>
  </si>
  <si>
    <t>Couple Changes Wedding Date So Dying Boy Can be Best Man</t>
  </si>
  <si>
    <t>Cult Member Refuses to Attend Daughter’s Wedding</t>
  </si>
  <si>
    <t>Daughter Reunites with Her Soldier Daddy in Heartwarming Photo</t>
  </si>
  <si>
    <t>Day 1: ‘Hey, What’s The Neighbor Doing To His Lawn?’ Day 60: ‘OMG!!’</t>
  </si>
  <si>
    <t>Dying Soldier Cradles His Newborn Days Before Dying</t>
  </si>
  <si>
    <t>Every Time I Think Nature Can’t Shock Me Any More, I Discover Something Like This. Wow.</t>
  </si>
  <si>
    <t>Everyone Is Talking About The ‘Rules’ This Mother Just Wrote. Because They’re Perfection.</t>
  </si>
  <si>
    <t>Everyone’s Talking About What This Shy Photographer Did. When You See This, You’ll Understand Why.</t>
  </si>
  <si>
    <t>Fighter Jet Fuel Tanks Were Dumped On Vietnam Farmers 40 Years Ago. Wait Til You See What They Did.</t>
  </si>
  <si>
    <t>Going Inside The Largest Cave On The Planet Is An EPIC Experience. This Is Awesome.</t>
  </si>
  <si>
    <t>Grieving Widow Gives Late Husband’s Ashes Amazing Send-Off</t>
  </si>
  <si>
    <t>Half Way Through These Photos, I Could Barely Handle It. But I’m Glad I Made It To The End…Amazing.</t>
  </si>
  <si>
    <t>Half Way Through This, I Totally Broke Down. I Don’t Want To Spoil It, So Just Get a Tissue And Look.</t>
  </si>
  <si>
    <t>He Broke Down Into Tears When He Found This In The Tornado Aftermath. And You Might Too.</t>
  </si>
  <si>
    <t>He Held His Newborn Son For The First Time. Then The Unthinkable Happened Out Of Nowhere.</t>
  </si>
  <si>
    <t>He Told His Loving Wife He Wants A Divorce. What Happened Next Crushed My Heart.</t>
  </si>
  <si>
    <t>Heartwarming Photo of Marine Amputee Goes Viral</t>
  </si>
  <si>
    <t>Her Dad Found A Box In The Snow. Nothing Could Prepare Them For What Was In It.</t>
  </si>
  <si>
    <t>Her Husband Is Dead And She’s Keeping A Painful Secret. From The Person Closest To Her.</t>
  </si>
  <si>
    <t>Here’s How You Make A Very Old Dog Extremely Happy. This Is Awesome.</t>
  </si>
  <si>
    <t>Here’s The Most Tasteless Photo Ever Taken. She Should Be Banned From Cameras.</t>
  </si>
  <si>
    <t>Here’s Undeniable, Irrefutable Proof That Owls Are The Best. Courtesy Of Their Biggest Fan.</t>
  </si>
  <si>
    <t>Hey Bikini Models, SIT DOWN. This Girl with Down Syndrome Just Showed You Up.</t>
  </si>
  <si>
    <t>Hey, What’s All That Stuff In The Water. Let’s Look Closer…A Little Closer… WHAT?!</t>
  </si>
  <si>
    <t>His Aunt Overheard Another Boy Bullying Him. What She Did Is Completely Awesome.</t>
  </si>
  <si>
    <t>How A Dog Can Still Smile After Going Through All Of This Is Beyond Me. What An Ending.</t>
  </si>
  <si>
    <t>How A Simple Tree Became One Of The Best Things I’ve Ever Seen. Seriously, Amazing.</t>
  </si>
  <si>
    <t>How An Abusive Father Ruined His Son’s Life. And What His Daughter Did About It.</t>
  </si>
  <si>
    <t>How An Entire City Came Together To Make This Dying 5 Year Old’s Dream Come True Is Incredible.</t>
  </si>
  <si>
    <t>How Animals React To These 2 Little Boys Is Nothing Short Of Magical. I’m Speechless.</t>
  </si>
  <si>
    <t>How Do You Make An Entire Wedding Congregation Break Down Into Tears? Like This.</t>
  </si>
  <si>
    <t>How Does One Photo Make So Many People Cry? By Knowing Why It Was Taken.</t>
  </si>
  <si>
    <t>How One Guy Is Turning Your Biggest Fear Into Something Truly Special. This Is Awesome.</t>
  </si>
  <si>
    <t>How These People Are Burying Their Loved Ones Is Strange To Say The Least. Yes, That Is A Giant Shoe.</t>
  </si>
  <si>
    <t>How to Make the Best Drinking Game Ever</t>
  </si>
  <si>
    <t>I Always Knew A Mother’s Love Was Strong, But This Is ANGELIC. And She Died To Do It.</t>
  </si>
  <si>
    <t>I Can’t Believe Some People Say This Is Gross. I Think It’s Absolutely Gorgeous.</t>
  </si>
  <si>
    <t>I Can’t Decide If This Hobbit Home Is Crazy Or Brilliant… But One Look Inside And I Want To Stay There.</t>
  </si>
  <si>
    <t>I Can’t Decide If This Is Adorable Or Very, Very Wrong. And I’m Not Talking About The Baby’s Safety.</t>
  </si>
  <si>
    <t>I Can’t Decide If This Is Morbid Or Awesome. (PS: The Guy On That Harley Is Dead.)</t>
  </si>
  <si>
    <t>I Can’t Decide If This is Wonderful or Horrible. But Women are Being Paid $8000 To Do It.</t>
  </si>
  <si>
    <t>I Can’t Decide Whether This Makes Me Hungry Or Sick. Probably Both, But I Don’t Plan On Trying.</t>
  </si>
  <si>
    <t>I Couldn’t Believe What This Guy Was Making For His Unborn Child. But By The End… WOW.</t>
  </si>
  <si>
    <t>I Knew Dogs Were Loyal, But This…? I Have No Words For What He Did.</t>
  </si>
  <si>
    <t>I Noticed This Tiny Thing On Google Maps. When I Zoomed In… Well, Nothing Could Prepare Me.</t>
  </si>
  <si>
    <t>I Still Can’t Believe These Photos Were Taken Here On Earth. They Look Like Another World.</t>
  </si>
  <si>
    <t>I Thought I Had Seen Amazing Photos Before… Then I Saw These. Wow.</t>
  </si>
  <si>
    <t>I Thought I Knew What I Was Seeing. Then I Got Closer And My Jaw Dropped To The Floor.</t>
  </si>
  <si>
    <t>I Thought This Mom’s Idea Was Just OK. Then She Proceeded To Blow My Mind…WOW.</t>
  </si>
  <si>
    <t>I Thought This Was Just Some Normal Guy…Then I Saw His Other Photos. Now I’m In Tears.</t>
  </si>
  <si>
    <t>I Thought Winter Where I Live Was Bad… Then I Saw This SNOWPOCALYPSE. Unbelievable.</t>
  </si>
  <si>
    <t>I’m Not Gonna Lie. When I Just Learned The Truth About Dogs, It Made Me Sick.</t>
  </si>
  <si>
    <t>I’m So Glad There Was A Camera On This Baby Elephant At The Perfect Time. Because This Is The Best.</t>
  </si>
  <si>
    <t>I’ve Never Seen Anything So Heartbreaking In My Life. But It’s Completely Beautiful At The Same Time.</t>
  </si>
  <si>
    <t>I’ve Never Seen Anything So Horrifying, Tearful, And Beautiful. This Is The Stuff You Never Forget.</t>
  </si>
  <si>
    <t>I’ve Seen Fluffy Animals Before, But This Rabbit Is Unbelievable. I Would Hug It Forever.</t>
  </si>
  <si>
    <t>If Everyone Had A Heart Like This, The World’s Problems Would Go Away Overnight.</t>
  </si>
  <si>
    <t>If Happiness Could Kill, These 32 Animals Would Be Dead. And Now I Would Be, Too.</t>
  </si>
  <si>
    <t>If I Saw This Truck Going Down The Road, I’d Do A Double Take… Because It’s Simply Unbelievable.</t>
  </si>
  <si>
    <t>If Not For The Photographic Proof, I Never Ever Would’ve Thought This Was Happening. Wow.</t>
  </si>
  <si>
    <t>If This Doesn’t Make You Want To Be A Parent, Absolutely Nothing Ever Will. This Is GREAT.</t>
  </si>
  <si>
    <t>If This Doesn’t Touch Your Heart, Nothing Ever Will. Oh My Goodness.</t>
  </si>
  <si>
    <t>If You Bumped Into This, You Would Destroy 37 Years Of Work. Epic, Awesome, Unbelievable Work.</t>
  </si>
  <si>
    <t>If You Didn’t See What Happened At The Grand Canyon, These Photos Will Leave You Speechless.</t>
  </si>
  <si>
    <t>If You Don’t Believe In Ghosts, You Might Want To Check This Out. Freaky.</t>
  </si>
  <si>
    <t>If You Don’t Think Prayer Works, This May Change Your Mind. They Should All Be Dead.</t>
  </si>
  <si>
    <t>If You Ever Feel Stupid, Just Look At What These 30 People Did. You’ll Feel Better…Trust Me.</t>
  </si>
  <si>
    <t>If You Hate Your Neighbors Or Fear A Zombie Apocalypse, This Isolated House Is Absolutely Perfect.</t>
  </si>
  <si>
    <t>If You Think These Kids Are Having Fun, You’re Very Wrong. What They’re Actually Doing Is Unbelievable.</t>
  </si>
  <si>
    <t>If You Want To Smile From Ear To Ear, Just Look At What This Adorably Talented Dog Does.</t>
  </si>
  <si>
    <t>If You’re Having A Rough Day, Look No Further Than Nature. This Is Beautiful.</t>
  </si>
  <si>
    <t>Imagine Looking In Your Neighbor’s Yard And Seeing This. WHOA!</t>
  </si>
  <si>
    <t>Imagine Sitting In Your House Looking Out The Window When… OMG, IT’S COMING FOR US.</t>
  </si>
  <si>
    <t>Imagine Walking Through A Rain Forest In Mexico And Finding This. I Wouldn’t Believe What I Was Seeing.</t>
  </si>
  <si>
    <t>In Her Final Moments, This 5 Year Old Brought an Entire Town to Tears. They’ll Never Forget this.</t>
  </si>
  <si>
    <t>In The Face Of Evil, This 6 Year Old Became An Angel. But He Paid The Ultimate Price For It.</t>
  </si>
  <si>
    <t>Inside This Abandoned Opera House You’ll Find Old Posters, Seats And…. WHAT?</t>
  </si>
  <si>
    <t>It Looks Like A Beautiful Spot To Take The Family… Til You Discover What’s In It. OMG.</t>
  </si>
  <si>
    <t>It Looks Like A Boring Box In A Room. But What Came Out Of It Blew My Non-Engineering Mind.</t>
  </si>
  <si>
    <t>It Looks Like A Box Of Junk At First. But Every Spoiled Kid In The Country Should See This.</t>
  </si>
  <si>
    <t>It Looks Like A Giant Wall Of Death Coming Right For You. But Suddenly… Holy Cow!</t>
  </si>
  <si>
    <t>It Might Look Like A Beautiful Flower. But You Definitely Don’t Want To Get This For Your Wife.</t>
  </si>
  <si>
    <t>It Might Look Like A Leaf But It’s Not… It Happens To Be Ridiculously Adorable. Aww.</t>
  </si>
  <si>
    <t>It Started With A Normal Bedroom And A Present From Grandma. This Single Mom Made It AWESOME.</t>
  </si>
  <si>
    <t>It’s A Good Thing A Bus Driver Noticed This Because My Heart Needed A Good Warming Today.</t>
  </si>
  <si>
    <t>It’s Hard Not to Judge When Countries are Making Their Kids Do This.</t>
  </si>
  <si>
    <t>It’s Unfathomable That They Were Going To Kill Her. Especially When You See What Happened Next.</t>
  </si>
  <si>
    <t>John Stamos Visits Girl That Tragically Lost Her Limbs</t>
  </si>
  <si>
    <t>Just Slowly Scroll To The End Of This Post. It’s Worth It.</t>
  </si>
  <si>
    <t>Just When I Thought I’d Seen Everything, This Happens On A Tiny Island In Asia. Stunning.</t>
  </si>
  <si>
    <t>Just When I Was About To Give Up On Humanity, These 20 People Proved Me Wrong. AWESOME.</t>
  </si>
  <si>
    <t>Look Like A Normal 2 Year Old’s Drawing? Well, It’s Not. It’s The Start Of Something Incredible.</t>
  </si>
  <si>
    <t>Looks Like A Normal Warehouse, Right? Well, It Is…But Take A Closer Look Inside.</t>
  </si>
  <si>
    <t>Lucky Girl Gets a Puppy and Proposal in the Same Day</t>
  </si>
  <si>
    <t>Man Creates Unique Rings Out of a Quarter and a Nickel</t>
  </si>
  <si>
    <t>Marine’s Touching Act of Kindness Towards a Struggling Little Boy</t>
  </si>
  <si>
    <t>Mommy Duck Couldn’t Rescue Her Babies. So This Family Did Something Awesome.</t>
  </si>
  <si>
    <t>Most Of Us Walk Over Pennies In The Street. This Girl Picks Them Up And Creates A Masterpiece.</t>
  </si>
  <si>
    <t>No Matter What You Think Of Homosexuality, What This Airline Did Is Absurd.</t>
  </si>
  <si>
    <t>No One, Not Even the Army, Can Explain This Haunting Light in Missouri. What Is It?</t>
  </si>
  <si>
    <t>No Words Can Describe What This Guide Dog Did. And He Paid the Ultimate Price For It.</t>
  </si>
  <si>
    <t>No, It’s Not A Crazy Woman Rolling Around On The Floor. Just Wait Til She’s Done… WHOA!</t>
  </si>
  <si>
    <t>No, It’s Not Just A Broken Cell Phone. It’s So Much More Than That, Believe Me.</t>
  </si>
  <si>
    <t>No, Mr. Spider, You Can’t Fool Me With Your Fancy Looks. I’m Still Running Away.</t>
  </si>
  <si>
    <t>No, They Didn’t Die And Go To Heaven. But When You See This, Your Mind Will Be Blown.</t>
  </si>
  <si>
    <t>No, This Is Not A Plane Crash In The Forest. Take A Step Inside This Thing – AWESOME.</t>
  </si>
  <si>
    <t>No, This Is Not Just A Kid Being Goofy. It’s Much, Much More Than That. You Will See.</t>
  </si>
  <si>
    <t>Nothing Could Prepare Me For What’s Revealed When This Glacier Lake Melts. OMG.</t>
  </si>
  <si>
    <t>Nothing Is Better Than A Bully Getting What They Deserve. Kinda Like This.</t>
  </si>
  <si>
    <t>Nothing is Better Than These Corgi BFFs</t>
  </si>
  <si>
    <t>Nothing Would Stop Them From Getting Married. Not Even Death.</t>
  </si>
  <si>
    <t>Oh Look, A Giant Wooden Egg. Let Me See What’s Inside… WHAT, REALLY?</t>
  </si>
  <si>
    <t>Oh Look, A Random Box In The Yard. Let’s See What’s Inside… WHOA!</t>
  </si>
  <si>
    <t>One Grandpa Kept a Secret For Years. Now It’s Out… And I LOVE It.</t>
  </si>
  <si>
    <t>One Little Girl is Embarrassed of Her Beautiful Eyes</t>
  </si>
  <si>
    <t>Orphaned Elephant and Happy Dog Are the Best of Friends</t>
  </si>
  <si>
    <t>Owners Cut Dog’s Tongue Out But Nothing Keeps Him From Smiling</t>
  </si>
  <si>
    <t>Parachuting Dog Joins Anti-Terrorism Squad</t>
  </si>
  <si>
    <t>People Explore Abandoned Buildings All The Time. But What This Guy Found… OMG.</t>
  </si>
  <si>
    <t>Police Officer Does the Incredible to Save Suicidal Woman</t>
  </si>
  <si>
    <t>Premature Baby’s Miraculous Journey Towards Health</t>
  </si>
  <si>
    <t>Prepare Yourself: These 18 Sad Dogs Will Break Your Heart.</t>
  </si>
  <si>
    <t>Previously Neglected Pit Bull Will Teach You About Forgiveness</t>
  </si>
  <si>
    <t>Racists Want This Town to Be White Only. But the One Black Resident Has Something to Say.</t>
  </si>
  <si>
    <t>Rapist Gets What He Deserves, Finds Out his Victim is HIV Positive</t>
  </si>
  <si>
    <t>Saying Goodbye To Your Dog Is So Hard. Especially When It’s Not The Dog That’s Dying.</t>
  </si>
  <si>
    <t>See These Women? What They Just Did To Some Rapists Will Make You Cheer.</t>
  </si>
  <si>
    <t>See This Hidden Trap Door In The Ground? Just Wait Til You See What’s Down There… WHOA.</t>
  </si>
  <si>
    <t>Seeing A Duck Outside Your Apartment Is Nothing Special. But What Happened Next Definitely Is.</t>
  </si>
  <si>
    <t>She Beat Cancer Twice. And That’s Not The Unbelievable Part. Not Even Close.</t>
  </si>
  <si>
    <t>She Had To Leave Her Dying Baby’s Side. When You See Why, Your Heart Will Break.</t>
  </si>
  <si>
    <t>She Held The Hand Of A Dying Woman. And Everything About It Is Heart Shattering.</t>
  </si>
  <si>
    <t>She Nearly Threw Her Grandpa’s Scrapbook Away. Til She Opened It And… WHOA!</t>
  </si>
  <si>
    <t>She Wrote A Letter To God After Her Dog Died. The Reply She Got Will Make You Cry.</t>
  </si>
  <si>
    <t>She’s The Cutest, Happiest Little Girl In The World. That’s Why This Is So Hard To See.</t>
  </si>
  <si>
    <t>Simon Cowell Shows Homeless Man Unprecedented Kindness. His Heart Grew Three Sizes That Day.</t>
  </si>
  <si>
    <t>So There’s A Tiny Island In Japan, And You’re Really Gonna Want To See What’s There…Trust Me.</t>
  </si>
  <si>
    <t>So There’s An Igloo Village In The Mountains Of Europe. And It’s So Much Better Than You Think.</t>
  </si>
  <si>
    <t>So There’s This Genius Creation On An Island In Canada. And I Really, Really Want It.</t>
  </si>
  <si>
    <t>So, I Was Walking Down The Street When… Whoa! I Didn’t Expect To See That.</t>
  </si>
  <si>
    <t>Some Guy Showed Up On This Street With Some Chalk. The Result Will Blow Your Mind Into Next Week.</t>
  </si>
  <si>
    <t>Some Idiot Faked His Own Death To Propose To His Girlfriend. I Still Can’t Believe Her Response.</t>
  </si>
  <si>
    <t>Some People Would Do ANYTHING To Own This Room. You Know Who You Are.</t>
  </si>
  <si>
    <t>Someone Just Spotted The World’s Rarest Animal For The First Time In 15 Years. A Must See.</t>
  </si>
  <si>
    <t>Sometimes The Simplest Photos Are The Most Eye-Opening. These Ones Say So Much.</t>
  </si>
  <si>
    <t>Stranger Proves Just How Special One Little Boy Really Is</t>
  </si>
  <si>
    <t>Terrifying and Unusual Horizontal Tornado Seen in Virginia</t>
  </si>
  <si>
    <t>The ‘Before’ Photo Made Me Sick. Yet The ‘After’ Photo Is So Great I Actually Laughed.</t>
  </si>
  <si>
    <t>The ‘Tip’ They Left This Waitress Is Disgusting. And She Even Fought For Her Country.</t>
  </si>
  <si>
    <t>The Bitter Cold Isn’t So Bad When You Do What This Awesome Family Did. Brilliant Idea!</t>
  </si>
  <si>
    <t>The Bride’s Father Was All Smiles at the Wedding. Two Hours Later, the Unthinkable Happened.</t>
  </si>
  <si>
    <t>The Moment a Dog Sees his Owner For the First Time Via Web Cam. This is Hilarious!</t>
  </si>
  <si>
    <t>The Moment The Winter Sun Set On This Town For The First Time EVER. This Is Beautiful.</t>
  </si>
  <si>
    <t>The Moments After This Pregnant Girl Played A Peaceful Song Are Beautiful. And It Happened At Home.</t>
  </si>
  <si>
    <t>The Most Beautiful Day Of His Life Made Him A Single Father. How It Happened Is Heartwrenching.</t>
  </si>
  <si>
    <t>The Most Famous Photos in History Just Got Colorized. It’s Awesome.</t>
  </si>
  <si>
    <t>The One Time in History Smoking Didn’t Kill</t>
  </si>
  <si>
    <t>The Only Reason To Have Kids Is To Hilariously Torture Them. Kinda Like These 23 Parents…LOL.</t>
  </si>
  <si>
    <t>The Only Thing More Shocking Than How This Baby Was Born is What Happened 6 Months Later.</t>
  </si>
  <si>
    <t>The Only Thing More Terrifying Than This Abandoned Place Is When They Actually Go Inside…OMG.</t>
  </si>
  <si>
    <t>The Only Thing More Unbelievable Than These Photos Is How They Were Taken. Wow.</t>
  </si>
  <si>
    <t>The Photos This Dad Just Posted Online Are The Funniest Thing Ever. LOLOLOL.</t>
  </si>
  <si>
    <t>The Reason This Police Officer Broke Down Into Tears During A Protest Broke Me Down Into Tears, Too.</t>
  </si>
  <si>
    <t>The School Wouldn’t Punish This 4th Grade Bully. So His Own Father Did, And It’s Awesome.</t>
  </si>
  <si>
    <t>The Search Is Over. This Boyfriend And Girlfriend Had The Best Halloween Costumes Of The Year.</t>
  </si>
  <si>
    <t>The Sign Says Do Not Enter. Now That This Guy Broke In, I Can See Why… Creepy.</t>
  </si>
  <si>
    <t>The Worst Part About What Happened To This Baby Orangutan Is Knowing Who Did It.</t>
  </si>
  <si>
    <t>Their Engagement Party Was Very Normal. What Happened After That Left Me In Tears.</t>
  </si>
  <si>
    <t>There Was A Letter To Santa Peaking Out Of This Box At The Mall. When I Read It, I Burst Into Tears.</t>
  </si>
  <si>
    <t>There’s Nothing Worse Than A Photo You Love Getting Destroyed. Here’s How 13 People Fixed Them.</t>
  </si>
  <si>
    <t>There’s Something About This Couple You Don’t Know. And It’ll Make Your Heart Explode.</t>
  </si>
  <si>
    <t>There’s Something Hidden In This Picture. And When You See It, It’s Beautiful.</t>
  </si>
  <si>
    <t>There’s Something In This Peaceful Picture That You Don’t Realize. When You See It…OMG.</t>
  </si>
  <si>
    <t>These Are The Worst People in America, Maybe In The World. And Someone Finally Got Inside.</t>
  </si>
  <si>
    <t>These Beautiful Works Of Art Could Destroy You If You Like Them Too Much. For Real.</t>
  </si>
  <si>
    <t>These College Students Got the Shock of a Lifetime in their Basement</t>
  </si>
  <si>
    <t>These Kitties’ Re-enactment Of the Dramatic Lion King Scene Will Make Your Day.</t>
  </si>
  <si>
    <t>These Parents’ Reaction To Their Little Girl’s Behavior Is Heartbreakingly Perfect.</t>
  </si>
  <si>
    <t>These Photos Just Won An Award For A Reason. Oh, And They Include Dogs… So Click.</t>
  </si>
  <si>
    <t>These Photos Nearly Made My Brain Explode In My Head. One Look And You’ll See What I Mean.</t>
  </si>
  <si>
    <t>These Photos Taken After A Still Birth Are Shocking… But There’s A Beautiful Reason Behind Them.</t>
  </si>
  <si>
    <t>These Siblings Recreated Their Childhood Photos For Their Parents. The Result Is Hilarious Perfection.</t>
  </si>
  <si>
    <t>They Call This The Most Beautiful River In The World. When You See It, You’ll Probably Agree.</t>
  </si>
  <si>
    <t>They Found A Secret Door In Their Attic. Just Wait Til You See What Was Inside…OMG.</t>
  </si>
  <si>
    <t>They Look Like Typical Beggars…Til You Read Their Signs And Realize They’re Far From It.</t>
  </si>
  <si>
    <t>They Peeked In the Dumpster And… RACCOON! What Happened Next Warmed My Heart.</t>
  </si>
  <si>
    <t>They Pulled Up Their Carpet While Remodeling And Found… WHAT?!</t>
  </si>
  <si>
    <t>They Thought This Note On The Windshield Was Just A Prank. Good Thing They Checked Under The Hood.</t>
  </si>
  <si>
    <t>They Took This Poor Baby Elephant HOSTAGE. The Reason Why Is Absurd.</t>
  </si>
  <si>
    <t>Thirsty Hummingbird Drinks From a Human’s Mouth</t>
  </si>
  <si>
    <t>This ’4-eyed Nerd’ Was Horribly Bullied. Wait Til You See What He Grew Up To Do….Whoa.</t>
  </si>
  <si>
    <t>This Abused Dog Thought He Deserved to Die. He Was Beautifully Proven Wrong.</t>
  </si>
  <si>
    <t>This Beach Isn’t Nearly As Beautiful When You Realize That Isn’t Sand… OMG.</t>
  </si>
  <si>
    <t>This Church Seems Completely Normal From The Outside But Go Inside And… NO.</t>
  </si>
  <si>
    <t>This Couple Couldn’t Decide Where To Get Married. So They Did This Instead… And I Love It.</t>
  </si>
  <si>
    <t>This Couple Is Getting Spied On… But It’s Definitely Not For The Reason You Think.</t>
  </si>
  <si>
    <t>This Dad Had A Crazy Idea To Build Something For His Son. Seemed Ridiculous But Turned Out PERFECT.</t>
  </si>
  <si>
    <t>This Dog Is 19 Years Old. And If You’ve Ever Had An Animal, This Will Hit You Directly In The Heart.</t>
  </si>
  <si>
    <t>This Dog Just Made ’12 Days Of Christmas’ A Whole Lot Better. This Is Hilariously Adorable.</t>
  </si>
  <si>
    <t>This Dog Was All Alone At Death’s Door. Everyone Ignored Her… Til This Happened.</t>
  </si>
  <si>
    <t>This Drunk Girl Killed 2 Other Girls. What She Wrote Online Just Before It Happened Made Me Sick.</t>
  </si>
  <si>
    <t>This Fairly Normal House Is For Sale In The UK. But It’s What’s Out Back That Has Everyone Talking.</t>
  </si>
  <si>
    <t>This Family Had A Suspicion About Something In Their Basement. When Renovating It… Whoa! Yep.</t>
  </si>
  <si>
    <t>This Father Was Given 5 Years To Live. What He Did For His Young Daughter Is Beyond Words.</t>
  </si>
  <si>
    <t>This First Photo Was Taken Just Before He Went To Bed. When He Woke Up The Next Day… My God.</t>
  </si>
  <si>
    <t>This Guy Chose The Wrong Person To House-Sit While He Went On Vacation. LOL, Epic Prank!</t>
  </si>
  <si>
    <t>This Guy Found A Dead Possum On His Porch. Or So He Thought…This Is Crazy.</t>
  </si>
  <si>
    <t>This Guy Found a Trap Door In His New Apartment. What He Found Is Hauntingly Awesome.</t>
  </si>
  <si>
    <t>This Guy Took My Favorite Two Things As A Child… And Made Them Even More Epic.</t>
  </si>
  <si>
    <t>This Guy Was Exploring His Grandpa’s Attic. What He Found Is Mysteriously Awesome…Whoa.</t>
  </si>
  <si>
    <t>This Guy’s Marriage Proposal Literally Almost Killed His Girlfriend. You Gotta See This.</t>
  </si>
  <si>
    <t>This Guy’s Secret Since 1963 Was Just Recently Revealed. And Now I’m Totally Speechless.</t>
  </si>
  <si>
    <t>This Guy’s Wife Rudely Left Him. What He Did With Her Wedding Dress Is EPIC.</t>
  </si>
  <si>
    <t>This House Has A Massive Door Going To The Basement. When You See What’s Down There, You’ll Get It.</t>
  </si>
  <si>
    <t>This Is A Shocking Wake-Up Call To All Girls Out There Trying To Look ‘Beautiful’</t>
  </si>
  <si>
    <t>This is the Cutest Beach in All of Japan</t>
  </si>
  <si>
    <t>This Is The Dumbest Criminal In The Entire World. When You See What He Did, You’ll Agree.</t>
  </si>
  <si>
    <t>This Is The Last Thing You’d Expect In A Cemetery… But In A Way, It’s Actually Pretty Touching.</t>
  </si>
  <si>
    <t>This Is The Part Of Disney You Don’t Often See. And It’s Even Better Than The Movies.</t>
  </si>
  <si>
    <t>This Is Why You Don’t Cheat Online. You’ll NEVER Guess Who Was On The Other End.</t>
  </si>
  <si>
    <t>This Is Why You Don’t Leave Work For 3 Weeks When Your Co-Workers Are Evil. Owned.</t>
  </si>
  <si>
    <t>This Island Was Used For Top Secret Chemical Weapons. I NEVER Expected What’s There Now.</t>
  </si>
  <si>
    <t>This Little Girl Asked a Beautiful Question. She Died a Week Later, And That Question Meant Everything.</t>
  </si>
  <si>
    <t>This Looked Like The Grossest Christmas Present Ever. It Turned Out Beautiful.</t>
  </si>
  <si>
    <t>This Looks Like A Normal House In Nepal. Until You See Who Lives There.</t>
  </si>
  <si>
    <t>This Makes All Other Pictures Of Food Look Boring. It’s Deliciously Creative.</t>
  </si>
  <si>
    <t>This Man Is Dating Someone Even Though He’s Married. Sounds Disgusting, But I’m On His Side.</t>
  </si>
  <si>
    <t>This Man’s Wife Died 2 Years Ago. What He Just Discovered Last Week Is Indescribable. Get A Tissue.</t>
  </si>
  <si>
    <t>This May Look Innocent, But It’s Very Wrong. In Fact, It’s Probably Much Worse Than You Think.</t>
  </si>
  <si>
    <t>This Mommy Kisses Her Little Girl Goodbye Forever. Then Minutes Later, Something Beautiful Happens.</t>
  </si>
  <si>
    <t>This Old Couple Tragically Died In A Car Accident. But What Rescuers Found Inside Was Beautiful.</t>
  </si>
  <si>
    <t>This Photographer Will Do Anything It Takes For A Great Shot. And I Mean ANYTHING.</t>
  </si>
  <si>
    <t>This Pit Bull Was Thrown Out of a Car Window. But Then Something Unexpectedly Beautiful Happened.</t>
  </si>
  <si>
    <t>This Public Torture Made Me Sick. But The Reason Why They’re Doing It Hit Me Like A Ton Of Bricks.</t>
  </si>
  <si>
    <t>This Reporter Was Shot In The Head. Her Final Text Messages Will Break Your Heart.</t>
  </si>
  <si>
    <t>This Saint Bernard Just Shattered The ‘Dogs And Cats Are Enemies’ Myth. This Is Beautiful.</t>
  </si>
  <si>
    <t>This Seemed Like The Worst Parenting EVER. Then I Kept Looking And… Holy Cow.</t>
  </si>
  <si>
    <t>This Slaughterhouse Truck Is Both Disturbing And Cute. I’m Not Sure How, But Just Look.</t>
  </si>
  <si>
    <t>This Soldier in Afghanistan Broke Down into Tears. When You See Why, You Will Too.</t>
  </si>
  <si>
    <t>This Soldier Watched His Pregnant Wife Get Attacked Via Web Cam. What Happened Next Will Shock You.</t>
  </si>
  <si>
    <t>This Son Just Made The Rest Of Us Look Bad. What He Did For His Mom Is Beautiful.</t>
  </si>
  <si>
    <t>This Stray Dog Annihilated My Heart. Then Repaired It A Minute Later.</t>
  </si>
  <si>
    <t>This Takes Internet Addiction To A New Level Of Crazy. These People Need Help…LOL.</t>
  </si>
  <si>
    <t>This Tiny Island In Mexico Will Haunt My Dreams Forever. How It Got Like This Is Horrifying.</t>
  </si>
  <si>
    <t>This Unique Engagement Photo Shoot is To Die For</t>
  </si>
  <si>
    <t>This Was His Last Photo Ever. Because Minutes Later, Something Unthinkable Happened.</t>
  </si>
  <si>
    <t>This Woman Just Revealed the Secret to Living a Long Life. She’s 109, By the Way.</t>
  </si>
  <si>
    <t>This Woman Was Posting About A Local Car Accident…When She Discovered Her Worst Nightmare.</t>
  </si>
  <si>
    <t>This Yearbook From 1913 is the Coolest Thing You’ll See Today</t>
  </si>
  <si>
    <t>Thousands Of Bottles Go Into the Ocean Every Year. But This One is Special.</t>
  </si>
  <si>
    <t>Three Cheetahs Corner Their Antelope Dinner. Then, Um…Do What?</t>
  </si>
  <si>
    <t>Three Grown Children Recreate Childhood Photos for Mother</t>
  </si>
  <si>
    <t>Two Brothers Recreated 20 Childhood Photos For Their Mom. The Result Is Hilarious…And Adorable.</t>
  </si>
  <si>
    <t>Wait Til You See What This Cat’s Owner Found Him Doing. And The Best Part? It Happens Every Day.</t>
  </si>
  <si>
    <t>Watch A Family Age 18 Years In Just 30 Seconds. They Did This Every Year.</t>
  </si>
  <si>
    <t>We Complain When Dogs Are Treated This Way. Yet Somehow This Is Okay? Unbelievable.</t>
  </si>
  <si>
    <t>What 3 Punks Did To Her Disgusted Me. What She Did Back Made Me Cheer.</t>
  </si>
  <si>
    <t>What A Guy And His Girlfriend Did With This Dumpy Old Camper Is Brilliant. And I Want It.</t>
  </si>
  <si>
    <t>What A Poor College Student Did In His Dorm Room Is Unbelievable. Everyone Should See This.</t>
  </si>
  <si>
    <t>What An Amazing Dam. Wait… What’s That? Are Those…? No Way!</t>
  </si>
  <si>
    <t>What Happened During These 11 Selfies is Simply Insane. Especially The Last One…Whoa.</t>
  </si>
  <si>
    <t>What Happened to This Dog Made My Stomach Turn. Thank Goodness For The Ending.</t>
  </si>
  <si>
    <t>What Happened To This Officer And His K9 Will Break Your Heart. It’s Tragically Beautiful.</t>
  </si>
  <si>
    <t>What Happens When An Ice Storm Hits While Flowers Are Still Blooming? Gorgeousness.</t>
  </si>
  <si>
    <t>What His Dad Built In The Backyard Is Astronomical. It’s Out Of This World…Seriously.</t>
  </si>
  <si>
    <t>What I Just Discovered Underground In Europe Blew My Mind. I Cannot Believe This Exists… Wow.</t>
  </si>
  <si>
    <t>What The Father Of A Dead Child Noticed In This Photograph Is Chilling. A Must See.</t>
  </si>
  <si>
    <t>What The Pope Just Did Shocked Everyone. But It’s Absolutely Awesome.</t>
  </si>
  <si>
    <t>What These Dragon Blood Trees Do Is Straight Out Of Mythology. Except It’s Completely Real.</t>
  </si>
  <si>
    <t>What These Siblings Gave Their Mom For Christmas Is Priceless. She’ll Probably Cry For A Month.</t>
  </si>
  <si>
    <t>What These Twins Did Days After Being Born Is Simply Beautiful. I’ve Never Seen Anything Like It.</t>
  </si>
  <si>
    <t>What They Converted This Old School Bus Into Is Simply Awesome. I Want This Thing So Bad.</t>
  </si>
  <si>
    <t>What They Did To This Pregnant Mother Is Pure Evil. And Her Government Was Behind the Horrifying Act.</t>
  </si>
  <si>
    <t>What This Couple Built In Their Snowy Backyard Made Me Insanely Jealous. Seriously…Wow.</t>
  </si>
  <si>
    <t>What This Elephant Did When Her Loved One Died is So Beautiful. It’s Hard Not To Cry.</t>
  </si>
  <si>
    <t>What This Girl Did Has Everybody Talking. It’s As Beautiful As It Is Sinister…See For Yourself.</t>
  </si>
  <si>
    <t>What This Guy Came Home To Is My Worst Nightmare. Seriously, Get Me Out Of Here.</t>
  </si>
  <si>
    <t>What This Guy Did With An Ordinary Cooler Is Epic. Seriously, Matey, You Will Love It.</t>
  </si>
  <si>
    <t>What This Guy Does With Other People’s Babies Shocked Me. And Not In A Way You’d Think.</t>
  </si>
  <si>
    <t>What This Man And His Daughter Just Did To Their Game Room Is EPIC. You Have to See This.</t>
  </si>
  <si>
    <t>What This Man Forgot When Waking Up From A Coma Is The Last Thing You’d Want To Forget.</t>
  </si>
  <si>
    <t>What This Pilot Did After A Hungry Bear Ripped His Plane To Pieces Is Pure Genius. And Frightening.</t>
  </si>
  <si>
    <t>What This Teenage Boy’s Dead Mom Left Behind Is Beautiful. And He Had No Idea Til 1 Year Later.</t>
  </si>
  <si>
    <t>When A Brilliant Computer Science Student Decides To Make An Epic Creation, You Get This… Whoa.</t>
  </si>
  <si>
    <t>When a Young Lion Was Attacked, Two Lionesses Stepped In. The Photos Are Breathtaking.</t>
  </si>
  <si>
    <t>When High School Sweethearts Get Married, It Usually Doesn’t End In A Heart-Crushing Way. Like This.</t>
  </si>
  <si>
    <t>When Huge Dogs Forget They’re Not Puppies Anymore, THIS Happens. And It’s Hilarious.</t>
  </si>
  <si>
    <t>When You Look Closely At These 10 Photos, You’ll See Why They Mean So Much.</t>
  </si>
  <si>
    <t>When You’re Having A Bad Day And THIS Happens… Just Go To Sleep. Seriously.</t>
  </si>
  <si>
    <t>Whoever Works At Maggie’s Cafe in Portland, Oregon And Does This… YOU ARE AWESOME.</t>
  </si>
  <si>
    <t>Why This Girl Has A Box Of Heads Is Even More Disturbing Than It Looks.</t>
  </si>
  <si>
    <t>Woman in Egypt Stands in Front of a Bulldozer to Protect Injured Man</t>
  </si>
  <si>
    <t>Woman is Reunited With Fiance 34 Years After His Death</t>
  </si>
  <si>
    <t>Woman Saves a Dog From Her Owner Who Threatened To Shoot Him</t>
  </si>
  <si>
    <t>Woman Shows Orphaned Squirrels Incredible Kindness</t>
  </si>
  <si>
    <t>Yes, This Is A Ship. But When You Look Closer, You’re In For A Shock Because WOW.</t>
  </si>
  <si>
    <t>Yes, This Is Food. And When You Find Out Who’s Forced To Eat It, You’ll Be Sick.</t>
  </si>
  <si>
    <t>You Can Guess As Many Times As You Want. But This Guy’s Work Will Still Surprise You.</t>
  </si>
  <si>
    <t>You Might Not See It At First. But Once You Do, Well… Let’s Just Say You Can Never Un-See It.</t>
  </si>
  <si>
    <t>You Think You’re Seeing A Cabbage Patch Kid. Just Wait Til You See What You’re REALLY Seeing.</t>
  </si>
  <si>
    <t>You Won’t Believe What This Guard Dog Is Protecting A Little Girl From. Wow.</t>
  </si>
  <si>
    <t>You Would Have No Idea What’s So Incredible About These Photos If You Just Looked Once. Wow.</t>
  </si>
  <si>
    <t>You Would Never Guess What Makes This Tiny Cabin So Incredible. I Didn’t Know This Was Even Possible.</t>
  </si>
  <si>
    <t>You’d Really Have To Love Where You Live To Know It Could Kill You Any Day… Kinda Like This.</t>
  </si>
  <si>
    <t>You’ll Be Shocked And Disgusted By Her Stepfather. But Inspired By Her.</t>
  </si>
  <si>
    <t>You’ll Need To Look At These Famous Crime Scenes Twice. When You See Why, It’s Worth It.</t>
  </si>
  <si>
    <t>You’ll Never Guess What’s At This Spot In the Middle Of Nowhere. My Jaw’s Still On The Floor.</t>
  </si>
  <si>
    <t>Young Black Man Shot When Asking for Help</t>
  </si>
  <si>
    <t>2 Minutes Of Inspiration And Courage From An Amazing Senator</t>
  </si>
  <si>
    <t>Top 10 Most-Shared Things From Upworthy's First Year</t>
  </si>
  <si>
    <t>Mitt Got 47% Problems But Your Vote Ain't One </t>
  </si>
  <si>
    <t>What's 11 Years Old And Far Too Old Already? </t>
  </si>
  <si>
    <t>What Would You Buy With An Extra $12,000? </t>
  </si>
  <si>
    <t>4 Insanely Important Issues You Won't See In The News </t>
  </si>
  <si>
    <t>5 Black Crime Myths: Which Ones Did You Believe? </t>
  </si>
  <si>
    <t>5 Completely Disturbing Facts About Voting Machines </t>
  </si>
  <si>
    <t>10 Terrifying Facts About Guns In The U.S. </t>
  </si>
  <si>
    <t>Got Cancer? Take Two Aspirin And Call Me When You Have $90,000</t>
  </si>
  <si>
    <t>Jon Stewart's 2 Sickening Loopholes For Cutting Employee Health Care</t>
  </si>
  <si>
    <t>800,000+ People Have Watched This Badass Good Will Hunting Flashback For A Good Reason</t>
  </si>
  <si>
    <t>If You Want A Successful Long-Term Relationship (Of Any Kind), Here Are 3 Invaluable Things To Know</t>
  </si>
  <si>
    <t>7 Deadly Sins Map — How Does Your State Stack Up? </t>
  </si>
  <si>
    <t>Your 4-Minute Reminder To Give A Fuck </t>
  </si>
  <si>
    <t>9 Places Where No Woman Has Ever Been </t>
  </si>
  <si>
    <t>Meet 7 Families That Will Make Your Groceries Blush </t>
  </si>
  <si>
    <t>3 Things You Can Do Instead Of Watching TV </t>
  </si>
  <si>
    <t>3 Videos Coca-Cola Doesn't Want You To See </t>
  </si>
  <si>
    <t>The Weirdest 29-Second Traffic Stop Ever </t>
  </si>
  <si>
    <t>92% Of The Water We Use Is Invisible! Where Does It Come From?</t>
  </si>
  <si>
    <t>Remember 6 Years Ago, When Anti-Environmentalists Were Just Joking?</t>
  </si>
  <si>
    <t>10 Ways For 2013 Not To Suck </t>
  </si>
  <si>
    <t>The Earth's Next 100 Years, Visualized </t>
  </si>
  <si>
    <t>3 Essential Things To Read About Paul Ryan Today </t>
  </si>
  <si>
    <t>7 Reasons Mitt Romney Belongs On 'Arrested Development'</t>
  </si>
  <si>
    <t>A 16-Year-Old Explains Why Everything You Thought You Knew About Beauty May Be Wrong. With Math.</t>
  </si>
  <si>
    <t>The 6-Letter Insult That Certain Parents Stop Using Immediately</t>
  </si>
  <si>
    <t>Why A 6th Grader Is My Hero This Week [VIDEO] </t>
  </si>
  <si>
    <t>¿Puedes Hablar El Lenguaje Del Amor? </t>
  </si>
  <si>
    <t>'Fox &amp; Friends' Unknowingly Interviews Comedian, Hilarity Ensues</t>
  </si>
  <si>
    <t>A Chart About Silence That Will Leave You Speechless </t>
  </si>
  <si>
    <t>Politics Aside, President Obama Just Beautifully Articulated What America Is</t>
  </si>
  <si>
    <t>A Girl Gets Attacked At School For Being STRAIGHT?! </t>
  </si>
  <si>
    <t>A Holocaust Survivor's Compassionate Message To Germans</t>
  </si>
  <si>
    <t>A Kid Found Something We Should All See </t>
  </si>
  <si>
    <t>A Law So Awful It Literally Makes Judges Cry </t>
  </si>
  <si>
    <t>A Military Perspective On The Newtown School Shooting </t>
  </si>
  <si>
    <t>A PERFECT Answer To A Super-Duper Annoying Question </t>
  </si>
  <si>
    <t>A Pledge Of Allegiance Like You Have Never Seen Before </t>
  </si>
  <si>
    <t>A Rare Candid Interview With Malcolm X In 1963 </t>
  </si>
  <si>
    <t>A Serial Killer Goes After Cancer </t>
  </si>
  <si>
    <t>A Warning Label That Will Knock Your Swimsuit Off </t>
  </si>
  <si>
    <t>A(nother) Legitimate Reason To Detest Modern Pop Songs </t>
  </si>
  <si>
    <t>Actually, Social Media Buttons Work Really Well  Insider</t>
  </si>
  <si>
    <t>Afghanistan Up Close And On Video </t>
  </si>
  <si>
    <t>All 7 Billion </t>
  </si>
  <si>
    <t>All She Wanted For Her 9th Birthday Was $300 </t>
  </si>
  <si>
    <t>America Isn't The Greatest Country In The World? </t>
  </si>
  <si>
    <t>America's Old Nemesis Rears Its Ugly Head </t>
  </si>
  <si>
    <t>Anderson Cooper Has Something To Tell You </t>
  </si>
  <si>
    <t>Apparently, This Is Your Brain On Football </t>
  </si>
  <si>
    <t>Are You The Type Of Man That All Women Need? </t>
  </si>
  <si>
    <t>Aren't ALL Marriages Kind Of Gay? </t>
  </si>
  <si>
    <t>As A Woman Who Loves Science, I Approve This Message </t>
  </si>
  <si>
    <t>Attention Men: Scientifically Speaking, You Used To Be Girls</t>
  </si>
  <si>
    <t>Awww, SNAP! — One Congressman Tries Living On Food Stamps</t>
  </si>
  <si>
    <t>BAM! Nurses Explain Obamacare In 90 Seconds </t>
  </si>
  <si>
    <t>Beautiful Flash Mob Of Marriage Proposal Adorableness, Aisle 10</t>
  </si>
  <si>
    <t>Bernie Sanders Is Pissed, And For Good Reason </t>
  </si>
  <si>
    <t>Bernie Sanders Is Terrified. You Should Be, Too. </t>
  </si>
  <si>
    <t>Best 'Drudge Report' Screen Grab Ever </t>
  </si>
  <si>
    <t>Best JFK Quote For Liberals </t>
  </si>
  <si>
    <t>Best Way To Answer A Question. Hands Down. </t>
  </si>
  <si>
    <t>Bet You Didn't Know Al Gore Could Sing [VIDEO] </t>
  </si>
  <si>
    <t>Bitch, Please. I'm A Momma. I Got This. </t>
  </si>
  <si>
    <t>Black Girls Code. Simple Name, Revolutionary Premise. </t>
  </si>
  <si>
    <t>BREAKING: Are Republicans About To Filibuster ANOTHER Really Good Idea?</t>
  </si>
  <si>
    <t>Cable News Networks Really Love 'Gangnam Style' </t>
  </si>
  <si>
    <t>Can A Child's Head Explode From Being Too Confused? </t>
  </si>
  <si>
    <t>Can Somebody Please Explain How This Isn't Illegal? </t>
  </si>
  <si>
    <t>Can You Guess Why This Adorable Little Boy Is Dancing In The Street?</t>
  </si>
  <si>
    <t>Catholics Do It. Evangelicals Do It. You Probably Do It. </t>
  </si>
  <si>
    <t>CNN Actually Fact-Checks A Politician; Hilarity Ensues </t>
  </si>
  <si>
    <t>Coke's Newest Bottle Is Made Entirely Of Ice </t>
  </si>
  <si>
    <t>College-Age Republicans Don't Seem Much Like Regular Republicans</t>
  </si>
  <si>
    <t>Come Intern With Upworthy!  Insider</t>
  </si>
  <si>
    <t>Como Decir Todo … Sin Pronunciar Ninguna Palabra </t>
  </si>
  <si>
    <t>Congrats, Republicans, You Built That! </t>
  </si>
  <si>
    <t>Congratulations On The Baby! Now Back To Work. </t>
  </si>
  <si>
    <t>Corporate America, Consider Yourself Schooled. You're Welcome.</t>
  </si>
  <si>
    <t>Could You Graduate From High School If You Moved Once A Month And Got Pregnant At 16?</t>
  </si>
  <si>
    <t>Dancing Panda Taunts Riot Police. Does Not Get Tased. </t>
  </si>
  <si>
    <t>Dear America, Meet The Gay Lobbyist </t>
  </si>
  <si>
    <t>Dear Dads Everywhere: Please Be More Like This Guy </t>
  </si>
  <si>
    <t>Do The People Who Could Fix Social Security Also Have Enough Money To Make Sure They Won't Have To?</t>
  </si>
  <si>
    <t>Do You Miss The Meaning? </t>
  </si>
  <si>
    <t>Do You Remember Why Labor Day Is Called Labor Day? </t>
  </si>
  <si>
    <t>Doctors Said He'd Be A Vegetable. He Said Bullsh*t. </t>
  </si>
  <si>
    <t>Don Draper's Secret Relationship Is No Longer Secret </t>
  </si>
  <si>
    <t>Don't Believe In Working For Free? Too Late. </t>
  </si>
  <si>
    <t>Donald Trump Has Pissed Off Scotland </t>
  </si>
  <si>
    <t>Dumbledore Is Gay. Harry Potter Has This To Say. </t>
  </si>
  <si>
    <t>Ellen Pushes Her Homosexual Values On America: Kindess, Respect, &amp; Equality. Ew.</t>
  </si>
  <si>
    <t>Enh, Who Needs Their Kids To Breathe Anyway? </t>
  </si>
  <si>
    <t>ESPN Breaks Its Homophobia Streak With Openly Gay Male Bowler</t>
  </si>
  <si>
    <t>Every Beauty Ad Ever In 58 Seconds </t>
  </si>
  <si>
    <t>Every Biblical Argument Against Being Gay, Debunked Biblically</t>
  </si>
  <si>
    <t>Everyone Should Know What This Cop Has Done </t>
  </si>
  <si>
    <t>Everything About Him Screams Interesting. And Then He Speaks.</t>
  </si>
  <si>
    <t>EXPOSED: Mitt Romney's Scandalous Gay Past! </t>
  </si>
  <si>
    <t>EXPOSED: Walmart's Hostile, Unlivable Work Environment [VIDEO]</t>
  </si>
  <si>
    <t>FACT CHECK: 5 Blatant Lies From Paul Ryan's Convention Speech</t>
  </si>
  <si>
    <t>Fast Food's Secret Weapon In The War On Salad </t>
  </si>
  <si>
    <t>Flying Pig Rescues Animals From Factory Farming [VIDEO] </t>
  </si>
  <si>
    <t>Fox News Awkwardly Tries To Play The Race Card. Again. </t>
  </si>
  <si>
    <t>From Honorably Discharged To Absolutely Nothing: An American Tragedy</t>
  </si>
  <si>
    <t>Gender Equality? Beyonce Calls Bullsh*t. </t>
  </si>
  <si>
    <t>George Orwell's Last Words Were Kind Of Orwellian </t>
  </si>
  <si>
    <t>Getting Past Some Serious Differences For A Higher Purpose</t>
  </si>
  <si>
    <t>Girl On Girl: Not As Sexy As It Sounds </t>
  </si>
  <si>
    <t>Girls Don't Run The World. But They Should. </t>
  </si>
  <si>
    <t>Give Me Birth Control Or Give Me Weasel Testicles </t>
  </si>
  <si>
    <t>Giving Soap-On-A-Rope A Whole New Meaning </t>
  </si>
  <si>
    <t>Gorgeous Image Of Nelson Mandela Taking On The Impossible</t>
  </si>
  <si>
    <t>Great Advice For Aliens That Want To Destroy Earth </t>
  </si>
  <si>
    <t>Harry Potter And The Prisoner Of Antiquated Immigration Laws</t>
  </si>
  <si>
    <t>Haters Gonna Hate ... Stimulus Gonna Stimulate </t>
  </si>
  <si>
    <t>He's Trying To Make Buses Sexy, And It's Working </t>
  </si>
  <si>
    <t>Helpful Chart For Anyone Who'd Like To Continue Living </t>
  </si>
  <si>
    <t>Here Is The Shocking Footage Of Gay Men Being Beaten On Camera In Russia</t>
  </si>
  <si>
    <t>Memorial Day Isn't Just For Humans </t>
  </si>
  <si>
    <t>Here's All The Awful Things Feminism Hasn't Caused. YET. </t>
  </si>
  <si>
    <t>Here's How Immigration Works, And I Still Don't Get It </t>
  </si>
  <si>
    <t>Here's What Obamacare Actually Does For You </t>
  </si>
  <si>
    <t>Here's Why We Can't Have Nice Things </t>
  </si>
  <si>
    <t>Hey Broke People: This Statistic Will Piss You Off </t>
  </si>
  <si>
    <t>Hey Kid, Wanna Buy A Democracy? </t>
  </si>
  <si>
    <t>Hey, Recent Grads! Enjoy Burning Your Diplomas For Warmth!</t>
  </si>
  <si>
    <t>Hilarious Examples Of People Who Can't Think For Themselves</t>
  </si>
  <si>
    <t>Hillary Clinton Nails It In One Sentence </t>
  </si>
  <si>
    <t>Hippies Must Have Tampered With These Numbers, Right? </t>
  </si>
  <si>
    <t>Honk If You Think This Is Awesome! </t>
  </si>
  <si>
    <t>How 'Obamacare' Is Its Own Worst Enemy </t>
  </si>
  <si>
    <t>How A Heartless Man Inspired The World </t>
  </si>
  <si>
    <t>How America Is Squandering Its #1 Cash Crop </t>
  </si>
  <si>
    <t>How An Insurance Company Bought Its Very Own Senator </t>
  </si>
  <si>
    <t>How Can One Minute And A Handful Of Rocks Explain Worldwide Wealth?</t>
  </si>
  <si>
    <t>How Congress Screws the President </t>
  </si>
  <si>
    <t>How Global Warming Is Breaking Our Wallets </t>
  </si>
  <si>
    <t>How Legalizing Drugs Would Make America's Kids Safer </t>
  </si>
  <si>
    <t>How Lobbyists Literally Run The Country </t>
  </si>
  <si>
    <t>How Many Countries Are There? Simple Question, Ridiculously Complicated Answer.</t>
  </si>
  <si>
    <t>How Many Of Your Tax Dollars Go Toward Subsidizing The End Of The World?</t>
  </si>
  <si>
    <t>How Many Times Have You Interacted With The Government Today?</t>
  </si>
  <si>
    <t>How Much Does It Cost To Buy The 2012 Election? </t>
  </si>
  <si>
    <t>How Redistributing The Wealth Makes The Super Bowl Awesome</t>
  </si>
  <si>
    <t>How Republican Pundits Got The Tax Debate All Wrong </t>
  </si>
  <si>
    <t>How Restaurants Screw You AND Your Server </t>
  </si>
  <si>
    <t>How Some Special Volunteers Made Brad Pitt Good Looking Again</t>
  </si>
  <si>
    <t>How Sugar Makes Your Brain Think It's Cocaine </t>
  </si>
  <si>
    <t>How The CIA Is Kind Of Like A Psychic </t>
  </si>
  <si>
    <t>How The Media Coverage Of Mass Shootings Makes Everything Worse</t>
  </si>
  <si>
    <t>How The Republican Convention Contradicts The Entire Republican Convention</t>
  </si>
  <si>
    <t>How The United States Is Reinventing The Slave Trade </t>
  </si>
  <si>
    <t>How To Make A Divorce Court Judge Really Mad </t>
  </si>
  <si>
    <t>How To Stop Your Water From Killing You </t>
  </si>
  <si>
    <t>Here Is What Happens When A Trailblazer Does Just That </t>
  </si>
  <si>
    <t>I Expected Better From The New York Times </t>
  </si>
  <si>
    <t>I Get It. You Built It Yourself.* </t>
  </si>
  <si>
    <t>I Hate Advertising, Except When It's Done Like This </t>
  </si>
  <si>
    <t>I Never Thought I'd Want To High-Five A Teacher For Yelling At A Student, But I Was Wrong</t>
  </si>
  <si>
    <t>I See Misogyny Is Alive And Well In Museums </t>
  </si>
  <si>
    <t>This High School Trendsetter Just Made Being Nice Go Viral</t>
  </si>
  <si>
    <t>I'm Actually Comfortable With These People Hacking The Government</t>
  </si>
  <si>
    <t>I'm Loving It, But I'm Not IN Loving With It </t>
  </si>
  <si>
    <t>I'm Really Looking Forward To The Next Debate When The Candidates Talk About This</t>
  </si>
  <si>
    <t>Identical Citizenship, Identical DNA, Different Rights? </t>
  </si>
  <si>
    <t>If Barbie Dolls Could Talk, They'd Tell You That They Wouldn't Be Able To Walk Upright</t>
  </si>
  <si>
    <t>If Only You Could Photoshop A Mind Like This </t>
  </si>
  <si>
    <t>If You Can Predict The End Of This Rap Video, You're A Genius</t>
  </si>
  <si>
    <t>If You're Wondering If News Is Biased, Here's PROOF </t>
  </si>
  <si>
    <t>If Your Paycheck Could Talk, It Would Tell You… </t>
  </si>
  <si>
    <t>In Their Yearbook, They're 'Cutest Couple,' But In My Book, They're 'Most Inspiring'</t>
  </si>
  <si>
    <t>INFOGRAPHIC: Why Transgender Awareness Week Is Even A Thing</t>
  </si>
  <si>
    <t>Internet Calls Fat Girl 'Fat' And Her Response Is ... Perfect </t>
  </si>
  <si>
    <t>Is The Risk Of Wearing These Worth It? </t>
  </si>
  <si>
    <t>Is This The Best Lemonade Stand In History? </t>
  </si>
  <si>
    <t>It's Disgusting What Some People Consider Beautiful Nowadays</t>
  </si>
  <si>
    <t>It's Never Felt So Good To Listen To A Wise Man Narrate Over Some Breathtaking Nature Photos</t>
  </si>
  <si>
    <t>Jon Stewart Pins Down The Media With Their Own Words </t>
  </si>
  <si>
    <t>The Anti-Soda Ad That Looks Just Like The Real Thing </t>
  </si>
  <si>
    <t>Something Absolutely Terrible Just Happened To The Internet. Here's Why.</t>
  </si>
  <si>
    <t>Kids Today Have It Hard. When I Was In Grade School, 'Zero Tolerance' Meant An Hour Of Detention.</t>
  </si>
  <si>
    <t>Listen, Gay People: You're ALREADY Equal! </t>
  </si>
  <si>
    <t>Looks Like Google Isn't The Only One That Knows How To Make An End Of The Year Recap</t>
  </si>
  <si>
    <t>Love These Throwback Fake Tea Party Protest Posters </t>
  </si>
  <si>
    <t>MACHO WAR SOLDIER MOVIE THING! But With Substantive Nuance.</t>
  </si>
  <si>
    <t>MAP: You Won't Believe What These States Did Tonight </t>
  </si>
  <si>
    <t>Matt Damon's Incredible Pro-Toilet, Anti-Reporter Press Conference</t>
  </si>
  <si>
    <t>Maybe If More Women Were In Congress, This Crap Wouldn't Happen</t>
  </si>
  <si>
    <t>Maybe The Coolest Car Commercial You'll Ever See </t>
  </si>
  <si>
    <t>This Rapper Just Schooled Us All. Incredible. </t>
  </si>
  <si>
    <t>Meet The Woman Who Started The Peace Corps ... For Geeks</t>
  </si>
  <si>
    <t>How Waste Isn't Just Throwing Things Away </t>
  </si>
  <si>
    <t>I Think Equality Just Found A New Anthem </t>
  </si>
  <si>
    <t>Men On The Supreme Court Steps Are Shouting Angrily About THIS?</t>
  </si>
  <si>
    <t>Methinks The Anti-Gay Politician Doth Protest Too Much </t>
  </si>
  <si>
    <t>Military Drones Are Lame. Marine Drones Are HOT. </t>
  </si>
  <si>
    <t>Millennials Aren't Hypocrites: They're Just Broke. </t>
  </si>
  <si>
    <t>Mitt Romney Accidentally Confronts A Gay Veteran; Awesomeness Ensues</t>
  </si>
  <si>
    <t>MLK Jr.'s Legitimate Problem With Science And Technology</t>
  </si>
  <si>
    <t>Mommy, Why Does The Chinese Government Hate 'Gangnam Style'?</t>
  </si>
  <si>
    <t>Move Over, Barbie — You're Obsolete </t>
  </si>
  <si>
    <t>My Taxes Are Documented. I Am Not. </t>
  </si>
  <si>
    <t>Nancy Grace Loses A Debate. Against Herself. </t>
  </si>
  <si>
    <t>New Poll: Women Are Biased Toward Thinking They Aren't Equal</t>
  </si>
  <si>
    <t>NEWS FLASH: There's No Such Thing As A Normal Family </t>
  </si>
  <si>
    <t>NEWSFLASH: Not Enough Women Work In Your Office </t>
  </si>
  <si>
    <t>Next  Insider</t>
  </si>
  <si>
    <t>Nobody Is Immune To Breast Cancer … Not Even Wonder Woman</t>
  </si>
  <si>
    <t>NSFW: Sarah Silverman Approves This F@!#ing Message </t>
  </si>
  <si>
    <t>Obamacare Claims Its First Victims: Dudes Who Don't Understand Obamacare</t>
  </si>
  <si>
    <t>Oh, So In Scotland They Actually DON'T Promote Rape Culture?</t>
  </si>
  <si>
    <t>Old News: Rich Guy Influences Elections, Hurting America. New News: He's A White Supremacist.</t>
  </si>
  <si>
    <t>OMG. Google 'Tucker Carlson' And 'Gay Marriage.' </t>
  </si>
  <si>
    <t>On The Internet, Democracy Is NOT Guaranteed </t>
  </si>
  <si>
    <t>One Angry Man Verbally Destroys American Politics </t>
  </si>
  <si>
    <t>One Conspiracy Theory That's Actually Worth Your Time </t>
  </si>
  <si>
    <t>Our Female Service Members Do NOT Deserve This </t>
  </si>
  <si>
    <t>Paying Off Student Loan Debt Is Becoming Mathematically Impossible</t>
  </si>
  <si>
    <t>PHOTO: 'I Won't Be Silent Any Longer' </t>
  </si>
  <si>
    <t>PHOTO: The Untold Story Behind Every Casualty Of War </t>
  </si>
  <si>
    <t>PHOTOS: What's More Scandalous Than Promiscuity? </t>
  </si>
  <si>
    <t>PHOTOS: What's The Body Language Of Feminism? </t>
  </si>
  <si>
    <t>These Homophobic Signs Just Got Pretty Gay </t>
  </si>
  <si>
    <t>Poll: Congress Significantly Less Popular Than Head Lice </t>
  </si>
  <si>
    <t>Q: Does Mitt Romney Even Want Your Vote? A: FLOWCHART.</t>
  </si>
  <si>
    <t>Radical Ad Campaign Hires Children To Smoke </t>
  </si>
  <si>
    <t>Real Talk: Hillary Clinton On Sexist Interview Questions </t>
  </si>
  <si>
    <t>RIP Gore Vidal. You Were An Encyclopedia Of Awesome. </t>
  </si>
  <si>
    <t>Ronald Reagan Was A Freeloading Hippie Socialist Traitor?</t>
  </si>
  <si>
    <t>Science Has Been Misleading You About Some Fundamental Truths</t>
  </si>
  <si>
    <t>Scuse Me While I Unironically Use The Term 'Girl Power' To Describe What's Happening Here</t>
  </si>
  <si>
    <t>See The Status Updates That Changed The World </t>
  </si>
  <si>
    <t>See The Video That Got This Terrific Tree Hugger Fired </t>
  </si>
  <si>
    <t>See The Video That'll Leave You Tired But Inspired </t>
  </si>
  <si>
    <t>Share This Instead Of The New Kony Video </t>
  </si>
  <si>
    <t>SHOCKING: What Does Congress Actually Do All Day? </t>
  </si>
  <si>
    <t>Should A Parent Listen To Their Kid In This Situation? </t>
  </si>
  <si>
    <t>Should Everyone Have To Do This Before Having Sex? </t>
  </si>
  <si>
    <t>Should You Vote For Obama? That Depends. </t>
  </si>
  <si>
    <t>Sickening Incompetence: The Little Congress That Couldn't </t>
  </si>
  <si>
    <t>Sikh Vs. Sheik — Do You Know The Difference? </t>
  </si>
  <si>
    <t>So Did Global Warming Cause Hurricane Sandy Or What? </t>
  </si>
  <si>
    <t>So Full Of #Win — A Brilliant Young Lady Talks To Stephen Colbert About #FastFoodStrikes</t>
  </si>
  <si>
    <t>So Get This. I Have Video. Of A Black Panther. Talking About American Patriotism. And It's Awesome.</t>
  </si>
  <si>
    <t>So You Stole A VCR From Sears One Time In 1990. Should You Really STILL Be In Jail?</t>
  </si>
  <si>
    <t>Soledad O'Brien Clashes With Anti-Gay Interview Guest </t>
  </si>
  <si>
    <t>Someone, Somewhere Owes The MPAA $58 Billion </t>
  </si>
  <si>
    <t>You Like That Sandwich? Congrats, You Just Ate Flipper. </t>
  </si>
  <si>
    <t>Something Wrong On The Internet? Malarkify It! </t>
  </si>
  <si>
    <t>Sometimes Things Are Not What They Seem </t>
  </si>
  <si>
    <t>Stephen Fry Somehow Makes Sense Of Racism </t>
  </si>
  <si>
    <t>Supreme Court: 'Racism Is Pretty Much Over, Right?' </t>
  </si>
  <si>
    <t>Take A Guess: What Costs More — Princeton… Or Prison? </t>
  </si>
  <si>
    <t>That's Not How You Endorse Your Presidential Candidate </t>
  </si>
  <si>
    <t>The #1 Reason Republicans Don't Want Latinos To Vote </t>
  </si>
  <si>
    <t>The 4 Best News Media Fails And Awkward Moments </t>
  </si>
  <si>
    <t>The Advertisements You Read Every Day, Only Naked </t>
  </si>
  <si>
    <t>The Bluffer's Guide To Middle East Mayhem [VIDEO] </t>
  </si>
  <si>
    <t>The Canadian Project That Might Ruin Our Future </t>
  </si>
  <si>
    <t>The Case For Legalizing Drugs </t>
  </si>
  <si>
    <t>The Completely Obvious Way To Solve Homelessness </t>
  </si>
  <si>
    <t>The Crazy Reason Fewer Americans Are Adopting </t>
  </si>
  <si>
    <t>The Difference Between Bikini Models And Beautiful Women</t>
  </si>
  <si>
    <t>The Difference Between Global Warming Skeptics And Normal People</t>
  </si>
  <si>
    <t>The Dirty Secret On Every Restaurant Menu </t>
  </si>
  <si>
    <t>The Eye Tattoo That Might Save Your Life </t>
  </si>
  <si>
    <t>The Eye-Opening Study Every American Needs To See </t>
  </si>
  <si>
    <t>The Gay Experimental State Of Your Straight State </t>
  </si>
  <si>
    <t>The Greatest Love Story Ever Animated </t>
  </si>
  <si>
    <t>The Growing Trend That Should Terrify Walmarts Everywhere</t>
  </si>
  <si>
    <t>The Horrifying Crisis That Is Barely Being Talked About </t>
  </si>
  <si>
    <t>The Horrifying Truth About Elections In The United States </t>
  </si>
  <si>
    <t>The Kind Of Advice That Usually Costs $250 An Hour </t>
  </si>
  <si>
    <t>The Men Who Hated This Law Wore White Robes. The Folks Dismantling It Wear Black Ones.</t>
  </si>
  <si>
    <t>The Most Astounding Fact. EVER. </t>
  </si>
  <si>
    <t>The Most Badass Tumbleweed I've Ever Seen </t>
  </si>
  <si>
    <t>The Most Creative Drinking And Driving PSA I've Ever Seen</t>
  </si>
  <si>
    <t>The Most Devastatingly Convincing Pie Chart You've Ever Seen</t>
  </si>
  <si>
    <t>The Most Offensive Non-Offensive Joke In The World </t>
  </si>
  <si>
    <t>The Most Sensible Definition Of Marriage I've Ever Heard </t>
  </si>
  <si>
    <t>The Most Upworthy Topics of 2013  Insider</t>
  </si>
  <si>
    <t>The Navy's Accidental Same-Sex Kiss On Camera </t>
  </si>
  <si>
    <t>The One Video I Guarantee You'll Watch Twice </t>
  </si>
  <si>
    <t>The Perfect Reply A Girl Can Give To The Question 'What's Your Favorite Position?'</t>
  </si>
  <si>
    <t>The Reason That Facebook, YouTube, And Reddit Can Even Exist</t>
  </si>
  <si>
    <t>The Recovery Is Over! Stock Market Is Up! Life Is Great! Wait, What?</t>
  </si>
  <si>
    <t>The Revolting Women Of The Arab World </t>
  </si>
  <si>
    <t>The Revolution Will Be Animated </t>
  </si>
  <si>
    <t>The Science Presentation That Would've Kept Me Awake In High School</t>
  </si>
  <si>
    <t>The Simplest Explanation Of Obamacare. Ever. </t>
  </si>
  <si>
    <t>The Single Greatest Gift For A Woman </t>
  </si>
  <si>
    <t>The Startling Facts That Should Devastate America </t>
  </si>
  <si>
    <t>The Surprising Result Of An Extra Year Of School </t>
  </si>
  <si>
    <t>The T-Shirt You're Wearing Is Actually A Supervillain </t>
  </si>
  <si>
    <t>The Top 5 Greatest Smackdowns Of 2012 </t>
  </si>
  <si>
    <t>The Top 5 Upworthiest Celebrations Of Gay Marriage From 2012</t>
  </si>
  <si>
    <t>The Truth About Angry Feminists </t>
  </si>
  <si>
    <t>The Truth Behind Amazon's Success? It's Kinda Evil. </t>
  </si>
  <si>
    <t>The Unbelievable Loophole In U.S. Child Labor Law </t>
  </si>
  <si>
    <t>There's A Reason Why So Many Jocks Go Into Politics </t>
  </si>
  <si>
    <t>There's One Huge Problem In Google And Facebook's Backyard</t>
  </si>
  <si>
    <t>There's Something Odd About This 'Traditional Marriage' Propaganda Video</t>
  </si>
  <si>
    <t>There's Something Weird About These Familiar Children's Movies</t>
  </si>
  <si>
    <t>These Alarming Facts Essentially Say: Women, You're Collateral Damage</t>
  </si>
  <si>
    <t>These Badass Kid Skaters In Ethiopia Are Awesome </t>
  </si>
  <si>
    <t>These Folks Are Taking That Whole 'An Injury To One Is An Injury To All' Thing Quite Literally</t>
  </si>
  <si>
    <t>These Hilariously Witty Comebacks To Sexist Comments Are Perfect</t>
  </si>
  <si>
    <t>Just How Fair And Balanced Are The Olympics, Anyway? </t>
  </si>
  <si>
    <t>These Mothers Literally Turned Rags To Riches </t>
  </si>
  <si>
    <t>These Soldiers Served Their Country. Then THIS Happened?</t>
  </si>
  <si>
    <t>They Shoot Rubber Bullets. He Shoots Powerful Photographs.</t>
  </si>
  <si>
    <t>Think Hiroshima And Nagasaki Were Bad? Check This Out.</t>
  </si>
  <si>
    <t>This Aggressive, Combative, Negative Speech Is Somehow ...</t>
  </si>
  <si>
    <t>This Amazing Kid Died. What He Left Behind Is Wondtacular.</t>
  </si>
  <si>
    <t>This Commercial Isn't Real, But It's Brutally Honest </t>
  </si>
  <si>
    <t>Why Homophobia Is Just Like Riding A Bicycle </t>
  </si>
  <si>
    <t>This Infographic Would Make Mr. Rogers Cry </t>
  </si>
  <si>
    <t>This Is A Spiritual Practice Everyone Should Get Behind </t>
  </si>
  <si>
    <t>This Is How Marketing Works, And It's Devastating </t>
  </si>
  <si>
    <t>This Is How The NRA Handles Reporters </t>
  </si>
  <si>
    <t>This Is How You Kill An Attack Ad </t>
  </si>
  <si>
    <t>This Is How You Steal An Election </t>
  </si>
  <si>
    <t>This Is Not An Acceptable Solution To Child Abuse </t>
  </si>
  <si>
    <t>This Is The Best A Breathalyzer Will Ever Sound </t>
  </si>
  <si>
    <t>This Is Why You Are Probably Broke And Stuff </t>
  </si>
  <si>
    <t>This Makes Homework Look A Whole Lot Easier </t>
  </si>
  <si>
    <t>This Man Decided To Humiliate A Hate Group. Hilarity Ensues.</t>
  </si>
  <si>
    <t>This Post Used To Be Rated "R" </t>
  </si>
  <si>
    <t>This Proves It: Teenagers Know Everything. Adults Are Morons.</t>
  </si>
  <si>
    <t>Members Of Congress — They're Just Like Us! </t>
  </si>
  <si>
    <t>This School Totally Understands The Difference Between Learning And Education</t>
  </si>
  <si>
    <t>This Simulation Of The Known Universe Does Not Disappoint</t>
  </si>
  <si>
    <t>This Unique Attempt At Suicide Prevention Is Also Totally Beautiful</t>
  </si>
  <si>
    <t>This Video Makes Me Want To Be A Rocket Scientist </t>
  </si>
  <si>
    <t>This Video Would Have Made Even Neil Armstrong Cry </t>
  </si>
  <si>
    <t>This Woman's Beef With Prettiness Will Leave You Speechless</t>
  </si>
  <si>
    <t>Three Minds, A Failing System, And One Uncomfortable Truth</t>
  </si>
  <si>
    <t>Today Is A Victory For This Woman </t>
  </si>
  <si>
    <t>Too Lesbiany To Be Black? How Hypocritical Of You! </t>
  </si>
  <si>
    <t>TV's Dirty Little Secret </t>
  </si>
  <si>
    <t>Two Giant Steps For Man, Two Shocking Prices For Mankind</t>
  </si>
  <si>
    <t>Um. How Close Are We To Being Able To Live On Mars? 'Cause We Might Need To Move Soon.</t>
  </si>
  <si>
    <t>Upworthy Insider: Photo</t>
  </si>
  <si>
    <t>Upworthy Netroots Nation: 10 Ways To Win The Internets</t>
  </si>
  <si>
    <t>VIDEO: 'Net Neutrality' Explained In Under 2 Minutes </t>
  </si>
  <si>
    <t>VIDEO: One Man's Clever Way To Help The Homeless </t>
  </si>
  <si>
    <t>VIDEO: Shit Politicians Say About Black People </t>
  </si>
  <si>
    <t>VIDEO: The Boy Who Harnessed The Wind </t>
  </si>
  <si>
    <t>VIDEO: Watch This And Be Prepared To Change What You're Doing ...</t>
  </si>
  <si>
    <t>Viral Video Alert: What Color Is A Mirror? </t>
  </si>
  <si>
    <t>Wait, Banksy Doesn't Believe In Global Warming? </t>
  </si>
  <si>
    <t>Wanna See How The Treasury Department Can Give A Broken Congress The Finger?</t>
  </si>
  <si>
    <t>Watch A Lesbian Attack The Word 'Gay' </t>
  </si>
  <si>
    <t>Watch The Kindest Smackdown I've Ever Seen </t>
  </si>
  <si>
    <t>Watch This Incredible Young Woman Render Jon Stewart Speechless</t>
  </si>
  <si>
    <t>Watch This Video To Stare At Jon Hamm For A While, And Also Get Some Life Advice</t>
  </si>
  <si>
    <t>WATCH: Ewan McGregor's Perfect Response To A Casually Homophobic Question</t>
  </si>
  <si>
    <t>Watch: How To Freak Out 98% Of America </t>
  </si>
  <si>
    <t>WATCH: Mitt Romney's Own Mother Undermines His Entire Campaign</t>
  </si>
  <si>
    <t>WATCH: Obama Chips Away At America's Crazy Immigration Policy</t>
  </si>
  <si>
    <t>WATCH: The TED Talk That Inspired Two Standing Ovations</t>
  </si>
  <si>
    <t>Watching People Disrobe Has Never Been This Disturbing </t>
  </si>
  <si>
    <t>We're hiring, like, a lot of people.  Insider</t>
  </si>
  <si>
    <t>We're looking for a Social Media intern!  Insider</t>
  </si>
  <si>
    <t>We're looking for an awesome Operations Manager  Insider</t>
  </si>
  <si>
    <t>We've leveled up!  Insider</t>
  </si>
  <si>
    <t>Welcome To The Oval Office, Madam President </t>
  </si>
  <si>
    <t>Well, That's One Way To Get Congress' Attention </t>
  </si>
  <si>
    <t>What American Women Spent $59 Billion On In 2012 </t>
  </si>
  <si>
    <t>What Do These Celebrities Hate More Than Paparazzi? </t>
  </si>
  <si>
    <t>What Does Congress Spend Half Of Its Time On? </t>
  </si>
  <si>
    <t>What Happens When A Pretend Homophobe Meets Neil Patrick Harris?</t>
  </si>
  <si>
    <t>What If Everyone Who Reacted Negatively To A Super Bowl Ad Knew The Facts? They'd Learn This.</t>
  </si>
  <si>
    <t>What If Men Could Prevent Pregnancy — Without A Condom?</t>
  </si>
  <si>
    <t>What The Frack Is Fracking? </t>
  </si>
  <si>
    <t>What You Have In Common With Iranian Citizens </t>
  </si>
  <si>
    <t>What You're Really Saying When You Say 'Happy Holidays'</t>
  </si>
  <si>
    <t>What's It Like To Be Caged For 4 Decades? </t>
  </si>
  <si>
    <t>What's More Scantily Covered Than Kim Kardashian? </t>
  </si>
  <si>
    <t>What's So Bad About The Color Pink? </t>
  </si>
  <si>
    <t>What's The Difference Between A Joke And A Jerk? </t>
  </si>
  <si>
    <t>What's The Easiest Way To Fight For Women's Rights? </t>
  </si>
  <si>
    <t>When Facebook Likes Meet Real Life, Things Get ... Complicated</t>
  </si>
  <si>
    <t>When Terror Struck America, This Gay Couple Responded Heroically. Twice.</t>
  </si>
  <si>
    <t>When That Pants Bulge Is Not What You Were Expecting </t>
  </si>
  <si>
    <t>When Will We Start Treating Guns More Like Bananas? </t>
  </si>
  <si>
    <t>When Women Make Decisions, They're Usually Wrong. </t>
  </si>
  <si>
    <t>When You Are Alone, Do You Feel Lonely? </t>
  </si>
  <si>
    <t>Where Are 2 Million Americans Right Now? </t>
  </si>
  <si>
    <t>Which Countries Pay Its Teachers What They're Worth? </t>
  </si>
  <si>
    <t>Which Famous Sisters Could Literally Kick Your Ass? </t>
  </si>
  <si>
    <t>Who Else Thinks These Alkali Metals Are Being A LITTLE Dramatic About Contact With Water?</t>
  </si>
  <si>
    <t>Who Invented The Light Bulb? Thomas Edison, Right? Wrong.</t>
  </si>
  <si>
    <t>Why 'Curiosity Killed The Cat' Is A Terrible Expression </t>
  </si>
  <si>
    <t>Why 'Too Big To Fail' Is Too Stupid To Believe </t>
  </si>
  <si>
    <t>Why Add Zombies To Classic Literature When Real Life Is Ten Times Worse?</t>
  </si>
  <si>
    <t>Why Are People Eating Their Own Trash? </t>
  </si>
  <si>
    <t>Why Congress Is So Hilariously Awful At Its Job </t>
  </si>
  <si>
    <t>Why Does This Milk Make Me Want To Stand Up And Fight For Equality?</t>
  </si>
  <si>
    <t>Why Food In 1957 Tasted Better Than Food Today </t>
  </si>
  <si>
    <t>A Classist In Switzerland Just Made A Big Mistake. HUGE. </t>
  </si>
  <si>
    <t>Why Homophobia Is Not An Acceptable Life Choice </t>
  </si>
  <si>
    <t>Why I Religiously Believe In Science </t>
  </si>
  <si>
    <t>Why Is Google Sleeping With That Jerk? </t>
  </si>
  <si>
    <t>Why Is Something That Is Killing Thousands Every Year Still Legal?</t>
  </si>
  <si>
    <t>Why Is This Arrested Woman So Happy? </t>
  </si>
  <si>
    <t>Why Is YOUR Member Of Congress Voting To Keep You In The Dark?</t>
  </si>
  <si>
    <t>Why It Doesn't Matter What Song She's Listening To </t>
  </si>
  <si>
    <t>Why Jay-Z Rents Instead Of Owns </t>
  </si>
  <si>
    <t>Why Living Solely For Money Is A Crazy, Terrible Idea </t>
  </si>
  <si>
    <t>Why Pay For College When You Can PLAY For It? </t>
  </si>
  <si>
    <t>Why Pediatricians Are The Redheaded Stepchildren Of Medicine</t>
  </si>
  <si>
    <t>Why Screwing The Little Guy Actually Ends Up Screwing THE LITTLE GUY. Oh Wait.</t>
  </si>
  <si>
    <t>Why Stephen Colbert Feels Threatened By Neil Patrick Harris</t>
  </si>
  <si>
    <t>Why The Government Wants You To Be Ready For Zombies</t>
  </si>
  <si>
    <t>Why The Self-Help Industry Is An Enormous Failure </t>
  </si>
  <si>
    <t>Why The World's Next Obama Could Be Sitting In Jail Right Now</t>
  </si>
  <si>
    <t>Why We Really Need To Stop Romanticizing The American Revolution</t>
  </si>
  <si>
    <t>Why You're Lucky That You're White </t>
  </si>
  <si>
    <t>Why Your Democracy Is Failing You </t>
  </si>
  <si>
    <t>Why Your Vegetables Might Be Extra Gassy Very Soon </t>
  </si>
  <si>
    <t>WINNER: The Most Depressingly Dumb Book Cover of 2013!</t>
  </si>
  <si>
    <t>Woman Battling Cancer Shares Staggering Photos Of Her Fight. One Year In Under 60 Seconds.</t>
  </si>
  <si>
    <t>Wow. Watch These Rhinos Fly! Much Endangered. </t>
  </si>
  <si>
    <t>WTF? Princeton Professor Profoundly Offended By Intellectuals</t>
  </si>
  <si>
    <t>Yes, Facebook Will Be On The Final Exam </t>
  </si>
  <si>
    <t>You Call It 'Lazy'; I Call It 'Charity' </t>
  </si>
  <si>
    <t>You Call It Food. I Call It Poison. </t>
  </si>
  <si>
    <t>You Know That Boring Debate? The Internet Fixed It. </t>
  </si>
  <si>
    <t>You Know You're Working In A Patriarchal Society When… </t>
  </si>
  <si>
    <t>Just This Once, Money Actually Is The Answer </t>
  </si>
  <si>
    <t>You Need Guts To Resign Like THIS </t>
  </si>
  <si>
    <t>You Won't Believe The Drugs Kids Are On These Days </t>
  </si>
  <si>
    <t>You'll Never Guess Who's Funding The Environmental Movement These Days</t>
  </si>
  <si>
    <t>You're Damned Right The Government's Broken </t>
  </si>
  <si>
    <t>Your Entire Life Can Be (And Probably Is) Tracked Through Your Cell Phone. Here's How.</t>
  </si>
  <si>
    <t>Link</t>
  </si>
  <si>
    <t>Can you keep up with a marathon runner for 60 feet? </t>
  </si>
  <si>
    <t>Sebastian Vettel's incredible four-second pit stop at the 2011 Malaysian F1 GP.</t>
  </si>
  <si>
    <t>Musical tesla coils play intro to 2001: A Space Odyssey. </t>
  </si>
  <si>
    <t>Flight of the bumblebee on 101 bottles.  </t>
  </si>
  <si>
    <t>2012: Where on Earth is Matt?  </t>
  </si>
  <si>
    <t>How Pixar nearly deleted Toy Story 2 before its release. </t>
  </si>
  <si>
    <t>Fire truck drives through an 11-foot flood.  </t>
  </si>
  <si>
    <t>15,000 people sing at a Latvian song and dance festival. </t>
  </si>
  <si>
    <t>Mother stays calm during 9.0 earthquake in Japan to comfort her child.</t>
  </si>
  <si>
    <t>Living in a tiny 140-square-foot house.  </t>
  </si>
  <si>
    <t>100 years of IBM.  </t>
  </si>
  <si>
    <t>The Propeller Clock: Made of 33 LEDs and an HDD motor. </t>
  </si>
  <si>
    <t>Frozen's "Let It Go" sung in 25 different languages. </t>
  </si>
  <si>
    <t>1951: Aerial view of an atomic bomb explosion in Nevada. </t>
  </si>
  <si>
    <t>Best cosplay ever: Yip Yip Martians at DragonCon 2011. </t>
  </si>
  <si>
    <t>Map of Europe: 1000 AD to present day.  </t>
  </si>
  <si>
    <t>Jaguar's new hybrid supercar C-X75 goes from 0 to 100 mph in 6 seconds.</t>
  </si>
  <si>
    <t>10 amazing ways to stop overeating.  </t>
  </si>
  <si>
    <t>Man films himself annually for 35 years and made a video going backwards to 1977.</t>
  </si>
  <si>
    <t>1972: Olga Korbut on the uneven bars.  </t>
  </si>
  <si>
    <t>Mash-up: Tap Dance vs. 50 Cent.  </t>
  </si>
  <si>
    <t>Starts Slow: Animation of all nuclear explosions from 1945 - 1998</t>
  </si>
  <si>
    <t>10-year-old boy uses marines to save landlocked cars. </t>
  </si>
  <si>
    <t>3D Particle Test: A cool visualization of electronic music. </t>
  </si>
  <si>
    <t>Gorbachev brings a new age of openness to the USSR in the mid to late 80s.</t>
  </si>
  <si>
    <t>2057: Future of human civilization.  </t>
  </si>
  <si>
    <t>Cockpit View: C-130J "Super" Hercules at Paris Air Show 2011.</t>
  </si>
  <si>
    <t>3D printed salsa dancing tarantula.  </t>
  </si>
  <si>
    <t>2010 NYC Marathon: Runners.  </t>
  </si>
  <si>
    <t>Watch From 1:55: Space shuttle launch from the perspective of a solid rocket booster after detachment.</t>
  </si>
  <si>
    <t>1950s fifth wheel parking concept.  </t>
  </si>
  <si>
    <t>16-year-old builds his own home.  </t>
  </si>
  <si>
    <t>Today Show in January 1994: What is the Internet? </t>
  </si>
  <si>
    <t>Amazing table tennis shot at the London 2012 Paralympic Games.</t>
  </si>
  <si>
    <t>1990: This guy is 100% boss.  </t>
  </si>
  <si>
    <t>Timelapse: Boeing 747 paint job.  </t>
  </si>
  <si>
    <t>"Audacious Visions" by Neil deGrasse Tyson.  </t>
  </si>
  <si>
    <t>"Tiger Rag" performed on a homemade Callioforte instrument. </t>
  </si>
  <si>
    <t>A clever way to open a bag of snacks.  </t>
  </si>
  <si>
    <t>A bearded man with a very deep voice speaks Old Norse. </t>
  </si>
  <si>
    <t>A British study on why people are afraid of technology. </t>
  </si>
  <si>
    <t>A cat does not like to be touched by a dog.  </t>
  </si>
  <si>
    <t>Dear Canada, sorry we ever doubted you.  </t>
  </si>
  <si>
    <t>A different, heart warming side of the Egyptian protests. </t>
  </si>
  <si>
    <t>A family man.  </t>
  </si>
  <si>
    <t>A four foot concrete wall is no match for this Unimog. </t>
  </si>
  <si>
    <t>A great car for parking on Mars.  </t>
  </si>
  <si>
    <t>A Life On Facebook: Story of a man told through Facebook's interface.</t>
  </si>
  <si>
    <t>A miniature car chase.  </t>
  </si>
  <si>
    <t>A new concrete tent that can be erected quickly.  </t>
  </si>
  <si>
    <t>A random ball pit and two complete strangers.  </t>
  </si>
  <si>
    <t>A robot that flies like a bird.  </t>
  </si>
  <si>
    <t>A small gesture can mean a lot.  </t>
  </si>
  <si>
    <t>A spider sitting on a weather camera catches the weather forecaster off guard.</t>
  </si>
  <si>
    <t>A tribute to the victims of 9/11.  </t>
  </si>
  <si>
    <t>A unique cover of "Titanium" by Christina Grimmie. </t>
  </si>
  <si>
    <t>A unique way to get people to adopt dogs.  </t>
  </si>
  <si>
    <t>A very impressive bike ride.  </t>
  </si>
  <si>
    <t>A waitress gets a huge surprise after helping furloughed military members.</t>
  </si>
  <si>
    <t>Aborted landing on a Russian carrier.  </t>
  </si>
  <si>
    <t>Acapella group sings the Christmas classic "Little Drummer Boy".</t>
  </si>
  <si>
    <t>Act of sportsmanship gives Texas high schooler a shot at glory.</t>
  </si>
  <si>
    <t>Adele portrait by Hong Yi.  </t>
  </si>
  <si>
    <t>Adorable girl grateful for the things in her life.  </t>
  </si>
  <si>
    <t>Afghanistan's girl skaters.  </t>
  </si>
  <si>
    <t>African aircraft test flight.  </t>
  </si>
  <si>
    <t>Air New Zealand's "Hobbit" themed commercial.  </t>
  </si>
  <si>
    <t>Al Jazeera investigates fraud and corruption in the US pharmaceutical industry.</t>
  </si>
  <si>
    <t>All this dog needed was a hug.  </t>
  </si>
  <si>
    <t>Amazing glass artist.  </t>
  </si>
  <si>
    <t>Amazing Linux commercial.  </t>
  </si>
  <si>
    <t>Amazing mind reader reveals his 'gift'.  </t>
  </si>
  <si>
    <t>Amazing musical duo.  </t>
  </si>
  <si>
    <t>Amazing NASA diversion landing system.  </t>
  </si>
  <si>
    <t>American Chopper vs. The Metric System: Why mechanics should not work in inches.</t>
  </si>
  <si>
    <t>An Asian twist on Bluegrass music.  </t>
  </si>
  <si>
    <t>An entire team of teenage football players does something unexpected.</t>
  </si>
  <si>
    <t>Ants create a lifeboat in the Amazon Jungle.  </t>
  </si>
  <si>
    <t>Arnold Schwarzenegger on obesity.  </t>
  </si>
  <si>
    <t>As close as you will get to seeing dinosaurs until they clone them.</t>
  </si>
  <si>
    <t>Astounding footage from above the volcanic crater in Iceland. </t>
  </si>
  <si>
    <t>Astronaut Charles Duke attempts to pick up a hammer on the Moon.</t>
  </si>
  <si>
    <t>Astronaut Chris Hadfield aboard the ISS sings a collaboration with the Barenaked Ladies.</t>
  </si>
  <si>
    <t>Astronaut risks life to bring Moon pimples together. </t>
  </si>
  <si>
    <t>Augmented reality sandbox with real-time water flow simulation.</t>
  </si>
  <si>
    <t>Australians Surveyed: How long does it take for the Earth to go around the Sun?</t>
  </si>
  <si>
    <t>Awe inspiring video of the final Atlantis mission.  </t>
  </si>
  <si>
    <t>Awesome dance flashmob.  </t>
  </si>
  <si>
    <t>Aziz Ansari explaining his encounter with 50 Cent. </t>
  </si>
  <si>
    <t>Baby does the cutest thing when kissed.  </t>
  </si>
  <si>
    <t>Baby elephant tries to wake up sleeping dog.  </t>
  </si>
  <si>
    <t>Baby loves to see mom, but can't stay awake.  </t>
  </si>
  <si>
    <t>Baby micro pig gets a bath.  </t>
  </si>
  <si>
    <t>Baby otter squeaks when introduced to water.  </t>
  </si>
  <si>
    <t>Baby panda's great escape.  </t>
  </si>
  <si>
    <t>Baby sea lion is too tired.  </t>
  </si>
  <si>
    <t>Baby upset it's not a single lady.  </t>
  </si>
  <si>
    <t>Back to the Future optical illusion.  </t>
  </si>
  <si>
    <t>Backyard track jump transfer…</t>
  </si>
  <si>
    <t>Barbershop quartet puts on a show while on vacation in Disneyland.</t>
  </si>
  <si>
    <t>Barcelona: Footage from 1908.  </t>
  </si>
  <si>
    <t>Barge has a unique way of unloading cargo.  </t>
  </si>
  <si>
    <t>Baseball team makes rain delay fun.  </t>
  </si>
  <si>
    <t>Beautiful nano details of our world.  </t>
  </si>
  <si>
    <t>Beep Baseball: Baseball for the blind and visually impaired. </t>
  </si>
  <si>
    <t>Beers filling up through the bottom of the cup.  </t>
  </si>
  <si>
    <t>Beijing, China: What one girl does when it's hard to find parking.</t>
  </si>
  <si>
    <t>Bicycle riding robot.  </t>
  </si>
  <si>
    <t>Big alligator squashes watermelon like a grape.  </t>
  </si>
  <si>
    <t>Biggest bicycle jump into a lake.  </t>
  </si>
  <si>
    <t>Bike handling skills by James White.  </t>
  </si>
  <si>
    <t>Bill Bailey's duelling sitars.  </t>
  </si>
  <si>
    <t>Bill Nye was the best.  </t>
  </si>
  <si>
    <t>Bird feeds dog noodles.  </t>
  </si>
  <si>
    <t>Blacktip reef shark attack on fish shoal at Maldives Kuredu Island.</t>
  </si>
  <si>
    <t>Blade sharpener infomercial fail, look for it…</t>
  </si>
  <si>
    <t>Bob Marley gets reincarnated on the Dutch version of The Voice.</t>
  </si>
  <si>
    <t>Bob Ross's protege: His son Steve.  </t>
  </si>
  <si>
    <t>Boy mirrors Swedish guard.  </t>
  </si>
  <si>
    <t>Boyce Avenue and Bea Miller cover Katy Perry's "Roar". </t>
  </si>
  <si>
    <t>Brad Kremer: A time lapse journey through Japan. </t>
  </si>
  <si>
    <t>Bride tears it up on the drums.  </t>
  </si>
  <si>
    <t>Bullied teen sings her heart out on The X Factor.  </t>
  </si>
  <si>
    <t>Can't stop giggling.  </t>
  </si>
  <si>
    <t>Carl Sagan explains the pioneers of science.  </t>
  </si>
  <si>
    <t>Carp under the ice.  </t>
  </si>
  <si>
    <t>Cat and owl are best friends.  </t>
  </si>
  <si>
    <t>Cat makes epic attempt not to care about turtle.  </t>
  </si>
  <si>
    <t>Cat with a sombrero rides on the back of a bicycle. </t>
  </si>
  <si>
    <t>Cat: "Turn it off, stop dancing".  </t>
  </si>
  <si>
    <t>Cats scream yawns.  </t>
  </si>
  <si>
    <t>Cell phone fighting.  </t>
  </si>
  <si>
    <t>Chatroulette: Batman vs. Random Couple.  </t>
  </si>
  <si>
    <t>Cheerleader gets saved.  </t>
  </si>
  <si>
    <t>Child gives an encouraging message to a boy waiting for a kidney.</t>
  </si>
  <si>
    <t>Parrot AR.Drone: Coolest iPhone accessory ever? </t>
  </si>
  <si>
    <t>Chinook helicopter on a recovery mission.  </t>
  </si>
  <si>
    <t>Chocolate Lab puppy surfs down the stairs.  </t>
  </si>
  <si>
    <t>Ever seen a nature timelapse like this?  </t>
  </si>
  <si>
    <t>Climbing without a rope: Alex Honnold.  </t>
  </si>
  <si>
    <t>Close-up magician Michael Vincent attempts to fool Penn and Teller.</t>
  </si>
  <si>
    <t>Clucking cover of "Some Nights" by Jimmy Fallon, Amy Poehler and Michael Buble.</t>
  </si>
  <si>
    <t>Coffee art.  </t>
  </si>
  <si>
    <t>Computer programmer teaches a homeless man to code. </t>
  </si>
  <si>
    <t>Confused boxer puppy baffled by phone.  </t>
  </si>
  <si>
    <t>Confused little girl meets her dad's twin for the first time. </t>
  </si>
  <si>
    <t>Construction worker sings Frank Sinatra at Second Avenue subway project in NYC.</t>
  </si>
  <si>
    <t>Cool diver trick.  </t>
  </si>
  <si>
    <t>Corgi wants to get vacuumed.  </t>
  </si>
  <si>
    <t>Cotton ball doggy.  </t>
  </si>
  <si>
    <t>Cover of "Let It Be" by Connie Talbot.  </t>
  </si>
  <si>
    <t>Crazy Russian water ride.  </t>
  </si>
  <si>
    <t>Crazy things done to create pizza ads.  </t>
  </si>
  <si>
    <t>Crow adopts cat.  </t>
  </si>
  <si>
    <t>Cruise ship in extremely rough sea.  </t>
  </si>
  <si>
    <t>Ever wondered what it would be like to share a name with a superstar?</t>
  </si>
  <si>
    <t>Dad makes an ice cream truck Halloween costume for son who uses a wheelchair.</t>
  </si>
  <si>
    <t>Daft Punk's "Get Lucky" gets covered in Mario Paint. </t>
  </si>
  <si>
    <t>Dairy Queen manager does a good deed for blind customer. </t>
  </si>
  <si>
    <t>Dancing panda.  </t>
  </si>
  <si>
    <t>Dare you not to shed a tear.  </t>
  </si>
  <si>
    <t>Darth Vader speed painting by Jordan Conlin.  </t>
  </si>
  <si>
    <t>Data: It is a beard Geordi, a fine, full, dignified beard. </t>
  </si>
  <si>
    <t>One-manned flying machine that never caught on for some reason.</t>
  </si>
  <si>
    <t>Deer blown to safety.  </t>
  </si>
  <si>
    <t>Did you know bullwhips were this versatile?  </t>
  </si>
  <si>
    <t>Didga the cat pulls off some skateboard tricks.  </t>
  </si>
  <si>
    <t>Difference between American and British culture.  </t>
  </si>
  <si>
    <t>Does a raisin go up and down in champagne?  </t>
  </si>
  <si>
    <t>Dog defends home against thief.  </t>
  </si>
  <si>
    <t>Dog knows the difference between a bath and a walk. </t>
  </si>
  <si>
    <t>Dogs shake themselves dry in slow motion.  </t>
  </si>
  <si>
    <t>Don't argue with an ibex goat.  </t>
  </si>
  <si>
    <t>Don't blink while watching this fight.  </t>
  </si>
  <si>
    <t>Guy learns to dance in a year.  </t>
  </si>
  <si>
    <t>Dramatic lipsync of the song "I Put a Spell on You". </t>
  </si>
  <si>
    <t>Drifting cats.  </t>
  </si>
  <si>
    <t>Drummer vs. Street Drummer.  </t>
  </si>
  <si>
    <t>Elephant and dog are best friends.  </t>
  </si>
  <si>
    <t>Emotional baby is moved to tears by mom's singing. </t>
  </si>
  <si>
    <t>Epic convocation speech to freshmen at Georgia Tech. </t>
  </si>
  <si>
    <t>If you have ever been in doubt…</t>
  </si>
  <si>
    <t>Have you ever seen the real Elmo?  </t>
  </si>
  <si>
    <t>The coolest or the most worthless invention ever created? </t>
  </si>
  <si>
    <t>Every kind of wall flip.  </t>
  </si>
  <si>
    <t>Peanut, a cute Golden Retriever puppy, told to 'leave it'. </t>
  </si>
  <si>
    <t>Perhaps one of the best anti-smoking ads ever created. </t>
  </si>
  <si>
    <t>North Pole: One week of never ending sun.  </t>
  </si>
  <si>
    <t>Excited otters.  </t>
  </si>
  <si>
    <t>Experiment: What happens when a dump truck going 50mph hits a military-grade concrete barrier?</t>
  </si>
  <si>
    <t>Experiments that point to a new understanding of cancer. </t>
  </si>
  <si>
    <t>Extraordinary toroidal vortices produced by dolphins, humpback whales and volcanoes.</t>
  </si>
  <si>
    <t>Family receives a pleasant surprise during a college football game.</t>
  </si>
  <si>
    <t>Fan interrupts wrestler.  </t>
  </si>
  <si>
    <t>Paraplegic throws first ever sit ski backflip.  </t>
  </si>
  <si>
    <t>Fat cat.  </t>
  </si>
  <si>
    <t>Father and son super selfie.  </t>
  </si>
  <si>
    <t>Father covers "Let It Be" to raise money for his one-year-old son diagnosed with cancer.</t>
  </si>
  <si>
    <t>Felix Baumgartner's free fall from the edge of space. </t>
  </si>
  <si>
    <t>Filling a water heater with instant coffee.  </t>
  </si>
  <si>
    <t>Finally, a short but informative video explaining the oil spill. </t>
  </si>
  <si>
    <t>Fire truck makes slip and slide super fun.  </t>
  </si>
  <si>
    <t>First scientifically confirmed poisonous bird.  </t>
  </si>
  <si>
    <t>Five times fourteen equals twenty-five.  </t>
  </si>
  <si>
    <t>Flash flood in Toowoomba, Australia on January 10, 2011. </t>
  </si>
  <si>
    <t>Flash mob in the Copenhagen Metro.  </t>
  </si>
  <si>
    <t>Flat front flip on a scooter.  </t>
  </si>
  <si>
    <t>Flipbook Animation: Sonic the Hedgehog 3.  </t>
  </si>
  <si>
    <t>Flower boy turned down.  </t>
  </si>
  <si>
    <t>Fluffy kitten is confused.  </t>
  </si>
  <si>
    <t>Flying lawn mower.  </t>
  </si>
  <si>
    <t>Football player makes the worst error in history.  </t>
  </si>
  <si>
    <t>Football players practice their drills with toys.  </t>
  </si>
  <si>
    <t>Formula One onboard lap in Monaco.  </t>
  </si>
  <si>
    <t>Fountains of Bellagio: Time to Say Goodbye.  </t>
  </si>
  <si>
    <t>Four pro golfers go clay pigeon shooting... but with their clubs and a golf ball.</t>
  </si>
  <si>
    <t>Freaky cat.  </t>
  </si>
  <si>
    <t>Fully functional wooden motorcycle.  </t>
  </si>
  <si>
    <t>Funny mineral water prank.  </t>
  </si>
  <si>
    <t>Generous boy gives away his baseball to another little boy. </t>
  </si>
  <si>
    <t>Giant excavated ant colony reveals marvellous wonder. </t>
  </si>
  <si>
    <t>Giant ice sculpture collapses.  </t>
  </si>
  <si>
    <t>Giant panda enjoys epic snow fall.  </t>
  </si>
  <si>
    <t>Giant seagull.  </t>
  </si>
  <si>
    <t>Girl can say any word backwards in seconds.  </t>
  </si>
  <si>
    <t>Girl impresses Simon Cowell.  </t>
  </si>
  <si>
    <t>Goat yelling like man.  </t>
  </si>
  <si>
    <t>Goats that cheat death: Survival abilities of the Ibex. </t>
  </si>
  <si>
    <t>Godzilla roar is actually a leather glove being dragged down the strings of a bass.</t>
  </si>
  <si>
    <t>Good boy.  </t>
  </si>
  <si>
    <t>Gordon Ramsay loses an onion cutting contest to a prison inmate and offers him a job.</t>
  </si>
  <si>
    <t>Gordon Ramsay: How to chop an onion.  </t>
  </si>
  <si>
    <t>Greatest dive in history.  </t>
  </si>
  <si>
    <t>Greatest enemy: Ego.  </t>
  </si>
  <si>
    <t>Ever seen fungi grow like this?  </t>
  </si>
  <si>
    <t>Greetings from Chuck: The most epic Christmas splits. </t>
  </si>
  <si>
    <t>Guitar duo.  </t>
  </si>
  <si>
    <t>Guitar percussion cover of Michael Jackson's "Black or White". </t>
  </si>
  <si>
    <t>Guy explains imperial measurements to "prove" how logical they are.</t>
  </si>
  <si>
    <t>Guy stacks 3,118 coins on a single dime.  </t>
  </si>
  <si>
    <t>Guy does amazing tricks with a deck of cards.  </t>
  </si>
  <si>
    <t>This guy is insane: Former child soldier helps clear landmines in Cambodia.</t>
  </si>
  <si>
    <t>Guy comes up with an unusual but cool way to get a job. </t>
  </si>
  <si>
    <t>Guy makes song from Windows XP error messages. </t>
  </si>
  <si>
    <t>Don't take your eyes off the guy in the white hat.  </t>
  </si>
  <si>
    <t>Guy sings "Build Me Up Buttercup" with strangers on the highway.</t>
  </si>
  <si>
    <t>Just a guy with a pen.  </t>
  </si>
  <si>
    <t>Redman: The best cribs episode ever.  </t>
  </si>
  <si>
    <t>Fastest bike change ever.  </t>
  </si>
  <si>
    <t>Have you ever heard a raven speak?  </t>
  </si>
  <si>
    <t>Helmet cam from an unconscious skydiver being rescued mid-air.</t>
  </si>
  <si>
    <t>Hero dog tries to help wounded dog.  </t>
  </si>
  <si>
    <t>Hero saves man who falls on railway tracks.  </t>
  </si>
  <si>
    <t>Hidden Camera Prank: Mannequin comes to life.  </t>
  </si>
  <si>
    <t>Hide and seek from a toddler's point of view.  </t>
  </si>
  <si>
    <t>High diving giraffes.  </t>
  </si>
  <si>
    <t>High five for first kiss.  </t>
  </si>
  <si>
    <t>High-rise controlled demolition in Germany.  </t>
  </si>
  <si>
    <t>High-speed robotic hands.  </t>
  </si>
  <si>
    <t>Highly unusual: Cat showers self in bathroom sink. </t>
  </si>
  <si>
    <t>Hippo that lives in a house.  </t>
  </si>
  <si>
    <t>Hockey player throws stick blindly backwards into teammate's hands.</t>
  </si>
  <si>
    <t>Homemade tomato sauce.  </t>
  </si>
  <si>
    <t>How a differential gear works.  </t>
  </si>
  <si>
    <t>How a skier froze to death and lived.  </t>
  </si>
  <si>
    <t>How an engineer repaired his own heart.  </t>
  </si>
  <si>
    <t>How dogs and cats teach their offspring to use the stairs. </t>
  </si>
  <si>
    <t>How encryption works in your web browser.  </t>
  </si>
  <si>
    <t>How far away is the Moon?  </t>
  </si>
  <si>
    <t>How ink is made.  </t>
  </si>
  <si>
    <t>How plastic bottles can lighten up the darkness.  </t>
  </si>
  <si>
    <t>How simple ideas lead to scientific discoveries.  </t>
  </si>
  <si>
    <t>How the "Inception" score's main song was constructed. </t>
  </si>
  <si>
    <t>How the Dutch got their cycle paths.  </t>
  </si>
  <si>
    <t>How the Internet works.  </t>
  </si>
  <si>
    <t>How to buy a car.  </t>
  </si>
  <si>
    <t>How to choose strong passwords.  </t>
  </si>
  <si>
    <t>How to clear snow off a roof.  </t>
  </si>
  <si>
    <t>How to create chocolate out of nothing.  </t>
  </si>
  <si>
    <t>How to fold a fitted sheet.  </t>
  </si>
  <si>
    <t>How to patch a hole in the wall.  </t>
  </si>
  <si>
    <t>How to sharpen your knife with a cup.  </t>
  </si>
  <si>
    <t>How to solve a slow walking problem.  </t>
  </si>
  <si>
    <t>How to tell which dog got into the trash.  </t>
  </si>
  <si>
    <t>How Twitter and Facebook can make history.  </t>
  </si>
  <si>
    <t>Human powered helicopter flies for 40 seconds just by pedaling hands and feet.</t>
  </si>
  <si>
    <t>Hungarian music video shows the impact of Photoshop. </t>
  </si>
  <si>
    <t>Husband takes pictures in a tutu in order to support his wife with cancer.</t>
  </si>
  <si>
    <t>I had a black dog, his name was Depression.  </t>
  </si>
  <si>
    <t>Greatest fan escape ever: Astros game on May 13, 2011. </t>
  </si>
  <si>
    <t>Impressive brick carrier in Bangladesh.  </t>
  </si>
  <si>
    <t>Impressive excavator skills.  </t>
  </si>
  <si>
    <t>Impressive off the wall shot at British Open 2010.  </t>
  </si>
  <si>
    <t>Indian pole gymnastics.  </t>
  </si>
  <si>
    <t>Information overload, or is it obesity?  </t>
  </si>
  <si>
    <t>Insane stick balancing art.  </t>
  </si>
  <si>
    <t>Inside the control room at the NFL.  </t>
  </si>
  <si>
    <t>Internet musicians make symphony.  </t>
  </si>
  <si>
    <t>Intoxicated man tries walking to work.  </t>
  </si>
  <si>
    <t>Invisible bump prank.  </t>
  </si>
  <si>
    <t>Is the Woody doll's voice really Tom Hanks?  </t>
  </si>
  <si>
    <t>ISS: Shuttle flips so it can be inspected for damage during liftoff.</t>
  </si>
  <si>
    <t>It could just be a coincidence.  </t>
  </si>
  <si>
    <t>It just takes me a little longer.  </t>
  </si>
  <si>
    <t>It's mind-blowing how realistic this chip bag looks.  </t>
  </si>
  <si>
    <t>Jackie Chan's powerful finesse.  </t>
  </si>
  <si>
    <t>James Hill plays the ukulele with chopsticks and a comb. </t>
  </si>
  <si>
    <t>Janitor's Revenge: How to annoy people when it snows. </t>
  </si>
  <si>
    <t>Japan: Night at the museum.  </t>
  </si>
  <si>
    <t>Japanese Navy Recruitment vs. US Navy Recruitment. </t>
  </si>
  <si>
    <t>Japanese troupe "Enra" combines dance and light. </t>
  </si>
  <si>
    <t>Jason Alexander teaches Larry David how to play George Costanza.</t>
  </si>
  <si>
    <t>Jerry has been working on the same map for about 50 years. </t>
  </si>
  <si>
    <t>John Williams, composer of all six "Star Wars" films, returns for Episode VII.</t>
  </si>
  <si>
    <t>Journey of the guitar solo through time.  </t>
  </si>
  <si>
    <t>Guy makes a simple, cool trumpet.  </t>
  </si>
  <si>
    <t>Guy chases his dog "Fenton" as dog chases after deer at a park.</t>
  </si>
  <si>
    <t>Just a guy whistling on a talk show…</t>
  </si>
  <si>
    <t>Just a lizard playing video games.  </t>
  </si>
  <si>
    <t>Just give it more gas.  </t>
  </si>
  <si>
    <t>Justin Bieber: Literary genius.  </t>
  </si>
  <si>
    <t>Katy Perry performs a duet with a girl with autism.  </t>
  </si>
  <si>
    <t>Ken Griffey Jr. takes away an out from his father.  </t>
  </si>
  <si>
    <t>Kid calls 911 for help with math homework.  </t>
  </si>
  <si>
    <t>Kid invents sandless sandbags for disaster relief.  </t>
  </si>
  <si>
    <t>Kim Peek: The real Rain Man.  </t>
  </si>
  <si>
    <t>Kitten and parakeet are best friends.  </t>
  </si>
  <si>
    <t>Kitten relaxes in a glass bowl.  </t>
  </si>
  <si>
    <t>Kitten tries to wake his friend.  </t>
  </si>
  <si>
    <t>Kitty massage.  </t>
  </si>
  <si>
    <t>Kitty vs. Robot.  </t>
  </si>
  <si>
    <t>Klepto Manta mugs cameraman.  </t>
  </si>
  <si>
    <t>Leaping shampoo, otherwise known as the Kaye effect. </t>
  </si>
  <si>
    <t>Learning from a barefoot movement.  </t>
  </si>
  <si>
    <t>Levitation physics.  </t>
  </si>
  <si>
    <t>Life-like Nao humanoid robot with a bit of sense of humor. </t>
  </si>
  <si>
    <t>Life-sized Lego car powered by air.  </t>
  </si>
  <si>
    <t>Lightning strike up close.  </t>
  </si>
  <si>
    <t>Lights, camera, grizzly bear…</t>
  </si>
  <si>
    <t>Lioness stays calm with her cubs in his presence.  </t>
  </si>
  <si>
    <t>Lithuanian mayor's idea to reduce the number of illegally parked cars, this is staged.</t>
  </si>
  <si>
    <t>Living room inside an elevator' prank by Remi Gaillard. </t>
  </si>
  <si>
    <t>Longboarding just got cooler.  </t>
  </si>
  <si>
    <t>Louis Armstrong: La Vie en Rose.  </t>
  </si>
  <si>
    <t>Lufthansa: Pillow fight breaks out on airplane.  </t>
  </si>
  <si>
    <t>Luna, a wild orca boy, tries to communicate with humans by imitating their boat's motor.</t>
  </si>
  <si>
    <t>Lytro: A new way to take photos.  </t>
  </si>
  <si>
    <t>Macy's Fourth of July fireworks in New York City recorded </t>
  </si>
  <si>
    <t>Magnificent sand artist: Peter Donnelly.  </t>
  </si>
  <si>
    <t>Making a railroad spike into a precision cutting instrument using just a few tools.</t>
  </si>
  <si>
    <t>Man builds suitcase that doubles as a car.  </t>
  </si>
  <si>
    <t>Man buys gas for 80 strangers.  </t>
  </si>
  <si>
    <t>Man finds dead Asian Giant Hornet and gives a basic overview about it.</t>
  </si>
  <si>
    <t>Man reinvents the art of juggling.  </t>
  </si>
  <si>
    <t>Man reunites with Gorilla he raised as his son.  </t>
  </si>
  <si>
    <t>Man throws a handcrafted Batman boomerang.  </t>
  </si>
  <si>
    <t>Man travels from Alaska to South America on a motorcycle and films it all.</t>
  </si>
  <si>
    <t>Manatee face smoosh.  </t>
  </si>
  <si>
    <t>Manhattan: Mark Malkoff asks volunteers to carry him. </t>
  </si>
  <si>
    <t>McDonald's drive-thru worker sounds like a voice recording. </t>
  </si>
  <si>
    <t>Meet Mr. Snow White.  </t>
  </si>
  <si>
    <t>Men in film history.  </t>
  </si>
  <si>
    <t>Mental photo card trick.  </t>
  </si>
  <si>
    <t>Mickey Mouse accepts breakdancing challenge from kid. </t>
  </si>
  <si>
    <t>Milk trick.  </t>
  </si>
  <si>
    <t>MIT's Seaswarm: Nano tech fabric carried by self-powered robots can clean oil from water.</t>
  </si>
  <si>
    <t>Monkey man.  </t>
  </si>
  <si>
    <t>Monkey teaches human how to crush leaves.  </t>
  </si>
  <si>
    <t>Best cosplay ever of those inflatable stick figures outside car dealerships.</t>
  </si>
  <si>
    <t>Motherly cat adopts ducklings after giving birth to kittens. </t>
  </si>
  <si>
    <t>Motorcycle pulls tablecloth out from under place-settings. </t>
  </si>
  <si>
    <t>Mouse curls up with a sleepy kitty.  </t>
  </si>
  <si>
    <t>Mudskipper: A fish that can live outside of the water. </t>
  </si>
  <si>
    <t>Mushrooms that taste like bacon.  </t>
  </si>
  <si>
    <t>Music session in a living room.  </t>
  </si>
  <si>
    <t>NASCAR up close.  </t>
  </si>
  <si>
    <t>Neil deGrasse Tyson talks asteroid physics with a nine-year-old.</t>
  </si>
  <si>
    <t>Neil deGrasse Tyson: Maybe we're not as smart as we think we are.</t>
  </si>
  <si>
    <t>Nelson Mandela story retold with social media.  </t>
  </si>
  <si>
    <t>New invention basically turns guitar strings into piano keys. </t>
  </si>
  <si>
    <t>New way to stop babies from crying.  </t>
  </si>
  <si>
    <t>News autotuned.  </t>
  </si>
  <si>
    <t>Nice wall-climbing baseball catch.  </t>
  </si>
  <si>
    <t>Nico Di Mattia: Speed painting Megan Fox in Photoshop. </t>
  </si>
  <si>
    <t>Cutest monkey ever.  </t>
  </si>
  <si>
    <t>Obama does play-by-play at basketball game.  </t>
  </si>
  <si>
    <t>Obama Presidential Seal falls off during speech.  </t>
  </si>
  <si>
    <t>Officer Donnie Williams tears up the course at the Grand Prairie Police Motorcycle Rodeo.</t>
  </si>
  <si>
    <t>Old truck has some speed.  </t>
  </si>
  <si>
    <t>One of the best Christmas advertisements of all time. </t>
  </si>
  <si>
    <t>One of the greatest car stunts captured on film ruined by a horrible sound effect.</t>
  </si>
  <si>
    <t>Ever wonder how directors decide to film something? </t>
  </si>
  <si>
    <t>Optical illusion: Impossible motion.  </t>
  </si>
  <si>
    <t>Other than fast cars, Paul Walker should be remembered for this.</t>
  </si>
  <si>
    <t>Outsmarting a child the old-fashioned way.  </t>
  </si>
  <si>
    <t>Owl is watching you.  </t>
  </si>
  <si>
    <t>Pac-Man illusion.  </t>
  </si>
  <si>
    <t>Painting water.  </t>
  </si>
  <si>
    <t>Ever seen a real kung fu workout routine?  </t>
  </si>
  <si>
    <t>Clever dog plays fetch with himself.  </t>
  </si>
  <si>
    <t>Passengers break into 'Hey Jude' during Newark scare. </t>
  </si>
  <si>
    <t>Pelicans and flying rays.  </t>
  </si>
  <si>
    <t>Penguin mistakens seal for a large rock, seal reacts. </t>
  </si>
  <si>
    <t>Penguin slips on the ice resulting in an adorable sound. </t>
  </si>
  <si>
    <t>Penn and Teller get fooled by intuition trick.  </t>
  </si>
  <si>
    <t>Penn and Teller reveal magic trick.  </t>
  </si>
  <si>
    <t>Ever seen a skid steer load itself?  </t>
  </si>
  <si>
    <t>Pilot's View: Airbus A380 approach and landing at San Francisco.</t>
  </si>
  <si>
    <t>Please be careful when you get your laptop repaired. </t>
  </si>
  <si>
    <t>Police officer does good deed before he dies moments later. </t>
  </si>
  <si>
    <t>Possibly the worst escape attempt in history.  </t>
  </si>
  <si>
    <t>Prank: Two Japanese girls turn into old Japanese men. </t>
  </si>
  <si>
    <t>Printer of the future.  </t>
  </si>
  <si>
    <t>Puppies learning to howl compilation.  </t>
  </si>
  <si>
    <t>Puppy vs. Mirror.  </t>
  </si>
  <si>
    <t>Quantum levitation.  </t>
  </si>
  <si>
    <t>Race: Girl vs. Camel.  </t>
  </si>
  <si>
    <t>Racecar driver makes journalist sick.  </t>
  </si>
  <si>
    <t>Most ridiculously awesome steadicam shot ever.  </t>
  </si>
  <si>
    <t>Remote control F-16 with 'helmet cam'.  </t>
  </si>
  <si>
    <t>Revolutionary Invention: DEKA bionic arm.  </t>
  </si>
  <si>
    <t>Richard Dawkins: We are going to die…</t>
  </si>
  <si>
    <t>Rising Tone vs. Sand.  </t>
  </si>
  <si>
    <t>Robot solves a Rubik's Cube.  </t>
  </si>
  <si>
    <t>Rocket Scientist: Making space pay and having fun doing it. </t>
  </si>
  <si>
    <t>Rotting food timelapse.  </t>
  </si>
  <si>
    <t>Ruben's Tube: Classic physics experiment.  </t>
  </si>
  <si>
    <t>Sahara wonderland.  </t>
  </si>
  <si>
    <t>Sand Art: One Man's Dream.  </t>
  </si>
  <si>
    <t>Scary parasite.  </t>
  </si>
  <si>
    <t>Sea lion bops to the music.  </t>
  </si>
  <si>
    <t>Sensordrone Kickstarter pitch.  </t>
  </si>
  <si>
    <t>Seperation of powers.  </t>
  </si>
  <si>
    <t>Shane Koyczan: This is my voice.  </t>
  </si>
  <si>
    <t>Short film about doing what you love by Henrik Hansen. </t>
  </si>
  <si>
    <t>Simple way to cool down your car after it's been baking in the sun.</t>
  </si>
  <si>
    <t>Sipping coffee from a cup in zero gravity.  </t>
  </si>
  <si>
    <t>Six famous thought experiments explained quickly. </t>
  </si>
  <si>
    <t>Slot cars sure have come a long way.  </t>
  </si>
  <si>
    <t>Sloth just wants carrots.  </t>
  </si>
  <si>
    <t>Slow Motion: Dragonfly escapes frog attack.  </t>
  </si>
  <si>
    <t>Smart cow in India uses hand pump to draw water for herself. </t>
  </si>
  <si>
    <t>Smart failure for a fast changing world.  </t>
  </si>
  <si>
    <t>What this baby does in his sleep is the cutest thing ever. </t>
  </si>
  <si>
    <t>Sniper shoots gun from criminal's hand.  </t>
  </si>
  <si>
    <t>Solar roadways.  </t>
  </si>
  <si>
    <t>Some people are nice while others not so much... which one are you?</t>
  </si>
  <si>
    <t>http://www.wimp.com/nicepeople/</t>
  </si>
  <si>
    <t>Song Reenactment: Talk to the Moose.  </t>
  </si>
  <si>
    <t>Space shuttle thermal tile demonstration.  </t>
  </si>
  <si>
    <t>Spider-dad and son: A trip to the trampoline park.  </t>
  </si>
  <si>
    <t>Squirrel eats peanut butter from inside jar.  </t>
  </si>
  <si>
    <t>Star Trek at its finest.  </t>
  </si>
  <si>
    <t>Star Trek without the camera shake.  </t>
  </si>
  <si>
    <t>Star Wars cello.  </t>
  </si>
  <si>
    <t>Staticy Cat vs. Balloon.  </t>
  </si>
  <si>
    <t>Steffi Graf receives a marriage proposal on tennis court. </t>
  </si>
  <si>
    <t>Stop motion construction of a lawn chair.  </t>
  </si>
  <si>
    <t>Stunning version of "I Need a Dollar" with Aloe Blacc. </t>
  </si>
  <si>
    <t>Super Bowl Commercial: Baby First Class.  </t>
  </si>
  <si>
    <t>Surfer does a backflip while surfing.  </t>
  </si>
  <si>
    <t>Surfing trick.  </t>
  </si>
  <si>
    <t>Sweet man plays "Ripple" on guitar.  </t>
  </si>
  <si>
    <t>Swimming piglet.  </t>
  </si>
  <si>
    <t>Tchaikovsky's "Dance of the Sugar Plum Fairy" played on a glass harp.</t>
  </si>
  <si>
    <t>Teen sings "Dancing in the Sky" for all the people she lost growing up.</t>
  </si>
  <si>
    <t>The 'give me a kiss' parrot.  </t>
  </si>
  <si>
    <t>The 90s Nickelodeon is back.  </t>
  </si>
  <si>
    <t>The art of brewing pu'er tea.  </t>
  </si>
  <si>
    <t>The Chinese Military Shovel, the Swiss Army knife of shovels. </t>
  </si>
  <si>
    <t>Smartest dog ever.  </t>
  </si>
  <si>
    <t>The crow paradox.  </t>
  </si>
  <si>
    <t>The Cubli: A cube that can jump up, balance, and "walk". </t>
  </si>
  <si>
    <t>The current state of U.S. public schools.  </t>
  </si>
  <si>
    <t>The End.  </t>
  </si>
  <si>
    <t>The exhiliration of an up-close encounter with a curious, 45-foot-long right whale.</t>
  </si>
  <si>
    <t>The Final Countdown in acapella.  </t>
  </si>
  <si>
    <t>China: The train that never stops at a station.  </t>
  </si>
  <si>
    <t>The Hobbit: A question we've all had on our minds. </t>
  </si>
  <si>
    <t>The Hobbits: Misty Mountain acapella cover by Peter Hollens. </t>
  </si>
  <si>
    <t>The largest black holes in the universe.  </t>
  </si>
  <si>
    <t>The Marshawn Lynch touchdown.  </t>
  </si>
  <si>
    <t>The McGurk Effect: Watch your ears lie to you.  </t>
  </si>
  <si>
    <t>The more oil spills change, the more they stay the same. </t>
  </si>
  <si>
    <t>The new Audi R8 V10 plus.  </t>
  </si>
  <si>
    <t>The new Photoshop will blow you away.  </t>
  </si>
  <si>
    <t>The operating system of life.  </t>
  </si>
  <si>
    <t>The perfect ponytail in five seconds.  </t>
  </si>
  <si>
    <t>The rare Potoo bird from Paraguay has some cool camouflage.</t>
  </si>
  <si>
    <t>The real way to deal with slow walkers.  </t>
  </si>
  <si>
    <t>The sound of video game consoles.  </t>
  </si>
  <si>
    <t>This cat forgot about something.  </t>
  </si>
  <si>
    <t>This dog doesn't want kisses.  </t>
  </si>
  <si>
    <t>Just a guy making chess pieces.  </t>
  </si>
  <si>
    <t>This guy has a great VCR collection and an interesting way to present them.</t>
  </si>
  <si>
    <t>This is how you overtake in style.  </t>
  </si>
  <si>
    <t>This is how you spin a ball into the goal.  </t>
  </si>
  <si>
    <t>This is my jam.  </t>
  </si>
  <si>
    <t>This is what a million dollar pond looks like.  </t>
  </si>
  <si>
    <t>This is what happens when you attempt to take video of police in Sweden.</t>
  </si>
  <si>
    <t>This is worth watching at the end of a long day.  </t>
  </si>
  <si>
    <t>This may be the world's fastest typist.  </t>
  </si>
  <si>
    <t>This might be the world's most romantic marriage proposal. </t>
  </si>
  <si>
    <t>This nap is not happening…</t>
  </si>
  <si>
    <t>This pit bull puppy has the eye of the tiger.  </t>
  </si>
  <si>
    <t>This will break your heart.  </t>
  </si>
  <si>
    <t>Thorium can potentially solve our energy crisis.  </t>
  </si>
  <si>
    <t>Throwing boiling water in -30C in Yellowknife, NWT. </t>
  </si>
  <si>
    <t>Tigger got swagger.  </t>
  </si>
  <si>
    <t>Tilt-shift of the Carnival party in Rio de Janeiro.  </t>
  </si>
  <si>
    <t>Tim Thomas all-time top saves.  </t>
  </si>
  <si>
    <t>Time control dubstep dance.  </t>
  </si>
  <si>
    <t>Timelapse From Space: Earth.  </t>
  </si>
  <si>
    <t>Timelapse of a whole night at the ALMA Array Operations Site in Chile.</t>
  </si>
  <si>
    <t>Traffic jam theory.  </t>
  </si>
  <si>
    <t>Trololo: 800% hyper extended mix.  </t>
  </si>
  <si>
    <t>Turn a tripod into a steadicam by simply removing one screw. </t>
  </si>
  <si>
    <t>Turn your car into a tank.  </t>
  </si>
  <si>
    <t>Two adopted bunnies being adorable.  </t>
  </si>
  <si>
    <t>Two projectors create a real-life skinning effect on a simple, white living room.</t>
  </si>
  <si>
    <t>Two-year-old dancing the jive.  </t>
  </si>
  <si>
    <t>Ukraine tries its hand at building projection art.  </t>
  </si>
  <si>
    <t>Ultimate paintball duel with two Audis.  </t>
  </si>
  <si>
    <t>Ultrasound Surgery: Healing without cuts.  </t>
  </si>
  <si>
    <t>Universe to multiverse.  </t>
  </si>
  <si>
    <t>Unusual surfing.  </t>
  </si>
  <si>
    <t>Unusual voice.  </t>
  </si>
  <si>
    <t>Vader conducts Orchestra.  </t>
  </si>
  <si>
    <t>Various covers of "Somebody That I Used to Know" compiled by Wally De Backer, Gotye himself.</t>
  </si>
  <si>
    <t>Venezuela Youth Orchestra perform Bernstein's 'Mambo'. </t>
  </si>
  <si>
    <t>Very impressive pack leader.  </t>
  </si>
  <si>
    <t>Vilayanur Ramachandran: A journey to the center of your mind.</t>
  </si>
  <si>
    <t>Virtual Maps: Rebuilding the world one pixel at a time. </t>
  </si>
  <si>
    <t>Walking wheels for handicapped dogs.  </t>
  </si>
  <si>
    <t>Watch Till End: Herd of deer jump over a fence.  </t>
  </si>
  <si>
    <t>Water banning petition social experiment.  </t>
  </si>
  <si>
    <t>Wedding ring story.  </t>
  </si>
  <si>
    <t>Weird thing found in pub: Jurnet's Bar in Norwich, UK. </t>
  </si>
  <si>
    <t>Welcome to Earth timelapse by Luc Bergeron.  </t>
  </si>
  <si>
    <t>Whack-a-kitty.  </t>
  </si>
  <si>
    <t>What Aristotle and Joshua Bell can teach us about persuasion.</t>
  </si>
  <si>
    <t>What happens when we try to walk in a straight line blindfolded.</t>
  </si>
  <si>
    <t>What makes us feel good about our work?  </t>
  </si>
  <si>
    <t>What moms have to put up with.  </t>
  </si>
  <si>
    <t>What moms think about themselves vs. What their kids think. </t>
  </si>
  <si>
    <t>The greatest game of snooker ever played.  </t>
  </si>
  <si>
    <t>When it's too hot out for even a dog to swim outside. </t>
  </si>
  <si>
    <t>When vending machines betray you.  </t>
  </si>
  <si>
    <t>Where'd money go?  </t>
  </si>
  <si>
    <t>White paper art by Li Hongbo.  </t>
  </si>
  <si>
    <t>Why do we have a groove between our top lip and nose? </t>
  </si>
  <si>
    <t>Wilbur Sargunaraj: Love Marriage.  </t>
  </si>
  <si>
    <t>Wimp.com Archives</t>
  </si>
  <si>
    <t>Wimp.com: Best Online Videos</t>
  </si>
  <si>
    <t>Wind powered robot.  </t>
  </si>
  <si>
    <t>World's deadliest hamburger.  </t>
  </si>
  <si>
    <t>World's first manned flight with an electric multicopter. </t>
  </si>
  <si>
    <t>World's happiest DJ.  </t>
  </si>
  <si>
    <t>World's largest pickup truck.  </t>
  </si>
  <si>
    <t>Worst football mistake ever.  </t>
  </si>
  <si>
    <t>Would you risk your life to eat fish?  </t>
  </si>
  <si>
    <t>Xion Protective Gear: Flexible protective padding for rigorous activities.</t>
  </si>
  <si>
    <t>You can do a lot with a greenscreen.  </t>
  </si>
  <si>
    <t>Young girl with genetic disorder wows judges on the X Factor. </t>
  </si>
  <si>
    <t>Young hockey player makes a goal by bouncing puck off goalie's head.</t>
  </si>
  <si>
    <t>SITE</t>
  </si>
  <si>
    <t>Girl Scout cookies</t>
  </si>
  <si>
    <t>Seth Godin</t>
  </si>
  <si>
    <t>Never eat sushi at the airport</t>
  </si>
  <si>
    <t>What does it sound like when you change your mind?</t>
  </si>
  <si>
    <t>The first leap</t>
  </si>
  <si>
    <t>Welcome to the monoculture</t>
  </si>
  <si>
    <t>What happens to privacy?</t>
  </si>
  <si>
    <t>Get out the vote</t>
  </si>
  <si>
    <t>I'm an elitist</t>
  </si>
  <si>
    <t>The most important question</t>
  </si>
  <si>
    <t>Taking umbrage</t>
  </si>
  <si>
    <t>Is it time for a competitor to the Olympics?</t>
  </si>
  <si>
    <t>Most of all, money is a story</t>
  </si>
  <si>
    <t>Framers and polishers</t>
  </si>
  <si>
    <t>Might as well burn that bridge all the way down to the pilings</t>
  </si>
  <si>
    <t>The opposite of why is now</t>
  </si>
  <si>
    <t>Two magical sentences missing from most job ads</t>
  </si>
  <si>
    <t>Modesty and hubris</t>
  </si>
  <si>
    <t>Doing what gets rewarded</t>
  </si>
  <si>
    <t>Too stupid to know better?</t>
  </si>
  <si>
    <t>Done to us vs. things we do</t>
  </si>
  <si>
    <t>The Busy Persons Guide to Reducing Stress</t>
  </si>
  <si>
    <t>zen habits</t>
  </si>
  <si>
    <t>What Ive Learned as a Writer</t>
  </si>
  <si>
    <t>My Month Without a Smartphone</t>
  </si>
  <si>
    <t>What the Exercise Habit Did For Me</t>
  </si>
  <si>
    <t>Letting Go of Judging People</t>
  </si>
  <si>
    <t>This Moment</t>
  </si>
  <si>
    <t>When Youre Feeling Self-Doubt &amp; a Lack of Motivation</t>
  </si>
  <si>
    <t>Procrastination is a Mindfulness Problem</t>
  </si>
  <si>
    <t>36 Lessons Ive Learned About Habits</t>
  </si>
  <si>
    <t>The Child That Holds Us Back</t>
  </si>
  <si>
    <t>Zen Productivity</t>
  </si>
  <si>
    <t>The Incredible Importance of Sleep for Habits &amp; Motivation</t>
  </si>
  <si>
    <t>Fear is the Root of Your Problems</t>
  </si>
  <si>
    <t>Stateless Mindset</t>
  </si>
  <si>
    <t>How Repetition Can Kickstart a Habit</t>
  </si>
  <si>
    <t>Constant Task Switching</t>
  </si>
  <si>
    <t>I Tried to Quit &amp; Its Too Hard!</t>
  </si>
  <si>
    <t>Become Happy in the Face of Physical Misery</t>
  </si>
  <si>
    <t>How I Conduct My Business</t>
  </si>
  <si>
    <t>Dont Scratch the Itch</t>
  </si>
  <si>
    <t>Norway's Moving Terrorism Memorial Will Be A Gash In The Landscape</t>
  </si>
  <si>
    <t>Fast Company</t>
  </si>
  <si>
    <t>Cronut Inventor Says His Mind-Melting SXSW Milk And Cookie Shots Are Coming To NY</t>
  </si>
  <si>
    <t>#ERROR!</t>
  </si>
  <si>
    <t>How NBA Player Analytics Opened Up A Whole New Business For SAP</t>
  </si>
  <si>
    <t>Did Adidas Rip Off Nike's Flyknit Shoes?</t>
  </si>
  <si>
    <t>Sagmeister &amp; Walsh Compete In A Gameshow To Re-Create Adobe's Logo</t>
  </si>
  <si>
    <t>Mesmerizing Photos Of What The Night Sky Is Supposed To Look Like</t>
  </si>
  <si>
    <t>A Short History Of Anti-Barbies</t>
  </si>
  <si>
    <t>Facebook Releases A Cleaner, Mobile-Friendly News Feed</t>
  </si>
  <si>
    <t>A New Survey Reveals Which Social Media Brands People Are Most Attached To</t>
  </si>
  <si>
    <t>Could This Be The Look Of WhatsApp Under Facebook?</t>
  </si>
  <si>
    <t>Clap Your Hands Say Yeah On The Value Of Tiny Audiences</t>
  </si>
  <si>
    <t>5 Free Apps For Making Better To-Do Lists</t>
  </si>
  <si>
    <t>How This Photographer Made $15,000 In One Day On Instagram</t>
  </si>
  <si>
    <t>A Smart Watch For Kids, Designed For Worried Parents</t>
  </si>
  <si>
    <t>Samsung Debuts Milk, A Free Music Streaming Service For Galaxy Phones</t>
  </si>
  <si>
    <t>A Kid's Guide To How Internet Ads Work</t>
  </si>
  <si>
    <t>Study: Playing With Barbies Stunts Girls' Career Dreams</t>
  </si>
  <si>
    <t>Social Media is Great, But Don't Forget Old School Marketing</t>
  </si>
  <si>
    <t>Entrepreneur</t>
  </si>
  <si>
    <t>6 Ways a Leader Should Show Up</t>
  </si>
  <si>
    <t>10 Travel Hacks Every Business Traveler Should Know</t>
  </si>
  <si>
    <t>3 Ways to Grow Your Business By Focusing on the Customer</t>
  </si>
  <si>
    <t>5 Tricks to Producing Quality Content</t>
  </si>
  <si>
    <t>Power Pedicures: The New 'Golf' for Businesswomen?</t>
  </si>
  <si>
    <t>Inventor of the Cronut Reveals His Latest Creation</t>
  </si>
  <si>
    <t>7 Sins of Newbie Entrepreneurs</t>
  </si>
  <si>
    <t>Want to Make Email Subscribers Unhappy? Do These 6 Things.</t>
  </si>
  <si>
    <t>What's Holding You Back? 7 Reasons Your Business Isnt Growing.</t>
  </si>
  <si>
    <t>How 'The Wolf of Wall Street' Helped Me Increase My Sales by 50 Percent</t>
  </si>
  <si>
    <t>A Bronx Cheer for Silent Cheering</t>
  </si>
  <si>
    <t>When It's Time to Fire the Productive</t>
  </si>
  <si>
    <t>5 Sizzling Silicon Beach Startups to Watch</t>
  </si>
  <si>
    <t>Why You Should Listen First, Market Later (Video)</t>
  </si>
  <si>
    <t>Professional Dress Doesn't Have to Mean Boring</t>
  </si>
  <si>
    <t>This Woman's Massive Instagram Following Helped Her Launch a Business</t>
  </si>
  <si>
    <t>Does Your Team Have the Right Stuff to Attract Venture Capital?</t>
  </si>
  <si>
    <t>Private Companies Publicly Fundraising: Where's The Money Going?</t>
  </si>
  <si>
    <t>Is This the Airport of the Future?</t>
  </si>
  <si>
    <t>The Art of Learning: The Tool of Choice for Top Athletes, Traders, and Creatives</t>
  </si>
  <si>
    <t>Tim Ferriss</t>
  </si>
  <si>
    <t>Productivity Tricks for the Neurotic, Manic-Depressive, and Crazy (Like Me)</t>
  </si>
  <si>
    <t>Potential Tactics for Defeating Cancer  A Toolkit in 1,000 Words</t>
  </si>
  <si>
    <t>You Are What You Read: 14 Thought Leaders Share Their Bookshelves</t>
  </si>
  <si>
    <t>How to Cure Anxiety  One Workaholics Story, Six Techniques That Work</t>
  </si>
  <si>
    <t>Jony Ives Secret Coffee Ritual</t>
  </si>
  <si>
    <t>Announcing: The Tim Ferriss Experiment on Primetime TV (And How to Join Me)</t>
  </si>
  <si>
    <t>How to Write a Bestselling Book This Year  The Definitive Resource List and How-To Guide</t>
  </si>
  <si>
    <t>The Odd (And Effective) Routines of Famous Minds like Beethoven, Maya Angelou, and Francis Bacon</t>
  </si>
  <si>
    <t>The Tim Ferriss Book Club Launches  Book #1: Vagabonding</t>
  </si>
  <si>
    <t>How to Create a $4,000 Per Month Muse in 5 Days (Plus: How to Get Me As Your Mentor)</t>
  </si>
  <si>
    <t>One Month with No Phone  How to Go Phoneless in a Major US City</t>
  </si>
  <si>
    <t>Ten Popular Diets  Which Work and Which Are Hype?</t>
  </si>
  <si>
    <t>Preventing Burnout: A Cautionary Tale</t>
  </si>
  <si>
    <t>Premiere TV Episode! The Tim Ferriss Experiment  Online for Free</t>
  </si>
  <si>
    <t>Daily Rituals  The Tim Ferriss Book Club, Book #2</t>
  </si>
  <si>
    <t>Marc Eckos 10 Rules for Getting Influencer Attention</t>
  </si>
  <si>
    <t>How to Dominate Any Tradeshow, and Why Even Solo Entrepreneurs Should Try</t>
  </si>
  <si>
    <t>Premiere! The Tim Ferriss Experiment  Live Tweeting, Giveaways, Q&amp;A, Behind-The-Scenes, and More</t>
  </si>
  <si>
    <t>The Random Show, Episode 23  New Years Resolutions, Firearms, Start-up Finds, Zelda, and Obscene Thoughts on Grey Hairs</t>
  </si>
  <si>
    <t>How to Clear Your Mind in 15 Minutes</t>
  </si>
  <si>
    <t>Inc</t>
  </si>
  <si>
    <t>The Real Reason People Unfollow You on Twitter</t>
  </si>
  <si>
    <t>GitHub: We Don't Take Ass-in-Seat Metrics to Measure Performance</t>
  </si>
  <si>
    <t>Soft Skills Are Hard to Assess. And Even Harder to Succeed Without.</t>
  </si>
  <si>
    <t>Why You're Failing to Adopt the 7 Habits of Highly Effective People</t>
  </si>
  <si>
    <t>4 Ways to Get Intentional About Your Startup's Growth</t>
  </si>
  <si>
    <t>How to Scale an E-Commerce Business</t>
  </si>
  <si>
    <t>19 Horrible Things That Can Happen if You Drink Too Much Caffeine</t>
  </si>
  <si>
    <t>You May Now Launch Your Beer-Delivering Drones</t>
  </si>
  <si>
    <t>5 Bite-Size Business Lessons From the Girl Scouts</t>
  </si>
  <si>
    <t>What You Can Learn From Coupons.com's Long Road to Going Public</t>
  </si>
  <si>
    <t>Here's What You Should Really Be Eating for Breakfast</t>
  </si>
  <si>
    <t>5 Steps to Solving the Problems With Your Problem Solving</t>
  </si>
  <si>
    <t>4 Speaking Tricks That Work Every Time</t>
  </si>
  <si>
    <t>How to Give Proper Credit to Your Employees</t>
  </si>
  <si>
    <t>Michael Dell on the Dirty Little Secret About Big Data</t>
  </si>
  <si>
    <t>How to Spend the Last 10 Minutes of Every Meeting</t>
  </si>
  <si>
    <t>3 Ways to Push Your Team to Be More Productive and Not Be a Tyrant</t>
  </si>
  <si>
    <t>6 Things You Need to Know Today</t>
  </si>
  <si>
    <t>How to Finally Conquer That Dreaded To-Do List Item</t>
  </si>
  <si>
    <t>7 Proven Secrets of High-Converting Checkouts</t>
  </si>
  <si>
    <t>Copyblogger</t>
  </si>
  <si>
    <t>How to Write Killer Bullet Points</t>
  </si>
  <si>
    <t>8 Ways a Digital Media Platform is More Influential than Marketing</t>
  </si>
  <si>
    <t>How to Know When Your Web Design is Done</t>
  </si>
  <si>
    <t>Make It Rain: LinkedIn and the Media not Marketing Model</t>
  </si>
  <si>
    <t>Dont Waste Your Time with Native Advertising</t>
  </si>
  <si>
    <t>Become a Content Marketing Expert for Less Than 68 Cents a Day</t>
  </si>
  <si>
    <t>Last Day to Save $100 on Your Authority Membership</t>
  </si>
  <si>
    <t>Heres How Ann Handley (the Worlds First Chief Content Officer) Writes</t>
  </si>
  <si>
    <t>The Aggressive Work Ethic of Highly Creative People</t>
  </si>
  <si>
    <t>Timeless Marketing Advice from the Father of Advertisings Favorite Book</t>
  </si>
  <si>
    <t>Do You Want Your Website To Tell a Better Story?</t>
  </si>
  <si>
    <t>Can You Resist Clicking These 3 Headlines? (One is So Good I Had to Copy it)</t>
  </si>
  <si>
    <t>Does Your Copy Pass the Forehead Slap Test?</t>
  </si>
  <si>
    <t>How to Write Damn Good Sentences</t>
  </si>
  <si>
    <t>7 Creative Proofreading Tips To Transform Your Jaggedy Draft into a Polished Post</t>
  </si>
  <si>
    <t>How to Use Persuasive Words</t>
  </si>
  <si>
    <t>How Paying for Postage Made me a Better Marketer</t>
  </si>
  <si>
    <t>How Email Design Limitations Can Actually Be Liberating</t>
  </si>
  <si>
    <t>A Rabble-Rousers Rules for Writing Kick-Ass Closing Paragraphs</t>
  </si>
  <si>
    <t>A Solitary World: A Breathtaking Homage to H.G. Wells from a New Genre of Cinematic Poetry</t>
  </si>
  <si>
    <t>Brain Pickings</t>
  </si>
  <si>
    <t>An Illustrated Encyclopedia of Mythic Monsters, from Gremlins to Zombies to the Kraken</t>
  </si>
  <si>
    <t>Brian Enos Reading List: 20 Essential Books for Sustaining Civilization</t>
  </si>
  <si>
    <t>Stewart Brands Reading List: 76 Books to Sustain and Rebuild Humanity</t>
  </si>
  <si>
    <t>Italo Calvino on Distraction, Procrastination, and Newspapers as the Proto-Time-Waster</t>
  </si>
  <si>
    <t>The Miraculous in the Mundane: Richard Feynman Explains How Rubber Bands Work</t>
  </si>
  <si>
    <t>The Science of Our Warped Perception of Time, Animated</t>
  </si>
  <si>
    <t>Buckminster Fuller Presages Online Education, with a Touch of TED, Netflix, and Pandora, in 1962</t>
  </si>
  <si>
    <t>The Distracted Public: Saul Bellow on How Writers and Artists Save Us from the Moronic Inferno of Our Time</t>
  </si>
  <si>
    <t>Wondrous Beauty: How Elizabeth Patterson Bonaparte Pioneered the Ideal of the Independent Woman</t>
  </si>
  <si>
    <t>Happy 111th Birthday, Anas Nin: The Famous Diarist on Love and Life, Illustrated</t>
  </si>
  <si>
    <t>John Steinbeck on the Creative Spirit and the Meaning of Life</t>
  </si>
  <si>
    <t>Mark Twain on Masturbation</t>
  </si>
  <si>
    <t>Freuds Life and Legacy, in a Comic</t>
  </si>
  <si>
    <t>The Nature of the Self: Experimental Philosopher Joshua Knobe on How We Know Who We Are</t>
  </si>
  <si>
    <t>The Hating Book: A Vintage Illustrated Parable About What Every Friendship Needs</t>
  </si>
  <si>
    <t>Dinner with Mr. Darcy: Recipes from Jane Austens Novels and Letters</t>
  </si>
  <si>
    <t>Advice from Artists on How to Overcome Creative Block, Handle Criticism, and Nurture Your Sense of Self-Worth</t>
  </si>
  <si>
    <t>Vladimir Nabokov on Writing, Reading, and the Three Qualities a Great Storyteller Must Have</t>
  </si>
  <si>
    <t>The River: Exploring the Inner Seasonality of Being Human in Gorgeous Watercolors by Italian Artist Alessandro Sanna</t>
  </si>
  <si>
    <t>An Introduction to PR Strategy for SEOs</t>
  </si>
  <si>
    <t>Moz blog</t>
  </si>
  <si>
    <t>Mobile Site Audit Checklist</t>
  </si>
  <si>
    <t>5 Things I Wish I Knew as an Agency Marketer - Whiteboard Friday</t>
  </si>
  <si>
    <t>Scaling Up the Effort: The Process Behind Great (Contracted) Content</t>
  </si>
  <si>
    <t>A Deep Dive into Google MyAnswers</t>
  </si>
  <si>
    <t>The Death of Keyword Ranking Reports? 10 Superior SEO Stats - Whiteboard Friday</t>
  </si>
  <si>
    <t>Google Analytics Checklist for New Projects</t>
  </si>
  <si>
    <t>Are Links Losing Value in Google's Algorithm? - Whiteboard Friday</t>
  </si>
  <si>
    <t>How Your Salary Compares to Online Marketers Across the World</t>
  </si>
  <si>
    <t>3 Steps to Identify Blog Topics that are Relevant to Your Audience</t>
  </si>
  <si>
    <t>The Best Way to Suck at Marketing - Whiteboard Friday</t>
  </si>
  <si>
    <t>6 Ways to Earn Higher Rankings Without Investing in Content Creation and Marketing - Whiteboard Friday</t>
  </si>
  <si>
    <t>Why Your Brand Shouldn't Fear Assigning Authorship</t>
  </si>
  <si>
    <t>(Provided): 10 Ways to Prove SEO Value in Google Analytics</t>
  </si>
  <si>
    <t>Why Every Business Should Spend at Least $1 per Day on Facebook Ads</t>
  </si>
  <si>
    <t>75 Content Starters for Any Industry</t>
  </si>
  <si>
    <t>Social Engagement Metrics That Matter - Measuring, Tracking, and Reporting FTW</t>
  </si>
  <si>
    <t>A Wakeup Call: Are You Prepared for the Day Your Rankings Vanish?</t>
  </si>
  <si>
    <t>6 Steps to Compiling an Integrated Online Marketing Strategy</t>
  </si>
  <si>
    <t>New Study Shows Original Content Reaches More People on Facebook</t>
  </si>
  <si>
    <t>Guide to Facebook Reach: What Marketers Need to Know</t>
  </si>
  <si>
    <t>Social Media Examiner</t>
  </si>
  <si>
    <t>How to Create Visual Social Media Content</t>
  </si>
  <si>
    <t>Unlimited Pinterest Secret Boards: This Week in Social Media</t>
  </si>
  <si>
    <t>5 Hashtag Tracking Tools for Twitter, Facebook and Beyond</t>
  </si>
  <si>
    <t>How to Use LinkedIn to Build Relationships and Generate Leads</t>
  </si>
  <si>
    <t>4 Steps to Building an Engaging Presence on Social Media</t>
  </si>
  <si>
    <t>Visual Storytelling: How to Use Visuals, Videos and Social Media to Market Your Business</t>
  </si>
  <si>
    <t>6 Ways Twitter Chats Can Help You Connect With Your Audience</t>
  </si>
  <si>
    <t>How to Use Reddit to Generate Leads</t>
  </si>
  <si>
    <t>29 Social Media Tools Recommended by the Pros</t>
  </si>
  <si>
    <t>5 Social Media Trends for 2014: New Research</t>
  </si>
  <si>
    <t>How to Encourage Google+ Fans to Share Your Content</t>
  </si>
  <si>
    <t>5 Ways Businesses Are Using Visual Storytelling on Facebook</t>
  </si>
  <si>
    <t>18 Social Media SEO Resources to Improve Your Search Ranking</t>
  </si>
  <si>
    <t>5 Ways to Make Shareable Images That Drive Traffic</t>
  </si>
  <si>
    <t>6 WordPress Plugins That Ensure Your Posts Look Good When Shared on Social Media</t>
  </si>
  <si>
    <t>How to Increase Your Social Media Following by Over 700%</t>
  </si>
  <si>
    <t>How to Maximize Your LinkedIn Endorsements</t>
  </si>
  <si>
    <t>LinkedIn Opens Blogging Platform to All: This Week in Social Media</t>
  </si>
  <si>
    <t>5 Ways to Grow Your Twitter Reach</t>
  </si>
  <si>
    <t>Answering the Dreaded So, What Do You Do? Question</t>
  </si>
  <si>
    <t>99u</t>
  </si>
  <si>
    <t>How to Effectively Manage Your Inner Critic</t>
  </si>
  <si>
    <t>Aaron Dignan: Digital Isnt Software, Its a Mindset</t>
  </si>
  <si>
    <t>Think Big But Start Small: How Google Innovates</t>
  </si>
  <si>
    <t>A Well-Designed Reminder to Enjoy the Little Things (And Then Some)</t>
  </si>
  <si>
    <t>Top Weekend Reads: 9 Things You Should Know About Your Caffeine Habit</t>
  </si>
  <si>
    <t>Do Anti-depressants Stifle Creativity?</t>
  </si>
  <si>
    <t>The 3 Questions You Need to Ask Before You Do What You Love</t>
  </si>
  <si>
    <t>7 Ways to Achieve Olympic-Level Motivation</t>
  </si>
  <si>
    <t>The 99U Conference Experience: Re-Focused &amp; Re-Designed</t>
  </si>
  <si>
    <t>Stuck? Try Drawing Your Ideas</t>
  </si>
  <si>
    <t>How To Write Emails That Get Results</t>
  </si>
  <si>
    <t>Jonathan Perelman: Content Is King, But Distribution Is Queen</t>
  </si>
  <si>
    <t>Forget Big Data. Use Little Data for Incremental Self-Improvement.</t>
  </si>
  <si>
    <t>Nikhil Arora: Transparent Is the New Clever</t>
  </si>
  <si>
    <t>Dont Aim For the Finish Line: Astronaut Chris Hadfield on Success</t>
  </si>
  <si>
    <t>Why So Many Creatives Love Working on Trains</t>
  </si>
  <si>
    <t>Why You Procrastinate, and What to Do About It</t>
  </si>
  <si>
    <t>Visualizing Positive Outcomes May Keep You From Ever Getting There</t>
  </si>
  <si>
    <t>Top Weekend Reads: Be the Most Interesting Person in the Room</t>
  </si>
  <si>
    <t>25 Sneaky Online Tools and Gadgets to Help You Spy on Your Competitors</t>
  </si>
  <si>
    <t>KISSmetrics</t>
  </si>
  <si>
    <t>8 Fresh Customer Service Ideas Worth Stealing</t>
  </si>
  <si>
    <t>What Can You Learn From Looking at The Data of Over 2.2 Million Email Campaigns?</t>
  </si>
  <si>
    <t>What You Need to Know About Open Graph Meta Tags for Total Facebook and Twitter Mastery</t>
  </si>
  <si>
    <t>How to Not Blow $10,000 on Google AdWords  Part 1</t>
  </si>
  <si>
    <t>25 Ways to Make Your First Online Sale</t>
  </si>
  <si>
    <t>75 Resources for Writing Incredible Copy that Converts</t>
  </si>
  <si>
    <t>How to Protect Your Website from Negative SEO</t>
  </si>
  <si>
    <t>What Types of Posts Get Shared the Most on Facebook?</t>
  </si>
  <si>
    <t>Infographic: Roadmap for a Trustworthy E-Commerce Website</t>
  </si>
  <si>
    <t>Where Marketing Ends, Branding Begins</t>
  </si>
  <si>
    <t>Stop Doing That! THIS is How You Do Social Media.</t>
  </si>
  <si>
    <t>The SEO Guide for Marketplaces and eCommerce Sites</t>
  </si>
  <si>
    <t>Coding vs. Relationship Building: Which is More Important for You to Focus On?</t>
  </si>
  <si>
    <t>No Content, No Problem: Utilizing Others Content to Boost Your Own Strategy</t>
  </si>
  <si>
    <t>The Real Truth About Google and Guest Blogging</t>
  </si>
  <si>
    <t>How To Turn Your Online Visitors Into Customers Without Them Even Knowing</t>
  </si>
  <si>
    <t>6 Tips for Wooing Customers with an Enchanting Business Blog</t>
  </si>
  <si>
    <t>Are You a Victim of Your Own A/B Tests Deception?</t>
  </si>
  <si>
    <t>The Beginners Guide to Inbound App Marketing</t>
  </si>
  <si>
    <t>Short Yoga Session Stimulates Brain Function Immediately Afterwards</t>
  </si>
  <si>
    <t>PsyBlog</t>
  </si>
  <si>
    <t>3 Minutes of Tetris Reduces Cravings for Drink, Cigarettes and Food</t>
  </si>
  <si>
    <t>Memory: 10 Fascinating Quirks Everyone Should Know</t>
  </si>
  <si>
    <t>Why Breastfed Babies Are So Smart</t>
  </si>
  <si>
    <t>Genetic Trigger Discoverd For Most Common Form of Mental Disability and Autism</t>
  </si>
  <si>
    <t>Free Play: Simple Items More Fun For Children</t>
  </si>
  <si>
    <t>Meditation Can Make You More Creative</t>
  </si>
  <si>
    <t>Higher Risk of Mental Illness for Those With Older Fathers</t>
  </si>
  <si>
    <t>Origins of Language: Neanderthals May Have Been Able to Talk</t>
  </si>
  <si>
    <t>Family Problems In Childhood Affect Brain Development</t>
  </si>
  <si>
    <t>Autism: Vital Link Found Between Vitamin D and Serotonin Production</t>
  </si>
  <si>
    <t>Superstars of Psychology: 10 Best Short Talks (Videos)</t>
  </si>
  <si>
    <t>How Aging Changes What Makes You Happy</t>
  </si>
  <si>
    <t>Dreams: 10 Striking Insights From Psychological Science</t>
  </si>
  <si>
    <t>Antidepressants: Higher Rates of Psychological Side-Effects Revealed by New Study</t>
  </si>
  <si>
    <t>Six Neurotoxic Industrial Chemicals Linked to Rise In Brain Disorders</t>
  </si>
  <si>
    <t>Beauty in Art and Mathematics Activates The Same Brain Region</t>
  </si>
  <si>
    <t>How New Ideas Change Your Brain Cells</t>
  </si>
  <si>
    <t>Childhood Amnesia: The Age at Which Our Earliest Memories Fade</t>
  </si>
  <si>
    <t>America: Happiest and Saddest States</t>
  </si>
  <si>
    <t>40 Regrets You Dont Want to Have in 40 Years</t>
  </si>
  <si>
    <t>Marc and Angel Hack Life</t>
  </si>
  <si>
    <t>28 Ways to Uncomplicate Your Relationships</t>
  </si>
  <si>
    <t>8 Things to Remember When Everything Goes Wrong</t>
  </si>
  <si>
    <t>9 Good Signs Youre in the Right Relationship</t>
  </si>
  <si>
    <t>10 Painfully Obvious Truths Everyone Forgets Too Soon</t>
  </si>
  <si>
    <t>25 Things You Need to Stop Wasting Time On</t>
  </si>
  <si>
    <t>50 Things to Let Go of Before Your Next Birthday</t>
  </si>
  <si>
    <t>7 Stressful Things to Start Ignoring</t>
  </si>
  <si>
    <t>10 Places Unhappy People Search for Happiness</t>
  </si>
  <si>
    <t>9 Signs Youre Going to Die Happy</t>
  </si>
  <si>
    <t>10 Gifts You Deserve to Give Yourself</t>
  </si>
  <si>
    <t>15 Powerful Beliefs that Will Free You from Negativity</t>
  </si>
  <si>
    <t>7 Signs Youre Hanging With the Wrong Crowd</t>
  </si>
  <si>
    <t>12 Easy Ways to Make Life Simple Again</t>
  </si>
  <si>
    <t>9 Ways to Never Regret Another Day of Your Life</t>
  </si>
  <si>
    <t>12 Rules for Being Beautifully Human</t>
  </si>
  <si>
    <t>10 Ways to Stop Treating Yourself</t>
  </si>
  <si>
    <t>10 Things Happy Families Do Differently</t>
  </si>
  <si>
    <t>15 Things You Have to Forget to Get Ahead</t>
  </si>
  <si>
    <t>8 Things Happy, Successful People Never Say</t>
  </si>
  <si>
    <t>Why YouTube Pre-Roll Ads Rock &amp; How To Take Advantage of Them</t>
  </si>
  <si>
    <t>Convince and Convert</t>
  </si>
  <si>
    <t>The Five Promises Every Corporate Social Media Account Should Make</t>
  </si>
  <si>
    <t>An Airline that Genuinely Delights Passengers using Social Media</t>
  </si>
  <si>
    <t>15 Reasons Why Analytics Prediction Will Make You a Better Marketer</t>
  </si>
  <si>
    <t>4 Experts on What It Takes to Be an Amazing Social Pro</t>
  </si>
  <si>
    <t>A Step-By-Step Guide to Setting Up a Mobile Marketing Campaign</t>
  </si>
  <si>
    <t>Your Headlines Suck. Heres What You Can Do About It</t>
  </si>
  <si>
    <t>Did We Just Invent A New Form of Blogging?</t>
  </si>
  <si>
    <t>9 New Examples of Youtility and Incredibly Useful Marketing</t>
  </si>
  <si>
    <t>New Research: Most Companies Do Not Have the Talent to Leverage Marketing Analytics</t>
  </si>
  <si>
    <t>Why Facebook Is More Like Verizon Than Like Google</t>
  </si>
  <si>
    <t>How to Use Presentations for Content Marketing</t>
  </si>
  <si>
    <t>In a Huge Company, Community Managers Become the Heroes</t>
  </si>
  <si>
    <t>Why the Best Social Media Education Might Be Right Under Your Nose</t>
  </si>
  <si>
    <t>Bloggers Arent Just Bloggers: A Solid Example of Multi-Channel Marketing</t>
  </si>
  <si>
    <t>Blog Rescue: 7 Common Problems with Corporate Blogs</t>
  </si>
  <si>
    <t>How Improvisation Can Make Us Better Marketers</t>
  </si>
  <si>
    <t>The Value of Co-Campaigning: Two is Better Than One</t>
  </si>
  <si>
    <t>Coca-Cola Promotes Friendly Competition Among Fans With #CokeGames Contest</t>
  </si>
  <si>
    <t>How Molson, Airbnb, and American Apparel Scored Social Media Gold in Sochi</t>
  </si>
  <si>
    <t>How To Make Your Kids Smarter: 10 Steps Backed By Science</t>
  </si>
  <si>
    <t>Barking up the wrong tree</t>
  </si>
  <si>
    <t>What The Music You Love Says About You And How It Can Improve Your Life</t>
  </si>
  <si>
    <t>How To Raise Happy Kids  10 Steps Backed By Science</t>
  </si>
  <si>
    <t>4 Lifehacks From Ancient Philosophers That Will Make You Happier</t>
  </si>
  <si>
    <t>The Single Most Proven Way To Get Smarter And Happier</t>
  </si>
  <si>
    <t>8 Things The Most Successful People Do That Make Them Great</t>
  </si>
  <si>
    <t>The Two Words That Will Lead You To Success And Happiness</t>
  </si>
  <si>
    <t>Lessons From The Samurai: The Secret To Always Being At Your Best</t>
  </si>
  <si>
    <t>The Way To Happiness: Remember The 4 Ps</t>
  </si>
  <si>
    <t>How To Have A Great Relationship: 5 Words You Need To Remember</t>
  </si>
  <si>
    <t>20 Simple Secrets Of Happy Families  All Backed By Science</t>
  </si>
  <si>
    <t>The Simple Thing That Makes The Happiest People In The World So Happy</t>
  </si>
  <si>
    <t>7 Things The Most Interesting People All Have In Common</t>
  </si>
  <si>
    <t>Here Are The 7 Things That Can Make You Wildly Successful</t>
  </si>
  <si>
    <t>How To Be Cool: 5 Research-Backed Tips</t>
  </si>
  <si>
    <t>How Poor Planning And Being Impulsive Can Lead To Big Wins In Life</t>
  </si>
  <si>
    <t>9 Steps To New Years Resolutions That Last Longer Than New Years Day</t>
  </si>
  <si>
    <t>3 Ways Elephants And Neuroscience Can Help You Make Better Decisions</t>
  </si>
  <si>
    <t>8 Steps To Getting The Perfect Mentor For You</t>
  </si>
  <si>
    <t>How To Be A Better Parent: 3 Counterintuitive Lessons From Science</t>
  </si>
  <si>
    <t>The Cookie Monster Knows More About Willpower Than You</t>
  </si>
  <si>
    <t>Farnam Street</t>
  </si>
  <si>
    <t>Richard Feynman: The Universe in a Glass of Wine</t>
  </si>
  <si>
    <t>Contagious: 6 Reasons Things Catch On</t>
  </si>
  <si>
    <t>5 Short Reads to Expand Your Mind</t>
  </si>
  <si>
    <t>What Is Complexity?</t>
  </si>
  <si>
    <t>The Man Who Never Quit</t>
  </si>
  <si>
    <t>Angela Duckworth on Why Grit Matters More than IQ</t>
  </si>
  <si>
    <t>Teddy Roosevelts 10 Rules For Reading</t>
  </si>
  <si>
    <t>How To Think</t>
  </si>
  <si>
    <t>Chris Hadfield on Life, the Universe and Whats Really Out There</t>
  </si>
  <si>
    <t>Love is Wise, Hatred is Foolish</t>
  </si>
  <si>
    <t>How Using a Decision Journal can Help you Make Better Decisions</t>
  </si>
  <si>
    <t>The Minimum Effective Dose: Why Less is More</t>
  </si>
  <si>
    <t>Following your Passion is Horrible Advice</t>
  </si>
  <si>
    <t>The Dangers of Planning: Goals Gone Wild</t>
  </si>
  <si>
    <t>Being Wrong: Adventures in the Margin of Error</t>
  </si>
  <si>
    <t>Falsification</t>
  </si>
  <si>
    <t>Accountability</t>
  </si>
  <si>
    <t>The Structure of a Story</t>
  </si>
  <si>
    <t>Anne Lamott: Some Instructions on Writing and Life</t>
  </si>
  <si>
    <t>3 Popular Conversion Tactics That Can Backfire If Youre Not Careful</t>
  </si>
  <si>
    <t>Unbounce</t>
  </si>
  <si>
    <t>So You Think Youre a Landing Page Designer? [5 Templates Critiqued]</t>
  </si>
  <si>
    <t>The Bakers Guide to PPC Marketing</t>
  </si>
  <si>
    <t>10 Landing Page Mistakes Youll Never Make Again</t>
  </si>
  <si>
    <t>11 Documentaries That Will Make You a Smarter Marketer</t>
  </si>
  <si>
    <t>Get Prospects to Say Yes With This Simple Landing Page Copy Hack</t>
  </si>
  <si>
    <t>Why People Dont Trust Your Landing Page Testimonials</t>
  </si>
  <si>
    <t>Dont Learn to Code: 10 Essential Tools That Help Marketers Focus on Marketing</t>
  </si>
  <si>
    <t>How to Formulate A Smart A/B Test Hypothesis (and Why Theyre Crucial)</t>
  </si>
  <si>
    <t>10 Content Marketing Growth Hacks [with Infographic]</t>
  </si>
  <si>
    <t>Why You Should Focus On Clicks Before Conversions</t>
  </si>
  <si>
    <t>Are Excessively Positive Customer Reviews Hurting Your Conversion Rates? [Study]</t>
  </si>
  <si>
    <t>10 Inspiring Marketing Talks To Help You Kick-Start 2014</t>
  </si>
  <si>
    <t>4 Simple Changes that Boosted Conversions by 1250% [Case Study]</t>
  </si>
  <si>
    <t>Why These 5 Ugly Designs Convert Beautifully</t>
  </si>
  <si>
    <t>10 Words That Only a Marketer Could Have Made Up</t>
  </si>
  <si>
    <t>10 Landing Page Examples Thatll Make You Propose or Toss the Ring</t>
  </si>
  <si>
    <t>The Secret Power of the AdWords Search Terms Report</t>
  </si>
  <si>
    <t>How to Get Your Leads to Like You More with Facebook Custom Audiences</t>
  </si>
  <si>
    <t>5 Landing Page Videos That Will Make You Jealous</t>
  </si>
  <si>
    <t>Facebook Did Something and Marketers Will Screw it Up</t>
  </si>
  <si>
    <t>Jon Loomer Digital</t>
  </si>
  <si>
    <t>New Facebook Advertising Campaign Structure: The Addition of Ad Sets</t>
  </si>
  <si>
    <t>Keeping it Real, The New Facebook Ad Campaigns and Facebook Page Tagging</t>
  </si>
  <si>
    <t>Facebook Fraud Response: Are Facebook Ads a Waste of Money?</t>
  </si>
  <si>
    <t>All Facebook Image Dimensions: Timeline, Posts, Ads [Infographic]</t>
  </si>
  <si>
    <t>Facebook Call-to-Action Buttons: Create for Ads and Organic Posts</t>
  </si>
  <si>
    <t>Website Custom Audiences: Target Visitors with Facebook Ads (Not FBX!)</t>
  </si>
  <si>
    <t>Facebook to Marketers: Stop Using Text Updates to Game the News Feed</t>
  </si>
  <si>
    <t>Ultimate Guide: Facebook Insights Glossary of Terms [Infographic]</t>
  </si>
  <si>
    <t>Do Multi-Image Facebook Posts Lead to Increased Reach and Engagement?</t>
  </si>
  <si>
    <t>This is Why You Shouldnt Build a Business Entirely Within Facebook</t>
  </si>
  <si>
    <t>The Death of Facebook Interest Targeting: Shifting Budget Priorities</t>
  </si>
  <si>
    <t>Youre More Than a Marketer</t>
  </si>
  <si>
    <t>Facebook Call-to-Action Buttons: Everything You Need to Know [Video]</t>
  </si>
  <si>
    <t>How to Sell on Facebook [Video]</t>
  </si>
  <si>
    <t>Facebook Website Custom Audiences: Increase Fans, Traffic and Sales</t>
  </si>
  <si>
    <t>Facebook Website Custom Audiences: What You Need to Know [Video]</t>
  </si>
  <si>
    <t>Text Updates Devalued in the Facebook News Feed Now What? [Video]</t>
  </si>
  <si>
    <t>WCA Lookalike: Target Facebook Users Similar to Website Visitors</t>
  </si>
  <si>
    <t>Experimenting with Facebook Website Custom Audiences</t>
  </si>
  <si>
    <t>Support Teams: Stop Being Blinded by Faster Response Times</t>
  </si>
  <si>
    <t>Help Scout blog</t>
  </si>
  <si>
    <t>Customer Service is a Two-Way Street</t>
  </si>
  <si>
    <t>A Scientific Take on Viral Marketing (with 7 Classic Examples)</t>
  </si>
  <si>
    <t>The Art of Creating a Magnetic Value Proposition</t>
  </si>
  <si>
    <t>Why Remote Teams Are the Future (and How to Make Them Work)</t>
  </si>
  <si>
    <t>25 Unconventional Business Books that You Won't See on Most Bookshelves (But Should)</t>
  </si>
  <si>
    <t>Features Tell, but Benefits Sell</t>
  </si>
  <si>
    <t>Lessons in Customer Service from the Worlds Most Beloved Companies</t>
  </si>
  <si>
    <t>These 10 Heartwarming Customer Service Stories Will Put a Huge Smile on Your Face</t>
  </si>
  <si>
    <t>How to Handle 8 Challenging Customer Service Scenarios</t>
  </si>
  <si>
    <t>Six Ways Remote Teams Can Crush Their To-Do Lists</t>
  </si>
  <si>
    <t>Phrases to Improve Every Support Interaction</t>
  </si>
  <si>
    <t>Harsh Truths That Will Make You a Better Support Rep</t>
  </si>
  <si>
    <t>Lessons in Customer Experience from a World-Class Hospitality Consultant</t>
  </si>
  <si>
    <t>How to Build a Brand that Wins Over Customers Hearts and Wallets</t>
  </si>
  <si>
    <t>Can Excellent Customer Service Really Be Delivered Over Email?</t>
  </si>
  <si>
    <t>Using the Customer Service Tone</t>
  </si>
  <si>
    <t>Show and Tell: Creative Ways to Bring in Customers with Interactive Experiences</t>
  </si>
  <si>
    <t>The Right (and Wrong) Way to Handle a Company Crisis</t>
  </si>
  <si>
    <t>Can Better Customer Service Be Used to Increase Prices?</t>
  </si>
  <si>
    <t>Site</t>
  </si>
  <si>
    <t>Avg Char Count (correlation)</t>
  </si>
  <si>
    <t>Number Avg</t>
  </si>
  <si>
    <t>No Number Avg</t>
  </si>
  <si>
    <t>Question Avg</t>
  </si>
  <si>
    <t>No Question Avg</t>
  </si>
  <si>
    <t>Buzzfeed</t>
  </si>
  <si>
    <t>ViralNova</t>
  </si>
  <si>
    <t>UpWorthy</t>
  </si>
  <si>
    <t>Wimp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</si>
</sst>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0.0"/>
      <color rgb="FF000000"/>
      <name val="Calibri"/>
    </font>
    <font>
      <b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000000"/>
      <name val="Lucida grande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168EEA"/>
      <name val="Lucida grande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1.0"/>
      <color rgb="FF000000"/>
      <name val="Lucida grande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1.0"/>
      <color rgb="FF000000"/>
      <name val="Lucida grande"/>
    </font>
    <font>
      <b val="0"/>
      <i val="0"/>
      <strike val="0"/>
      <u val="none"/>
      <sz val="11.0"/>
      <color rgb="FFFFFFFF"/>
      <name val="Lucida grande"/>
    </font>
    <font>
      <b/>
      <i val="0"/>
      <strike val="0"/>
      <u val="none"/>
      <sz val="11.0"/>
      <color rgb="FF000000"/>
      <name val="Lucida grande"/>
    </font>
    <font>
      <b val="0"/>
      <i val="0"/>
      <strike val="0"/>
      <u/>
      <sz val="12.0"/>
      <color rgb="FF0000FF"/>
      <name val="Calibri"/>
    </font>
    <font>
      <b val="0"/>
      <i val="0"/>
      <strike val="0"/>
      <u val="none"/>
      <sz val="11.0"/>
      <color rgb="FF000000"/>
      <name val="Lucida grande"/>
    </font>
    <font>
      <b val="0"/>
      <i val="0"/>
      <strike val="0"/>
      <u val="none"/>
      <sz val="11.0"/>
      <color rgb="FF000000"/>
      <name val="Lucida grande"/>
    </font>
    <font>
      <b val="0"/>
      <i val="0"/>
      <strike val="0"/>
      <u val="none"/>
      <sz val="11.0"/>
      <color rgb="FF000000"/>
      <name val="Lucida grande"/>
    </font>
    <font>
      <b val="0"/>
      <i val="0"/>
      <strike val="0"/>
      <u val="none"/>
      <sz val="11.0"/>
      <color rgb="FF000000"/>
      <name val="Lucida grande"/>
    </font>
    <font>
      <b val="0"/>
      <i val="0"/>
      <strike val="0"/>
      <u val="none"/>
      <sz val="11.0"/>
      <color rgb="FF000000"/>
      <name val="Lucida grande"/>
    </font>
    <font>
      <b val="0"/>
      <i val="0"/>
      <strike val="0"/>
      <u val="none"/>
      <sz val="11.0"/>
      <color rgb="FF000000"/>
      <name val="Lucida grande"/>
    </font>
    <font>
      <b val="0"/>
      <i val="0"/>
      <strike val="0"/>
      <u val="none"/>
      <sz val="11.0"/>
      <color rgb="FF000000"/>
      <name val="Lucida grande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EFEFEF"/>
        <bgColor indexed="64"/>
      </patternFill>
    </fill>
    <fill>
      <patternFill patternType="solid">
        <fgColor rgb="FF168EEA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1">
    <xf borderId="0" fillId="0" fontId="0" numFmtId="0" xfId="0" applyAlignment="1">
      <alignment horizontal="general" vertical="bottom" wrapText="1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general" vertical="bottom" wrapText="1"/>
    </xf>
    <xf borderId="0" fillId="0" fontId="0" numFmtId="0" xfId="0" applyAlignment="1">
      <alignment horizontal="center" vertical="bottom" wrapText="1"/>
    </xf>
    <xf borderId="0" fillId="0" fontId="4" numFmtId="0" xfId="0" applyFont="1"/>
    <xf borderId="0" fillId="2" fontId="5" numFmtId="0" xfId="0" applyAlignment="1" applyFill="1" applyFont="1">
      <alignment horizontal="center" vertical="center"/>
    </xf>
    <xf borderId="0" fillId="0" fontId="6" numFmtId="3" xfId="0" applyFont="1" applyNumberFormat="1"/>
    <xf borderId="0" fillId="0" fontId="7" numFmtId="0" xfId="0" applyAlignment="1" applyFont="1">
      <alignment horizontal="center" vertical="bottom"/>
    </xf>
    <xf borderId="0" fillId="3" fontId="8" numFmtId="0" xfId="0" applyAlignment="1" applyFill="1" applyFont="1">
      <alignment horizontal="general" vertical="bottom" wrapText="1"/>
    </xf>
    <xf borderId="0" fillId="0" fontId="9" numFmtId="0" xfId="0" applyFont="1"/>
    <xf borderId="0" fillId="3" fontId="10" numFmtId="0" xfId="0" applyAlignment="1" applyFill="1" applyFont="1">
      <alignment horizontal="center" vertical="center"/>
    </xf>
    <xf borderId="0" fillId="0" fontId="11" numFmtId="0" xfId="0" applyFont="1"/>
    <xf borderId="0" fillId="0" fontId="12" numFmtId="0" xfId="0" applyFont="1"/>
    <xf borderId="0" fillId="2" fontId="13" numFmtId="9" xfId="0" applyFill="1" applyFont="1" applyNumberFormat="1"/>
    <xf borderId="0" fillId="0" fontId="14" numFmtId="0" xfId="0" applyAlignment="1" applyFont="1">
      <alignment horizontal="center" vertical="bottom"/>
    </xf>
    <xf borderId="0" fillId="4" fontId="15" numFmtId="0" xfId="0" applyAlignment="1" applyFill="1" applyFont="1">
      <alignment horizontal="center" vertical="bottom"/>
    </xf>
    <xf borderId="0" fillId="2" fontId="16" numFmtId="0" xfId="0" applyFill="1" applyFont="1"/>
    <xf borderId="0" fillId="2" fontId="17" numFmtId="0" xfId="0" applyAlignment="1" applyFill="1" applyFont="1">
      <alignment horizontal="center" vertical="bottom"/>
    </xf>
    <xf borderId="0" fillId="0" fontId="18" numFmtId="9" xfId="0" applyFont="1" applyNumberFormat="1"/>
    <xf borderId="0" fillId="0" fontId="19" numFmtId="0" xfId="0" applyFont="1"/>
  </cellXfs>
  <cellStyles count="1">
    <cellStyle xfId="0" name="Normal" builtinId="0"/>
  </cell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2162175" cy="800100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162175" cy="800100"/>
        </a:xfrm>
        <a:prstGeom prst="rect">
          <a:avLst/>
        </a:prstGeom>
        <a:noFill/>
      </xdr:spPr>
    </xdr:pic>
    <xdr:clientData fLocksWithSheet="0"/>
  </xdr:oneCellAnchor>
</xdr:wsDr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14" defaultRowHeight="12.75"/>
  <cols>
    <col customWidth="1" min="1" max="1" width="17.86"/>
    <col customWidth="1" min="2" max="2" width="18.71"/>
    <col customWidth="1" min="4" max="4" width="18.43"/>
    <col customWidth="1" min="5" max="5" width="18.14"/>
    <col customWidth="1" min="6" max="6" width="18.86"/>
    <col customWidth="1" min="8" max="8" width="19.57"/>
    <col customWidth="1" min="10" max="10" width="23.71"/>
  </cols>
  <sheetData>
    <row r="1">
      <c r="A1" s="6" t="s">
        <v>0</v>
      </c>
      <c r="B1" s="6"/>
      <c r="D1" s="6" t="s">
        <v>1</v>
      </c>
      <c r="E1" s="6"/>
      <c r="F1" s="6" t="s">
        <v>2</v>
      </c>
      <c r="G1" s="6"/>
      <c r="H1" s="6" t="s">
        <v>3</v>
      </c>
      <c r="I1" s="6"/>
      <c r="J1" s="6" t="s">
        <v>4</v>
      </c>
      <c r="K1" s="6"/>
    </row>
    <row r="2" ht="14.25" customHeight="1">
      <c r="A2" s="6"/>
      <c r="B2" s="6"/>
      <c r="D2" s="6"/>
      <c r="E2" s="6"/>
      <c r="F2" s="6"/>
      <c r="G2" s="6"/>
      <c r="H2" s="6"/>
      <c r="I2" s="6"/>
      <c r="J2" s="6"/>
      <c r="K2" s="6"/>
    </row>
    <row r="3">
      <c r="A3" s="11" t="s">
        <v>5</v>
      </c>
      <c r="B3" s="11" t="s">
        <v>6</v>
      </c>
      <c r="C3" s="11" t="s">
        <v>7</v>
      </c>
      <c r="D3" s="11" t="s">
        <v>5</v>
      </c>
      <c r="E3" s="11" t="s">
        <v>6</v>
      </c>
      <c r="F3" s="11" t="s">
        <v>8</v>
      </c>
      <c r="G3" s="11" t="s">
        <v>6</v>
      </c>
      <c r="H3" s="11" t="s">
        <v>8</v>
      </c>
      <c r="I3" s="11" t="s">
        <v>6</v>
      </c>
      <c r="J3" s="11" t="s">
        <v>8</v>
      </c>
      <c r="K3" s="11" t="s">
        <v>6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11"/>
      <c r="B4" s="11" t="s">
        <v>9</v>
      </c>
      <c r="C4" s="11" t="s">
        <v>7</v>
      </c>
      <c r="D4" s="11" t="s">
        <v>10</v>
      </c>
      <c r="E4" s="11" t="s">
        <v>9</v>
      </c>
      <c r="F4" s="11" t="s">
        <v>10</v>
      </c>
      <c r="G4" s="11" t="s">
        <v>9</v>
      </c>
      <c r="H4" s="11" t="s">
        <v>10</v>
      </c>
      <c r="I4" s="11" t="s">
        <v>9</v>
      </c>
      <c r="J4" s="11" t="s">
        <v>10</v>
      </c>
      <c r="K4" s="11" t="s">
        <v>9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8"/>
      <c r="B5" s="8"/>
      <c r="C5" s="10"/>
      <c r="D5" s="8"/>
      <c r="E5" s="8"/>
      <c r="F5" s="8"/>
      <c r="G5" s="8"/>
      <c r="H5" s="8"/>
      <c r="I5" s="8"/>
      <c r="J5" s="8"/>
      <c r="K5" s="8"/>
    </row>
    <row r="6">
      <c r="A6" s="15" t="s">
        <v>11</v>
      </c>
      <c r="B6" s="15">
        <v>1066</v>
      </c>
      <c r="C6" s="19">
        <f>B6/3016</f>
        <v>0.353448275862069</v>
      </c>
      <c r="D6" s="15" t="s">
        <v>12</v>
      </c>
      <c r="E6" s="15">
        <v>161</v>
      </c>
      <c r="F6" s="15" t="s">
        <v>13</v>
      </c>
      <c r="G6" s="15">
        <v>114</v>
      </c>
      <c r="H6" s="15" t="s">
        <v>14</v>
      </c>
      <c r="I6" s="15">
        <v>22</v>
      </c>
      <c r="J6" s="15" t="s">
        <v>15</v>
      </c>
      <c r="K6" s="15">
        <v>15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>
      <c r="A7" s="18" t="s">
        <v>16</v>
      </c>
      <c r="B7" s="18">
        <v>866</v>
      </c>
      <c r="C7" s="14">
        <f>B7/3016</f>
        <v>0.287135278514589</v>
      </c>
      <c r="D7" s="18" t="s">
        <v>17</v>
      </c>
      <c r="E7" s="18">
        <v>157</v>
      </c>
      <c r="F7" s="18" t="s">
        <v>18</v>
      </c>
      <c r="G7" s="18">
        <v>93</v>
      </c>
      <c r="H7" s="18" t="s">
        <v>19</v>
      </c>
      <c r="I7" s="18">
        <v>20</v>
      </c>
      <c r="J7" s="18" t="s">
        <v>20</v>
      </c>
      <c r="K7" s="18">
        <v>9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>
      <c r="A8" s="15" t="s">
        <v>21</v>
      </c>
      <c r="B8" s="15">
        <v>731</v>
      </c>
      <c r="C8" s="19">
        <f>B8/3016</f>
        <v>0.24237400530504</v>
      </c>
      <c r="D8" s="15" t="s">
        <v>22</v>
      </c>
      <c r="E8" s="15">
        <v>144</v>
      </c>
      <c r="F8" s="15" t="s">
        <v>23</v>
      </c>
      <c r="G8" s="15">
        <v>69</v>
      </c>
      <c r="H8" s="15" t="s">
        <v>24</v>
      </c>
      <c r="I8" s="15">
        <v>16</v>
      </c>
      <c r="J8" s="15" t="s">
        <v>25</v>
      </c>
      <c r="K8" s="15">
        <v>9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>
      <c r="A9" s="18" t="s">
        <v>26</v>
      </c>
      <c r="B9" s="18">
        <v>698</v>
      </c>
      <c r="C9" s="14">
        <f>B9/3016</f>
        <v>0.231432360742706</v>
      </c>
      <c r="D9" s="18" t="s">
        <v>27</v>
      </c>
      <c r="E9" s="18">
        <v>143</v>
      </c>
      <c r="F9" s="18" t="s">
        <v>28</v>
      </c>
      <c r="G9" s="18">
        <v>55</v>
      </c>
      <c r="H9" s="18" t="s">
        <v>29</v>
      </c>
      <c r="I9" s="18">
        <v>16</v>
      </c>
      <c r="J9" s="18" t="s">
        <v>30</v>
      </c>
      <c r="K9" s="18">
        <v>8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16" t="s">
        <v>31</v>
      </c>
      <c r="B10" s="16">
        <v>588</v>
      </c>
      <c r="C10" s="19">
        <f>B10/3016</f>
        <v>0.194960212201592</v>
      </c>
      <c r="D10" s="15" t="s">
        <v>32</v>
      </c>
      <c r="E10" s="15">
        <v>133</v>
      </c>
      <c r="F10" s="15" t="s">
        <v>33</v>
      </c>
      <c r="G10" s="15">
        <v>51</v>
      </c>
      <c r="H10" s="15" t="s">
        <v>34</v>
      </c>
      <c r="I10" s="15">
        <v>15</v>
      </c>
      <c r="J10" s="15" t="s">
        <v>35</v>
      </c>
      <c r="K10" s="4">
        <v>8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>
      <c r="A11" s="18" t="s">
        <v>36</v>
      </c>
      <c r="B11" s="18">
        <v>501</v>
      </c>
      <c r="C11" s="14">
        <f>B11/3016</f>
        <v>0.166114058355438</v>
      </c>
      <c r="D11" s="18" t="s">
        <v>37</v>
      </c>
      <c r="E11" s="18">
        <v>133</v>
      </c>
      <c r="F11" s="18" t="s">
        <v>38</v>
      </c>
      <c r="G11" s="18">
        <v>47</v>
      </c>
      <c r="H11" s="18" t="s">
        <v>39</v>
      </c>
      <c r="I11" s="18">
        <v>15</v>
      </c>
      <c r="J11" s="18" t="s">
        <v>40</v>
      </c>
      <c r="K11" s="18">
        <v>7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16" t="s">
        <v>41</v>
      </c>
      <c r="B12" s="16">
        <v>437</v>
      </c>
      <c r="C12" s="19">
        <f>B12/3016</f>
        <v>0.144893899204244</v>
      </c>
      <c r="D12" s="15" t="s">
        <v>42</v>
      </c>
      <c r="E12" s="15">
        <v>120</v>
      </c>
      <c r="F12" s="15" t="s">
        <v>43</v>
      </c>
      <c r="G12" s="15">
        <v>44</v>
      </c>
      <c r="H12" s="15" t="s">
        <v>44</v>
      </c>
      <c r="I12" s="15">
        <v>13</v>
      </c>
      <c r="J12" s="15" t="s">
        <v>45</v>
      </c>
      <c r="K12" s="15">
        <v>7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>
      <c r="A13" s="18" t="s">
        <v>46</v>
      </c>
      <c r="B13" s="18">
        <v>431</v>
      </c>
      <c r="C13" s="14">
        <f>B13/3016</f>
        <v>0.14290450928382</v>
      </c>
      <c r="D13" s="18" t="s">
        <v>47</v>
      </c>
      <c r="E13" s="18">
        <v>111</v>
      </c>
      <c r="F13" s="18" t="s">
        <v>48</v>
      </c>
      <c r="G13" s="18">
        <v>40</v>
      </c>
      <c r="H13" s="18" t="s">
        <v>49</v>
      </c>
      <c r="I13" s="18">
        <v>12</v>
      </c>
      <c r="J13" s="18" t="s">
        <v>50</v>
      </c>
      <c r="K13" s="18">
        <v>7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16" t="s">
        <v>51</v>
      </c>
      <c r="B14" s="16">
        <v>394</v>
      </c>
      <c r="C14" s="19">
        <f>B14/3016</f>
        <v>0.130636604774536</v>
      </c>
      <c r="D14" s="15" t="s">
        <v>52</v>
      </c>
      <c r="E14" s="15">
        <v>108</v>
      </c>
      <c r="F14" s="15" t="s">
        <v>53</v>
      </c>
      <c r="G14" s="15">
        <v>39</v>
      </c>
      <c r="H14" s="15" t="s">
        <v>54</v>
      </c>
      <c r="I14" s="15">
        <v>12</v>
      </c>
      <c r="J14" s="15" t="s">
        <v>55</v>
      </c>
      <c r="K14" s="15">
        <v>7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>
      <c r="A15" s="18" t="s">
        <v>56</v>
      </c>
      <c r="B15" s="18">
        <v>389</v>
      </c>
      <c r="C15" s="14">
        <f>B15/3016</f>
        <v>0.128978779840849</v>
      </c>
      <c r="D15" s="18" t="s">
        <v>57</v>
      </c>
      <c r="E15" s="18">
        <v>107</v>
      </c>
      <c r="F15" s="18" t="s">
        <v>58</v>
      </c>
      <c r="G15" s="18">
        <v>38</v>
      </c>
      <c r="H15" s="18" t="s">
        <v>59</v>
      </c>
      <c r="I15" s="18">
        <v>12</v>
      </c>
      <c r="J15" s="18" t="s">
        <v>60</v>
      </c>
      <c r="K15" s="18">
        <v>7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>
      <c r="A16" s="16" t="s">
        <v>61</v>
      </c>
      <c r="B16" s="16">
        <v>333</v>
      </c>
      <c r="C16" s="19">
        <f>B16/3016</f>
        <v>0.110411140583554</v>
      </c>
      <c r="D16" s="15" t="s">
        <v>62</v>
      </c>
      <c r="E16" s="15">
        <v>106</v>
      </c>
      <c r="F16" s="15" t="s">
        <v>63</v>
      </c>
      <c r="G16" s="15">
        <v>37</v>
      </c>
      <c r="H16" s="15" t="s">
        <v>64</v>
      </c>
      <c r="I16" s="15">
        <v>12</v>
      </c>
      <c r="J16" s="15" t="s">
        <v>65</v>
      </c>
      <c r="K16" s="15">
        <v>7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>
      <c r="A17" s="18" t="s">
        <v>66</v>
      </c>
      <c r="B17" s="18">
        <v>281</v>
      </c>
      <c r="C17" s="14">
        <f>B17/3016</f>
        <v>0.09316976127321</v>
      </c>
      <c r="D17" s="18" t="s">
        <v>67</v>
      </c>
      <c r="E17" s="18">
        <v>104</v>
      </c>
      <c r="F17" s="18" t="s">
        <v>68</v>
      </c>
      <c r="G17" s="18">
        <v>33</v>
      </c>
      <c r="H17" s="18" t="s">
        <v>69</v>
      </c>
      <c r="I17" s="18">
        <v>11</v>
      </c>
      <c r="J17" s="18" t="s">
        <v>70</v>
      </c>
      <c r="K17" s="18">
        <v>6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>
      <c r="A18" s="16" t="s">
        <v>71</v>
      </c>
      <c r="B18" s="16">
        <v>247</v>
      </c>
      <c r="C18" s="19">
        <f>B18/3016</f>
        <v>0.081896551724138</v>
      </c>
      <c r="D18" s="15" t="s">
        <v>72</v>
      </c>
      <c r="E18" s="15">
        <v>104</v>
      </c>
      <c r="F18" s="15" t="s">
        <v>73</v>
      </c>
      <c r="G18" s="15">
        <v>33</v>
      </c>
      <c r="H18" s="15" t="s">
        <v>74</v>
      </c>
      <c r="I18" s="15">
        <v>11</v>
      </c>
      <c r="J18" s="15" t="s">
        <v>75</v>
      </c>
      <c r="K18" s="15">
        <v>6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>
      <c r="A19" s="18" t="s">
        <v>76</v>
      </c>
      <c r="B19" s="18">
        <v>225</v>
      </c>
      <c r="C19" s="14">
        <f>B19/3016</f>
        <v>0.074602122015915</v>
      </c>
      <c r="D19" s="18" t="s">
        <v>77</v>
      </c>
      <c r="E19" s="18">
        <v>104</v>
      </c>
      <c r="F19" s="18" t="s">
        <v>78</v>
      </c>
      <c r="G19" s="18">
        <v>32</v>
      </c>
      <c r="H19" s="18" t="s">
        <v>79</v>
      </c>
      <c r="I19" s="18">
        <v>11</v>
      </c>
      <c r="J19" s="18" t="s">
        <v>80</v>
      </c>
      <c r="K19" s="18">
        <v>6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16" t="s">
        <v>81</v>
      </c>
      <c r="B20" s="16">
        <v>214</v>
      </c>
      <c r="C20" s="19">
        <f>B20/3016</f>
        <v>0.070954907161804</v>
      </c>
      <c r="D20" s="15" t="s">
        <v>82</v>
      </c>
      <c r="E20" s="15">
        <v>102</v>
      </c>
      <c r="F20" s="15" t="s">
        <v>83</v>
      </c>
      <c r="G20" s="15">
        <v>32</v>
      </c>
      <c r="H20" s="15" t="s">
        <v>84</v>
      </c>
      <c r="I20" s="15">
        <v>11</v>
      </c>
      <c r="J20" s="15" t="s">
        <v>85</v>
      </c>
      <c r="K20" s="15">
        <v>6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>
      <c r="A21" s="18" t="s">
        <v>86</v>
      </c>
      <c r="B21" s="18">
        <v>204</v>
      </c>
      <c r="C21" s="14">
        <f>B21/3016</f>
        <v>0.06763925729443</v>
      </c>
      <c r="D21" s="18" t="s">
        <v>87</v>
      </c>
      <c r="E21" s="18">
        <v>101</v>
      </c>
      <c r="F21" s="18" t="s">
        <v>88</v>
      </c>
      <c r="G21" s="18">
        <v>31</v>
      </c>
      <c r="H21" s="18" t="s">
        <v>89</v>
      </c>
      <c r="I21" s="18">
        <v>10</v>
      </c>
      <c r="J21" s="18" t="s">
        <v>90</v>
      </c>
      <c r="K21" s="18">
        <v>6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15" t="s">
        <v>91</v>
      </c>
      <c r="B22" s="15">
        <v>202</v>
      </c>
      <c r="C22" s="19">
        <f>B22/3016</f>
        <v>0.066976127320955</v>
      </c>
      <c r="D22" s="15" t="s">
        <v>92</v>
      </c>
      <c r="E22" s="15">
        <v>100</v>
      </c>
      <c r="F22" s="15" t="s">
        <v>93</v>
      </c>
      <c r="G22" s="15">
        <v>30</v>
      </c>
      <c r="H22" s="15" t="s">
        <v>94</v>
      </c>
      <c r="I22" s="15">
        <v>10</v>
      </c>
      <c r="J22" s="4"/>
      <c r="K22" s="15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>
      <c r="A23" s="18" t="s">
        <v>95</v>
      </c>
      <c r="B23" s="18">
        <v>192</v>
      </c>
      <c r="C23" s="14">
        <f>B23/3016</f>
        <v>0.063660477453581</v>
      </c>
      <c r="D23" s="18" t="s">
        <v>96</v>
      </c>
      <c r="E23" s="18">
        <v>98</v>
      </c>
      <c r="F23" s="18" t="s">
        <v>97</v>
      </c>
      <c r="G23" s="18">
        <v>30</v>
      </c>
      <c r="H23" s="18" t="s">
        <v>98</v>
      </c>
      <c r="I23" s="18">
        <v>10</v>
      </c>
      <c r="J23" s="18"/>
      <c r="K23" s="18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>
      <c r="A24" s="15" t="s">
        <v>99</v>
      </c>
      <c r="B24" s="15">
        <v>175</v>
      </c>
      <c r="C24" s="19">
        <f>B24/3016</f>
        <v>0.058023872679045</v>
      </c>
      <c r="D24" s="15" t="s">
        <v>100</v>
      </c>
      <c r="E24" s="15">
        <v>97</v>
      </c>
      <c r="F24" s="15" t="s">
        <v>101</v>
      </c>
      <c r="G24" s="15">
        <v>30</v>
      </c>
      <c r="H24" s="15" t="s">
        <v>102</v>
      </c>
      <c r="I24" s="15">
        <v>10</v>
      </c>
      <c r="J24" s="15"/>
      <c r="K24" s="15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>
      <c r="A25" s="18" t="s">
        <v>103</v>
      </c>
      <c r="B25" s="18">
        <v>171</v>
      </c>
      <c r="C25" s="14">
        <f>B25/3016</f>
        <v>0.056697612732096</v>
      </c>
      <c r="D25" s="18" t="s">
        <v>104</v>
      </c>
      <c r="E25" s="18">
        <v>96</v>
      </c>
      <c r="F25" s="18"/>
      <c r="G25" s="18"/>
      <c r="H25" s="18" t="s">
        <v>105</v>
      </c>
      <c r="I25" s="18">
        <v>10</v>
      </c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>
      <c r="A26" s="15" t="s">
        <v>106</v>
      </c>
      <c r="B26" s="15">
        <v>161</v>
      </c>
      <c r="C26" s="19">
        <f>B26/3016</f>
        <v>0.053381962864722</v>
      </c>
      <c r="D26" s="15" t="s">
        <v>107</v>
      </c>
      <c r="E26" s="15">
        <v>95</v>
      </c>
      <c r="F26" s="15"/>
      <c r="G26" s="15"/>
      <c r="H26" s="15"/>
      <c r="I26" s="15"/>
      <c r="J26" s="15"/>
      <c r="K26" s="15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>
      <c r="A27" s="18" t="s">
        <v>108</v>
      </c>
      <c r="B27" s="18">
        <v>135</v>
      </c>
      <c r="C27" s="14">
        <f>B27/3016</f>
        <v>0.044761273209549</v>
      </c>
      <c r="D27" s="18" t="s">
        <v>109</v>
      </c>
      <c r="E27" s="18">
        <v>95</v>
      </c>
      <c r="F27" s="18"/>
      <c r="G27" s="18"/>
      <c r="H27" s="18"/>
      <c r="I27" s="18"/>
      <c r="J27" s="18"/>
      <c r="K27" s="18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>
      <c r="A28" s="15" t="s">
        <v>110</v>
      </c>
      <c r="B28" s="15">
        <v>134</v>
      </c>
      <c r="C28" s="19">
        <f>B28/3016</f>
        <v>0.044429708222812</v>
      </c>
      <c r="D28" s="15" t="s">
        <v>111</v>
      </c>
      <c r="E28" s="15">
        <v>93</v>
      </c>
      <c r="F28" s="15"/>
      <c r="G28" s="15"/>
      <c r="H28" s="15"/>
      <c r="I28" s="15"/>
      <c r="J28" s="15"/>
      <c r="K28" s="15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>
      <c r="A29" s="18" t="s">
        <v>112</v>
      </c>
      <c r="B29" s="18">
        <v>131</v>
      </c>
      <c r="C29" s="14">
        <f>B29/3016</f>
        <v>0.0434350132626</v>
      </c>
      <c r="D29" s="18" t="s">
        <v>113</v>
      </c>
      <c r="E29" s="18">
        <v>92</v>
      </c>
      <c r="F29" s="18"/>
      <c r="G29" s="18"/>
      <c r="H29" s="18"/>
      <c r="I29" s="18"/>
      <c r="J29" s="18"/>
      <c r="K29" s="18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>
      <c r="A30" s="15" t="s">
        <v>114</v>
      </c>
      <c r="B30" s="15">
        <v>129</v>
      </c>
      <c r="C30" s="19">
        <f>B30/3016</f>
        <v>0.042771883289125</v>
      </c>
      <c r="D30" s="15" t="s">
        <v>115</v>
      </c>
      <c r="E30" s="15">
        <v>88</v>
      </c>
      <c r="F30" s="15"/>
      <c r="G30" s="15"/>
      <c r="H30" s="15"/>
      <c r="I30" s="15"/>
      <c r="J30" s="15"/>
      <c r="K30" s="15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>
      <c r="A31" s="15" t="s">
        <v>116</v>
      </c>
      <c r="B31" s="15">
        <v>128</v>
      </c>
      <c r="C31" s="19">
        <f>B31/3016</f>
        <v>0.042440318302387</v>
      </c>
      <c r="D31" s="15" t="s">
        <v>117</v>
      </c>
      <c r="E31" s="15">
        <v>85</v>
      </c>
      <c r="F31" s="15"/>
      <c r="G31" s="15"/>
      <c r="H31" s="15"/>
      <c r="I31" s="15"/>
      <c r="J31" s="15"/>
      <c r="K31" s="15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>
      <c r="A32" s="15" t="s">
        <v>118</v>
      </c>
      <c r="B32" s="15">
        <v>128</v>
      </c>
      <c r="C32" s="19">
        <f>B32/3016</f>
        <v>0.042440318302387</v>
      </c>
      <c r="D32" s="15" t="s">
        <v>119</v>
      </c>
      <c r="E32" s="15">
        <v>82</v>
      </c>
      <c r="F32" s="15"/>
      <c r="G32" s="15"/>
      <c r="H32" s="15"/>
      <c r="I32" s="15"/>
      <c r="J32" s="15"/>
      <c r="K32" s="15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>
      <c r="A33" s="15" t="s">
        <v>120</v>
      </c>
      <c r="B33" s="15">
        <v>120</v>
      </c>
      <c r="C33" s="19">
        <f>B33/3016</f>
        <v>0.039787798408488</v>
      </c>
      <c r="D33" s="15" t="s">
        <v>121</v>
      </c>
      <c r="E33" s="15">
        <v>82</v>
      </c>
      <c r="F33" s="15"/>
      <c r="G33" s="15"/>
      <c r="H33" s="15"/>
      <c r="I33" s="15"/>
      <c r="J33" s="15"/>
      <c r="K33" s="15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>
      <c r="A34" s="15" t="s">
        <v>122</v>
      </c>
      <c r="B34" s="15">
        <v>120</v>
      </c>
      <c r="C34" s="19">
        <f>B34/3016</f>
        <v>0.039787798408488</v>
      </c>
      <c r="D34" s="15" t="s">
        <v>123</v>
      </c>
      <c r="E34" s="15">
        <v>81</v>
      </c>
      <c r="F34" s="15"/>
      <c r="G34" s="15"/>
      <c r="H34" s="15"/>
      <c r="I34" s="15"/>
      <c r="J34" s="15"/>
      <c r="K34" s="15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>
      <c r="A35" s="15" t="s">
        <v>124</v>
      </c>
      <c r="B35" s="15">
        <v>118</v>
      </c>
      <c r="C35" s="19">
        <f>B35/3016</f>
        <v>0.039124668435013</v>
      </c>
      <c r="D35" s="15" t="s">
        <v>125</v>
      </c>
      <c r="E35" s="15">
        <v>81</v>
      </c>
      <c r="F35" s="15"/>
      <c r="G35" s="15"/>
      <c r="H35" s="15"/>
      <c r="I35" s="15"/>
      <c r="J35" s="15"/>
      <c r="K35" s="15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>
      <c r="A36" s="15" t="s">
        <v>17</v>
      </c>
      <c r="B36" s="15">
        <v>117</v>
      </c>
      <c r="C36" s="19">
        <f>B36/3016</f>
        <v>0.038793103448276</v>
      </c>
      <c r="D36" s="15" t="s">
        <v>126</v>
      </c>
      <c r="E36" s="15">
        <v>81</v>
      </c>
      <c r="F36" s="15"/>
      <c r="G36" s="15"/>
      <c r="H36" s="15"/>
      <c r="I36" s="15"/>
      <c r="J36" s="15"/>
      <c r="K36" s="15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>
      <c r="A37" s="15" t="s">
        <v>127</v>
      </c>
      <c r="B37" s="15">
        <v>107</v>
      </c>
      <c r="C37" s="19">
        <f>B37/3016</f>
        <v>0.035477453580902</v>
      </c>
      <c r="D37" s="15" t="s">
        <v>128</v>
      </c>
      <c r="E37" s="15">
        <v>80</v>
      </c>
      <c r="F37" s="15"/>
      <c r="G37" s="15"/>
      <c r="H37" s="15"/>
      <c r="I37" s="15"/>
      <c r="J37" s="15"/>
      <c r="K37" s="15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>
      <c r="A38" s="15" t="s">
        <v>129</v>
      </c>
      <c r="B38" s="15">
        <v>106</v>
      </c>
      <c r="C38" s="19">
        <f>B38/3016</f>
        <v>0.035145888594164</v>
      </c>
      <c r="D38" s="15" t="s">
        <v>130</v>
      </c>
      <c r="E38" s="15">
        <v>76</v>
      </c>
      <c r="F38" s="15"/>
      <c r="G38" s="15"/>
      <c r="H38" s="15"/>
      <c r="I38" s="15"/>
      <c r="J38" s="15"/>
      <c r="K38" s="15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>
      <c r="A39" s="15" t="s">
        <v>131</v>
      </c>
      <c r="B39" s="15">
        <v>106</v>
      </c>
      <c r="C39" s="19">
        <f>B39/3016</f>
        <v>0.035145888594164</v>
      </c>
      <c r="D39" s="15" t="s">
        <v>132</v>
      </c>
      <c r="E39" s="15">
        <v>74</v>
      </c>
      <c r="F39" s="15"/>
      <c r="G39" s="15"/>
      <c r="H39" s="15"/>
      <c r="I39" s="15"/>
      <c r="J39" s="15"/>
      <c r="K39" s="15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>
      <c r="A40" s="15" t="s">
        <v>133</v>
      </c>
      <c r="B40" s="15">
        <v>106</v>
      </c>
      <c r="C40" s="19">
        <f>B40/3016</f>
        <v>0.035145888594164</v>
      </c>
      <c r="D40" s="15" t="s">
        <v>134</v>
      </c>
      <c r="E40" s="15">
        <v>71</v>
      </c>
      <c r="F40" s="15"/>
      <c r="G40" s="15"/>
      <c r="H40" s="15"/>
      <c r="I40" s="15"/>
      <c r="J40" s="15"/>
      <c r="K40" s="15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>
      <c r="A41" s="15" t="s">
        <v>135</v>
      </c>
      <c r="B41" s="15">
        <v>105</v>
      </c>
      <c r="C41" s="19">
        <f>B41/3016</f>
        <v>0.034814323607427</v>
      </c>
      <c r="D41" s="15" t="s">
        <v>136</v>
      </c>
      <c r="E41" s="15">
        <v>69</v>
      </c>
      <c r="F41" s="15"/>
      <c r="G41" s="15"/>
      <c r="H41" s="15"/>
      <c r="I41" s="15"/>
      <c r="J41" s="15"/>
      <c r="K41" s="15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>
      <c r="A42" s="15" t="s">
        <v>137</v>
      </c>
      <c r="B42" s="15">
        <v>104</v>
      </c>
      <c r="C42" s="19">
        <f>B42/3016</f>
        <v>0.03448275862069</v>
      </c>
      <c r="D42" s="15" t="s">
        <v>138</v>
      </c>
      <c r="E42" s="15">
        <v>68</v>
      </c>
      <c r="F42" s="15"/>
      <c r="G42" s="15"/>
      <c r="H42" s="15"/>
      <c r="I42" s="15"/>
      <c r="J42" s="15"/>
      <c r="K42" s="15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>
      <c r="A43" s="15" t="s">
        <v>22</v>
      </c>
      <c r="B43" s="15">
        <v>99</v>
      </c>
      <c r="C43" s="19">
        <f>B43/3016</f>
        <v>0.032824933687003</v>
      </c>
      <c r="D43" s="15" t="s">
        <v>139</v>
      </c>
      <c r="E43" s="15">
        <v>67</v>
      </c>
      <c r="F43" s="15"/>
      <c r="G43" s="15"/>
      <c r="H43" s="15"/>
      <c r="I43" s="15"/>
      <c r="J43" s="15"/>
      <c r="K43" s="15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>
      <c r="A44" s="15" t="s">
        <v>12</v>
      </c>
      <c r="B44" s="15">
        <v>97</v>
      </c>
      <c r="C44" s="19">
        <f>B44/3016</f>
        <v>0.032161803713528</v>
      </c>
      <c r="D44" s="15" t="s">
        <v>140</v>
      </c>
      <c r="E44" s="15">
        <v>67</v>
      </c>
      <c r="F44" s="15"/>
      <c r="G44" s="15"/>
      <c r="H44" s="15"/>
      <c r="I44" s="15"/>
      <c r="J44" s="15"/>
      <c r="K44" s="15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>
      <c r="A45" s="15" t="s">
        <v>141</v>
      </c>
      <c r="B45" s="15">
        <v>97</v>
      </c>
      <c r="C45" s="19">
        <f>B45/3016</f>
        <v>0.032161803713528</v>
      </c>
      <c r="D45" s="15" t="s">
        <v>142</v>
      </c>
      <c r="E45" s="15">
        <v>65</v>
      </c>
      <c r="F45" s="15"/>
      <c r="G45" s="15"/>
      <c r="H45" s="15"/>
      <c r="I45" s="15"/>
      <c r="J45" s="15"/>
      <c r="K45" s="15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>
      <c r="A46" s="15" t="s">
        <v>143</v>
      </c>
      <c r="B46" s="15">
        <v>97</v>
      </c>
      <c r="C46" s="19">
        <f>B46/3016</f>
        <v>0.032161803713528</v>
      </c>
      <c r="D46" s="15" t="s">
        <v>144</v>
      </c>
      <c r="E46" s="15">
        <v>64</v>
      </c>
      <c r="F46" s="15"/>
      <c r="G46" s="15"/>
      <c r="H46" s="15"/>
      <c r="I46" s="15"/>
      <c r="J46" s="15"/>
      <c r="K46" s="15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>
      <c r="A47" s="15" t="s">
        <v>145</v>
      </c>
      <c r="B47" s="15">
        <v>95</v>
      </c>
      <c r="C47" s="19">
        <f>B47/3016</f>
        <v>0.031498673740053</v>
      </c>
      <c r="D47" s="15" t="s">
        <v>146</v>
      </c>
      <c r="E47" s="15">
        <v>64</v>
      </c>
      <c r="F47" s="15"/>
      <c r="G47" s="15"/>
      <c r="H47" s="15"/>
      <c r="I47" s="15"/>
      <c r="J47" s="15"/>
      <c r="K47" s="15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>
      <c r="A48" s="15" t="s">
        <v>147</v>
      </c>
      <c r="B48" s="15">
        <v>95</v>
      </c>
      <c r="C48" s="19">
        <f>B48/3016</f>
        <v>0.031498673740053</v>
      </c>
      <c r="D48" s="15" t="s">
        <v>148</v>
      </c>
      <c r="E48" s="15">
        <v>63</v>
      </c>
      <c r="F48" s="15"/>
      <c r="G48" s="15"/>
      <c r="H48" s="15"/>
      <c r="I48" s="15"/>
      <c r="J48" s="15"/>
      <c r="K48" s="15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>
      <c r="A49" s="15" t="s">
        <v>149</v>
      </c>
      <c r="B49" s="15">
        <v>87</v>
      </c>
      <c r="C49" s="19">
        <f>B49/3016</f>
        <v>0.028846153846154</v>
      </c>
      <c r="D49" s="15" t="s">
        <v>150</v>
      </c>
      <c r="E49" s="15">
        <v>62</v>
      </c>
      <c r="F49" s="15"/>
      <c r="G49" s="15"/>
      <c r="H49" s="15"/>
      <c r="I49" s="15"/>
      <c r="J49" s="15"/>
      <c r="K49" s="15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>
      <c r="A50" s="15" t="s">
        <v>27</v>
      </c>
      <c r="B50" s="15">
        <v>84</v>
      </c>
      <c r="C50" s="19">
        <f>B50/3016</f>
        <v>0.027851458885942</v>
      </c>
      <c r="D50" s="15" t="s">
        <v>151</v>
      </c>
      <c r="E50" s="15">
        <v>61</v>
      </c>
      <c r="F50" s="15"/>
      <c r="G50" s="15"/>
      <c r="H50" s="15"/>
      <c r="I50" s="15"/>
      <c r="J50" s="15"/>
      <c r="K50" s="15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>
      <c r="A51" s="15" t="s">
        <v>62</v>
      </c>
      <c r="B51" s="15">
        <v>84</v>
      </c>
      <c r="C51" s="19">
        <f>B51/3016</f>
        <v>0.027851458885942</v>
      </c>
      <c r="D51" s="15" t="s">
        <v>152</v>
      </c>
      <c r="E51" s="15">
        <v>60</v>
      </c>
      <c r="F51" s="15"/>
      <c r="G51" s="15"/>
      <c r="H51" s="15"/>
      <c r="I51" s="15"/>
      <c r="J51" s="15"/>
      <c r="K51" s="15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>
      <c r="A52" s="15" t="s">
        <v>153</v>
      </c>
      <c r="B52" s="15">
        <v>82</v>
      </c>
      <c r="C52" s="19">
        <f>B52/3016</f>
        <v>0.027188328912467</v>
      </c>
      <c r="D52" s="15" t="s">
        <v>154</v>
      </c>
      <c r="E52" s="15">
        <v>60</v>
      </c>
      <c r="F52" s="15"/>
      <c r="G52" s="15"/>
      <c r="H52" s="15"/>
      <c r="I52" s="15"/>
      <c r="J52" s="15"/>
      <c r="K52" s="15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>
      <c r="A53" s="15" t="s">
        <v>155</v>
      </c>
      <c r="B53" s="15">
        <v>81</v>
      </c>
      <c r="C53" s="19">
        <f>B53/3016</f>
        <v>0.026856763925729</v>
      </c>
      <c r="D53" s="15" t="s">
        <v>156</v>
      </c>
      <c r="E53" s="15">
        <v>59</v>
      </c>
      <c r="F53" s="15"/>
      <c r="G53" s="15"/>
      <c r="H53" s="15"/>
      <c r="I53" s="15"/>
      <c r="J53" s="15"/>
      <c r="K53" s="15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>
      <c r="A54" s="15" t="s">
        <v>47</v>
      </c>
      <c r="B54" s="15">
        <v>80</v>
      </c>
      <c r="C54" s="19">
        <f>B54/3016</f>
        <v>0.026525198938992</v>
      </c>
      <c r="D54" s="15" t="s">
        <v>157</v>
      </c>
      <c r="E54" s="15">
        <v>58</v>
      </c>
      <c r="F54" s="15"/>
      <c r="G54" s="15"/>
      <c r="H54" s="15"/>
      <c r="I54" s="15"/>
      <c r="J54" s="15"/>
      <c r="K54" s="15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>
      <c r="A55" s="15" t="s">
        <v>42</v>
      </c>
      <c r="B55" s="15">
        <v>80</v>
      </c>
      <c r="C55" s="19">
        <f>B55/3016</f>
        <v>0.026525198938992</v>
      </c>
      <c r="D55" s="15" t="s">
        <v>158</v>
      </c>
      <c r="E55" s="15">
        <v>57</v>
      </c>
      <c r="F55" s="15"/>
      <c r="G55" s="15"/>
      <c r="H55" s="15"/>
      <c r="I55" s="15"/>
      <c r="J55" s="15"/>
      <c r="K55" s="15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>
      <c r="A56" s="15" t="s">
        <v>32</v>
      </c>
      <c r="B56" s="15">
        <v>80</v>
      </c>
      <c r="C56" s="19">
        <f>B56/3016</f>
        <v>0.026525198938992</v>
      </c>
      <c r="D56" s="15" t="s">
        <v>159</v>
      </c>
      <c r="E56" s="15">
        <v>57</v>
      </c>
      <c r="F56" s="15"/>
      <c r="G56" s="15"/>
      <c r="H56" s="15"/>
      <c r="I56" s="15"/>
      <c r="J56" s="15"/>
      <c r="K56" s="15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>
      <c r="A57" s="15" t="s">
        <v>160</v>
      </c>
      <c r="B57" s="15">
        <v>79</v>
      </c>
      <c r="C57" s="19">
        <f>B57/3016</f>
        <v>0.026193633952255</v>
      </c>
      <c r="D57" s="15" t="s">
        <v>161</v>
      </c>
      <c r="E57" s="15">
        <v>57</v>
      </c>
      <c r="F57" s="15"/>
      <c r="G57" s="15"/>
      <c r="H57" s="15"/>
      <c r="I57" s="15"/>
      <c r="J57" s="15"/>
      <c r="K57" s="15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>
      <c r="A58" s="15" t="s">
        <v>162</v>
      </c>
      <c r="B58" s="15">
        <v>76</v>
      </c>
      <c r="C58" s="19">
        <f>B58/3016</f>
        <v>0.025198938992042</v>
      </c>
      <c r="D58" s="15" t="s">
        <v>163</v>
      </c>
      <c r="E58" s="15">
        <v>56</v>
      </c>
      <c r="F58" s="15"/>
      <c r="G58" s="15"/>
      <c r="H58" s="15"/>
      <c r="I58" s="15"/>
      <c r="J58" s="15"/>
      <c r="K58" s="15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>
      <c r="A59" s="15" t="s">
        <v>164</v>
      </c>
      <c r="B59" s="15">
        <v>74</v>
      </c>
      <c r="C59" s="19">
        <f>B59/3016</f>
        <v>0.024535809018568</v>
      </c>
      <c r="D59" s="15" t="s">
        <v>165</v>
      </c>
      <c r="E59" s="15">
        <v>55</v>
      </c>
      <c r="F59" s="15"/>
      <c r="G59" s="15"/>
      <c r="H59" s="15"/>
      <c r="I59" s="15"/>
      <c r="J59" s="15"/>
      <c r="K59" s="15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>
      <c r="A60" s="15" t="s">
        <v>166</v>
      </c>
      <c r="B60" s="15">
        <v>74</v>
      </c>
      <c r="C60" s="19">
        <f>B60/3016</f>
        <v>0.024535809018568</v>
      </c>
      <c r="D60" s="15" t="s">
        <v>167</v>
      </c>
      <c r="E60" s="15">
        <v>54</v>
      </c>
      <c r="F60" s="15"/>
      <c r="G60" s="15"/>
      <c r="H60" s="15"/>
      <c r="I60" s="15"/>
      <c r="J60" s="15"/>
      <c r="K60" s="15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>
      <c r="A61" s="15" t="s">
        <v>57</v>
      </c>
      <c r="B61" s="15">
        <v>74</v>
      </c>
      <c r="C61" s="19">
        <f>B61/3016</f>
        <v>0.024535809018568</v>
      </c>
      <c r="D61" s="15" t="s">
        <v>168</v>
      </c>
      <c r="E61" s="15">
        <v>52</v>
      </c>
      <c r="F61" s="15"/>
      <c r="G61" s="15"/>
      <c r="H61" s="15"/>
      <c r="I61" s="15"/>
      <c r="J61" s="15"/>
      <c r="K61" s="15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>
      <c r="A62" s="15" t="s">
        <v>104</v>
      </c>
      <c r="B62" s="15">
        <v>74</v>
      </c>
      <c r="C62" s="19">
        <f>B62/3016</f>
        <v>0.024535809018568</v>
      </c>
      <c r="D62" s="15" t="s">
        <v>169</v>
      </c>
      <c r="E62" s="15">
        <v>52</v>
      </c>
      <c r="F62" s="15"/>
      <c r="G62" s="15"/>
      <c r="H62" s="15"/>
      <c r="I62" s="15"/>
      <c r="J62" s="15"/>
      <c r="K62" s="15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>
      <c r="A63" s="15" t="s">
        <v>170</v>
      </c>
      <c r="B63" s="15">
        <v>72</v>
      </c>
      <c r="C63" s="19">
        <f>B63/3016</f>
        <v>0.023872679045093</v>
      </c>
      <c r="D63" s="15" t="s">
        <v>171</v>
      </c>
      <c r="E63" s="15">
        <v>52</v>
      </c>
      <c r="F63" s="15"/>
      <c r="G63" s="15"/>
      <c r="H63" s="15"/>
      <c r="I63" s="15"/>
      <c r="J63" s="15"/>
      <c r="K63" s="15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>
      <c r="A64" s="15" t="s">
        <v>172</v>
      </c>
      <c r="B64" s="15">
        <v>72</v>
      </c>
      <c r="C64" s="19">
        <f>B64/3016</f>
        <v>0.023872679045093</v>
      </c>
      <c r="D64" s="15" t="s">
        <v>173</v>
      </c>
      <c r="E64" s="15">
        <v>52</v>
      </c>
      <c r="F64" s="15"/>
      <c r="G64" s="15"/>
      <c r="H64" s="15"/>
      <c r="I64" s="15"/>
      <c r="J64" s="15"/>
      <c r="K64" s="15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>
      <c r="A65" s="15" t="s">
        <v>92</v>
      </c>
      <c r="B65" s="15">
        <v>71</v>
      </c>
      <c r="C65" s="19">
        <f>B65/3016</f>
        <v>0.023541114058355</v>
      </c>
      <c r="D65" s="15" t="s">
        <v>174</v>
      </c>
      <c r="E65" s="15">
        <v>52</v>
      </c>
      <c r="F65" s="15"/>
      <c r="G65" s="15"/>
      <c r="H65" s="15"/>
      <c r="I65" s="15"/>
      <c r="J65" s="15"/>
      <c r="K65" s="15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>
      <c r="A66" s="15" t="s">
        <v>175</v>
      </c>
      <c r="B66" s="15">
        <v>71</v>
      </c>
      <c r="C66" s="19">
        <f>B66/3016</f>
        <v>0.023541114058355</v>
      </c>
      <c r="D66" s="15" t="s">
        <v>176</v>
      </c>
      <c r="E66" s="15">
        <v>51</v>
      </c>
      <c r="F66" s="15"/>
      <c r="G66" s="15"/>
      <c r="H66" s="15"/>
      <c r="I66" s="15"/>
      <c r="J66" s="15"/>
      <c r="K66" s="15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>
      <c r="A67" s="15" t="s">
        <v>52</v>
      </c>
      <c r="B67" s="15">
        <v>70</v>
      </c>
      <c r="C67" s="19">
        <f>B67/3016</f>
        <v>0.023209549071618</v>
      </c>
      <c r="D67" s="15" t="s">
        <v>177</v>
      </c>
      <c r="E67" s="15">
        <v>50</v>
      </c>
      <c r="F67" s="15"/>
      <c r="G67" s="15"/>
      <c r="H67" s="15"/>
      <c r="I67" s="15"/>
      <c r="J67" s="15"/>
      <c r="K67" s="15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>
      <c r="A68" s="15" t="s">
        <v>107</v>
      </c>
      <c r="B68" s="15">
        <v>69</v>
      </c>
      <c r="C68" s="19">
        <f>B68/3016</f>
        <v>0.022877984084881</v>
      </c>
      <c r="D68" s="15" t="s">
        <v>178</v>
      </c>
      <c r="E68" s="15">
        <v>50</v>
      </c>
      <c r="F68" s="15"/>
      <c r="G68" s="15"/>
      <c r="H68" s="15"/>
      <c r="I68" s="15"/>
      <c r="J68" s="15"/>
      <c r="K68" s="15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>
      <c r="A69" s="15" t="s">
        <v>123</v>
      </c>
      <c r="B69" s="15">
        <v>69</v>
      </c>
      <c r="C69" s="19">
        <f>B69/3016</f>
        <v>0.022877984084881</v>
      </c>
      <c r="D69" s="15"/>
      <c r="E69" s="15"/>
      <c r="F69" s="15"/>
      <c r="G69" s="15"/>
      <c r="H69" s="15"/>
      <c r="I69" s="15"/>
      <c r="J69" s="15"/>
      <c r="K69" s="15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>
      <c r="A70" s="15" t="s">
        <v>109</v>
      </c>
      <c r="B70" s="15">
        <v>68</v>
      </c>
      <c r="C70" s="19">
        <f>B70/3016</f>
        <v>0.022546419098143</v>
      </c>
      <c r="D70" s="15"/>
      <c r="E70" s="15"/>
      <c r="F70" s="15"/>
      <c r="G70" s="15"/>
      <c r="H70" s="15"/>
      <c r="I70" s="15"/>
      <c r="J70" s="15"/>
      <c r="K70" s="15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>
      <c r="A71" s="15" t="s">
        <v>87</v>
      </c>
      <c r="B71" s="15">
        <v>66</v>
      </c>
      <c r="C71" s="19">
        <f>B71/3016</f>
        <v>0.021883289124668</v>
      </c>
      <c r="D71" s="15"/>
      <c r="E71" s="15"/>
      <c r="F71" s="15"/>
      <c r="G71" s="15"/>
      <c r="H71" s="15"/>
      <c r="I71" s="15"/>
      <c r="J71" s="15"/>
      <c r="K71" s="15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>
      <c r="A72" s="15" t="s">
        <v>111</v>
      </c>
      <c r="B72" s="15">
        <v>65</v>
      </c>
      <c r="C72" s="19">
        <f>B72/3016</f>
        <v>0.021551724137931</v>
      </c>
      <c r="D72" s="15"/>
      <c r="E72" s="15"/>
      <c r="F72" s="15"/>
      <c r="G72" s="15"/>
      <c r="H72" s="15"/>
      <c r="I72" s="15"/>
      <c r="J72" s="15"/>
      <c r="K72" s="15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>
      <c r="A73" s="15" t="s">
        <v>96</v>
      </c>
      <c r="B73" s="15">
        <v>65</v>
      </c>
      <c r="C73" s="19">
        <f>B73/3016</f>
        <v>0.021551724137931</v>
      </c>
      <c r="D73" s="15"/>
      <c r="E73" s="15"/>
      <c r="F73" s="15"/>
      <c r="G73" s="15"/>
      <c r="H73" s="15"/>
      <c r="I73" s="15"/>
      <c r="J73" s="15"/>
      <c r="K73" s="15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>
      <c r="A74" s="15" t="s">
        <v>179</v>
      </c>
      <c r="B74" s="15">
        <v>65</v>
      </c>
      <c r="C74" s="19">
        <f>B74/3016</f>
        <v>0.021551724137931</v>
      </c>
      <c r="D74" s="15"/>
      <c r="E74" s="15"/>
      <c r="F74" s="15"/>
      <c r="G74" s="15"/>
      <c r="H74" s="15"/>
      <c r="I74" s="15"/>
      <c r="J74" s="15"/>
      <c r="K74" s="15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>
      <c r="A75" s="15" t="s">
        <v>180</v>
      </c>
      <c r="B75" s="15">
        <v>64</v>
      </c>
      <c r="C75" s="19">
        <f>B75/3016</f>
        <v>0.021220159151194</v>
      </c>
      <c r="D75" s="15"/>
      <c r="E75" s="15"/>
      <c r="F75" s="15"/>
      <c r="G75" s="15"/>
      <c r="H75" s="15"/>
      <c r="I75" s="15"/>
      <c r="J75" s="15"/>
      <c r="K75" s="15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>
      <c r="A76" s="15" t="s">
        <v>181</v>
      </c>
      <c r="B76" s="15">
        <v>64</v>
      </c>
      <c r="C76" s="19">
        <f>B76/3016</f>
        <v>0.021220159151194</v>
      </c>
      <c r="D76" s="15"/>
      <c r="E76" s="15"/>
      <c r="F76" s="15"/>
      <c r="G76" s="15"/>
      <c r="H76" s="15"/>
      <c r="I76" s="15"/>
      <c r="J76" s="15"/>
      <c r="K76" s="15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>
      <c r="A77" s="15" t="s">
        <v>82</v>
      </c>
      <c r="B77" s="15">
        <v>63</v>
      </c>
      <c r="C77" s="19">
        <f>B77/3016</f>
        <v>0.020888594164456</v>
      </c>
      <c r="D77" s="15"/>
      <c r="E77" s="15"/>
      <c r="F77" s="15"/>
      <c r="G77" s="15"/>
      <c r="H77" s="15"/>
      <c r="I77" s="15"/>
      <c r="J77" s="15"/>
      <c r="K77" s="15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>
      <c r="A78" s="15" t="s">
        <v>132</v>
      </c>
      <c r="B78" s="15">
        <v>62</v>
      </c>
      <c r="C78" s="19">
        <f>B78/3016</f>
        <v>0.020557029177719</v>
      </c>
      <c r="D78" s="15"/>
      <c r="E78" s="15"/>
      <c r="F78" s="15"/>
      <c r="G78" s="15"/>
      <c r="H78" s="15"/>
      <c r="I78" s="15"/>
      <c r="J78" s="15"/>
      <c r="K78" s="15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>
      <c r="A79" s="15" t="s">
        <v>182</v>
      </c>
      <c r="B79" s="15">
        <v>61</v>
      </c>
      <c r="C79" s="19">
        <f>B79/3016</f>
        <v>0.020225464190981</v>
      </c>
      <c r="D79" s="15"/>
      <c r="E79" s="15"/>
      <c r="F79" s="15"/>
      <c r="G79" s="15"/>
      <c r="H79" s="15"/>
      <c r="I79" s="15"/>
      <c r="J79" s="15"/>
      <c r="K79" s="15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>
      <c r="A80" s="15" t="s">
        <v>183</v>
      </c>
      <c r="B80" s="15">
        <v>61</v>
      </c>
      <c r="C80" s="19">
        <f>B80/3016</f>
        <v>0.020225464190981</v>
      </c>
      <c r="D80" s="15"/>
      <c r="E80" s="15"/>
      <c r="F80" s="15"/>
      <c r="G80" s="15"/>
      <c r="H80" s="15"/>
      <c r="I80" s="15"/>
      <c r="J80" s="15"/>
      <c r="K80" s="15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>
      <c r="A81" s="15" t="s">
        <v>113</v>
      </c>
      <c r="B81" s="15">
        <v>60</v>
      </c>
      <c r="C81" s="19">
        <f>B81/3016</f>
        <v>0.019893899204244</v>
      </c>
      <c r="D81" s="15"/>
      <c r="E81" s="15"/>
      <c r="F81" s="15"/>
      <c r="G81" s="15"/>
      <c r="H81" s="15"/>
      <c r="I81" s="15"/>
      <c r="J81" s="15"/>
      <c r="K81" s="15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>
      <c r="A82" s="15" t="s">
        <v>184</v>
      </c>
      <c r="B82" s="15">
        <v>58</v>
      </c>
      <c r="C82" s="19">
        <f>B82/3016</f>
        <v>0.019230769230769</v>
      </c>
      <c r="D82" s="15"/>
      <c r="E82" s="15"/>
      <c r="F82" s="15"/>
      <c r="G82" s="15"/>
      <c r="H82" s="15"/>
      <c r="I82" s="15"/>
      <c r="J82" s="15"/>
      <c r="K82" s="15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>
      <c r="A83" s="15" t="s">
        <v>168</v>
      </c>
      <c r="B83" s="15">
        <v>58</v>
      </c>
      <c r="C83" s="19">
        <f>B83/3016</f>
        <v>0.019230769230769</v>
      </c>
      <c r="D83" s="15"/>
      <c r="E83" s="15"/>
      <c r="F83" s="15"/>
      <c r="G83" s="15"/>
      <c r="H83" s="15"/>
      <c r="I83" s="15"/>
      <c r="J83" s="15"/>
      <c r="K83" s="15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>
      <c r="A84" s="15" t="s">
        <v>77</v>
      </c>
      <c r="B84" s="15">
        <v>57</v>
      </c>
      <c r="C84" s="19">
        <f>B84/3016</f>
        <v>0.018899204244032</v>
      </c>
      <c r="D84" s="15"/>
      <c r="E84" s="15"/>
      <c r="F84" s="15"/>
      <c r="G84" s="15"/>
      <c r="H84" s="15"/>
      <c r="I84" s="15"/>
      <c r="J84" s="15"/>
      <c r="K84" s="15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>
      <c r="A85" s="15" t="s">
        <v>185</v>
      </c>
      <c r="B85" s="15">
        <v>57</v>
      </c>
      <c r="C85" s="19">
        <f>B85/3016</f>
        <v>0.018899204244032</v>
      </c>
      <c r="D85" s="15"/>
      <c r="E85" s="15"/>
      <c r="F85" s="15"/>
      <c r="G85" s="15"/>
      <c r="H85" s="15"/>
      <c r="I85" s="15"/>
      <c r="J85" s="15"/>
      <c r="K85" s="15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>
      <c r="A86" s="15" t="s">
        <v>67</v>
      </c>
      <c r="B86" s="15">
        <v>57</v>
      </c>
      <c r="C86" s="19">
        <f>B86/3016</f>
        <v>0.018899204244032</v>
      </c>
      <c r="D86" s="15"/>
      <c r="E86" s="15"/>
      <c r="F86" s="15"/>
      <c r="G86" s="15"/>
      <c r="H86" s="15"/>
      <c r="I86" s="15"/>
      <c r="J86" s="15"/>
      <c r="K86" s="15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>
      <c r="A87" s="15" t="s">
        <v>121</v>
      </c>
      <c r="B87" s="15">
        <v>56</v>
      </c>
      <c r="C87" s="19">
        <f>B87/3016</f>
        <v>0.018567639257294</v>
      </c>
      <c r="D87" s="15"/>
      <c r="E87" s="15"/>
      <c r="F87" s="15"/>
      <c r="G87" s="15"/>
      <c r="H87" s="15"/>
      <c r="I87" s="15"/>
      <c r="J87" s="15"/>
      <c r="K87" s="15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>
      <c r="A88" s="15" t="s">
        <v>115</v>
      </c>
      <c r="B88" s="15">
        <v>56</v>
      </c>
      <c r="C88" s="19">
        <f>B88/3016</f>
        <v>0.018567639257294</v>
      </c>
      <c r="D88" s="15"/>
      <c r="E88" s="15"/>
      <c r="F88" s="15"/>
      <c r="G88" s="15"/>
      <c r="H88" s="15"/>
      <c r="I88" s="15"/>
      <c r="J88" s="15"/>
      <c r="K88" s="15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>
      <c r="A89" s="15" t="s">
        <v>186</v>
      </c>
      <c r="B89" s="15">
        <v>56</v>
      </c>
      <c r="C89" s="19">
        <f>B89/3016</f>
        <v>0.018567639257294</v>
      </c>
      <c r="D89" s="15"/>
      <c r="E89" s="15"/>
      <c r="F89" s="15"/>
      <c r="G89" s="15"/>
      <c r="H89" s="15"/>
      <c r="I89" s="15"/>
      <c r="J89" s="15"/>
      <c r="K89" s="15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>
      <c r="A90" s="15" t="s">
        <v>126</v>
      </c>
      <c r="B90" s="15">
        <v>55</v>
      </c>
      <c r="C90" s="19">
        <f>B90/3016</f>
        <v>0.018236074270557</v>
      </c>
      <c r="D90" s="15"/>
      <c r="E90" s="15"/>
      <c r="F90" s="15"/>
      <c r="G90" s="15"/>
      <c r="H90" s="15"/>
      <c r="I90" s="15"/>
      <c r="J90" s="15"/>
      <c r="K90" s="15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>
      <c r="A91" s="15" t="s">
        <v>134</v>
      </c>
      <c r="B91" s="15">
        <v>54</v>
      </c>
      <c r="C91" s="19">
        <f>B91/3016</f>
        <v>0.01790450928382</v>
      </c>
      <c r="D91" s="15"/>
      <c r="E91" s="15"/>
      <c r="F91" s="15"/>
      <c r="G91" s="15"/>
      <c r="H91" s="15"/>
      <c r="I91" s="15"/>
      <c r="J91" s="15"/>
      <c r="K91" s="15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>
      <c r="A92" s="15" t="s">
        <v>100</v>
      </c>
      <c r="B92" s="15">
        <v>54</v>
      </c>
      <c r="C92" s="19">
        <f>B92/3016</f>
        <v>0.01790450928382</v>
      </c>
      <c r="D92" s="15"/>
      <c r="E92" s="15"/>
      <c r="F92" s="15"/>
      <c r="G92" s="15"/>
      <c r="H92" s="15"/>
      <c r="I92" s="15"/>
      <c r="J92" s="15"/>
      <c r="K92" s="15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>
      <c r="A93" s="15" t="s">
        <v>187</v>
      </c>
      <c r="B93" s="15">
        <v>53</v>
      </c>
      <c r="C93" s="19">
        <f>B93/3016</f>
        <v>0.017572944297082</v>
      </c>
      <c r="D93" s="15"/>
      <c r="E93" s="15"/>
      <c r="F93" s="15"/>
      <c r="G93" s="15"/>
      <c r="H93" s="15"/>
      <c r="I93" s="15"/>
      <c r="J93" s="15"/>
      <c r="K93" s="15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>
      <c r="A94" s="15" t="s">
        <v>119</v>
      </c>
      <c r="B94" s="15">
        <v>52</v>
      </c>
      <c r="C94" s="19">
        <f>B94/3016</f>
        <v>0.017241379310345</v>
      </c>
      <c r="D94" s="15"/>
      <c r="E94" s="15"/>
      <c r="F94" s="15"/>
      <c r="G94" s="15"/>
      <c r="H94" s="15"/>
      <c r="I94" s="15"/>
      <c r="J94" s="15"/>
      <c r="K94" s="15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>
      <c r="A95" s="15" t="s">
        <v>72</v>
      </c>
      <c r="B95" s="15">
        <v>52</v>
      </c>
      <c r="C95" s="19">
        <f>B95/3016</f>
        <v>0.017241379310345</v>
      </c>
      <c r="D95" s="15"/>
      <c r="E95" s="15"/>
      <c r="F95" s="15"/>
      <c r="G95" s="15"/>
      <c r="H95" s="15"/>
      <c r="I95" s="15"/>
      <c r="J95" s="15"/>
      <c r="K95" s="15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>
      <c r="A96" s="15" t="s">
        <v>188</v>
      </c>
      <c r="B96" s="15">
        <v>52</v>
      </c>
      <c r="C96" s="19">
        <f>B96/3016</f>
        <v>0.017241379310345</v>
      </c>
      <c r="D96" s="15"/>
      <c r="E96" s="15"/>
      <c r="F96" s="15"/>
      <c r="G96" s="15"/>
      <c r="H96" s="15"/>
      <c r="I96" s="15"/>
      <c r="J96" s="15"/>
      <c r="K96" s="15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>
      <c r="A97" s="15" t="s">
        <v>136</v>
      </c>
      <c r="B97" s="15">
        <v>52</v>
      </c>
      <c r="C97" s="19">
        <f>B97/3016</f>
        <v>0.017241379310345</v>
      </c>
      <c r="D97" s="15"/>
      <c r="E97" s="15"/>
      <c r="F97" s="15"/>
      <c r="G97" s="15"/>
      <c r="H97" s="15"/>
      <c r="I97" s="15"/>
      <c r="J97" s="15"/>
      <c r="K97" s="15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>
      <c r="A98" s="15" t="s">
        <v>189</v>
      </c>
      <c r="B98" s="15">
        <v>52</v>
      </c>
      <c r="C98" s="19">
        <f>B98/3016</f>
        <v>0.017241379310345</v>
      </c>
      <c r="D98" s="15"/>
      <c r="E98" s="15"/>
      <c r="F98" s="15"/>
      <c r="G98" s="15"/>
      <c r="H98" s="15"/>
      <c r="I98" s="15"/>
      <c r="J98" s="15"/>
      <c r="K98" s="15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>
      <c r="A99" s="15" t="s">
        <v>190</v>
      </c>
      <c r="B99" s="15">
        <v>50</v>
      </c>
      <c r="C99" s="19">
        <f>B99/3016</f>
        <v>0.01657824933687</v>
      </c>
      <c r="D99" s="15"/>
      <c r="E99" s="15"/>
      <c r="F99" s="15"/>
      <c r="G99" s="15"/>
      <c r="H99" s="15"/>
      <c r="I99" s="15"/>
      <c r="J99" s="15"/>
      <c r="K99" s="15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>
      <c r="D100" s="15"/>
      <c r="E100" s="15"/>
      <c r="F100" s="15"/>
      <c r="G100" s="15"/>
      <c r="H100" s="15"/>
      <c r="I100" s="15"/>
      <c r="J100" s="15"/>
      <c r="K100" s="15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>
      <c r="A101" s="15"/>
      <c r="B101" s="15"/>
      <c r="C101" s="19"/>
      <c r="D101" s="15"/>
      <c r="E101" s="15"/>
      <c r="F101" s="15"/>
      <c r="G101" s="15"/>
      <c r="H101" s="15"/>
      <c r="I101" s="15"/>
      <c r="J101" s="15"/>
      <c r="K101" s="15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>
      <c r="A102" s="15"/>
      <c r="B102" s="15"/>
      <c r="C102" s="19"/>
      <c r="D102" s="15"/>
      <c r="E102" s="15"/>
      <c r="F102" s="15"/>
      <c r="G102" s="15"/>
      <c r="H102" s="15"/>
      <c r="I102" s="15"/>
      <c r="J102" s="15"/>
      <c r="K102" s="15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>
      <c r="A103" s="15"/>
      <c r="B103" s="15"/>
      <c r="C103" s="19"/>
      <c r="D103" s="15"/>
      <c r="E103" s="15"/>
      <c r="F103" s="15"/>
      <c r="G103" s="15"/>
      <c r="H103" s="15"/>
      <c r="I103" s="15"/>
      <c r="J103" s="15"/>
      <c r="K103" s="15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>
      <c r="A104" s="15"/>
      <c r="B104" s="15"/>
      <c r="C104" s="19"/>
      <c r="D104" s="15"/>
      <c r="E104" s="15"/>
      <c r="F104" s="15"/>
      <c r="G104" s="15"/>
      <c r="H104" s="15"/>
      <c r="I104" s="15"/>
      <c r="J104" s="15"/>
      <c r="K104" s="15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>
      <c r="A105" s="15"/>
      <c r="B105" s="15"/>
      <c r="C105" s="19"/>
      <c r="D105" s="15"/>
      <c r="E105" s="15"/>
      <c r="F105" s="15"/>
      <c r="G105" s="15"/>
      <c r="H105" s="15"/>
      <c r="I105" s="15"/>
      <c r="J105" s="15"/>
      <c r="K105" s="15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>
      <c r="A106" s="15"/>
      <c r="B106" s="15"/>
      <c r="C106" s="19"/>
      <c r="D106" s="15"/>
      <c r="E106" s="15"/>
      <c r="F106" s="15"/>
      <c r="G106" s="15"/>
      <c r="H106" s="15"/>
      <c r="I106" s="15"/>
      <c r="J106" s="15"/>
      <c r="K106" s="15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>
      <c r="A107" s="15"/>
      <c r="B107" s="15"/>
      <c r="C107" s="19"/>
      <c r="D107" s="15"/>
      <c r="E107" s="15"/>
      <c r="F107" s="15"/>
      <c r="G107" s="15"/>
      <c r="H107" s="15"/>
      <c r="I107" s="15"/>
      <c r="J107" s="15"/>
      <c r="K107" s="15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>
      <c r="A108" s="15"/>
      <c r="B108" s="15"/>
      <c r="C108" s="19"/>
      <c r="D108" s="15"/>
      <c r="E108" s="15"/>
      <c r="F108" s="15"/>
      <c r="G108" s="15"/>
      <c r="H108" s="15"/>
      <c r="I108" s="15"/>
      <c r="J108" s="15"/>
      <c r="K108" s="15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>
      <c r="A109" s="15"/>
      <c r="B109" s="15"/>
      <c r="C109" s="19"/>
      <c r="D109" s="15"/>
      <c r="E109" s="15"/>
      <c r="F109" s="15"/>
      <c r="G109" s="15"/>
      <c r="H109" s="15"/>
      <c r="I109" s="15"/>
      <c r="J109" s="15"/>
      <c r="K109" s="15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>
      <c r="A110" s="15"/>
      <c r="B110" s="15"/>
      <c r="C110" s="19"/>
      <c r="D110" s="15"/>
      <c r="E110" s="15"/>
      <c r="F110" s="15"/>
      <c r="G110" s="15"/>
      <c r="H110" s="15"/>
      <c r="I110" s="15"/>
      <c r="J110" s="15"/>
      <c r="K110" s="15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>
      <c r="A111" s="15"/>
      <c r="B111" s="15"/>
      <c r="C111" s="19"/>
      <c r="D111" s="15"/>
      <c r="E111" s="15"/>
      <c r="F111" s="15"/>
      <c r="G111" s="15"/>
      <c r="H111" s="15"/>
      <c r="I111" s="15"/>
      <c r="J111" s="15"/>
      <c r="K111" s="15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>
      <c r="A112" s="15"/>
      <c r="B112" s="15"/>
      <c r="C112" s="19"/>
      <c r="D112" s="15"/>
      <c r="E112" s="15"/>
      <c r="F112" s="15"/>
      <c r="G112" s="15"/>
      <c r="H112" s="15"/>
      <c r="I112" s="15"/>
      <c r="J112" s="15"/>
      <c r="K112" s="15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>
      <c r="A113" s="15"/>
      <c r="B113" s="15"/>
      <c r="C113" s="19"/>
      <c r="D113" s="15"/>
      <c r="E113" s="15"/>
      <c r="F113" s="15"/>
      <c r="G113" s="15"/>
      <c r="H113" s="15"/>
      <c r="I113" s="15"/>
      <c r="J113" s="15"/>
      <c r="K113" s="15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>
      <c r="A114" s="15"/>
      <c r="B114" s="15"/>
      <c r="C114" s="19"/>
      <c r="D114" s="15"/>
      <c r="E114" s="15"/>
      <c r="F114" s="15"/>
      <c r="G114" s="15"/>
      <c r="H114" s="15"/>
      <c r="I114" s="15"/>
      <c r="J114" s="15"/>
      <c r="K114" s="15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>
      <c r="A115" s="15"/>
      <c r="B115" s="15"/>
      <c r="C115" s="19"/>
      <c r="D115" s="15"/>
      <c r="E115" s="15"/>
      <c r="F115" s="15"/>
      <c r="G115" s="15"/>
      <c r="H115" s="15"/>
      <c r="I115" s="15"/>
      <c r="J115" s="15"/>
      <c r="K115" s="15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>
      <c r="A116" s="15"/>
      <c r="B116" s="15"/>
      <c r="C116" s="19"/>
      <c r="D116" s="15"/>
      <c r="E116" s="15"/>
      <c r="F116" s="15"/>
      <c r="G116" s="15"/>
      <c r="H116" s="15"/>
      <c r="I116" s="15"/>
      <c r="J116" s="15"/>
      <c r="K116" s="15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>
      <c r="A117" s="15"/>
      <c r="B117" s="15"/>
      <c r="C117" s="19"/>
      <c r="D117" s="15"/>
      <c r="E117" s="15"/>
      <c r="F117" s="15"/>
      <c r="G117" s="15"/>
      <c r="H117" s="15"/>
      <c r="I117" s="15"/>
      <c r="J117" s="15"/>
      <c r="K117" s="15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>
      <c r="A118" s="15"/>
      <c r="B118" s="15"/>
      <c r="C118" s="19"/>
      <c r="D118" s="15"/>
      <c r="E118" s="15"/>
      <c r="F118" s="15"/>
      <c r="G118" s="15"/>
      <c r="H118" s="15"/>
      <c r="I118" s="15"/>
      <c r="J118" s="15"/>
      <c r="K118" s="15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>
      <c r="A119" s="15"/>
      <c r="B119" s="15"/>
      <c r="C119" s="19"/>
      <c r="D119" s="15"/>
      <c r="E119" s="15"/>
      <c r="F119" s="15"/>
      <c r="G119" s="15"/>
      <c r="H119" s="15"/>
      <c r="I119" s="15"/>
      <c r="J119" s="15"/>
      <c r="K119" s="15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>
      <c r="A120" s="15"/>
      <c r="B120" s="15"/>
      <c r="C120" s="19"/>
      <c r="D120" s="15"/>
      <c r="E120" s="15"/>
      <c r="F120" s="15"/>
      <c r="G120" s="15"/>
      <c r="H120" s="15"/>
      <c r="I120" s="15"/>
      <c r="J120" s="15"/>
      <c r="K120" s="15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>
      <c r="A121" s="15"/>
      <c r="B121" s="15"/>
      <c r="C121" s="19"/>
      <c r="D121" s="15"/>
      <c r="E121" s="15"/>
      <c r="F121" s="15"/>
      <c r="G121" s="15"/>
      <c r="H121" s="15"/>
      <c r="I121" s="15"/>
      <c r="J121" s="15"/>
      <c r="K121" s="15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>
      <c r="A122" s="15"/>
      <c r="B122" s="15"/>
      <c r="C122" s="19"/>
      <c r="D122" s="15"/>
      <c r="E122" s="15"/>
      <c r="F122" s="15"/>
      <c r="G122" s="15"/>
      <c r="H122" s="15"/>
      <c r="I122" s="15"/>
      <c r="J122" s="15"/>
      <c r="K122" s="15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>
      <c r="A123" s="15"/>
      <c r="B123" s="15"/>
      <c r="C123" s="19"/>
      <c r="D123" s="15"/>
      <c r="E123" s="15"/>
      <c r="F123" s="15"/>
      <c r="G123" s="15"/>
      <c r="H123" s="15"/>
      <c r="I123" s="15"/>
      <c r="J123" s="15"/>
      <c r="K123" s="15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>
      <c r="A124" s="15"/>
      <c r="B124" s="15"/>
      <c r="C124" s="19"/>
      <c r="D124" s="15"/>
      <c r="E124" s="15"/>
      <c r="F124" s="15"/>
      <c r="G124" s="15"/>
      <c r="H124" s="15"/>
      <c r="I124" s="15"/>
      <c r="J124" s="15"/>
      <c r="K124" s="15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>
      <c r="A125" s="15"/>
      <c r="B125" s="15"/>
      <c r="C125" s="19"/>
      <c r="D125" s="15"/>
      <c r="E125" s="15"/>
      <c r="F125" s="15"/>
      <c r="G125" s="15"/>
      <c r="H125" s="15"/>
      <c r="I125" s="15"/>
      <c r="J125" s="15"/>
      <c r="K125" s="15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>
      <c r="A126" s="15"/>
      <c r="B126" s="15"/>
      <c r="C126" s="19"/>
      <c r="D126" s="15"/>
      <c r="E126" s="15"/>
      <c r="F126" s="15"/>
      <c r="G126" s="15"/>
      <c r="H126" s="15"/>
      <c r="I126" s="15"/>
      <c r="J126" s="15"/>
      <c r="K126" s="15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>
      <c r="A127" s="15"/>
      <c r="B127" s="15"/>
      <c r="C127" s="19"/>
      <c r="D127" s="15"/>
      <c r="E127" s="15"/>
      <c r="F127" s="15"/>
      <c r="G127" s="15"/>
      <c r="H127" s="15"/>
      <c r="I127" s="15"/>
      <c r="J127" s="15"/>
      <c r="K127" s="15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>
      <c r="A128" s="15"/>
      <c r="B128" s="15"/>
      <c r="C128" s="19"/>
      <c r="D128" s="15"/>
      <c r="E128" s="15"/>
      <c r="F128" s="15"/>
      <c r="G128" s="15"/>
      <c r="H128" s="15"/>
      <c r="I128" s="15"/>
      <c r="J128" s="15"/>
      <c r="K128" s="15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>
      <c r="A129" s="15"/>
      <c r="B129" s="15"/>
      <c r="C129" s="19"/>
      <c r="D129" s="15"/>
      <c r="E129" s="15"/>
      <c r="F129" s="15"/>
      <c r="G129" s="15"/>
      <c r="H129" s="15"/>
      <c r="I129" s="15"/>
      <c r="J129" s="15"/>
      <c r="K129" s="15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>
      <c r="A130" s="15"/>
      <c r="B130" s="15"/>
      <c r="C130" s="19"/>
      <c r="D130" s="15"/>
      <c r="E130" s="15"/>
      <c r="F130" s="15"/>
      <c r="G130" s="15"/>
      <c r="H130" s="15"/>
      <c r="I130" s="15"/>
      <c r="J130" s="15"/>
      <c r="K130" s="15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>
      <c r="A131" s="15"/>
      <c r="B131" s="15"/>
      <c r="C131" s="19"/>
      <c r="D131" s="15"/>
      <c r="E131" s="15"/>
      <c r="F131" s="15"/>
      <c r="G131" s="15"/>
      <c r="H131" s="15"/>
      <c r="I131" s="15"/>
      <c r="J131" s="15"/>
      <c r="K131" s="15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>
      <c r="A132" s="15"/>
      <c r="B132" s="15"/>
      <c r="C132" s="19"/>
      <c r="D132" s="15"/>
      <c r="E132" s="15"/>
      <c r="F132" s="15"/>
      <c r="G132" s="15"/>
      <c r="H132" s="15"/>
      <c r="I132" s="15"/>
      <c r="J132" s="15"/>
      <c r="K132" s="15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>
      <c r="A133" s="15"/>
      <c r="B133" s="15"/>
      <c r="C133" s="19"/>
      <c r="D133" s="15"/>
      <c r="E133" s="15"/>
      <c r="F133" s="15"/>
      <c r="G133" s="15"/>
      <c r="H133" s="15"/>
      <c r="I133" s="15"/>
      <c r="J133" s="15"/>
      <c r="K133" s="15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</sheetData>
  <mergeCells count="16">
    <mergeCell ref="A1:B2"/>
    <mergeCell ref="D1:E2"/>
    <mergeCell ref="F1:G2"/>
    <mergeCell ref="H1:I2"/>
    <mergeCell ref="J1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14" defaultRowHeight="15.75"/>
  <sheetData>
    <row r="1">
      <c r="A1" s="5"/>
      <c r="B1" s="5"/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 ht="26.25" customHeight="1">
      <c r="A7" s="1" t="s">
        <v>191</v>
      </c>
      <c r="B7" s="5"/>
      <c r="C7" s="5"/>
      <c r="D7" s="5"/>
      <c r="E7" s="5"/>
      <c r="F7" s="5"/>
    </row>
    <row r="8" ht="26.25" customHeight="1">
      <c r="A8" s="1" t="s">
        <v>192</v>
      </c>
      <c r="B8" s="5"/>
      <c r="C8" s="5"/>
      <c r="D8" s="5"/>
      <c r="E8" s="5"/>
      <c r="F8" s="5"/>
    </row>
    <row r="9" ht="26.25" customHeight="1">
      <c r="A9" s="1"/>
      <c r="B9" s="5"/>
      <c r="C9" s="5"/>
      <c r="D9" s="5"/>
      <c r="E9" s="5"/>
      <c r="F9" s="5"/>
    </row>
    <row r="10" ht="26.25" customHeight="1">
      <c r="A10" s="1" t="s">
        <v>193</v>
      </c>
      <c r="B10" s="5"/>
      <c r="C10" s="5"/>
      <c r="D10" s="5"/>
      <c r="E10" s="5"/>
      <c r="F10" s="5"/>
    </row>
    <row r="11" ht="26.25" customHeight="1">
      <c r="A11" s="1"/>
      <c r="B11" s="5"/>
      <c r="C11" s="5"/>
      <c r="D11" s="5"/>
      <c r="E11" s="5"/>
      <c r="F11" s="5"/>
    </row>
    <row r="12" ht="26.25" customHeight="1">
      <c r="A12" s="1" t="s">
        <v>194</v>
      </c>
      <c r="B12" s="5"/>
      <c r="C12" s="5"/>
      <c r="D12" s="5"/>
      <c r="E12" s="5"/>
      <c r="F12" s="5"/>
    </row>
    <row r="13" ht="26.25" customHeight="1">
      <c r="A13" s="1"/>
      <c r="B13" s="5"/>
      <c r="C13" s="5"/>
      <c r="D13" s="5"/>
      <c r="E13" s="5"/>
      <c r="F13" s="5"/>
    </row>
    <row r="14" ht="26.25" customHeight="1">
      <c r="A14" s="1" t="s">
        <v>195</v>
      </c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14" defaultRowHeight="15.75"/>
  <cols>
    <col customWidth="1" min="1" max="1" width="126.86"/>
    <col customWidth="1" hidden="1" min="2" max="2" width="14.0"/>
    <col customWidth="1" min="3" max="3" width="17.14"/>
    <col customWidth="1" min="5" max="5" width="20.14"/>
    <col customWidth="1" min="6" max="6" width="16.71"/>
    <col customWidth="1" min="8" max="8" width="28.86"/>
  </cols>
  <sheetData>
    <row r="1">
      <c r="A1" s="12" t="s">
        <v>196</v>
      </c>
      <c r="B1" s="2" t="s">
        <v>197</v>
      </c>
      <c r="C1" s="2" t="s">
        <v>198</v>
      </c>
      <c r="D1" s="2" t="s">
        <v>199</v>
      </c>
      <c r="E1" s="2" t="s">
        <v>200</v>
      </c>
      <c r="F1" s="2" t="s">
        <v>201</v>
      </c>
      <c r="G1" s="2" t="s">
        <v>202</v>
      </c>
      <c r="H1" s="2" t="s">
        <v>203</v>
      </c>
      <c r="I1" s="2" t="s">
        <v>204</v>
      </c>
      <c r="J1" s="2" t="s">
        <v>205</v>
      </c>
      <c r="K1" s="2" t="s">
        <v>206</v>
      </c>
      <c r="L1" s="2" t="s">
        <v>207</v>
      </c>
      <c r="M1" s="2" t="s">
        <v>208</v>
      </c>
      <c r="N1" s="2" t="s">
        <v>209</v>
      </c>
      <c r="O1" s="2" t="s">
        <v>210</v>
      </c>
      <c r="P1" s="2" t="s">
        <v>211</v>
      </c>
      <c r="Q1" s="2" t="s">
        <v>212</v>
      </c>
      <c r="R1" s="2" t="s">
        <v>213</v>
      </c>
      <c r="S1" s="2" t="s">
        <v>214</v>
      </c>
      <c r="T1" s="2" t="s">
        <v>215</v>
      </c>
    </row>
    <row r="2">
      <c r="A2" s="20" t="s">
        <v>216</v>
      </c>
      <c r="B2" s="5" t="s">
        <v>217</v>
      </c>
      <c r="C2" s="5">
        <v>64</v>
      </c>
      <c r="D2" s="5" t="s">
        <v>218</v>
      </c>
      <c r="E2" s="5" t="s">
        <v>219</v>
      </c>
      <c r="F2" s="5"/>
      <c r="G2" s="5" t="s">
        <v>219</v>
      </c>
      <c r="H2" s="5" t="s">
        <v>219</v>
      </c>
      <c r="I2" s="5">
        <v>67035</v>
      </c>
      <c r="J2" s="5">
        <v>16545</v>
      </c>
      <c r="K2" s="5">
        <v>140289</v>
      </c>
      <c r="L2" s="5">
        <v>223869</v>
      </c>
      <c r="M2" s="5">
        <v>6040</v>
      </c>
      <c r="N2" s="5">
        <v>2217</v>
      </c>
      <c r="O2" s="5">
        <v>187</v>
      </c>
      <c r="P2" s="5">
        <v>187</v>
      </c>
      <c r="Q2" s="5">
        <v>15</v>
      </c>
      <c r="R2" s="5">
        <v>0</v>
      </c>
      <c r="S2" s="5">
        <v>269</v>
      </c>
      <c r="T2" s="5">
        <v>0</v>
      </c>
    </row>
    <row r="3">
      <c r="A3" s="20" t="s">
        <v>220</v>
      </c>
      <c r="B3" s="5" t="s">
        <v>221</v>
      </c>
      <c r="C3" s="5">
        <v>76</v>
      </c>
      <c r="D3" s="5" t="s">
        <v>218</v>
      </c>
      <c r="E3" s="5" t="s">
        <v>219</v>
      </c>
      <c r="F3" s="5"/>
      <c r="G3" s="5" t="s">
        <v>219</v>
      </c>
      <c r="H3" s="5" t="s">
        <v>219</v>
      </c>
      <c r="I3" s="5">
        <v>123178</v>
      </c>
      <c r="J3" s="5">
        <v>34362</v>
      </c>
      <c r="K3" s="5">
        <v>43612</v>
      </c>
      <c r="L3" s="5">
        <v>201152</v>
      </c>
      <c r="M3" s="5">
        <v>2221</v>
      </c>
      <c r="N3" s="5">
        <v>75</v>
      </c>
      <c r="O3" s="5">
        <v>438</v>
      </c>
      <c r="P3" s="5">
        <v>438</v>
      </c>
      <c r="Q3" s="5">
        <v>2</v>
      </c>
      <c r="R3" s="5">
        <v>0</v>
      </c>
      <c r="S3" s="5">
        <v>70</v>
      </c>
      <c r="T3" s="5">
        <v>0</v>
      </c>
    </row>
    <row r="4">
      <c r="A4" s="20" t="s">
        <v>222</v>
      </c>
      <c r="B4" s="5" t="s">
        <v>223</v>
      </c>
      <c r="C4" s="5">
        <v>37</v>
      </c>
      <c r="D4" s="5" t="s">
        <v>218</v>
      </c>
      <c r="E4" s="5" t="s">
        <v>219</v>
      </c>
      <c r="F4" s="5"/>
      <c r="G4" s="5" t="s">
        <v>219</v>
      </c>
      <c r="H4" s="5" t="s">
        <v>219</v>
      </c>
      <c r="I4" s="5">
        <v>80407</v>
      </c>
      <c r="J4" s="5">
        <v>34454</v>
      </c>
      <c r="K4" s="5">
        <v>34872</v>
      </c>
      <c r="L4" s="5">
        <v>149733</v>
      </c>
      <c r="M4" s="5">
        <v>751</v>
      </c>
      <c r="N4" s="5">
        <v>5</v>
      </c>
      <c r="O4" s="5">
        <v>50</v>
      </c>
      <c r="P4" s="5">
        <v>50</v>
      </c>
      <c r="Q4" s="5">
        <v>1</v>
      </c>
      <c r="R4" s="5">
        <v>0</v>
      </c>
      <c r="S4" s="5">
        <v>0</v>
      </c>
      <c r="T4" s="5">
        <v>0</v>
      </c>
    </row>
    <row r="5">
      <c r="A5" s="20" t="s">
        <v>224</v>
      </c>
      <c r="B5" s="5" t="s">
        <v>225</v>
      </c>
      <c r="C5" s="5">
        <v>50</v>
      </c>
      <c r="D5" s="5" t="s">
        <v>218</v>
      </c>
      <c r="E5" s="5" t="s">
        <v>219</v>
      </c>
      <c r="F5" s="5"/>
      <c r="G5" s="5" t="s">
        <v>219</v>
      </c>
      <c r="H5" s="5" t="s">
        <v>219</v>
      </c>
      <c r="I5" s="5">
        <v>98650</v>
      </c>
      <c r="J5" s="5">
        <v>35971</v>
      </c>
      <c r="K5" s="5">
        <v>9773</v>
      </c>
      <c r="L5" s="5">
        <v>144394</v>
      </c>
      <c r="M5" s="5">
        <v>4134</v>
      </c>
      <c r="N5" s="5">
        <v>155</v>
      </c>
      <c r="O5" s="5">
        <v>135</v>
      </c>
      <c r="P5" s="5">
        <v>135</v>
      </c>
      <c r="Q5" s="5">
        <v>110</v>
      </c>
      <c r="R5" s="5">
        <v>0</v>
      </c>
      <c r="S5" s="5">
        <v>0</v>
      </c>
      <c r="T5" s="5">
        <v>0</v>
      </c>
    </row>
    <row r="6">
      <c r="A6" s="20" t="s">
        <v>226</v>
      </c>
      <c r="B6" s="5" t="s">
        <v>227</v>
      </c>
      <c r="C6" s="5">
        <v>49</v>
      </c>
      <c r="D6" s="5" t="s">
        <v>218</v>
      </c>
      <c r="E6" s="5" t="s">
        <v>219</v>
      </c>
      <c r="F6" s="5"/>
      <c r="G6" s="5" t="s">
        <v>219</v>
      </c>
      <c r="H6" s="5" t="s">
        <v>219</v>
      </c>
      <c r="I6" s="5">
        <v>48548</v>
      </c>
      <c r="J6" s="5">
        <v>25567</v>
      </c>
      <c r="K6" s="5">
        <v>23008</v>
      </c>
      <c r="L6" s="5">
        <v>97123</v>
      </c>
      <c r="M6" s="5">
        <v>833</v>
      </c>
      <c r="N6" s="5">
        <v>215</v>
      </c>
      <c r="O6" s="5">
        <v>253</v>
      </c>
      <c r="P6" s="5">
        <v>253</v>
      </c>
      <c r="Q6" s="5">
        <v>5</v>
      </c>
      <c r="R6" s="5">
        <v>0</v>
      </c>
      <c r="S6" s="5">
        <v>15</v>
      </c>
      <c r="T6" s="5">
        <v>0</v>
      </c>
    </row>
    <row r="7">
      <c r="A7" s="20" t="s">
        <v>228</v>
      </c>
      <c r="B7" s="5" t="s">
        <v>229</v>
      </c>
      <c r="C7" s="5">
        <v>53</v>
      </c>
      <c r="D7" s="5" t="s">
        <v>218</v>
      </c>
      <c r="E7" s="5" t="s">
        <v>219</v>
      </c>
      <c r="F7" s="5"/>
      <c r="G7" s="5" t="s">
        <v>219</v>
      </c>
      <c r="H7" s="5" t="s">
        <v>219</v>
      </c>
      <c r="I7" s="5">
        <v>53554</v>
      </c>
      <c r="J7" s="5">
        <v>19676</v>
      </c>
      <c r="K7" s="5">
        <v>19462</v>
      </c>
      <c r="L7" s="5">
        <v>92692</v>
      </c>
      <c r="M7" s="5">
        <v>1956</v>
      </c>
      <c r="N7" s="5">
        <v>41</v>
      </c>
      <c r="O7" s="5">
        <v>149</v>
      </c>
      <c r="P7" s="5">
        <v>149</v>
      </c>
      <c r="Q7" s="5">
        <v>3</v>
      </c>
      <c r="R7" s="5">
        <v>0</v>
      </c>
      <c r="S7" s="5">
        <v>67</v>
      </c>
      <c r="T7" s="5">
        <v>0</v>
      </c>
    </row>
    <row r="8">
      <c r="A8" s="20" t="s">
        <v>230</v>
      </c>
      <c r="B8" s="5" t="s">
        <v>231</v>
      </c>
      <c r="C8" s="5">
        <v>60</v>
      </c>
      <c r="D8" s="5" t="s">
        <v>218</v>
      </c>
      <c r="E8" s="5" t="s">
        <v>219</v>
      </c>
      <c r="F8" s="5"/>
      <c r="G8" s="5" t="s">
        <v>219</v>
      </c>
      <c r="H8" s="5" t="s">
        <v>219</v>
      </c>
      <c r="I8" s="5">
        <v>61703</v>
      </c>
      <c r="J8" s="5">
        <v>15618</v>
      </c>
      <c r="K8" s="5">
        <v>7969</v>
      </c>
      <c r="L8" s="5">
        <v>85290</v>
      </c>
      <c r="M8" s="5">
        <v>4088</v>
      </c>
      <c r="N8" s="5">
        <v>219</v>
      </c>
      <c r="O8" s="5">
        <v>891</v>
      </c>
      <c r="P8" s="5">
        <v>891</v>
      </c>
      <c r="Q8" s="5">
        <v>302</v>
      </c>
      <c r="R8" s="5">
        <v>0</v>
      </c>
      <c r="S8" s="5">
        <v>0</v>
      </c>
      <c r="T8" s="5">
        <v>0</v>
      </c>
    </row>
    <row r="9">
      <c r="A9" s="20" t="s">
        <v>232</v>
      </c>
      <c r="B9" s="5" t="s">
        <v>233</v>
      </c>
      <c r="C9" s="5">
        <v>47</v>
      </c>
      <c r="D9" s="5" t="s">
        <v>218</v>
      </c>
      <c r="E9" s="5" t="s">
        <v>219</v>
      </c>
      <c r="F9" s="5"/>
      <c r="G9" s="5" t="s">
        <v>219</v>
      </c>
      <c r="H9" s="5" t="s">
        <v>219</v>
      </c>
      <c r="I9" s="5">
        <v>42224</v>
      </c>
      <c r="J9" s="5">
        <v>15825</v>
      </c>
      <c r="K9" s="5">
        <v>26303</v>
      </c>
      <c r="L9" s="5">
        <v>84352</v>
      </c>
      <c r="M9" s="5">
        <v>638</v>
      </c>
      <c r="N9" s="5">
        <v>14</v>
      </c>
      <c r="O9" s="5">
        <v>58</v>
      </c>
      <c r="P9" s="5">
        <v>58</v>
      </c>
      <c r="Q9" s="5">
        <v>9</v>
      </c>
      <c r="R9" s="5">
        <v>0</v>
      </c>
      <c r="S9" s="5">
        <v>0</v>
      </c>
      <c r="T9" s="5">
        <v>0</v>
      </c>
    </row>
    <row r="10">
      <c r="A10" s="20" t="s">
        <v>234</v>
      </c>
      <c r="B10" s="5" t="s">
        <v>235</v>
      </c>
      <c r="C10" s="5">
        <v>42</v>
      </c>
      <c r="D10" s="5" t="s">
        <v>218</v>
      </c>
      <c r="E10" s="5" t="s">
        <v>219</v>
      </c>
      <c r="F10" s="5"/>
      <c r="G10" s="5" t="s">
        <v>219</v>
      </c>
      <c r="H10" s="5" t="s">
        <v>219</v>
      </c>
      <c r="I10" s="5">
        <v>28819</v>
      </c>
      <c r="J10" s="5">
        <v>17087</v>
      </c>
      <c r="K10" s="5">
        <v>28165</v>
      </c>
      <c r="L10" s="5">
        <v>74071</v>
      </c>
      <c r="M10" s="5">
        <v>788</v>
      </c>
      <c r="N10" s="5">
        <v>7</v>
      </c>
      <c r="O10" s="5">
        <v>53</v>
      </c>
      <c r="P10" s="5">
        <v>53</v>
      </c>
      <c r="Q10" s="5">
        <v>0</v>
      </c>
      <c r="R10" s="5">
        <v>0</v>
      </c>
      <c r="S10" s="5">
        <v>0</v>
      </c>
      <c r="T10" s="5">
        <v>0</v>
      </c>
    </row>
    <row r="11">
      <c r="A11" s="20" t="s">
        <v>236</v>
      </c>
      <c r="B11" s="5" t="s">
        <v>237</v>
      </c>
      <c r="C11" s="5">
        <v>66</v>
      </c>
      <c r="D11" s="5" t="s">
        <v>218</v>
      </c>
      <c r="E11" s="5" t="s">
        <v>219</v>
      </c>
      <c r="F11" s="5"/>
      <c r="G11" s="5" t="s">
        <v>219</v>
      </c>
      <c r="H11" s="5" t="s">
        <v>219</v>
      </c>
      <c r="I11" s="5">
        <v>28094</v>
      </c>
      <c r="J11" s="5">
        <v>18630</v>
      </c>
      <c r="K11" s="5">
        <v>27116</v>
      </c>
      <c r="L11" s="5">
        <v>73840</v>
      </c>
      <c r="M11" s="5">
        <v>1313</v>
      </c>
      <c r="N11" s="5">
        <v>90</v>
      </c>
      <c r="O11" s="5">
        <v>109</v>
      </c>
      <c r="P11" s="5">
        <v>109</v>
      </c>
      <c r="Q11" s="5">
        <v>1</v>
      </c>
      <c r="R11" s="5">
        <v>0</v>
      </c>
      <c r="S11" s="5">
        <v>6</v>
      </c>
      <c r="T11" s="5">
        <v>0</v>
      </c>
    </row>
    <row r="12">
      <c r="A12" s="20" t="s">
        <v>238</v>
      </c>
      <c r="B12" s="5" t="s">
        <v>239</v>
      </c>
      <c r="C12" s="5">
        <v>74</v>
      </c>
      <c r="D12" s="5" t="s">
        <v>218</v>
      </c>
      <c r="E12" s="5" t="s">
        <v>219</v>
      </c>
      <c r="F12" s="5"/>
      <c r="G12" s="5" t="s">
        <v>219</v>
      </c>
      <c r="H12" s="5" t="s">
        <v>219</v>
      </c>
      <c r="I12" s="5">
        <v>22997</v>
      </c>
      <c r="J12" s="5">
        <v>11441</v>
      </c>
      <c r="K12" s="5">
        <v>37949</v>
      </c>
      <c r="L12" s="5">
        <v>72387</v>
      </c>
      <c r="M12" s="5">
        <v>436</v>
      </c>
      <c r="N12" s="5">
        <v>76</v>
      </c>
      <c r="O12" s="5">
        <v>52</v>
      </c>
      <c r="P12" s="5">
        <v>52</v>
      </c>
      <c r="Q12" s="5">
        <v>0</v>
      </c>
      <c r="R12" s="5">
        <v>0</v>
      </c>
      <c r="S12" s="5">
        <v>80</v>
      </c>
      <c r="T12" s="5">
        <v>0</v>
      </c>
    </row>
    <row r="13">
      <c r="A13" s="20" t="s">
        <v>240</v>
      </c>
      <c r="B13" s="5" t="s">
        <v>241</v>
      </c>
      <c r="C13" s="5">
        <v>50</v>
      </c>
      <c r="D13" s="5" t="s">
        <v>218</v>
      </c>
      <c r="E13" s="5" t="s">
        <v>219</v>
      </c>
      <c r="F13" s="5"/>
      <c r="G13" s="5" t="s">
        <v>219</v>
      </c>
      <c r="H13" s="5" t="s">
        <v>219</v>
      </c>
      <c r="I13" s="5">
        <v>38978</v>
      </c>
      <c r="J13" s="5">
        <v>15277</v>
      </c>
      <c r="K13" s="5">
        <v>17618</v>
      </c>
      <c r="L13" s="5">
        <v>71873</v>
      </c>
      <c r="M13" s="5">
        <v>1145</v>
      </c>
      <c r="N13" s="5">
        <v>58</v>
      </c>
      <c r="O13" s="5">
        <v>51</v>
      </c>
      <c r="P13" s="5">
        <v>51</v>
      </c>
      <c r="Q13" s="5">
        <v>9</v>
      </c>
      <c r="R13" s="5">
        <v>0</v>
      </c>
      <c r="S13" s="5">
        <v>0</v>
      </c>
      <c r="T13" s="5">
        <v>0</v>
      </c>
    </row>
    <row r="14">
      <c r="A14" s="20" t="s">
        <v>242</v>
      </c>
      <c r="B14" s="5" t="s">
        <v>243</v>
      </c>
      <c r="C14" s="5">
        <v>61</v>
      </c>
      <c r="D14" s="5" t="s">
        <v>218</v>
      </c>
      <c r="E14" s="5" t="s">
        <v>219</v>
      </c>
      <c r="F14" s="5"/>
      <c r="G14" s="5" t="s">
        <v>219</v>
      </c>
      <c r="H14" s="5" t="s">
        <v>219</v>
      </c>
      <c r="I14" s="5">
        <v>38043</v>
      </c>
      <c r="J14" s="5">
        <v>13783</v>
      </c>
      <c r="K14" s="5">
        <v>18969</v>
      </c>
      <c r="L14" s="5">
        <v>70795</v>
      </c>
      <c r="M14" s="5">
        <v>1608</v>
      </c>
      <c r="N14" s="5">
        <v>58</v>
      </c>
      <c r="O14" s="5">
        <v>149</v>
      </c>
      <c r="P14" s="5">
        <v>149</v>
      </c>
      <c r="Q14" s="5">
        <v>4</v>
      </c>
      <c r="R14" s="5">
        <v>0</v>
      </c>
      <c r="S14" s="5">
        <v>65</v>
      </c>
      <c r="T14" s="5">
        <v>0</v>
      </c>
    </row>
    <row r="15">
      <c r="A15" s="20" t="s">
        <v>244</v>
      </c>
      <c r="B15" s="5" t="s">
        <v>245</v>
      </c>
      <c r="C15" s="5">
        <v>49</v>
      </c>
      <c r="D15" s="5" t="s">
        <v>218</v>
      </c>
      <c r="E15" s="5" t="s">
        <v>219</v>
      </c>
      <c r="F15" s="5"/>
      <c r="G15" s="5" t="s">
        <v>219</v>
      </c>
      <c r="H15" s="5" t="s">
        <v>219</v>
      </c>
      <c r="I15" s="5">
        <v>28267</v>
      </c>
      <c r="J15" s="5">
        <v>15530</v>
      </c>
      <c r="K15" s="5">
        <v>23486</v>
      </c>
      <c r="L15" s="5">
        <v>67283</v>
      </c>
      <c r="M15" s="5">
        <v>631</v>
      </c>
      <c r="N15" s="5">
        <v>41</v>
      </c>
      <c r="O15" s="5">
        <v>51</v>
      </c>
      <c r="P15" s="5">
        <v>51</v>
      </c>
      <c r="Q15" s="5">
        <v>1</v>
      </c>
      <c r="R15" s="5">
        <v>0</v>
      </c>
      <c r="S15" s="5">
        <v>0</v>
      </c>
      <c r="T15" s="5">
        <v>0</v>
      </c>
    </row>
    <row r="16">
      <c r="A16" s="20" t="s">
        <v>246</v>
      </c>
      <c r="B16" s="5" t="s">
        <v>247</v>
      </c>
      <c r="C16" s="5">
        <v>44</v>
      </c>
      <c r="D16" s="5" t="s">
        <v>218</v>
      </c>
      <c r="E16" s="5" t="s">
        <v>219</v>
      </c>
      <c r="F16" s="5"/>
      <c r="G16" s="5" t="s">
        <v>218</v>
      </c>
      <c r="H16" s="5" t="s">
        <v>219</v>
      </c>
      <c r="I16" s="5">
        <v>24794</v>
      </c>
      <c r="J16" s="5">
        <v>8946</v>
      </c>
      <c r="K16" s="5">
        <v>17086</v>
      </c>
      <c r="L16" s="5">
        <v>50826</v>
      </c>
      <c r="M16" s="5">
        <v>819</v>
      </c>
      <c r="N16" s="5">
        <v>123</v>
      </c>
      <c r="O16" s="5">
        <v>39</v>
      </c>
      <c r="P16" s="5">
        <v>39</v>
      </c>
      <c r="Q16" s="5">
        <v>0</v>
      </c>
      <c r="R16" s="5">
        <v>0</v>
      </c>
      <c r="S16" s="5">
        <v>3</v>
      </c>
      <c r="T16" s="5">
        <v>0</v>
      </c>
    </row>
    <row r="17">
      <c r="A17" s="20" t="s">
        <v>248</v>
      </c>
      <c r="B17" s="5" t="s">
        <v>249</v>
      </c>
      <c r="C17" s="5">
        <v>46</v>
      </c>
      <c r="D17" s="5" t="s">
        <v>218</v>
      </c>
      <c r="E17" s="5" t="s">
        <v>219</v>
      </c>
      <c r="F17" s="5"/>
      <c r="G17" s="5" t="s">
        <v>219</v>
      </c>
      <c r="H17" s="5" t="s">
        <v>219</v>
      </c>
      <c r="I17" s="5">
        <v>26275</v>
      </c>
      <c r="J17" s="5">
        <v>8822</v>
      </c>
      <c r="K17" s="5">
        <v>9804</v>
      </c>
      <c r="L17" s="5">
        <v>44901</v>
      </c>
      <c r="M17" s="5">
        <v>289</v>
      </c>
      <c r="N17" s="5">
        <v>15</v>
      </c>
      <c r="O17" s="5">
        <v>21</v>
      </c>
      <c r="P17" s="5">
        <v>21</v>
      </c>
      <c r="Q17" s="5">
        <v>0</v>
      </c>
      <c r="R17" s="5">
        <v>0</v>
      </c>
      <c r="S17" s="5">
        <v>0</v>
      </c>
      <c r="T17" s="5">
        <v>0</v>
      </c>
    </row>
    <row r="18">
      <c r="A18" s="20" t="s">
        <v>250</v>
      </c>
      <c r="B18" s="5" t="s">
        <v>251</v>
      </c>
      <c r="C18" s="5">
        <v>40</v>
      </c>
      <c r="D18" s="5" t="s">
        <v>218</v>
      </c>
      <c r="E18" s="5" t="s">
        <v>219</v>
      </c>
      <c r="F18" s="5"/>
      <c r="G18" s="5" t="s">
        <v>219</v>
      </c>
      <c r="H18" s="5" t="s">
        <v>219</v>
      </c>
      <c r="I18" s="5">
        <v>19722</v>
      </c>
      <c r="J18" s="5">
        <v>7139</v>
      </c>
      <c r="K18" s="5">
        <v>13862</v>
      </c>
      <c r="L18" s="5">
        <v>40723</v>
      </c>
      <c r="M18" s="5">
        <v>199</v>
      </c>
      <c r="N18" s="5">
        <v>28</v>
      </c>
      <c r="O18" s="5">
        <v>611</v>
      </c>
      <c r="P18" s="5">
        <v>611</v>
      </c>
      <c r="Q18" s="5">
        <v>0</v>
      </c>
      <c r="R18" s="5">
        <v>0</v>
      </c>
      <c r="S18" s="5">
        <v>0</v>
      </c>
      <c r="T18" s="5">
        <v>0</v>
      </c>
    </row>
    <row r="19">
      <c r="A19" s="20" t="s">
        <v>252</v>
      </c>
      <c r="B19" s="5" t="s">
        <v>253</v>
      </c>
      <c r="C19" s="5">
        <v>35</v>
      </c>
      <c r="D19" s="5" t="s">
        <v>218</v>
      </c>
      <c r="E19" s="5" t="s">
        <v>219</v>
      </c>
      <c r="F19" s="5"/>
      <c r="G19" s="5" t="s">
        <v>219</v>
      </c>
      <c r="H19" s="5" t="s">
        <v>219</v>
      </c>
      <c r="I19" s="5">
        <v>17380</v>
      </c>
      <c r="J19" s="5">
        <v>8058</v>
      </c>
      <c r="K19" s="5">
        <v>11467</v>
      </c>
      <c r="L19" s="5">
        <v>36905</v>
      </c>
      <c r="M19" s="5">
        <v>638</v>
      </c>
      <c r="N19" s="5">
        <v>16</v>
      </c>
      <c r="O19" s="5">
        <v>2256</v>
      </c>
      <c r="P19" s="5">
        <v>2256</v>
      </c>
      <c r="Q19" s="5">
        <v>2</v>
      </c>
      <c r="R19" s="5">
        <v>0</v>
      </c>
      <c r="S19" s="5">
        <v>6</v>
      </c>
      <c r="T19" s="5">
        <v>0</v>
      </c>
    </row>
    <row r="20">
      <c r="A20" s="20" t="s">
        <v>254</v>
      </c>
      <c r="B20" s="5" t="s">
        <v>255</v>
      </c>
      <c r="C20" s="5">
        <v>55</v>
      </c>
      <c r="D20" s="5" t="s">
        <v>218</v>
      </c>
      <c r="E20" s="5" t="s">
        <v>219</v>
      </c>
      <c r="F20" s="5"/>
      <c r="G20" s="5" t="s">
        <v>219</v>
      </c>
      <c r="H20" s="5" t="s">
        <v>219</v>
      </c>
      <c r="I20" s="5">
        <v>15447</v>
      </c>
      <c r="J20" s="5">
        <v>11703</v>
      </c>
      <c r="K20" s="5">
        <v>7529</v>
      </c>
      <c r="L20" s="5">
        <v>34679</v>
      </c>
      <c r="M20" s="5">
        <v>462</v>
      </c>
      <c r="N20" s="5">
        <v>47</v>
      </c>
      <c r="O20" s="5">
        <v>132</v>
      </c>
      <c r="P20" s="5">
        <v>132</v>
      </c>
      <c r="Q20" s="5">
        <v>0</v>
      </c>
      <c r="R20" s="5">
        <v>0</v>
      </c>
      <c r="S20" s="5">
        <v>63</v>
      </c>
      <c r="T20" s="5">
        <v>0</v>
      </c>
    </row>
    <row r="21">
      <c r="A21" s="20" t="s">
        <v>256</v>
      </c>
      <c r="B21" s="5" t="s">
        <v>257</v>
      </c>
      <c r="C21" s="5">
        <v>47</v>
      </c>
      <c r="D21" s="5" t="s">
        <v>218</v>
      </c>
      <c r="E21" s="5" t="s">
        <v>219</v>
      </c>
      <c r="F21" s="5"/>
      <c r="G21" s="5" t="s">
        <v>219</v>
      </c>
      <c r="H21" s="5" t="s">
        <v>219</v>
      </c>
      <c r="I21" s="5">
        <v>14579</v>
      </c>
      <c r="J21" s="5">
        <v>7481</v>
      </c>
      <c r="K21" s="5">
        <v>7009</v>
      </c>
      <c r="L21" s="5">
        <v>29069</v>
      </c>
      <c r="M21" s="5">
        <v>506</v>
      </c>
      <c r="N21" s="5">
        <v>53</v>
      </c>
      <c r="O21" s="5">
        <v>343</v>
      </c>
      <c r="P21" s="5">
        <v>343</v>
      </c>
      <c r="Q21" s="5">
        <v>3</v>
      </c>
      <c r="R21" s="5">
        <v>0</v>
      </c>
      <c r="S21" s="5">
        <v>0</v>
      </c>
      <c r="T21" s="5">
        <v>0</v>
      </c>
    </row>
    <row r="22">
      <c r="A22" s="20" t="s">
        <v>258</v>
      </c>
      <c r="B22" s="5" t="s">
        <v>259</v>
      </c>
      <c r="C22" s="5">
        <v>24</v>
      </c>
      <c r="D22" s="5" t="s">
        <v>218</v>
      </c>
      <c r="E22" s="5" t="s">
        <v>219</v>
      </c>
      <c r="F22" s="5"/>
      <c r="G22" s="5" t="s">
        <v>219</v>
      </c>
      <c r="H22" s="5" t="s">
        <v>219</v>
      </c>
      <c r="I22" s="5">
        <v>11946</v>
      </c>
      <c r="J22" s="5">
        <v>5094</v>
      </c>
      <c r="K22" s="5">
        <v>11229</v>
      </c>
      <c r="L22" s="5">
        <v>28269</v>
      </c>
      <c r="M22" s="5">
        <v>258</v>
      </c>
      <c r="N22" s="5">
        <v>9</v>
      </c>
      <c r="O22" s="5">
        <v>315</v>
      </c>
      <c r="P22" s="5">
        <v>315</v>
      </c>
      <c r="Q22" s="5">
        <v>0</v>
      </c>
      <c r="R22" s="5">
        <v>0</v>
      </c>
      <c r="S22" s="5">
        <v>0</v>
      </c>
      <c r="T22" s="5">
        <v>0</v>
      </c>
    </row>
    <row r="23">
      <c r="A23" s="20" t="s">
        <v>260</v>
      </c>
      <c r="B23" s="5" t="s">
        <v>261</v>
      </c>
      <c r="C23" s="5">
        <v>53</v>
      </c>
      <c r="D23" s="5" t="s">
        <v>218</v>
      </c>
      <c r="E23" s="5" t="s">
        <v>219</v>
      </c>
      <c r="F23" s="5"/>
      <c r="G23" s="5" t="s">
        <v>219</v>
      </c>
      <c r="H23" s="5" t="s">
        <v>219</v>
      </c>
      <c r="I23" s="5">
        <v>11109</v>
      </c>
      <c r="J23" s="5">
        <v>6364</v>
      </c>
      <c r="K23" s="5">
        <v>9115</v>
      </c>
      <c r="L23" s="5">
        <v>26588</v>
      </c>
      <c r="M23" s="5">
        <v>711</v>
      </c>
      <c r="N23" s="5">
        <v>35</v>
      </c>
      <c r="O23" s="5">
        <v>3597</v>
      </c>
      <c r="P23" s="5">
        <v>3597</v>
      </c>
      <c r="Q23" s="5">
        <v>2</v>
      </c>
      <c r="R23" s="5">
        <v>0</v>
      </c>
      <c r="S23" s="5">
        <v>0</v>
      </c>
      <c r="T23" s="5">
        <v>0</v>
      </c>
    </row>
    <row r="24">
      <c r="A24" s="20" t="s">
        <v>262</v>
      </c>
      <c r="B24" s="5" t="s">
        <v>263</v>
      </c>
      <c r="C24" s="5">
        <v>44</v>
      </c>
      <c r="D24" s="5" t="s">
        <v>218</v>
      </c>
      <c r="E24" s="5" t="s">
        <v>219</v>
      </c>
      <c r="F24" s="5"/>
      <c r="G24" s="5" t="s">
        <v>219</v>
      </c>
      <c r="H24" s="5" t="s">
        <v>219</v>
      </c>
      <c r="I24" s="5">
        <v>13432</v>
      </c>
      <c r="J24" s="5">
        <v>6892</v>
      </c>
      <c r="K24" s="5">
        <v>5899</v>
      </c>
      <c r="L24" s="5">
        <v>26223</v>
      </c>
      <c r="M24" s="5">
        <v>670</v>
      </c>
      <c r="N24" s="5">
        <v>7</v>
      </c>
      <c r="O24" s="5">
        <v>0</v>
      </c>
      <c r="P24" s="5">
        <v>31</v>
      </c>
      <c r="Q24" s="5">
        <v>2</v>
      </c>
      <c r="R24" s="5">
        <v>0</v>
      </c>
      <c r="S24" s="5">
        <v>2</v>
      </c>
      <c r="T24" s="5">
        <v>0</v>
      </c>
    </row>
    <row r="25">
      <c r="A25" s="20" t="s">
        <v>264</v>
      </c>
      <c r="B25" s="5" t="s">
        <v>265</v>
      </c>
      <c r="C25" s="5">
        <v>59</v>
      </c>
      <c r="D25" s="5" t="s">
        <v>218</v>
      </c>
      <c r="E25" s="5" t="s">
        <v>219</v>
      </c>
      <c r="F25" s="5"/>
      <c r="G25" s="5" t="s">
        <v>219</v>
      </c>
      <c r="H25" s="5" t="s">
        <v>219</v>
      </c>
      <c r="I25" s="5">
        <v>12604</v>
      </c>
      <c r="J25" s="5">
        <v>5413</v>
      </c>
      <c r="K25" s="5">
        <v>6875</v>
      </c>
      <c r="L25" s="5">
        <v>24892</v>
      </c>
      <c r="M25" s="5">
        <v>547</v>
      </c>
      <c r="N25" s="5">
        <v>4</v>
      </c>
      <c r="O25" s="5">
        <v>14</v>
      </c>
      <c r="P25" s="5">
        <v>14</v>
      </c>
      <c r="Q25" s="5">
        <v>0</v>
      </c>
      <c r="R25" s="5">
        <v>0</v>
      </c>
      <c r="S25" s="5">
        <v>3</v>
      </c>
      <c r="T25" s="5">
        <v>0</v>
      </c>
    </row>
    <row r="26">
      <c r="A26" s="20" t="s">
        <v>266</v>
      </c>
      <c r="B26" s="5" t="s">
        <v>267</v>
      </c>
      <c r="C26" s="5">
        <v>52</v>
      </c>
      <c r="D26" s="5" t="s">
        <v>218</v>
      </c>
      <c r="E26" s="5" t="s">
        <v>219</v>
      </c>
      <c r="F26" s="5"/>
      <c r="G26" s="5" t="s">
        <v>219</v>
      </c>
      <c r="H26" s="5" t="s">
        <v>219</v>
      </c>
      <c r="I26" s="5">
        <v>9161</v>
      </c>
      <c r="J26" s="5">
        <v>6716</v>
      </c>
      <c r="K26" s="5">
        <v>7862</v>
      </c>
      <c r="L26" s="5">
        <v>23739</v>
      </c>
      <c r="M26" s="5">
        <v>495</v>
      </c>
      <c r="N26" s="5">
        <v>58</v>
      </c>
      <c r="O26" s="5">
        <v>49</v>
      </c>
      <c r="P26" s="5">
        <v>49</v>
      </c>
      <c r="Q26" s="5">
        <v>0</v>
      </c>
      <c r="R26" s="5">
        <v>0</v>
      </c>
      <c r="S26" s="5">
        <v>0</v>
      </c>
      <c r="T26" s="5">
        <v>0</v>
      </c>
    </row>
    <row r="27">
      <c r="A27" s="20" t="s">
        <v>268</v>
      </c>
      <c r="B27" s="5" t="s">
        <v>269</v>
      </c>
      <c r="C27" s="5">
        <v>52</v>
      </c>
      <c r="D27" s="5" t="s">
        <v>218</v>
      </c>
      <c r="E27" s="5" t="s">
        <v>219</v>
      </c>
      <c r="F27" s="5"/>
      <c r="G27" s="5" t="s">
        <v>219</v>
      </c>
      <c r="H27" s="5" t="s">
        <v>219</v>
      </c>
      <c r="I27" s="5">
        <v>10387</v>
      </c>
      <c r="J27" s="5">
        <v>5504</v>
      </c>
      <c r="K27" s="5">
        <v>4841</v>
      </c>
      <c r="L27" s="5">
        <v>20732</v>
      </c>
      <c r="M27" s="5">
        <v>442</v>
      </c>
      <c r="N27" s="5">
        <v>33</v>
      </c>
      <c r="O27" s="5">
        <v>359</v>
      </c>
      <c r="P27" s="5">
        <v>359</v>
      </c>
      <c r="Q27" s="5">
        <v>1</v>
      </c>
      <c r="R27" s="5">
        <v>0</v>
      </c>
      <c r="S27" s="5">
        <v>5</v>
      </c>
      <c r="T27" s="5">
        <v>0</v>
      </c>
    </row>
    <row r="28">
      <c r="A28" s="20" t="s">
        <v>270</v>
      </c>
      <c r="B28" s="5" t="s">
        <v>271</v>
      </c>
      <c r="C28" s="5">
        <v>80</v>
      </c>
      <c r="D28" s="5" t="s">
        <v>218</v>
      </c>
      <c r="E28" s="5" t="s">
        <v>219</v>
      </c>
      <c r="F28" s="5"/>
      <c r="G28" s="5" t="s">
        <v>219</v>
      </c>
      <c r="H28" s="5" t="s">
        <v>219</v>
      </c>
      <c r="I28" s="5">
        <v>12090</v>
      </c>
      <c r="J28" s="5">
        <v>4005</v>
      </c>
      <c r="K28" s="5">
        <v>3956</v>
      </c>
      <c r="L28" s="5">
        <v>20051</v>
      </c>
      <c r="M28" s="5">
        <v>769</v>
      </c>
      <c r="N28" s="5">
        <v>35</v>
      </c>
      <c r="O28" s="5">
        <v>195</v>
      </c>
      <c r="P28" s="5">
        <v>195</v>
      </c>
      <c r="Q28" s="5">
        <v>15</v>
      </c>
      <c r="R28" s="5">
        <v>0</v>
      </c>
      <c r="S28" s="5">
        <v>0</v>
      </c>
      <c r="T28" s="5">
        <v>0</v>
      </c>
    </row>
    <row r="29">
      <c r="A29" s="20" t="s">
        <v>272</v>
      </c>
      <c r="B29" s="5" t="s">
        <v>273</v>
      </c>
      <c r="C29" s="5">
        <v>46</v>
      </c>
      <c r="D29" s="5" t="s">
        <v>218</v>
      </c>
      <c r="E29" s="5" t="s">
        <v>219</v>
      </c>
      <c r="F29" s="5"/>
      <c r="G29" s="5" t="s">
        <v>219</v>
      </c>
      <c r="H29" s="5" t="s">
        <v>219</v>
      </c>
      <c r="I29" s="5">
        <v>8599</v>
      </c>
      <c r="J29" s="5">
        <v>3278</v>
      </c>
      <c r="K29" s="5">
        <v>6071</v>
      </c>
      <c r="L29" s="5">
        <v>17948</v>
      </c>
      <c r="M29" s="5">
        <v>269</v>
      </c>
      <c r="N29" s="5">
        <v>11</v>
      </c>
      <c r="O29" s="5">
        <v>633</v>
      </c>
      <c r="P29" s="5">
        <v>633</v>
      </c>
      <c r="Q29" s="5">
        <v>1</v>
      </c>
      <c r="R29" s="5">
        <v>0</v>
      </c>
      <c r="S29" s="5">
        <v>10</v>
      </c>
      <c r="T29" s="5">
        <v>0</v>
      </c>
    </row>
    <row r="30">
      <c r="A30" s="20" t="s">
        <v>274</v>
      </c>
      <c r="B30" s="5" t="s">
        <v>275</v>
      </c>
      <c r="C30" s="5">
        <v>66</v>
      </c>
      <c r="D30" s="5" t="s">
        <v>218</v>
      </c>
      <c r="E30" s="5" t="s">
        <v>219</v>
      </c>
      <c r="F30" s="5"/>
      <c r="G30" s="5" t="s">
        <v>219</v>
      </c>
      <c r="H30" s="5" t="s">
        <v>219</v>
      </c>
      <c r="I30" s="5">
        <v>11354</v>
      </c>
      <c r="J30" s="5">
        <v>2020</v>
      </c>
      <c r="K30" s="5">
        <v>4320</v>
      </c>
      <c r="L30" s="5">
        <v>17694</v>
      </c>
      <c r="M30" s="5">
        <v>100</v>
      </c>
      <c r="N30" s="5">
        <v>16</v>
      </c>
      <c r="O30" s="5">
        <v>2</v>
      </c>
      <c r="P30" s="5">
        <v>2</v>
      </c>
      <c r="Q30" s="5">
        <v>1</v>
      </c>
      <c r="R30" s="5">
        <v>0</v>
      </c>
      <c r="S30" s="5">
        <v>0</v>
      </c>
      <c r="T30" s="5">
        <v>0</v>
      </c>
    </row>
    <row r="31">
      <c r="A31" s="20" t="s">
        <v>276</v>
      </c>
      <c r="B31" s="5" t="s">
        <v>277</v>
      </c>
      <c r="C31" s="5">
        <v>56</v>
      </c>
      <c r="D31" s="5" t="s">
        <v>218</v>
      </c>
      <c r="E31" s="5" t="s">
        <v>219</v>
      </c>
      <c r="F31" s="5"/>
      <c r="G31" s="5" t="s">
        <v>219</v>
      </c>
      <c r="H31" s="5" t="s">
        <v>219</v>
      </c>
      <c r="I31" s="5">
        <v>8081</v>
      </c>
      <c r="J31" s="5">
        <v>2782</v>
      </c>
      <c r="K31" s="5">
        <v>5185</v>
      </c>
      <c r="L31" s="5">
        <v>16048</v>
      </c>
      <c r="M31" s="5">
        <v>329</v>
      </c>
      <c r="N31" s="5">
        <v>25</v>
      </c>
      <c r="O31" s="5">
        <v>442</v>
      </c>
      <c r="P31" s="5">
        <v>442</v>
      </c>
      <c r="Q31" s="5">
        <v>4</v>
      </c>
      <c r="R31" s="5">
        <v>0</v>
      </c>
      <c r="S31" s="5">
        <v>3081</v>
      </c>
      <c r="T31" s="5">
        <v>0</v>
      </c>
    </row>
    <row r="32">
      <c r="A32" s="20" t="s">
        <v>278</v>
      </c>
      <c r="B32" s="5" t="s">
        <v>279</v>
      </c>
      <c r="C32" s="5">
        <v>68</v>
      </c>
      <c r="D32" s="5" t="s">
        <v>218</v>
      </c>
      <c r="E32" s="5" t="s">
        <v>219</v>
      </c>
      <c r="F32" s="5"/>
      <c r="G32" s="5" t="s">
        <v>219</v>
      </c>
      <c r="H32" s="5" t="s">
        <v>219</v>
      </c>
      <c r="I32" s="5">
        <v>8675</v>
      </c>
      <c r="J32" s="5">
        <v>2464</v>
      </c>
      <c r="K32" s="5">
        <v>3695</v>
      </c>
      <c r="L32" s="5">
        <v>14834</v>
      </c>
      <c r="M32" s="5">
        <v>356</v>
      </c>
      <c r="N32" s="5">
        <v>5</v>
      </c>
      <c r="O32" s="5">
        <v>5</v>
      </c>
      <c r="P32" s="5">
        <v>5</v>
      </c>
      <c r="Q32" s="5">
        <v>0</v>
      </c>
      <c r="R32" s="5">
        <v>0</v>
      </c>
      <c r="S32" s="5">
        <v>0</v>
      </c>
      <c r="T32" s="5">
        <v>0</v>
      </c>
    </row>
    <row r="33">
      <c r="A33" s="20" t="s">
        <v>280</v>
      </c>
      <c r="B33" s="5" t="s">
        <v>281</v>
      </c>
      <c r="C33" s="5">
        <v>65</v>
      </c>
      <c r="D33" s="5" t="s">
        <v>218</v>
      </c>
      <c r="E33" s="5" t="s">
        <v>219</v>
      </c>
      <c r="F33" s="5"/>
      <c r="G33" s="5" t="s">
        <v>219</v>
      </c>
      <c r="H33" s="5" t="s">
        <v>219</v>
      </c>
      <c r="I33" s="5">
        <v>6300</v>
      </c>
      <c r="J33" s="5">
        <v>3228</v>
      </c>
      <c r="K33" s="5">
        <v>5104</v>
      </c>
      <c r="L33" s="5">
        <v>14632</v>
      </c>
      <c r="M33" s="5">
        <v>246</v>
      </c>
      <c r="N33" s="5">
        <v>3</v>
      </c>
      <c r="O33" s="5">
        <v>12</v>
      </c>
      <c r="P33" s="5">
        <v>12</v>
      </c>
      <c r="Q33" s="5">
        <v>0</v>
      </c>
      <c r="R33" s="5">
        <v>0</v>
      </c>
      <c r="S33" s="5">
        <v>1</v>
      </c>
      <c r="T33" s="5">
        <v>0</v>
      </c>
    </row>
    <row r="34">
      <c r="A34" s="20" t="s">
        <v>282</v>
      </c>
      <c r="B34" s="5" t="s">
        <v>283</v>
      </c>
      <c r="C34" s="5">
        <v>61</v>
      </c>
      <c r="D34" s="5" t="s">
        <v>218</v>
      </c>
      <c r="E34" s="5" t="s">
        <v>219</v>
      </c>
      <c r="F34" s="5"/>
      <c r="G34" s="5" t="s">
        <v>219</v>
      </c>
      <c r="H34" s="5" t="s">
        <v>219</v>
      </c>
      <c r="I34" s="5">
        <v>7608</v>
      </c>
      <c r="J34" s="5">
        <v>3337</v>
      </c>
      <c r="K34" s="5">
        <v>3318</v>
      </c>
      <c r="L34" s="5">
        <v>14263</v>
      </c>
      <c r="M34" s="5">
        <v>215</v>
      </c>
      <c r="N34" s="5">
        <v>20</v>
      </c>
      <c r="O34" s="5">
        <v>30</v>
      </c>
      <c r="P34" s="5">
        <v>30</v>
      </c>
      <c r="Q34" s="5">
        <v>0</v>
      </c>
      <c r="R34" s="5">
        <v>0</v>
      </c>
      <c r="S34" s="5">
        <v>0</v>
      </c>
      <c r="T34" s="5">
        <v>0</v>
      </c>
    </row>
    <row r="35">
      <c r="A35" s="20" t="s">
        <v>284</v>
      </c>
      <c r="B35" s="5" t="s">
        <v>285</v>
      </c>
      <c r="C35" s="5">
        <v>36</v>
      </c>
      <c r="D35" s="5" t="s">
        <v>218</v>
      </c>
      <c r="E35" s="5" t="s">
        <v>219</v>
      </c>
      <c r="F35" s="5"/>
      <c r="G35" s="5" t="s">
        <v>219</v>
      </c>
      <c r="H35" s="5" t="s">
        <v>219</v>
      </c>
      <c r="I35" s="5">
        <v>7946</v>
      </c>
      <c r="J35" s="5">
        <v>3330</v>
      </c>
      <c r="K35" s="5">
        <v>2237</v>
      </c>
      <c r="L35" s="5">
        <v>13513</v>
      </c>
      <c r="M35" s="5">
        <v>275</v>
      </c>
      <c r="N35" s="5">
        <v>13</v>
      </c>
      <c r="O35" s="5">
        <v>19</v>
      </c>
      <c r="P35" s="5">
        <v>19</v>
      </c>
      <c r="Q35" s="5">
        <v>0</v>
      </c>
      <c r="R35" s="5">
        <v>0</v>
      </c>
      <c r="S35" s="5">
        <v>0</v>
      </c>
      <c r="T35" s="5">
        <v>0</v>
      </c>
    </row>
    <row r="36">
      <c r="A36" s="20" t="s">
        <v>286</v>
      </c>
      <c r="B36" s="5" t="s">
        <v>287</v>
      </c>
      <c r="C36" s="5">
        <v>56</v>
      </c>
      <c r="D36" s="5" t="s">
        <v>218</v>
      </c>
      <c r="E36" s="5" t="s">
        <v>219</v>
      </c>
      <c r="F36" s="5"/>
      <c r="G36" s="5" t="s">
        <v>219</v>
      </c>
      <c r="H36" s="5" t="s">
        <v>219</v>
      </c>
      <c r="I36" s="5">
        <v>7084</v>
      </c>
      <c r="J36" s="5">
        <v>2371</v>
      </c>
      <c r="K36" s="5">
        <v>3740</v>
      </c>
      <c r="L36" s="5">
        <v>13195</v>
      </c>
      <c r="M36" s="5">
        <v>755</v>
      </c>
      <c r="N36" s="5">
        <v>9</v>
      </c>
      <c r="O36" s="5">
        <v>226</v>
      </c>
      <c r="P36" s="5">
        <v>226</v>
      </c>
      <c r="Q36" s="5">
        <v>0</v>
      </c>
      <c r="R36" s="5">
        <v>0</v>
      </c>
      <c r="S36" s="5">
        <v>0</v>
      </c>
      <c r="T36" s="5">
        <v>0</v>
      </c>
    </row>
    <row r="37">
      <c r="A37" s="20" t="s">
        <v>288</v>
      </c>
      <c r="B37" s="5" t="s">
        <v>289</v>
      </c>
      <c r="C37" s="5">
        <v>46</v>
      </c>
      <c r="D37" s="5" t="s">
        <v>218</v>
      </c>
      <c r="E37" s="5" t="s">
        <v>219</v>
      </c>
      <c r="F37" s="5"/>
      <c r="G37" s="5" t="s">
        <v>219</v>
      </c>
      <c r="H37" s="5" t="s">
        <v>219</v>
      </c>
      <c r="I37" s="5">
        <v>6285</v>
      </c>
      <c r="J37" s="5">
        <v>1925</v>
      </c>
      <c r="K37" s="5">
        <v>4297</v>
      </c>
      <c r="L37" s="5">
        <v>12507</v>
      </c>
      <c r="M37" s="5">
        <v>260</v>
      </c>
      <c r="N37" s="5">
        <v>5</v>
      </c>
      <c r="O37" s="5">
        <v>5</v>
      </c>
      <c r="P37" s="5">
        <v>5</v>
      </c>
      <c r="Q37" s="5">
        <v>0</v>
      </c>
      <c r="R37" s="5">
        <v>0</v>
      </c>
      <c r="S37" s="5">
        <v>0</v>
      </c>
      <c r="T37" s="5">
        <v>0</v>
      </c>
    </row>
    <row r="38">
      <c r="A38" s="20" t="s">
        <v>290</v>
      </c>
      <c r="B38" s="5" t="s">
        <v>291</v>
      </c>
      <c r="C38" s="5">
        <v>60</v>
      </c>
      <c r="D38" s="5" t="s">
        <v>218</v>
      </c>
      <c r="E38" s="5" t="s">
        <v>219</v>
      </c>
      <c r="F38" s="5"/>
      <c r="G38" s="5" t="s">
        <v>219</v>
      </c>
      <c r="H38" s="5" t="s">
        <v>219</v>
      </c>
      <c r="I38" s="5">
        <v>6526</v>
      </c>
      <c r="J38" s="5">
        <v>3365</v>
      </c>
      <c r="K38" s="5">
        <v>2562</v>
      </c>
      <c r="L38" s="5">
        <v>12453</v>
      </c>
      <c r="M38" s="5">
        <v>456</v>
      </c>
      <c r="N38" s="5">
        <v>5</v>
      </c>
      <c r="O38" s="5">
        <v>15</v>
      </c>
      <c r="P38" s="5">
        <v>15</v>
      </c>
      <c r="Q38" s="5">
        <v>1</v>
      </c>
      <c r="R38" s="5">
        <v>0</v>
      </c>
      <c r="S38" s="5">
        <v>0</v>
      </c>
      <c r="T38" s="5">
        <v>0</v>
      </c>
    </row>
    <row r="39">
      <c r="A39" s="20" t="s">
        <v>292</v>
      </c>
      <c r="B39" s="5" t="s">
        <v>293</v>
      </c>
      <c r="C39" s="5">
        <v>55</v>
      </c>
      <c r="D39" s="5" t="s">
        <v>218</v>
      </c>
      <c r="E39" s="5" t="s">
        <v>219</v>
      </c>
      <c r="F39" s="5"/>
      <c r="G39" s="5" t="s">
        <v>219</v>
      </c>
      <c r="H39" s="5" t="s">
        <v>219</v>
      </c>
      <c r="I39" s="5">
        <v>7084</v>
      </c>
      <c r="J39" s="5">
        <v>2218</v>
      </c>
      <c r="K39" s="5">
        <v>2609</v>
      </c>
      <c r="L39" s="5">
        <v>11911</v>
      </c>
      <c r="M39" s="5">
        <v>496</v>
      </c>
      <c r="N39" s="5">
        <v>50</v>
      </c>
      <c r="O39" s="5">
        <v>15</v>
      </c>
      <c r="P39" s="5">
        <v>15</v>
      </c>
      <c r="Q39" s="5">
        <v>27</v>
      </c>
      <c r="R39" s="5">
        <v>0</v>
      </c>
      <c r="S39" s="5">
        <v>3</v>
      </c>
      <c r="T39" s="5">
        <v>0</v>
      </c>
    </row>
    <row r="40">
      <c r="A40" s="20" t="s">
        <v>294</v>
      </c>
      <c r="B40" s="5" t="s">
        <v>295</v>
      </c>
      <c r="C40" s="5">
        <v>58</v>
      </c>
      <c r="D40" s="5" t="s">
        <v>218</v>
      </c>
      <c r="E40" s="5" t="s">
        <v>219</v>
      </c>
      <c r="F40" s="5"/>
      <c r="G40" s="5" t="s">
        <v>219</v>
      </c>
      <c r="H40" s="5" t="s">
        <v>219</v>
      </c>
      <c r="I40" s="5">
        <v>5801</v>
      </c>
      <c r="J40" s="5">
        <v>2382</v>
      </c>
      <c r="K40" s="5">
        <v>3549</v>
      </c>
      <c r="L40" s="5">
        <v>11732</v>
      </c>
      <c r="M40" s="5">
        <v>289</v>
      </c>
      <c r="N40" s="5">
        <v>24</v>
      </c>
      <c r="O40" s="5">
        <v>44</v>
      </c>
      <c r="P40" s="5">
        <v>44</v>
      </c>
      <c r="Q40" s="5">
        <v>1</v>
      </c>
      <c r="R40" s="5">
        <v>0</v>
      </c>
      <c r="S40" s="5">
        <v>0</v>
      </c>
      <c r="T40" s="5">
        <v>0</v>
      </c>
    </row>
    <row r="41">
      <c r="A41" s="20" t="s">
        <v>296</v>
      </c>
      <c r="B41" s="5" t="s">
        <v>297</v>
      </c>
      <c r="C41" s="5">
        <v>56</v>
      </c>
      <c r="D41" s="5" t="s">
        <v>218</v>
      </c>
      <c r="E41" s="5" t="s">
        <v>219</v>
      </c>
      <c r="F41" s="5"/>
      <c r="G41" s="5" t="s">
        <v>219</v>
      </c>
      <c r="H41" s="5" t="s">
        <v>219</v>
      </c>
      <c r="I41" s="5">
        <v>5738</v>
      </c>
      <c r="J41" s="5">
        <v>1935</v>
      </c>
      <c r="K41" s="5">
        <v>2913</v>
      </c>
      <c r="L41" s="5">
        <v>10586</v>
      </c>
      <c r="M41" s="5">
        <v>396</v>
      </c>
      <c r="N41" s="5">
        <v>1</v>
      </c>
      <c r="O41" s="5">
        <v>119</v>
      </c>
      <c r="P41" s="5">
        <v>119</v>
      </c>
      <c r="Q41" s="5">
        <v>1</v>
      </c>
      <c r="R41" s="5">
        <v>0</v>
      </c>
      <c r="S41" s="5">
        <v>0</v>
      </c>
      <c r="T41" s="5">
        <v>0</v>
      </c>
    </row>
    <row r="42">
      <c r="A42" s="20" t="s">
        <v>298</v>
      </c>
      <c r="B42" s="5" t="s">
        <v>299</v>
      </c>
      <c r="C42" s="5">
        <v>55</v>
      </c>
      <c r="D42" s="5" t="s">
        <v>218</v>
      </c>
      <c r="E42" s="5" t="s">
        <v>219</v>
      </c>
      <c r="F42" s="5"/>
      <c r="G42" s="5" t="s">
        <v>219</v>
      </c>
      <c r="H42" s="5" t="s">
        <v>219</v>
      </c>
      <c r="I42" s="5">
        <v>6077</v>
      </c>
      <c r="J42" s="5">
        <v>1921</v>
      </c>
      <c r="K42" s="5">
        <v>2507</v>
      </c>
      <c r="L42" s="5">
        <v>10505</v>
      </c>
      <c r="M42" s="5">
        <v>155</v>
      </c>
      <c r="N42" s="5">
        <v>3</v>
      </c>
      <c r="O42" s="5">
        <v>11</v>
      </c>
      <c r="P42" s="5">
        <v>11</v>
      </c>
      <c r="Q42" s="5">
        <v>3</v>
      </c>
      <c r="R42" s="5">
        <v>0</v>
      </c>
      <c r="S42" s="5">
        <v>2</v>
      </c>
      <c r="T42" s="5">
        <v>0</v>
      </c>
    </row>
    <row r="43">
      <c r="A43" s="20" t="s">
        <v>300</v>
      </c>
      <c r="B43" s="5" t="s">
        <v>301</v>
      </c>
      <c r="C43" s="5">
        <v>65</v>
      </c>
      <c r="D43" s="5" t="s">
        <v>218</v>
      </c>
      <c r="E43" s="5" t="s">
        <v>219</v>
      </c>
      <c r="F43" s="5"/>
      <c r="G43" s="5" t="s">
        <v>219</v>
      </c>
      <c r="H43" s="5" t="s">
        <v>219</v>
      </c>
      <c r="I43" s="5">
        <v>5181</v>
      </c>
      <c r="J43" s="5">
        <v>3076</v>
      </c>
      <c r="K43" s="5">
        <v>1608</v>
      </c>
      <c r="L43" s="5">
        <v>9865</v>
      </c>
      <c r="M43" s="5">
        <v>354</v>
      </c>
      <c r="N43" s="5">
        <v>24</v>
      </c>
      <c r="O43" s="5">
        <v>15</v>
      </c>
      <c r="P43" s="5">
        <v>15</v>
      </c>
      <c r="Q43" s="5">
        <v>0</v>
      </c>
      <c r="R43" s="5">
        <v>0</v>
      </c>
      <c r="S43" s="5">
        <v>0</v>
      </c>
      <c r="T43" s="5">
        <v>0</v>
      </c>
    </row>
    <row r="44">
      <c r="A44" s="20" t="s">
        <v>302</v>
      </c>
      <c r="B44" s="5" t="s">
        <v>303</v>
      </c>
      <c r="C44" s="5">
        <v>65</v>
      </c>
      <c r="D44" s="5" t="s">
        <v>218</v>
      </c>
      <c r="E44" s="5" t="s">
        <v>219</v>
      </c>
      <c r="F44" s="5"/>
      <c r="G44" s="5" t="s">
        <v>219</v>
      </c>
      <c r="H44" s="5" t="s">
        <v>219</v>
      </c>
      <c r="I44" s="5">
        <v>6022</v>
      </c>
      <c r="J44" s="5">
        <v>1634</v>
      </c>
      <c r="K44" s="5">
        <v>2164</v>
      </c>
      <c r="L44" s="5">
        <v>9820</v>
      </c>
      <c r="M44" s="5">
        <v>292</v>
      </c>
      <c r="N44" s="5">
        <v>1</v>
      </c>
      <c r="O44" s="5">
        <v>27</v>
      </c>
      <c r="P44" s="5">
        <v>27</v>
      </c>
      <c r="Q44" s="5">
        <v>0</v>
      </c>
      <c r="R44" s="5">
        <v>0</v>
      </c>
      <c r="S44" s="5">
        <v>52</v>
      </c>
      <c r="T44" s="5">
        <v>0</v>
      </c>
    </row>
    <row r="45">
      <c r="A45" s="20" t="s">
        <v>304</v>
      </c>
      <c r="B45" s="5" t="s">
        <v>305</v>
      </c>
      <c r="C45" s="5">
        <v>97</v>
      </c>
      <c r="D45" s="5" t="s">
        <v>218</v>
      </c>
      <c r="E45" s="5" t="s">
        <v>219</v>
      </c>
      <c r="F45" s="5"/>
      <c r="G45" s="5" t="s">
        <v>219</v>
      </c>
      <c r="H45" s="5" t="s">
        <v>219</v>
      </c>
      <c r="I45" s="5">
        <v>3494</v>
      </c>
      <c r="J45" s="5">
        <v>1515</v>
      </c>
      <c r="K45" s="5">
        <v>3470</v>
      </c>
      <c r="L45" s="5">
        <v>8479</v>
      </c>
      <c r="M45" s="5">
        <v>238</v>
      </c>
      <c r="N45" s="5">
        <v>1654</v>
      </c>
      <c r="O45" s="5">
        <v>6</v>
      </c>
      <c r="P45" s="5">
        <v>6</v>
      </c>
      <c r="Q45" s="5">
        <v>1</v>
      </c>
      <c r="R45" s="5">
        <v>0</v>
      </c>
      <c r="S45" s="5">
        <v>0</v>
      </c>
      <c r="T45" s="5">
        <v>0</v>
      </c>
    </row>
    <row r="46">
      <c r="A46" s="20" t="s">
        <v>306</v>
      </c>
      <c r="B46" s="5" t="s">
        <v>307</v>
      </c>
      <c r="C46" s="5">
        <v>48</v>
      </c>
      <c r="D46" s="5" t="s">
        <v>218</v>
      </c>
      <c r="E46" s="5" t="s">
        <v>219</v>
      </c>
      <c r="F46" s="5"/>
      <c r="G46" s="5" t="s">
        <v>219</v>
      </c>
      <c r="H46" s="5" t="s">
        <v>219</v>
      </c>
      <c r="I46" s="5">
        <v>3859</v>
      </c>
      <c r="J46" s="5">
        <v>2276</v>
      </c>
      <c r="K46" s="5">
        <v>2120</v>
      </c>
      <c r="L46" s="5">
        <v>8255</v>
      </c>
      <c r="M46" s="5">
        <v>384</v>
      </c>
      <c r="N46" s="5">
        <v>9</v>
      </c>
      <c r="O46" s="5">
        <v>11</v>
      </c>
      <c r="P46" s="5">
        <v>11</v>
      </c>
      <c r="Q46" s="5">
        <v>0</v>
      </c>
      <c r="R46" s="5">
        <v>0</v>
      </c>
      <c r="S46" s="5">
        <v>3</v>
      </c>
      <c r="T46" s="5">
        <v>0</v>
      </c>
    </row>
    <row r="47">
      <c r="A47" s="20" t="s">
        <v>308</v>
      </c>
      <c r="B47" s="5" t="s">
        <v>309</v>
      </c>
      <c r="C47" s="5">
        <v>50</v>
      </c>
      <c r="D47" s="5" t="s">
        <v>218</v>
      </c>
      <c r="E47" s="5" t="s">
        <v>219</v>
      </c>
      <c r="F47" s="5"/>
      <c r="G47" s="5" t="s">
        <v>219</v>
      </c>
      <c r="H47" s="5" t="s">
        <v>219</v>
      </c>
      <c r="I47" s="5">
        <v>4615</v>
      </c>
      <c r="J47" s="5">
        <v>2134</v>
      </c>
      <c r="K47" s="5">
        <v>1224</v>
      </c>
      <c r="L47" s="5">
        <v>7973</v>
      </c>
      <c r="M47" s="5">
        <v>488</v>
      </c>
      <c r="N47" s="5">
        <v>52</v>
      </c>
      <c r="O47" s="5">
        <v>27</v>
      </c>
      <c r="P47" s="5">
        <v>27</v>
      </c>
      <c r="Q47" s="5">
        <v>9</v>
      </c>
      <c r="R47" s="5">
        <v>0</v>
      </c>
      <c r="S47" s="5">
        <v>0</v>
      </c>
      <c r="T47" s="5">
        <v>0</v>
      </c>
    </row>
    <row r="48">
      <c r="A48" s="20" t="s">
        <v>310</v>
      </c>
      <c r="B48" s="5" t="s">
        <v>311</v>
      </c>
      <c r="C48" s="5">
        <v>51</v>
      </c>
      <c r="D48" s="5" t="s">
        <v>218</v>
      </c>
      <c r="E48" s="5" t="s">
        <v>219</v>
      </c>
      <c r="F48" s="5"/>
      <c r="G48" s="5" t="s">
        <v>219</v>
      </c>
      <c r="H48" s="5" t="s">
        <v>219</v>
      </c>
      <c r="I48" s="5">
        <v>2993</v>
      </c>
      <c r="J48" s="5">
        <v>1862</v>
      </c>
      <c r="K48" s="5">
        <v>2449</v>
      </c>
      <c r="L48" s="5">
        <v>7304</v>
      </c>
      <c r="M48" s="5">
        <v>167</v>
      </c>
      <c r="N48" s="5">
        <v>9</v>
      </c>
      <c r="O48" s="5">
        <v>6</v>
      </c>
      <c r="P48" s="5">
        <v>6</v>
      </c>
      <c r="Q48" s="5">
        <v>0</v>
      </c>
      <c r="R48" s="5">
        <v>0</v>
      </c>
      <c r="S48" s="5">
        <v>0</v>
      </c>
      <c r="T48" s="5">
        <v>0</v>
      </c>
    </row>
    <row r="49">
      <c r="A49" s="20" t="s">
        <v>312</v>
      </c>
      <c r="B49" s="5" t="s">
        <v>313</v>
      </c>
      <c r="C49" s="5">
        <v>40</v>
      </c>
      <c r="D49" s="5" t="s">
        <v>218</v>
      </c>
      <c r="E49" s="5" t="s">
        <v>219</v>
      </c>
      <c r="F49" s="5"/>
      <c r="G49" s="5" t="s">
        <v>219</v>
      </c>
      <c r="H49" s="5" t="s">
        <v>219</v>
      </c>
      <c r="I49" s="5">
        <v>2539</v>
      </c>
      <c r="J49" s="5">
        <v>2110</v>
      </c>
      <c r="K49" s="5">
        <v>2464</v>
      </c>
      <c r="L49" s="5">
        <v>7113</v>
      </c>
      <c r="M49" s="5">
        <v>223</v>
      </c>
      <c r="N49" s="5">
        <v>2</v>
      </c>
      <c r="O49" s="5">
        <v>2</v>
      </c>
      <c r="P49" s="5">
        <v>2</v>
      </c>
      <c r="Q49" s="5">
        <v>0</v>
      </c>
      <c r="R49" s="5">
        <v>0</v>
      </c>
      <c r="S49" s="5">
        <v>2</v>
      </c>
      <c r="T49" s="5">
        <v>0</v>
      </c>
    </row>
    <row r="50">
      <c r="A50" s="20" t="s">
        <v>314</v>
      </c>
      <c r="B50" s="5" t="s">
        <v>315</v>
      </c>
      <c r="C50" s="5">
        <v>60</v>
      </c>
      <c r="D50" s="5" t="s">
        <v>218</v>
      </c>
      <c r="E50" s="5" t="s">
        <v>219</v>
      </c>
      <c r="F50" s="5"/>
      <c r="G50" s="5" t="s">
        <v>219</v>
      </c>
      <c r="H50" s="5" t="s">
        <v>219</v>
      </c>
      <c r="I50" s="5">
        <v>3143</v>
      </c>
      <c r="J50" s="5">
        <v>1143</v>
      </c>
      <c r="K50" s="5">
        <v>2499</v>
      </c>
      <c r="L50" s="5">
        <v>6785</v>
      </c>
      <c r="M50" s="5">
        <v>92</v>
      </c>
      <c r="N50" s="5">
        <v>2</v>
      </c>
      <c r="O50" s="5">
        <v>31</v>
      </c>
      <c r="P50" s="5">
        <v>31</v>
      </c>
      <c r="Q50" s="5">
        <v>0</v>
      </c>
      <c r="R50" s="5">
        <v>0</v>
      </c>
      <c r="S50" s="5">
        <v>0</v>
      </c>
      <c r="T50" s="5">
        <v>0</v>
      </c>
    </row>
    <row r="51">
      <c r="A51" s="20" t="s">
        <v>316</v>
      </c>
      <c r="B51" s="5" t="s">
        <v>317</v>
      </c>
      <c r="C51" s="5">
        <v>74</v>
      </c>
      <c r="D51" s="5" t="s">
        <v>218</v>
      </c>
      <c r="E51" s="5" t="s">
        <v>219</v>
      </c>
      <c r="F51" s="5"/>
      <c r="G51" s="5" t="s">
        <v>219</v>
      </c>
      <c r="H51" s="5" t="s">
        <v>219</v>
      </c>
      <c r="I51" s="5">
        <v>2675</v>
      </c>
      <c r="J51" s="5">
        <v>1890</v>
      </c>
      <c r="K51" s="5">
        <v>2218</v>
      </c>
      <c r="L51" s="5">
        <v>6783</v>
      </c>
      <c r="M51" s="5">
        <v>110</v>
      </c>
      <c r="N51" s="5">
        <v>0</v>
      </c>
      <c r="O51" s="5">
        <v>32</v>
      </c>
      <c r="P51" s="5">
        <v>32</v>
      </c>
      <c r="Q51" s="5">
        <v>0</v>
      </c>
      <c r="R51" s="5">
        <v>0</v>
      </c>
      <c r="S51" s="5">
        <v>0</v>
      </c>
      <c r="T51" s="5">
        <v>0</v>
      </c>
    </row>
    <row r="52">
      <c r="A52" s="20" t="s">
        <v>318</v>
      </c>
      <c r="B52" s="5" t="s">
        <v>319</v>
      </c>
      <c r="C52" s="5">
        <v>63</v>
      </c>
      <c r="D52" s="5" t="s">
        <v>218</v>
      </c>
      <c r="E52" s="5" t="s">
        <v>219</v>
      </c>
      <c r="F52" s="5"/>
      <c r="G52" s="5" t="s">
        <v>219</v>
      </c>
      <c r="H52" s="5" t="s">
        <v>219</v>
      </c>
      <c r="I52" s="5">
        <v>5226</v>
      </c>
      <c r="J52" s="5">
        <v>623</v>
      </c>
      <c r="K52" s="5">
        <v>755</v>
      </c>
      <c r="L52" s="5">
        <v>6604</v>
      </c>
      <c r="M52" s="5">
        <v>212</v>
      </c>
      <c r="N52" s="5">
        <v>0</v>
      </c>
      <c r="O52" s="5">
        <v>1</v>
      </c>
      <c r="P52" s="5">
        <v>1</v>
      </c>
      <c r="Q52" s="5">
        <v>0</v>
      </c>
      <c r="R52" s="5">
        <v>0</v>
      </c>
      <c r="S52" s="5">
        <v>0</v>
      </c>
      <c r="T52" s="5">
        <v>0</v>
      </c>
    </row>
    <row r="53">
      <c r="A53" s="20" t="s">
        <v>320</v>
      </c>
      <c r="B53" s="5" t="s">
        <v>321</v>
      </c>
      <c r="C53" s="5">
        <v>72</v>
      </c>
      <c r="D53" s="5" t="s">
        <v>218</v>
      </c>
      <c r="E53" s="5" t="s">
        <v>219</v>
      </c>
      <c r="F53" s="5"/>
      <c r="G53" s="5" t="s">
        <v>219</v>
      </c>
      <c r="H53" s="5" t="s">
        <v>219</v>
      </c>
      <c r="I53" s="5">
        <v>3083</v>
      </c>
      <c r="J53" s="5">
        <v>1542</v>
      </c>
      <c r="K53" s="5">
        <v>1580</v>
      </c>
      <c r="L53" s="5">
        <v>6205</v>
      </c>
      <c r="M53" s="5">
        <v>168</v>
      </c>
      <c r="N53" s="5">
        <v>3</v>
      </c>
      <c r="O53" s="5">
        <v>5</v>
      </c>
      <c r="P53" s="5">
        <v>5</v>
      </c>
      <c r="Q53" s="5">
        <v>3</v>
      </c>
      <c r="R53" s="5">
        <v>0</v>
      </c>
      <c r="S53" s="5">
        <v>5</v>
      </c>
      <c r="T53" s="5">
        <v>0</v>
      </c>
    </row>
    <row r="54">
      <c r="A54" s="20" t="s">
        <v>322</v>
      </c>
      <c r="B54" s="5" t="s">
        <v>323</v>
      </c>
      <c r="C54" s="5">
        <v>55</v>
      </c>
      <c r="D54" s="5" t="s">
        <v>218</v>
      </c>
      <c r="E54" s="5" t="s">
        <v>219</v>
      </c>
      <c r="F54" s="5"/>
      <c r="G54" s="5" t="s">
        <v>219</v>
      </c>
      <c r="H54" s="5" t="s">
        <v>219</v>
      </c>
      <c r="I54" s="5">
        <v>2423</v>
      </c>
      <c r="J54" s="5">
        <v>1217</v>
      </c>
      <c r="K54" s="5">
        <v>2464</v>
      </c>
      <c r="L54" s="5">
        <v>6104</v>
      </c>
      <c r="M54" s="5">
        <v>331</v>
      </c>
      <c r="N54" s="5">
        <v>0</v>
      </c>
      <c r="O54" s="5">
        <v>614</v>
      </c>
      <c r="P54" s="5">
        <v>614</v>
      </c>
      <c r="Q54" s="5">
        <v>0</v>
      </c>
      <c r="R54" s="5">
        <v>0</v>
      </c>
      <c r="S54" s="5">
        <v>2</v>
      </c>
      <c r="T54" s="5">
        <v>0</v>
      </c>
    </row>
    <row r="55">
      <c r="A55" s="20" t="s">
        <v>324</v>
      </c>
      <c r="B55" s="5" t="s">
        <v>325</v>
      </c>
      <c r="C55" s="5">
        <v>57</v>
      </c>
      <c r="D55" s="5" t="s">
        <v>218</v>
      </c>
      <c r="E55" s="5" t="s">
        <v>219</v>
      </c>
      <c r="F55" s="5"/>
      <c r="G55" s="5" t="s">
        <v>219</v>
      </c>
      <c r="H55" s="5" t="s">
        <v>219</v>
      </c>
      <c r="I55" s="5">
        <v>3250</v>
      </c>
      <c r="J55" s="5">
        <v>1217</v>
      </c>
      <c r="K55" s="5">
        <v>1490</v>
      </c>
      <c r="L55" s="5">
        <v>5957</v>
      </c>
      <c r="M55" s="5">
        <v>376</v>
      </c>
      <c r="N55" s="5">
        <v>2</v>
      </c>
      <c r="O55" s="5">
        <v>27</v>
      </c>
      <c r="P55" s="5">
        <v>27</v>
      </c>
      <c r="Q55" s="5">
        <v>5</v>
      </c>
      <c r="R55" s="5">
        <v>0</v>
      </c>
      <c r="S55" s="5">
        <v>0</v>
      </c>
      <c r="T55" s="5">
        <v>0</v>
      </c>
    </row>
    <row r="56">
      <c r="A56" s="20" t="s">
        <v>326</v>
      </c>
      <c r="B56" s="5" t="s">
        <v>327</v>
      </c>
      <c r="C56" s="5">
        <v>44</v>
      </c>
      <c r="D56" s="5" t="s">
        <v>218</v>
      </c>
      <c r="E56" s="5" t="s">
        <v>219</v>
      </c>
      <c r="F56" s="5"/>
      <c r="G56" s="5" t="s">
        <v>219</v>
      </c>
      <c r="H56" s="5" t="s">
        <v>219</v>
      </c>
      <c r="I56" s="5">
        <v>3435</v>
      </c>
      <c r="J56" s="5">
        <v>1628</v>
      </c>
      <c r="K56" s="5">
        <v>749</v>
      </c>
      <c r="L56" s="5">
        <v>5812</v>
      </c>
      <c r="M56" s="5">
        <v>202</v>
      </c>
      <c r="N56" s="5">
        <v>6</v>
      </c>
      <c r="O56" s="5">
        <v>107</v>
      </c>
      <c r="P56" s="5">
        <v>107</v>
      </c>
      <c r="Q56" s="5">
        <v>0</v>
      </c>
      <c r="R56" s="5">
        <v>0</v>
      </c>
      <c r="S56" s="5">
        <v>0</v>
      </c>
      <c r="T56" s="5">
        <v>0</v>
      </c>
    </row>
    <row r="57">
      <c r="A57" s="20" t="s">
        <v>328</v>
      </c>
      <c r="B57" s="5" t="s">
        <v>329</v>
      </c>
      <c r="C57" s="5">
        <v>65</v>
      </c>
      <c r="D57" s="5" t="s">
        <v>218</v>
      </c>
      <c r="E57" s="5" t="s">
        <v>219</v>
      </c>
      <c r="F57" s="5"/>
      <c r="G57" s="5" t="s">
        <v>219</v>
      </c>
      <c r="H57" s="5" t="s">
        <v>219</v>
      </c>
      <c r="I57" s="5">
        <v>2888</v>
      </c>
      <c r="J57" s="5">
        <v>1478</v>
      </c>
      <c r="K57" s="5">
        <v>1294</v>
      </c>
      <c r="L57" s="5">
        <v>5660</v>
      </c>
      <c r="M57" s="5">
        <v>265</v>
      </c>
      <c r="N57" s="5">
        <v>11</v>
      </c>
      <c r="O57" s="5">
        <v>9</v>
      </c>
      <c r="P57" s="5">
        <v>9</v>
      </c>
      <c r="Q57" s="5">
        <v>2</v>
      </c>
      <c r="R57" s="5">
        <v>0</v>
      </c>
      <c r="S57" s="5">
        <v>6</v>
      </c>
      <c r="T57" s="5">
        <v>0</v>
      </c>
    </row>
    <row r="58">
      <c r="A58" s="20" t="s">
        <v>330</v>
      </c>
      <c r="B58" s="5" t="s">
        <v>331</v>
      </c>
      <c r="C58" s="5">
        <v>54</v>
      </c>
      <c r="D58" s="5" t="s">
        <v>218</v>
      </c>
      <c r="E58" s="5" t="s">
        <v>219</v>
      </c>
      <c r="F58" s="5"/>
      <c r="G58" s="5" t="s">
        <v>219</v>
      </c>
      <c r="H58" s="5" t="s">
        <v>219</v>
      </c>
      <c r="I58" s="5">
        <v>2837</v>
      </c>
      <c r="J58" s="5">
        <v>768</v>
      </c>
      <c r="K58" s="5">
        <v>2007</v>
      </c>
      <c r="L58" s="5">
        <v>5612</v>
      </c>
      <c r="M58" s="5">
        <v>193</v>
      </c>
      <c r="N58" s="5">
        <v>3</v>
      </c>
      <c r="O58" s="5">
        <v>4</v>
      </c>
      <c r="P58" s="5">
        <v>4</v>
      </c>
      <c r="Q58" s="5">
        <v>0</v>
      </c>
      <c r="R58" s="5">
        <v>0</v>
      </c>
      <c r="S58" s="5">
        <v>0</v>
      </c>
      <c r="T58" s="5">
        <v>0</v>
      </c>
    </row>
    <row r="59">
      <c r="A59" s="20" t="s">
        <v>332</v>
      </c>
      <c r="B59" s="5" t="s">
        <v>333</v>
      </c>
      <c r="C59" s="5">
        <v>37</v>
      </c>
      <c r="D59" s="5" t="s">
        <v>218</v>
      </c>
      <c r="E59" s="5" t="s">
        <v>219</v>
      </c>
      <c r="F59" s="5"/>
      <c r="G59" s="5" t="s">
        <v>219</v>
      </c>
      <c r="H59" s="5" t="s">
        <v>219</v>
      </c>
      <c r="I59" s="5">
        <v>4293</v>
      </c>
      <c r="J59" s="5">
        <v>818</v>
      </c>
      <c r="K59" s="5">
        <v>368</v>
      </c>
      <c r="L59" s="5">
        <v>5479</v>
      </c>
      <c r="M59" s="5">
        <v>217</v>
      </c>
      <c r="N59" s="5">
        <v>0</v>
      </c>
      <c r="O59" s="5">
        <v>1</v>
      </c>
      <c r="P59" s="5">
        <v>1</v>
      </c>
      <c r="Q59" s="5">
        <v>0</v>
      </c>
      <c r="R59" s="5">
        <v>0</v>
      </c>
      <c r="S59" s="5">
        <v>82</v>
      </c>
      <c r="T59" s="5">
        <v>0</v>
      </c>
    </row>
    <row r="60">
      <c r="A60" s="20" t="s">
        <v>334</v>
      </c>
      <c r="B60" s="5" t="s">
        <v>335</v>
      </c>
      <c r="C60" s="5">
        <v>53</v>
      </c>
      <c r="D60" s="5" t="s">
        <v>218</v>
      </c>
      <c r="E60" s="5" t="s">
        <v>219</v>
      </c>
      <c r="F60" s="5"/>
      <c r="G60" s="5" t="s">
        <v>219</v>
      </c>
      <c r="H60" s="5" t="s">
        <v>219</v>
      </c>
      <c r="I60" s="5">
        <v>1865</v>
      </c>
      <c r="J60" s="5">
        <v>1189</v>
      </c>
      <c r="K60" s="5">
        <v>2218</v>
      </c>
      <c r="L60" s="5">
        <v>5272</v>
      </c>
      <c r="M60" s="5">
        <v>163</v>
      </c>
      <c r="N60" s="5">
        <v>3</v>
      </c>
      <c r="O60" s="5">
        <v>5</v>
      </c>
      <c r="P60" s="5">
        <v>5</v>
      </c>
      <c r="Q60" s="5">
        <v>0</v>
      </c>
      <c r="R60" s="5">
        <v>0</v>
      </c>
      <c r="S60" s="5">
        <v>0</v>
      </c>
      <c r="T60" s="5">
        <v>0</v>
      </c>
    </row>
    <row r="61">
      <c r="A61" s="20" t="s">
        <v>336</v>
      </c>
      <c r="B61" s="5" t="s">
        <v>337</v>
      </c>
      <c r="C61" s="5">
        <v>57</v>
      </c>
      <c r="D61" s="5" t="s">
        <v>218</v>
      </c>
      <c r="E61" s="5" t="s">
        <v>219</v>
      </c>
      <c r="F61" s="5"/>
      <c r="G61" s="5" t="s">
        <v>219</v>
      </c>
      <c r="H61" s="5" t="s">
        <v>219</v>
      </c>
      <c r="I61" s="5">
        <v>1694</v>
      </c>
      <c r="J61" s="5">
        <v>1694</v>
      </c>
      <c r="K61" s="5">
        <v>1373</v>
      </c>
      <c r="L61" s="5">
        <v>4761</v>
      </c>
      <c r="M61" s="5">
        <v>236</v>
      </c>
      <c r="N61" s="5">
        <v>6</v>
      </c>
      <c r="O61" s="5">
        <v>85</v>
      </c>
      <c r="P61" s="5">
        <v>85</v>
      </c>
      <c r="Q61" s="5">
        <v>0</v>
      </c>
      <c r="R61" s="5">
        <v>0</v>
      </c>
      <c r="S61" s="5">
        <v>0</v>
      </c>
      <c r="T61" s="5">
        <v>0</v>
      </c>
    </row>
    <row r="62">
      <c r="A62" s="20" t="s">
        <v>338</v>
      </c>
      <c r="B62" s="5" t="s">
        <v>339</v>
      </c>
      <c r="C62" s="5">
        <v>58</v>
      </c>
      <c r="D62" s="5" t="s">
        <v>218</v>
      </c>
      <c r="E62" s="5" t="s">
        <v>219</v>
      </c>
      <c r="F62" s="5"/>
      <c r="G62" s="5" t="s">
        <v>219</v>
      </c>
      <c r="H62" s="5" t="s">
        <v>219</v>
      </c>
      <c r="I62" s="5">
        <v>2609</v>
      </c>
      <c r="J62" s="5">
        <v>1000</v>
      </c>
      <c r="K62" s="5">
        <v>1121</v>
      </c>
      <c r="L62" s="5">
        <v>4730</v>
      </c>
      <c r="M62" s="5">
        <v>238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1</v>
      </c>
      <c r="T62" s="5">
        <v>0</v>
      </c>
    </row>
    <row r="63">
      <c r="A63" s="20" t="s">
        <v>340</v>
      </c>
      <c r="B63" s="5" t="s">
        <v>341</v>
      </c>
      <c r="C63" s="5">
        <v>58</v>
      </c>
      <c r="D63" s="5" t="s">
        <v>218</v>
      </c>
      <c r="E63" s="5" t="s">
        <v>219</v>
      </c>
      <c r="F63" s="5"/>
      <c r="G63" s="5" t="s">
        <v>219</v>
      </c>
      <c r="H63" s="5" t="s">
        <v>219</v>
      </c>
      <c r="I63" s="5">
        <v>3086</v>
      </c>
      <c r="J63" s="5">
        <v>908</v>
      </c>
      <c r="K63" s="5">
        <v>699</v>
      </c>
      <c r="L63" s="5">
        <v>4693</v>
      </c>
      <c r="M63" s="5">
        <v>222</v>
      </c>
      <c r="N63" s="5">
        <v>2</v>
      </c>
      <c r="O63" s="5">
        <v>6</v>
      </c>
      <c r="P63" s="5">
        <v>6</v>
      </c>
      <c r="Q63" s="5">
        <v>0</v>
      </c>
      <c r="R63" s="5">
        <v>0</v>
      </c>
      <c r="S63" s="5">
        <v>0</v>
      </c>
      <c r="T63" s="5">
        <v>0</v>
      </c>
    </row>
    <row r="64">
      <c r="A64" s="20" t="s">
        <v>342</v>
      </c>
      <c r="B64" s="5" t="s">
        <v>343</v>
      </c>
      <c r="C64" s="5">
        <v>66</v>
      </c>
      <c r="D64" s="5" t="s">
        <v>218</v>
      </c>
      <c r="E64" s="5" t="s">
        <v>219</v>
      </c>
      <c r="F64" s="5"/>
      <c r="G64" s="5" t="s">
        <v>219</v>
      </c>
      <c r="H64" s="5" t="s">
        <v>219</v>
      </c>
      <c r="I64" s="5">
        <v>2027</v>
      </c>
      <c r="J64" s="5">
        <v>1303</v>
      </c>
      <c r="K64" s="5">
        <v>997</v>
      </c>
      <c r="L64" s="5">
        <v>4327</v>
      </c>
      <c r="M64" s="5">
        <v>142</v>
      </c>
      <c r="N64" s="5">
        <v>4</v>
      </c>
      <c r="O64" s="5">
        <v>3</v>
      </c>
      <c r="P64" s="5">
        <v>3</v>
      </c>
      <c r="Q64" s="5">
        <v>0</v>
      </c>
      <c r="R64" s="5">
        <v>0</v>
      </c>
      <c r="S64" s="5">
        <v>1</v>
      </c>
      <c r="T64" s="5">
        <v>0</v>
      </c>
    </row>
    <row r="65">
      <c r="A65" s="20" t="s">
        <v>344</v>
      </c>
      <c r="B65" s="5" t="s">
        <v>345</v>
      </c>
      <c r="C65" s="5">
        <v>48</v>
      </c>
      <c r="D65" s="5" t="s">
        <v>218</v>
      </c>
      <c r="E65" s="5" t="s">
        <v>219</v>
      </c>
      <c r="F65" s="5"/>
      <c r="G65" s="5" t="s">
        <v>219</v>
      </c>
      <c r="H65" s="5" t="s">
        <v>219</v>
      </c>
      <c r="I65" s="5">
        <v>1816</v>
      </c>
      <c r="J65" s="5">
        <v>918</v>
      </c>
      <c r="K65" s="5">
        <v>1575</v>
      </c>
      <c r="L65" s="5">
        <v>4309</v>
      </c>
      <c r="M65" s="5">
        <v>186</v>
      </c>
      <c r="N65" s="5">
        <v>9</v>
      </c>
      <c r="O65" s="5">
        <v>7</v>
      </c>
      <c r="P65" s="5">
        <v>7</v>
      </c>
      <c r="Q65" s="5">
        <v>0</v>
      </c>
      <c r="R65" s="5">
        <v>0</v>
      </c>
      <c r="S65" s="5">
        <v>0</v>
      </c>
      <c r="T65" s="5">
        <v>0</v>
      </c>
    </row>
    <row r="66">
      <c r="A66" s="20" t="s">
        <v>346</v>
      </c>
      <c r="B66" s="5" t="s">
        <v>347</v>
      </c>
      <c r="C66" s="5">
        <v>30</v>
      </c>
      <c r="D66" s="5" t="s">
        <v>218</v>
      </c>
      <c r="E66" s="5" t="s">
        <v>219</v>
      </c>
      <c r="F66" s="5"/>
      <c r="G66" s="5" t="s">
        <v>219</v>
      </c>
      <c r="H66" s="5" t="s">
        <v>219</v>
      </c>
      <c r="I66" s="5">
        <v>2286</v>
      </c>
      <c r="J66" s="5">
        <v>1324</v>
      </c>
      <c r="K66" s="5">
        <v>684</v>
      </c>
      <c r="L66" s="5">
        <v>4294</v>
      </c>
      <c r="M66" s="5">
        <v>125</v>
      </c>
      <c r="N66" s="5">
        <v>1</v>
      </c>
      <c r="O66" s="5">
        <v>11</v>
      </c>
      <c r="P66" s="5">
        <v>11</v>
      </c>
      <c r="Q66" s="5">
        <v>0</v>
      </c>
      <c r="R66" s="5">
        <v>0</v>
      </c>
      <c r="S66" s="5">
        <v>0</v>
      </c>
      <c r="T66" s="5">
        <v>0</v>
      </c>
    </row>
    <row r="67">
      <c r="A67" s="20" t="s">
        <v>348</v>
      </c>
      <c r="B67" s="5" t="s">
        <v>349</v>
      </c>
      <c r="C67" s="5">
        <v>49</v>
      </c>
      <c r="D67" s="5" t="s">
        <v>218</v>
      </c>
      <c r="E67" s="5" t="s">
        <v>219</v>
      </c>
      <c r="F67" s="5"/>
      <c r="G67" s="5" t="s">
        <v>219</v>
      </c>
      <c r="H67" s="5" t="s">
        <v>219</v>
      </c>
      <c r="I67" s="5">
        <v>1613</v>
      </c>
      <c r="J67" s="5">
        <v>1438</v>
      </c>
      <c r="K67" s="5">
        <v>1236</v>
      </c>
      <c r="L67" s="5">
        <v>4287</v>
      </c>
      <c r="M67" s="5">
        <v>127</v>
      </c>
      <c r="N67" s="5">
        <v>2</v>
      </c>
      <c r="O67" s="5">
        <v>531</v>
      </c>
      <c r="P67" s="5">
        <v>531</v>
      </c>
      <c r="Q67" s="5">
        <v>0</v>
      </c>
      <c r="R67" s="5">
        <v>0</v>
      </c>
      <c r="S67" s="5">
        <v>1</v>
      </c>
      <c r="T67" s="5">
        <v>0</v>
      </c>
    </row>
    <row r="68">
      <c r="A68" s="20" t="s">
        <v>350</v>
      </c>
      <c r="B68" s="5" t="s">
        <v>351</v>
      </c>
      <c r="C68" s="5">
        <v>36</v>
      </c>
      <c r="D68" s="5" t="s">
        <v>218</v>
      </c>
      <c r="E68" s="5" t="s">
        <v>219</v>
      </c>
      <c r="F68" s="5"/>
      <c r="G68" s="5" t="s">
        <v>219</v>
      </c>
      <c r="H68" s="5" t="s">
        <v>219</v>
      </c>
      <c r="I68" s="5">
        <v>2216</v>
      </c>
      <c r="J68" s="5">
        <v>1076</v>
      </c>
      <c r="K68" s="5">
        <v>845</v>
      </c>
      <c r="L68" s="5">
        <v>4137</v>
      </c>
      <c r="M68" s="5">
        <v>184</v>
      </c>
      <c r="N68" s="5">
        <v>1</v>
      </c>
      <c r="O68" s="5">
        <v>12</v>
      </c>
      <c r="P68" s="5">
        <v>12</v>
      </c>
      <c r="Q68" s="5">
        <v>0</v>
      </c>
      <c r="R68" s="5">
        <v>0</v>
      </c>
      <c r="S68" s="5">
        <v>0</v>
      </c>
      <c r="T68" s="5">
        <v>0</v>
      </c>
    </row>
    <row r="69">
      <c r="A69" s="20" t="s">
        <v>352</v>
      </c>
      <c r="B69" s="5" t="s">
        <v>353</v>
      </c>
      <c r="C69" s="5">
        <v>40</v>
      </c>
      <c r="D69" s="5" t="s">
        <v>218</v>
      </c>
      <c r="E69" s="5" t="s">
        <v>219</v>
      </c>
      <c r="F69" s="5"/>
      <c r="G69" s="5" t="s">
        <v>219</v>
      </c>
      <c r="H69" s="5" t="s">
        <v>219</v>
      </c>
      <c r="I69" s="5">
        <v>2460</v>
      </c>
      <c r="J69" s="5">
        <v>917</v>
      </c>
      <c r="K69" s="5">
        <v>591</v>
      </c>
      <c r="L69" s="5">
        <v>3968</v>
      </c>
      <c r="M69" s="5">
        <v>228</v>
      </c>
      <c r="N69" s="5">
        <v>6</v>
      </c>
      <c r="O69" s="5">
        <v>34</v>
      </c>
      <c r="P69" s="5">
        <v>34</v>
      </c>
      <c r="Q69" s="5">
        <v>2</v>
      </c>
      <c r="R69" s="5">
        <v>0</v>
      </c>
      <c r="S69" s="5">
        <v>0</v>
      </c>
      <c r="T69" s="5">
        <v>0</v>
      </c>
    </row>
    <row r="70">
      <c r="A70" s="20" t="s">
        <v>354</v>
      </c>
      <c r="B70" s="5" t="s">
        <v>355</v>
      </c>
      <c r="C70" s="5">
        <v>41</v>
      </c>
      <c r="D70" s="5" t="s">
        <v>218</v>
      </c>
      <c r="E70" s="5" t="s">
        <v>219</v>
      </c>
      <c r="F70" s="5"/>
      <c r="G70" s="5" t="s">
        <v>219</v>
      </c>
      <c r="H70" s="5" t="s">
        <v>219</v>
      </c>
      <c r="I70" s="5">
        <v>1715</v>
      </c>
      <c r="J70" s="5">
        <v>1116</v>
      </c>
      <c r="K70" s="5">
        <v>978</v>
      </c>
      <c r="L70" s="5">
        <v>3809</v>
      </c>
      <c r="M70" s="5">
        <v>144</v>
      </c>
      <c r="N70" s="5">
        <v>7</v>
      </c>
      <c r="O70" s="5">
        <v>7</v>
      </c>
      <c r="P70" s="5">
        <v>7</v>
      </c>
      <c r="Q70" s="5">
        <v>0</v>
      </c>
      <c r="R70" s="5">
        <v>0</v>
      </c>
      <c r="S70" s="5">
        <v>0</v>
      </c>
      <c r="T70" s="5">
        <v>0</v>
      </c>
    </row>
    <row r="71">
      <c r="A71" s="20" t="s">
        <v>356</v>
      </c>
      <c r="B71" s="5" t="s">
        <v>357</v>
      </c>
      <c r="C71" s="5">
        <v>45</v>
      </c>
      <c r="D71" s="5" t="s">
        <v>218</v>
      </c>
      <c r="E71" s="5" t="s">
        <v>219</v>
      </c>
      <c r="F71" s="5"/>
      <c r="G71" s="5" t="s">
        <v>219</v>
      </c>
      <c r="H71" s="5" t="s">
        <v>219</v>
      </c>
      <c r="I71" s="5">
        <v>1649</v>
      </c>
      <c r="J71" s="5">
        <v>1061</v>
      </c>
      <c r="K71" s="5">
        <v>1075</v>
      </c>
      <c r="L71" s="5">
        <v>3785</v>
      </c>
      <c r="M71" s="5">
        <v>169</v>
      </c>
      <c r="N71" s="5">
        <v>5</v>
      </c>
      <c r="O71" s="5">
        <v>3</v>
      </c>
      <c r="P71" s="5">
        <v>3</v>
      </c>
      <c r="Q71" s="5">
        <v>0</v>
      </c>
      <c r="R71" s="5">
        <v>0</v>
      </c>
      <c r="S71" s="5">
        <v>0</v>
      </c>
      <c r="T71" s="5">
        <v>0</v>
      </c>
    </row>
    <row r="72">
      <c r="A72" s="20" t="s">
        <v>358</v>
      </c>
      <c r="B72" s="5" t="s">
        <v>359</v>
      </c>
      <c r="C72" s="5">
        <v>51</v>
      </c>
      <c r="D72" s="5" t="s">
        <v>218</v>
      </c>
      <c r="E72" s="5" t="s">
        <v>219</v>
      </c>
      <c r="F72" s="5"/>
      <c r="G72" s="5" t="s">
        <v>219</v>
      </c>
      <c r="H72" s="5" t="s">
        <v>219</v>
      </c>
      <c r="I72" s="5">
        <v>1507</v>
      </c>
      <c r="J72" s="5">
        <v>927</v>
      </c>
      <c r="K72" s="5">
        <v>1340</v>
      </c>
      <c r="L72" s="5">
        <v>3774</v>
      </c>
      <c r="M72" s="5">
        <v>144</v>
      </c>
      <c r="N72" s="5">
        <v>2</v>
      </c>
      <c r="O72" s="5">
        <v>0</v>
      </c>
      <c r="P72" s="5">
        <v>14</v>
      </c>
      <c r="Q72" s="5">
        <v>0</v>
      </c>
      <c r="R72" s="5">
        <v>0</v>
      </c>
      <c r="S72" s="5">
        <v>0</v>
      </c>
      <c r="T72" s="5">
        <v>0</v>
      </c>
    </row>
    <row r="73">
      <c r="A73" s="20" t="s">
        <v>360</v>
      </c>
      <c r="B73" s="5" t="s">
        <v>361</v>
      </c>
      <c r="C73" s="5">
        <v>39</v>
      </c>
      <c r="D73" s="5" t="s">
        <v>218</v>
      </c>
      <c r="E73" s="5" t="s">
        <v>219</v>
      </c>
      <c r="F73" s="5"/>
      <c r="G73" s="5" t="s">
        <v>219</v>
      </c>
      <c r="H73" s="5" t="s">
        <v>219</v>
      </c>
      <c r="I73" s="5">
        <v>1768</v>
      </c>
      <c r="J73" s="5">
        <v>1123</v>
      </c>
      <c r="K73" s="5">
        <v>883</v>
      </c>
      <c r="L73" s="5">
        <v>3774</v>
      </c>
      <c r="M73" s="5">
        <v>163</v>
      </c>
      <c r="N73" s="5">
        <v>7</v>
      </c>
      <c r="O73" s="5">
        <v>68</v>
      </c>
      <c r="P73" s="5">
        <v>68</v>
      </c>
      <c r="Q73" s="5">
        <v>0</v>
      </c>
      <c r="R73" s="5">
        <v>0</v>
      </c>
      <c r="S73" s="5">
        <v>0</v>
      </c>
      <c r="T73" s="5">
        <v>0</v>
      </c>
    </row>
    <row r="74">
      <c r="A74" s="20" t="s">
        <v>362</v>
      </c>
      <c r="B74" s="5" t="s">
        <v>363</v>
      </c>
      <c r="C74" s="5">
        <v>49</v>
      </c>
      <c r="D74" s="5" t="s">
        <v>218</v>
      </c>
      <c r="E74" s="5" t="s">
        <v>219</v>
      </c>
      <c r="F74" s="5"/>
      <c r="G74" s="5" t="s">
        <v>219</v>
      </c>
      <c r="H74" s="5" t="s">
        <v>219</v>
      </c>
      <c r="I74" s="5">
        <v>1531</v>
      </c>
      <c r="J74" s="5">
        <v>1331</v>
      </c>
      <c r="K74" s="5">
        <v>837</v>
      </c>
      <c r="L74" s="5">
        <v>3699</v>
      </c>
      <c r="M74" s="5">
        <v>69</v>
      </c>
      <c r="N74" s="5">
        <v>0</v>
      </c>
      <c r="O74" s="5">
        <v>9</v>
      </c>
      <c r="P74" s="5">
        <v>9</v>
      </c>
      <c r="Q74" s="5">
        <v>0</v>
      </c>
      <c r="R74" s="5">
        <v>0</v>
      </c>
      <c r="S74" s="5">
        <v>0</v>
      </c>
      <c r="T74" s="5">
        <v>0</v>
      </c>
    </row>
    <row r="75">
      <c r="A75" s="20" t="s">
        <v>364</v>
      </c>
      <c r="B75" s="5" t="s">
        <v>365</v>
      </c>
      <c r="C75" s="5">
        <v>35</v>
      </c>
      <c r="D75" s="5" t="s">
        <v>218</v>
      </c>
      <c r="E75" s="5" t="s">
        <v>219</v>
      </c>
      <c r="F75" s="5"/>
      <c r="G75" s="5" t="s">
        <v>219</v>
      </c>
      <c r="H75" s="5" t="s">
        <v>219</v>
      </c>
      <c r="I75" s="5">
        <v>1171</v>
      </c>
      <c r="J75" s="5">
        <v>878</v>
      </c>
      <c r="K75" s="5">
        <v>1395</v>
      </c>
      <c r="L75" s="5">
        <v>3444</v>
      </c>
      <c r="M75" s="5">
        <v>301</v>
      </c>
      <c r="N75" s="5">
        <v>21</v>
      </c>
      <c r="O75" s="5">
        <v>7</v>
      </c>
      <c r="P75" s="5">
        <v>7</v>
      </c>
      <c r="Q75" s="5">
        <v>0</v>
      </c>
      <c r="R75" s="5">
        <v>0</v>
      </c>
      <c r="S75" s="5">
        <v>0</v>
      </c>
      <c r="T75" s="5">
        <v>0</v>
      </c>
    </row>
    <row r="76">
      <c r="A76" s="20" t="s">
        <v>366</v>
      </c>
      <c r="B76" s="5" t="s">
        <v>367</v>
      </c>
      <c r="C76" s="5">
        <v>60</v>
      </c>
      <c r="D76" s="5" t="s">
        <v>218</v>
      </c>
      <c r="E76" s="5" t="s">
        <v>219</v>
      </c>
      <c r="F76" s="5"/>
      <c r="G76" s="5" t="s">
        <v>219</v>
      </c>
      <c r="H76" s="5" t="s">
        <v>219</v>
      </c>
      <c r="I76" s="5">
        <v>1382</v>
      </c>
      <c r="J76" s="5">
        <v>952</v>
      </c>
      <c r="K76" s="5">
        <v>827</v>
      </c>
      <c r="L76" s="5">
        <v>3161</v>
      </c>
      <c r="M76" s="5">
        <v>145</v>
      </c>
      <c r="N76" s="5">
        <v>4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</row>
    <row r="77">
      <c r="A77" s="20" t="s">
        <v>368</v>
      </c>
      <c r="B77" s="5" t="s">
        <v>369</v>
      </c>
      <c r="C77" s="5">
        <v>37</v>
      </c>
      <c r="D77" s="5" t="s">
        <v>218</v>
      </c>
      <c r="E77" s="5" t="s">
        <v>219</v>
      </c>
      <c r="F77" s="5"/>
      <c r="G77" s="5" t="s">
        <v>219</v>
      </c>
      <c r="H77" s="5" t="s">
        <v>219</v>
      </c>
      <c r="I77" s="5">
        <v>1381</v>
      </c>
      <c r="J77" s="5">
        <v>977</v>
      </c>
      <c r="K77" s="5">
        <v>801</v>
      </c>
      <c r="L77" s="5">
        <v>3159</v>
      </c>
      <c r="M77" s="5">
        <v>277</v>
      </c>
      <c r="N77" s="5">
        <v>0</v>
      </c>
      <c r="O77" s="5">
        <v>6</v>
      </c>
      <c r="P77" s="5">
        <v>6</v>
      </c>
      <c r="Q77" s="5">
        <v>0</v>
      </c>
      <c r="R77" s="5">
        <v>0</v>
      </c>
      <c r="S77" s="5">
        <v>4</v>
      </c>
      <c r="T77" s="5">
        <v>0</v>
      </c>
    </row>
    <row r="78">
      <c r="A78" s="20" t="s">
        <v>370</v>
      </c>
      <c r="B78" s="5" t="s">
        <v>371</v>
      </c>
      <c r="C78" s="5">
        <v>55</v>
      </c>
      <c r="D78" s="5" t="s">
        <v>218</v>
      </c>
      <c r="E78" s="5" t="s">
        <v>219</v>
      </c>
      <c r="F78" s="5"/>
      <c r="G78" s="5" t="s">
        <v>219</v>
      </c>
      <c r="H78" s="5" t="s">
        <v>219</v>
      </c>
      <c r="I78" s="5">
        <v>2045</v>
      </c>
      <c r="J78" s="5">
        <v>625</v>
      </c>
      <c r="K78" s="5">
        <v>450</v>
      </c>
      <c r="L78" s="5">
        <v>3120</v>
      </c>
      <c r="M78" s="5">
        <v>499</v>
      </c>
      <c r="N78" s="5">
        <v>10</v>
      </c>
      <c r="O78" s="5">
        <v>115</v>
      </c>
      <c r="P78" s="5">
        <v>115</v>
      </c>
      <c r="Q78" s="5">
        <v>6</v>
      </c>
      <c r="R78" s="5">
        <v>0</v>
      </c>
      <c r="S78" s="5">
        <v>0</v>
      </c>
      <c r="T78" s="5">
        <v>0</v>
      </c>
    </row>
    <row r="79">
      <c r="A79" s="20" t="s">
        <v>372</v>
      </c>
      <c r="B79" s="5" t="s">
        <v>373</v>
      </c>
      <c r="C79" s="5">
        <v>40</v>
      </c>
      <c r="D79" s="5" t="s">
        <v>218</v>
      </c>
      <c r="E79" s="5" t="s">
        <v>219</v>
      </c>
      <c r="F79" s="5"/>
      <c r="G79" s="5" t="s">
        <v>219</v>
      </c>
      <c r="H79" s="5" t="s">
        <v>219</v>
      </c>
      <c r="I79" s="5">
        <v>1425</v>
      </c>
      <c r="J79" s="5">
        <v>745</v>
      </c>
      <c r="K79" s="5">
        <v>929</v>
      </c>
      <c r="L79" s="5">
        <v>3099</v>
      </c>
      <c r="M79" s="5">
        <v>37</v>
      </c>
      <c r="N79" s="5">
        <v>1</v>
      </c>
      <c r="O79" s="5">
        <v>4</v>
      </c>
      <c r="P79" s="5">
        <v>4</v>
      </c>
      <c r="Q79" s="5">
        <v>0</v>
      </c>
      <c r="R79" s="5">
        <v>0</v>
      </c>
      <c r="S79" s="5">
        <v>0</v>
      </c>
      <c r="T79" s="5">
        <v>0</v>
      </c>
    </row>
    <row r="80">
      <c r="A80" s="20" t="s">
        <v>374</v>
      </c>
      <c r="B80" s="5" t="s">
        <v>375</v>
      </c>
      <c r="C80" s="5">
        <v>41</v>
      </c>
      <c r="D80" s="5" t="s">
        <v>218</v>
      </c>
      <c r="E80" s="5" t="s">
        <v>219</v>
      </c>
      <c r="F80" s="5"/>
      <c r="G80" s="5" t="s">
        <v>219</v>
      </c>
      <c r="H80" s="5" t="s">
        <v>219</v>
      </c>
      <c r="I80" s="5">
        <v>1281</v>
      </c>
      <c r="J80" s="5">
        <v>842</v>
      </c>
      <c r="K80" s="5">
        <v>919</v>
      </c>
      <c r="L80" s="5">
        <v>3042</v>
      </c>
      <c r="M80" s="5">
        <v>214</v>
      </c>
      <c r="N80" s="5">
        <v>4</v>
      </c>
      <c r="O80" s="5">
        <v>9</v>
      </c>
      <c r="P80" s="5">
        <v>9</v>
      </c>
      <c r="Q80" s="5">
        <v>0</v>
      </c>
      <c r="R80" s="5">
        <v>0</v>
      </c>
      <c r="S80" s="5">
        <v>0</v>
      </c>
      <c r="T80" s="5">
        <v>0</v>
      </c>
    </row>
    <row r="81">
      <c r="A81" s="20" t="s">
        <v>376</v>
      </c>
      <c r="B81" s="5" t="s">
        <v>377</v>
      </c>
      <c r="C81" s="5">
        <v>62</v>
      </c>
      <c r="D81" s="5" t="s">
        <v>218</v>
      </c>
      <c r="E81" s="5" t="s">
        <v>219</v>
      </c>
      <c r="F81" s="5"/>
      <c r="G81" s="5" t="s">
        <v>219</v>
      </c>
      <c r="H81" s="5" t="s">
        <v>219</v>
      </c>
      <c r="I81" s="5">
        <v>1406</v>
      </c>
      <c r="J81" s="5">
        <v>653</v>
      </c>
      <c r="K81" s="5">
        <v>930</v>
      </c>
      <c r="L81" s="5">
        <v>2989</v>
      </c>
      <c r="M81" s="5">
        <v>99</v>
      </c>
      <c r="N81" s="5">
        <v>7</v>
      </c>
      <c r="O81" s="5">
        <v>8</v>
      </c>
      <c r="P81" s="5">
        <v>8</v>
      </c>
      <c r="Q81" s="5">
        <v>0</v>
      </c>
      <c r="R81" s="5">
        <v>0</v>
      </c>
      <c r="S81" s="5">
        <v>0</v>
      </c>
      <c r="T81" s="5">
        <v>0</v>
      </c>
    </row>
    <row r="82">
      <c r="A82" s="20" t="s">
        <v>378</v>
      </c>
      <c r="B82" s="5" t="s">
        <v>379</v>
      </c>
      <c r="C82" s="5">
        <v>65</v>
      </c>
      <c r="D82" s="5" t="s">
        <v>218</v>
      </c>
      <c r="E82" s="5" t="s">
        <v>219</v>
      </c>
      <c r="F82" s="5"/>
      <c r="G82" s="5" t="s">
        <v>219</v>
      </c>
      <c r="H82" s="5" t="s">
        <v>219</v>
      </c>
      <c r="I82" s="5">
        <v>1233</v>
      </c>
      <c r="J82" s="5">
        <v>752</v>
      </c>
      <c r="K82" s="5">
        <v>954</v>
      </c>
      <c r="L82" s="5">
        <v>2939</v>
      </c>
      <c r="M82" s="5">
        <v>99</v>
      </c>
      <c r="N82" s="5">
        <v>1</v>
      </c>
      <c r="O82" s="5">
        <v>626</v>
      </c>
      <c r="P82" s="5">
        <v>626</v>
      </c>
      <c r="Q82" s="5">
        <v>0</v>
      </c>
      <c r="R82" s="5">
        <v>0</v>
      </c>
      <c r="S82" s="5">
        <v>0</v>
      </c>
      <c r="T82" s="5">
        <v>0</v>
      </c>
    </row>
    <row r="83">
      <c r="A83" s="20" t="s">
        <v>380</v>
      </c>
      <c r="B83" s="5" t="s">
        <v>381</v>
      </c>
      <c r="C83" s="5">
        <v>53</v>
      </c>
      <c r="D83" s="5" t="s">
        <v>218</v>
      </c>
      <c r="E83" s="5" t="s">
        <v>219</v>
      </c>
      <c r="F83" s="5"/>
      <c r="G83" s="5" t="s">
        <v>219</v>
      </c>
      <c r="H83" s="5" t="s">
        <v>219</v>
      </c>
      <c r="I83" s="5">
        <v>1091</v>
      </c>
      <c r="J83" s="5">
        <v>808</v>
      </c>
      <c r="K83" s="5">
        <v>1001</v>
      </c>
      <c r="L83" s="5">
        <v>2900</v>
      </c>
      <c r="M83" s="5">
        <v>139</v>
      </c>
      <c r="N83" s="5">
        <v>2</v>
      </c>
      <c r="O83" s="5">
        <v>33</v>
      </c>
      <c r="P83" s="5">
        <v>33</v>
      </c>
      <c r="Q83" s="5">
        <v>1</v>
      </c>
      <c r="R83" s="5">
        <v>0</v>
      </c>
      <c r="S83" s="5">
        <v>2</v>
      </c>
      <c r="T83" s="5">
        <v>0</v>
      </c>
    </row>
    <row r="84">
      <c r="A84" s="20" t="s">
        <v>382</v>
      </c>
      <c r="B84" s="5" t="s">
        <v>383</v>
      </c>
      <c r="C84" s="5">
        <v>60</v>
      </c>
      <c r="D84" s="5" t="s">
        <v>218</v>
      </c>
      <c r="E84" s="5" t="s">
        <v>219</v>
      </c>
      <c r="F84" s="5"/>
      <c r="G84" s="5" t="s">
        <v>219</v>
      </c>
      <c r="H84" s="5" t="s">
        <v>219</v>
      </c>
      <c r="I84" s="5">
        <v>1280</v>
      </c>
      <c r="J84" s="5">
        <v>726</v>
      </c>
      <c r="K84" s="5">
        <v>876</v>
      </c>
      <c r="L84" s="5">
        <v>2882</v>
      </c>
      <c r="M84" s="5">
        <v>96</v>
      </c>
      <c r="N84" s="5">
        <v>2</v>
      </c>
      <c r="O84" s="5">
        <v>4</v>
      </c>
      <c r="P84" s="5">
        <v>4</v>
      </c>
      <c r="Q84" s="5">
        <v>0</v>
      </c>
      <c r="R84" s="5">
        <v>0</v>
      </c>
      <c r="S84" s="5">
        <v>0</v>
      </c>
      <c r="T84" s="5">
        <v>0</v>
      </c>
    </row>
    <row r="85">
      <c r="A85" s="20" t="s">
        <v>384</v>
      </c>
      <c r="B85" s="5" t="s">
        <v>385</v>
      </c>
      <c r="C85" s="5">
        <v>49</v>
      </c>
      <c r="D85" s="5" t="s">
        <v>218</v>
      </c>
      <c r="E85" s="5" t="s">
        <v>219</v>
      </c>
      <c r="F85" s="5"/>
      <c r="G85" s="5" t="s">
        <v>219</v>
      </c>
      <c r="H85" s="5" t="s">
        <v>219</v>
      </c>
      <c r="I85" s="5">
        <v>1091</v>
      </c>
      <c r="J85" s="5">
        <v>777</v>
      </c>
      <c r="K85" s="5">
        <v>967</v>
      </c>
      <c r="L85" s="5">
        <v>2835</v>
      </c>
      <c r="M85" s="5">
        <v>229</v>
      </c>
      <c r="N85" s="5">
        <v>4</v>
      </c>
      <c r="O85" s="5">
        <v>288</v>
      </c>
      <c r="P85" s="5">
        <v>288</v>
      </c>
      <c r="Q85" s="5">
        <v>0</v>
      </c>
      <c r="R85" s="5">
        <v>0</v>
      </c>
      <c r="S85" s="5">
        <v>0</v>
      </c>
      <c r="T85" s="5">
        <v>0</v>
      </c>
    </row>
    <row r="86">
      <c r="A86" s="20" t="s">
        <v>386</v>
      </c>
      <c r="B86" s="5" t="s">
        <v>387</v>
      </c>
      <c r="C86" s="5">
        <v>66</v>
      </c>
      <c r="D86" s="5" t="s">
        <v>218</v>
      </c>
      <c r="E86" s="5" t="s">
        <v>219</v>
      </c>
      <c r="F86" s="5"/>
      <c r="G86" s="5" t="s">
        <v>219</v>
      </c>
      <c r="H86" s="5" t="s">
        <v>219</v>
      </c>
      <c r="I86" s="5">
        <v>1640</v>
      </c>
      <c r="J86" s="5">
        <v>813</v>
      </c>
      <c r="K86" s="5">
        <v>311</v>
      </c>
      <c r="L86" s="5">
        <v>2764</v>
      </c>
      <c r="M86" s="5">
        <v>264</v>
      </c>
      <c r="N86" s="5">
        <v>8</v>
      </c>
      <c r="O86" s="5">
        <v>79</v>
      </c>
      <c r="P86" s="5">
        <v>79</v>
      </c>
      <c r="Q86" s="5">
        <v>2</v>
      </c>
      <c r="R86" s="5">
        <v>0</v>
      </c>
      <c r="S86" s="5">
        <v>0</v>
      </c>
      <c r="T86" s="5">
        <v>0</v>
      </c>
    </row>
    <row r="87">
      <c r="A87" s="20" t="s">
        <v>388</v>
      </c>
      <c r="B87" s="5" t="s">
        <v>389</v>
      </c>
      <c r="C87" s="5">
        <v>56</v>
      </c>
      <c r="D87" s="5" t="s">
        <v>218</v>
      </c>
      <c r="E87" s="5" t="s">
        <v>219</v>
      </c>
      <c r="F87" s="5"/>
      <c r="G87" s="5" t="s">
        <v>219</v>
      </c>
      <c r="H87" s="5" t="s">
        <v>219</v>
      </c>
      <c r="I87" s="5">
        <v>1276</v>
      </c>
      <c r="J87" s="5">
        <v>588</v>
      </c>
      <c r="K87" s="5">
        <v>891</v>
      </c>
      <c r="L87" s="5">
        <v>2755</v>
      </c>
      <c r="M87" s="5">
        <v>125</v>
      </c>
      <c r="N87" s="5">
        <v>5</v>
      </c>
      <c r="O87" s="5">
        <v>163</v>
      </c>
      <c r="P87" s="5">
        <v>163</v>
      </c>
      <c r="Q87" s="5">
        <v>5</v>
      </c>
      <c r="R87" s="5">
        <v>0</v>
      </c>
      <c r="S87" s="5">
        <v>53</v>
      </c>
      <c r="T87" s="5">
        <v>0</v>
      </c>
    </row>
    <row r="88">
      <c r="A88" s="20" t="s">
        <v>390</v>
      </c>
      <c r="B88" s="5" t="s">
        <v>391</v>
      </c>
      <c r="C88" s="5">
        <v>33</v>
      </c>
      <c r="D88" s="5" t="s">
        <v>218</v>
      </c>
      <c r="E88" s="5" t="s">
        <v>219</v>
      </c>
      <c r="F88" s="5"/>
      <c r="G88" s="5" t="s">
        <v>219</v>
      </c>
      <c r="H88" s="5" t="s">
        <v>219</v>
      </c>
      <c r="I88" s="5">
        <v>1025</v>
      </c>
      <c r="J88" s="5">
        <v>818</v>
      </c>
      <c r="K88" s="5">
        <v>841</v>
      </c>
      <c r="L88" s="5">
        <v>2684</v>
      </c>
      <c r="M88" s="5">
        <v>189</v>
      </c>
      <c r="N88" s="5">
        <v>7</v>
      </c>
      <c r="O88" s="5">
        <v>307</v>
      </c>
      <c r="P88" s="5">
        <v>307</v>
      </c>
      <c r="Q88" s="5">
        <v>2</v>
      </c>
      <c r="R88" s="5">
        <v>0</v>
      </c>
      <c r="S88" s="5">
        <v>0</v>
      </c>
      <c r="T88" s="5">
        <v>0</v>
      </c>
    </row>
    <row r="89">
      <c r="A89" s="20" t="s">
        <v>392</v>
      </c>
      <c r="B89" s="5" t="s">
        <v>393</v>
      </c>
      <c r="C89" s="5">
        <v>61</v>
      </c>
      <c r="D89" s="5" t="s">
        <v>218</v>
      </c>
      <c r="E89" s="5" t="s">
        <v>219</v>
      </c>
      <c r="F89" s="5"/>
      <c r="G89" s="5" t="s">
        <v>219</v>
      </c>
      <c r="H89" s="5" t="s">
        <v>219</v>
      </c>
      <c r="I89" s="5">
        <v>1129</v>
      </c>
      <c r="J89" s="5">
        <v>594</v>
      </c>
      <c r="K89" s="5">
        <v>945</v>
      </c>
      <c r="L89" s="5">
        <v>2668</v>
      </c>
      <c r="M89" s="5">
        <v>82</v>
      </c>
      <c r="N89" s="5">
        <v>4</v>
      </c>
      <c r="O89" s="5">
        <v>1</v>
      </c>
      <c r="P89" s="5">
        <v>1</v>
      </c>
      <c r="Q89" s="5">
        <v>0</v>
      </c>
      <c r="R89" s="5">
        <v>0</v>
      </c>
      <c r="S89" s="5">
        <v>0</v>
      </c>
      <c r="T89" s="5">
        <v>0</v>
      </c>
    </row>
    <row r="90">
      <c r="A90" s="20" t="s">
        <v>394</v>
      </c>
      <c r="B90" s="5" t="s">
        <v>395</v>
      </c>
      <c r="C90" s="5">
        <v>49</v>
      </c>
      <c r="D90" s="5" t="s">
        <v>218</v>
      </c>
      <c r="E90" s="5" t="s">
        <v>219</v>
      </c>
      <c r="F90" s="5"/>
      <c r="G90" s="5" t="s">
        <v>219</v>
      </c>
      <c r="H90" s="5" t="s">
        <v>219</v>
      </c>
      <c r="I90" s="5">
        <v>1063</v>
      </c>
      <c r="J90" s="5">
        <v>680</v>
      </c>
      <c r="K90" s="5">
        <v>908</v>
      </c>
      <c r="L90" s="5">
        <v>2651</v>
      </c>
      <c r="M90" s="5">
        <v>113</v>
      </c>
      <c r="N90" s="5">
        <v>9</v>
      </c>
      <c r="O90" s="5">
        <v>3</v>
      </c>
      <c r="P90" s="5">
        <v>3</v>
      </c>
      <c r="Q90" s="5">
        <v>1</v>
      </c>
      <c r="R90" s="5">
        <v>0</v>
      </c>
      <c r="S90" s="5">
        <v>0</v>
      </c>
      <c r="T90" s="5">
        <v>0</v>
      </c>
    </row>
    <row r="91">
      <c r="A91" s="20" t="s">
        <v>396</v>
      </c>
      <c r="B91" s="5" t="s">
        <v>397</v>
      </c>
      <c r="C91" s="5">
        <v>71</v>
      </c>
      <c r="D91" s="5" t="s">
        <v>218</v>
      </c>
      <c r="E91" s="5" t="s">
        <v>219</v>
      </c>
      <c r="F91" s="5"/>
      <c r="G91" s="5" t="s">
        <v>219</v>
      </c>
      <c r="H91" s="5" t="s">
        <v>219</v>
      </c>
      <c r="I91" s="5">
        <v>765</v>
      </c>
      <c r="J91" s="5">
        <v>791</v>
      </c>
      <c r="K91" s="5">
        <v>1086</v>
      </c>
      <c r="L91" s="5">
        <v>2642</v>
      </c>
      <c r="M91" s="5">
        <v>61</v>
      </c>
      <c r="N91" s="5">
        <v>0</v>
      </c>
      <c r="O91" s="5">
        <v>22</v>
      </c>
      <c r="P91" s="5">
        <v>22</v>
      </c>
      <c r="Q91" s="5">
        <v>0</v>
      </c>
      <c r="R91" s="5">
        <v>0</v>
      </c>
      <c r="S91" s="5">
        <v>0</v>
      </c>
      <c r="T91" s="5">
        <v>0</v>
      </c>
    </row>
    <row r="92">
      <c r="A92" s="20" t="s">
        <v>398</v>
      </c>
      <c r="B92" s="5" t="s">
        <v>399</v>
      </c>
      <c r="C92" s="5">
        <v>37</v>
      </c>
      <c r="D92" s="5" t="s">
        <v>218</v>
      </c>
      <c r="E92" s="5" t="s">
        <v>219</v>
      </c>
      <c r="F92" s="5"/>
      <c r="G92" s="5" t="s">
        <v>219</v>
      </c>
      <c r="H92" s="5" t="s">
        <v>219</v>
      </c>
      <c r="I92" s="5">
        <v>1092</v>
      </c>
      <c r="J92" s="5">
        <v>910</v>
      </c>
      <c r="K92" s="5">
        <v>574</v>
      </c>
      <c r="L92" s="5">
        <v>2576</v>
      </c>
      <c r="M92" s="5">
        <v>133</v>
      </c>
      <c r="N92" s="5">
        <v>4</v>
      </c>
      <c r="O92" s="5">
        <v>38</v>
      </c>
      <c r="P92" s="5">
        <v>38</v>
      </c>
      <c r="Q92" s="5">
        <v>0</v>
      </c>
      <c r="R92" s="5">
        <v>0</v>
      </c>
      <c r="S92" s="5">
        <v>0</v>
      </c>
      <c r="T92" s="5">
        <v>0</v>
      </c>
    </row>
    <row r="93">
      <c r="A93" s="20" t="s">
        <v>400</v>
      </c>
      <c r="B93" s="5" t="s">
        <v>401</v>
      </c>
      <c r="C93" s="5">
        <v>52</v>
      </c>
      <c r="D93" s="5" t="s">
        <v>218</v>
      </c>
      <c r="E93" s="5" t="s">
        <v>219</v>
      </c>
      <c r="F93" s="5"/>
      <c r="G93" s="5" t="s">
        <v>219</v>
      </c>
      <c r="H93" s="5" t="s">
        <v>219</v>
      </c>
      <c r="I93" s="5">
        <v>1586</v>
      </c>
      <c r="J93" s="5">
        <v>696</v>
      </c>
      <c r="K93" s="5">
        <v>287</v>
      </c>
      <c r="L93" s="5">
        <v>2569</v>
      </c>
      <c r="M93" s="5">
        <v>83</v>
      </c>
      <c r="N93" s="5">
        <v>0</v>
      </c>
      <c r="O93" s="5">
        <v>5</v>
      </c>
      <c r="P93" s="5">
        <v>5</v>
      </c>
      <c r="Q93" s="5">
        <v>0</v>
      </c>
      <c r="R93" s="5">
        <v>0</v>
      </c>
      <c r="S93" s="5">
        <v>34</v>
      </c>
      <c r="T93" s="5">
        <v>0</v>
      </c>
    </row>
    <row r="94">
      <c r="A94" s="20" t="s">
        <v>402</v>
      </c>
      <c r="B94" s="5" t="s">
        <v>403</v>
      </c>
      <c r="C94" s="5">
        <v>38</v>
      </c>
      <c r="D94" s="5" t="s">
        <v>218</v>
      </c>
      <c r="E94" s="5" t="s">
        <v>219</v>
      </c>
      <c r="F94" s="5"/>
      <c r="G94" s="5" t="s">
        <v>219</v>
      </c>
      <c r="H94" s="5" t="s">
        <v>219</v>
      </c>
      <c r="I94" s="5">
        <v>1046</v>
      </c>
      <c r="J94" s="5">
        <v>711</v>
      </c>
      <c r="K94" s="5">
        <v>722</v>
      </c>
      <c r="L94" s="5">
        <v>2479</v>
      </c>
      <c r="M94" s="5">
        <v>156</v>
      </c>
      <c r="N94" s="5">
        <v>4</v>
      </c>
      <c r="O94" s="5">
        <v>6</v>
      </c>
      <c r="P94" s="5">
        <v>6</v>
      </c>
      <c r="Q94" s="5">
        <v>0</v>
      </c>
      <c r="R94" s="5">
        <v>0</v>
      </c>
      <c r="S94" s="5">
        <v>54</v>
      </c>
      <c r="T94" s="5">
        <v>0</v>
      </c>
    </row>
    <row r="95">
      <c r="A95" s="20" t="s">
        <v>404</v>
      </c>
      <c r="B95" s="5" t="s">
        <v>405</v>
      </c>
      <c r="C95" s="5">
        <v>77</v>
      </c>
      <c r="D95" s="5" t="s">
        <v>218</v>
      </c>
      <c r="E95" s="5" t="s">
        <v>219</v>
      </c>
      <c r="F95" s="5"/>
      <c r="G95" s="5" t="s">
        <v>219</v>
      </c>
      <c r="H95" s="5" t="s">
        <v>219</v>
      </c>
      <c r="I95" s="5">
        <v>659</v>
      </c>
      <c r="J95" s="5">
        <v>771</v>
      </c>
      <c r="K95" s="5">
        <v>1039</v>
      </c>
      <c r="L95" s="5">
        <v>2469</v>
      </c>
      <c r="M95" s="5">
        <v>123</v>
      </c>
      <c r="N95" s="5">
        <v>3</v>
      </c>
      <c r="O95" s="5">
        <v>21</v>
      </c>
      <c r="P95" s="5">
        <v>21</v>
      </c>
      <c r="Q95" s="5">
        <v>1</v>
      </c>
      <c r="R95" s="5">
        <v>0</v>
      </c>
      <c r="S95" s="5">
        <v>0</v>
      </c>
      <c r="T95" s="5">
        <v>0</v>
      </c>
    </row>
    <row r="96">
      <c r="A96" s="20" t="s">
        <v>406</v>
      </c>
      <c r="B96" s="5" t="s">
        <v>407</v>
      </c>
      <c r="C96" s="5">
        <v>60</v>
      </c>
      <c r="D96" s="5" t="s">
        <v>218</v>
      </c>
      <c r="E96" s="5" t="s">
        <v>219</v>
      </c>
      <c r="F96" s="5"/>
      <c r="G96" s="5" t="s">
        <v>219</v>
      </c>
      <c r="H96" s="5" t="s">
        <v>219</v>
      </c>
      <c r="I96" s="5">
        <v>1498</v>
      </c>
      <c r="J96" s="5">
        <v>638</v>
      </c>
      <c r="K96" s="5">
        <v>327</v>
      </c>
      <c r="L96" s="5">
        <v>2463</v>
      </c>
      <c r="M96" s="5">
        <v>172</v>
      </c>
      <c r="N96" s="5">
        <v>4</v>
      </c>
      <c r="O96" s="5">
        <v>57</v>
      </c>
      <c r="P96" s="5">
        <v>57</v>
      </c>
      <c r="Q96" s="5">
        <v>0</v>
      </c>
      <c r="R96" s="5">
        <v>0</v>
      </c>
      <c r="S96" s="5">
        <v>0</v>
      </c>
      <c r="T96" s="5">
        <v>0</v>
      </c>
    </row>
    <row r="97">
      <c r="A97" s="20" t="s">
        <v>408</v>
      </c>
      <c r="B97" s="5" t="s">
        <v>409</v>
      </c>
      <c r="C97" s="5">
        <v>50</v>
      </c>
      <c r="D97" s="5" t="s">
        <v>218</v>
      </c>
      <c r="E97" s="5" t="s">
        <v>219</v>
      </c>
      <c r="F97" s="5"/>
      <c r="G97" s="5" t="s">
        <v>219</v>
      </c>
      <c r="H97" s="5" t="s">
        <v>218</v>
      </c>
      <c r="I97" s="5">
        <v>1351</v>
      </c>
      <c r="J97" s="5">
        <v>428</v>
      </c>
      <c r="K97" s="5">
        <v>668</v>
      </c>
      <c r="L97" s="5">
        <v>2447</v>
      </c>
      <c r="M97" s="5">
        <v>140</v>
      </c>
      <c r="N97" s="5">
        <v>0</v>
      </c>
      <c r="O97" s="5">
        <v>6</v>
      </c>
      <c r="P97" s="5">
        <v>6</v>
      </c>
      <c r="Q97" s="5">
        <v>0</v>
      </c>
      <c r="R97" s="5">
        <v>0</v>
      </c>
      <c r="S97" s="5">
        <v>3</v>
      </c>
      <c r="T97" s="5">
        <v>0</v>
      </c>
    </row>
    <row r="98">
      <c r="A98" s="20" t="s">
        <v>410</v>
      </c>
      <c r="B98" s="5" t="s">
        <v>411</v>
      </c>
      <c r="C98" s="5">
        <v>65</v>
      </c>
      <c r="D98" s="5" t="s">
        <v>218</v>
      </c>
      <c r="E98" s="5" t="s">
        <v>219</v>
      </c>
      <c r="F98" s="5"/>
      <c r="G98" s="5" t="s">
        <v>219</v>
      </c>
      <c r="H98" s="5" t="s">
        <v>219</v>
      </c>
      <c r="I98" s="5">
        <v>932</v>
      </c>
      <c r="J98" s="5">
        <v>949</v>
      </c>
      <c r="K98" s="5">
        <v>477</v>
      </c>
      <c r="L98" s="5">
        <v>2358</v>
      </c>
      <c r="M98" s="5">
        <v>104</v>
      </c>
      <c r="N98" s="5">
        <v>13</v>
      </c>
      <c r="O98" s="5">
        <v>20</v>
      </c>
      <c r="P98" s="5">
        <v>20</v>
      </c>
      <c r="Q98" s="5">
        <v>1</v>
      </c>
      <c r="R98" s="5">
        <v>0</v>
      </c>
      <c r="S98" s="5">
        <v>0</v>
      </c>
      <c r="T98" s="5">
        <v>0</v>
      </c>
    </row>
    <row r="99">
      <c r="A99" s="20" t="s">
        <v>412</v>
      </c>
      <c r="B99" s="5" t="s">
        <v>413</v>
      </c>
      <c r="C99" s="5">
        <v>76</v>
      </c>
      <c r="D99" s="5" t="s">
        <v>218</v>
      </c>
      <c r="E99" s="5" t="s">
        <v>219</v>
      </c>
      <c r="F99" s="5"/>
      <c r="G99" s="5" t="s">
        <v>219</v>
      </c>
      <c r="H99" s="5" t="s">
        <v>219</v>
      </c>
      <c r="I99" s="5">
        <v>1674</v>
      </c>
      <c r="J99" s="5">
        <v>534</v>
      </c>
      <c r="K99" s="5">
        <v>144</v>
      </c>
      <c r="L99" s="5">
        <v>2352</v>
      </c>
      <c r="M99" s="5">
        <v>236</v>
      </c>
      <c r="N99" s="5">
        <v>9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</row>
    <row r="100">
      <c r="A100" s="20" t="s">
        <v>414</v>
      </c>
      <c r="B100" s="5" t="s">
        <v>415</v>
      </c>
      <c r="C100" s="5">
        <v>51</v>
      </c>
      <c r="D100" s="5" t="s">
        <v>218</v>
      </c>
      <c r="E100" s="5" t="s">
        <v>219</v>
      </c>
      <c r="F100" s="5"/>
      <c r="G100" s="5" t="s">
        <v>218</v>
      </c>
      <c r="H100" s="5" t="s">
        <v>219</v>
      </c>
      <c r="I100" s="5">
        <v>999</v>
      </c>
      <c r="J100" s="5">
        <v>696</v>
      </c>
      <c r="K100" s="5">
        <v>614</v>
      </c>
      <c r="L100" s="5">
        <v>2309</v>
      </c>
      <c r="M100" s="5">
        <v>243</v>
      </c>
      <c r="N100" s="5">
        <v>0</v>
      </c>
      <c r="O100" s="5">
        <v>1</v>
      </c>
      <c r="P100" s="5">
        <v>1</v>
      </c>
      <c r="Q100" s="5">
        <v>0</v>
      </c>
      <c r="R100" s="5">
        <v>0</v>
      </c>
      <c r="S100" s="5">
        <v>0</v>
      </c>
      <c r="T100" s="5">
        <v>0</v>
      </c>
    </row>
    <row r="101">
      <c r="A101" s="20" t="s">
        <v>416</v>
      </c>
      <c r="B101" s="5" t="s">
        <v>417</v>
      </c>
      <c r="C101" s="5">
        <v>54</v>
      </c>
      <c r="D101" s="5" t="s">
        <v>218</v>
      </c>
      <c r="E101" s="5" t="s">
        <v>219</v>
      </c>
      <c r="F101" s="5"/>
      <c r="G101" s="5" t="s">
        <v>218</v>
      </c>
      <c r="H101" s="5" t="s">
        <v>219</v>
      </c>
      <c r="I101" s="5">
        <v>1100</v>
      </c>
      <c r="J101" s="5">
        <v>602</v>
      </c>
      <c r="K101" s="5">
        <v>583</v>
      </c>
      <c r="L101" s="5">
        <v>2285</v>
      </c>
      <c r="M101" s="5">
        <v>157</v>
      </c>
      <c r="N101" s="5">
        <v>6</v>
      </c>
      <c r="O101" s="5">
        <v>18</v>
      </c>
      <c r="P101" s="5">
        <v>18</v>
      </c>
      <c r="Q101" s="5">
        <v>0</v>
      </c>
      <c r="R101" s="5">
        <v>0</v>
      </c>
      <c r="S101" s="5">
        <v>0</v>
      </c>
      <c r="T101" s="5">
        <v>0</v>
      </c>
    </row>
    <row r="102">
      <c r="A102" s="20" t="s">
        <v>418</v>
      </c>
      <c r="B102" s="5" t="s">
        <v>419</v>
      </c>
      <c r="C102" s="5">
        <v>49</v>
      </c>
      <c r="D102" s="5" t="s">
        <v>218</v>
      </c>
      <c r="E102" s="5" t="s">
        <v>219</v>
      </c>
      <c r="F102" s="5"/>
      <c r="G102" s="5" t="s">
        <v>219</v>
      </c>
      <c r="H102" s="5" t="s">
        <v>219</v>
      </c>
      <c r="I102" s="5">
        <v>662</v>
      </c>
      <c r="J102" s="5">
        <v>632</v>
      </c>
      <c r="K102" s="5">
        <v>955</v>
      </c>
      <c r="L102" s="5">
        <v>2249</v>
      </c>
      <c r="M102" s="5">
        <v>156</v>
      </c>
      <c r="N102" s="5">
        <v>1</v>
      </c>
      <c r="O102" s="5">
        <v>8</v>
      </c>
      <c r="P102" s="5">
        <v>8</v>
      </c>
      <c r="Q102" s="5">
        <v>0</v>
      </c>
      <c r="R102" s="5">
        <v>0</v>
      </c>
      <c r="S102" s="5">
        <v>0</v>
      </c>
      <c r="T102" s="5">
        <v>0</v>
      </c>
    </row>
    <row r="103">
      <c r="A103" s="20" t="s">
        <v>420</v>
      </c>
      <c r="B103" s="5" t="s">
        <v>421</v>
      </c>
      <c r="C103" s="5">
        <v>54</v>
      </c>
      <c r="D103" s="5" t="s">
        <v>218</v>
      </c>
      <c r="E103" s="5" t="s">
        <v>219</v>
      </c>
      <c r="F103" s="5"/>
      <c r="G103" s="5" t="s">
        <v>219</v>
      </c>
      <c r="H103" s="5" t="s">
        <v>219</v>
      </c>
      <c r="I103" s="5">
        <v>933</v>
      </c>
      <c r="J103" s="5">
        <v>600</v>
      </c>
      <c r="K103" s="5">
        <v>640</v>
      </c>
      <c r="L103" s="5">
        <v>2173</v>
      </c>
      <c r="M103" s="5">
        <v>108</v>
      </c>
      <c r="N103" s="5">
        <v>1</v>
      </c>
      <c r="O103" s="5">
        <v>15</v>
      </c>
      <c r="P103" s="5">
        <v>15</v>
      </c>
      <c r="Q103" s="5">
        <v>3</v>
      </c>
      <c r="R103" s="5">
        <v>0</v>
      </c>
      <c r="S103" s="5">
        <v>0</v>
      </c>
      <c r="T103" s="5">
        <v>0</v>
      </c>
    </row>
    <row r="104">
      <c r="A104" s="20" t="s">
        <v>422</v>
      </c>
      <c r="B104" s="5" t="s">
        <v>423</v>
      </c>
      <c r="C104" s="5">
        <v>36</v>
      </c>
      <c r="D104" s="5" t="s">
        <v>218</v>
      </c>
      <c r="E104" s="5" t="s">
        <v>219</v>
      </c>
      <c r="F104" s="5"/>
      <c r="G104" s="5" t="s">
        <v>219</v>
      </c>
      <c r="H104" s="5" t="s">
        <v>219</v>
      </c>
      <c r="I104" s="5">
        <v>793</v>
      </c>
      <c r="J104" s="5">
        <v>698</v>
      </c>
      <c r="K104" s="5">
        <v>630</v>
      </c>
      <c r="L104" s="5">
        <v>2121</v>
      </c>
      <c r="M104" s="5">
        <v>190</v>
      </c>
      <c r="N104" s="5">
        <v>5</v>
      </c>
      <c r="O104" s="5">
        <v>10</v>
      </c>
      <c r="P104" s="5">
        <v>10</v>
      </c>
      <c r="Q104" s="5">
        <v>0</v>
      </c>
      <c r="R104" s="5">
        <v>0</v>
      </c>
      <c r="S104" s="5">
        <v>2</v>
      </c>
      <c r="T104" s="5">
        <v>0</v>
      </c>
    </row>
    <row r="105">
      <c r="A105" s="20" t="s">
        <v>424</v>
      </c>
      <c r="B105" s="5" t="s">
        <v>425</v>
      </c>
      <c r="C105" s="5">
        <v>85</v>
      </c>
      <c r="D105" s="5" t="s">
        <v>218</v>
      </c>
      <c r="E105" s="5" t="s">
        <v>219</v>
      </c>
      <c r="F105" s="5"/>
      <c r="G105" s="5" t="s">
        <v>219</v>
      </c>
      <c r="H105" s="5" t="s">
        <v>219</v>
      </c>
      <c r="I105" s="5">
        <v>903</v>
      </c>
      <c r="J105" s="5">
        <v>650</v>
      </c>
      <c r="K105" s="5">
        <v>542</v>
      </c>
      <c r="L105" s="5">
        <v>2095</v>
      </c>
      <c r="M105" s="5">
        <v>117</v>
      </c>
      <c r="N105" s="5">
        <v>0</v>
      </c>
      <c r="O105" s="5">
        <v>1</v>
      </c>
      <c r="P105" s="5">
        <v>1</v>
      </c>
      <c r="Q105" s="5">
        <v>0</v>
      </c>
      <c r="R105" s="5">
        <v>0</v>
      </c>
      <c r="S105" s="5">
        <v>0</v>
      </c>
      <c r="T105" s="5">
        <v>0</v>
      </c>
    </row>
    <row r="106">
      <c r="A106" s="20" t="s">
        <v>426</v>
      </c>
      <c r="B106" s="5" t="s">
        <v>427</v>
      </c>
      <c r="C106" s="5">
        <v>42</v>
      </c>
      <c r="D106" s="5" t="s">
        <v>218</v>
      </c>
      <c r="E106" s="5" t="s">
        <v>219</v>
      </c>
      <c r="F106" s="5"/>
      <c r="G106" s="5" t="s">
        <v>219</v>
      </c>
      <c r="H106" s="5" t="s">
        <v>219</v>
      </c>
      <c r="I106" s="5">
        <v>621</v>
      </c>
      <c r="J106" s="5">
        <v>902</v>
      </c>
      <c r="K106" s="5">
        <v>563</v>
      </c>
      <c r="L106" s="5">
        <v>2086</v>
      </c>
      <c r="M106" s="5">
        <v>136</v>
      </c>
      <c r="N106" s="5">
        <v>5</v>
      </c>
      <c r="O106" s="5">
        <v>52</v>
      </c>
      <c r="P106" s="5">
        <v>52</v>
      </c>
      <c r="Q106" s="5">
        <v>0</v>
      </c>
      <c r="R106" s="5">
        <v>0</v>
      </c>
      <c r="S106" s="5">
        <v>0</v>
      </c>
      <c r="T106" s="5">
        <v>0</v>
      </c>
    </row>
    <row r="107">
      <c r="A107" s="20" t="s">
        <v>428</v>
      </c>
      <c r="B107" s="5" t="s">
        <v>429</v>
      </c>
      <c r="C107" s="5">
        <v>54</v>
      </c>
      <c r="D107" s="5" t="s">
        <v>218</v>
      </c>
      <c r="E107" s="5" t="s">
        <v>219</v>
      </c>
      <c r="F107" s="5"/>
      <c r="G107" s="5" t="s">
        <v>219</v>
      </c>
      <c r="H107" s="5" t="s">
        <v>219</v>
      </c>
      <c r="I107" s="5">
        <v>1135</v>
      </c>
      <c r="J107" s="5">
        <v>606</v>
      </c>
      <c r="K107" s="5">
        <v>338</v>
      </c>
      <c r="L107" s="5">
        <v>2079</v>
      </c>
      <c r="M107" s="5">
        <v>109</v>
      </c>
      <c r="N107" s="5">
        <v>2</v>
      </c>
      <c r="O107" s="5">
        <v>4</v>
      </c>
      <c r="P107" s="5">
        <v>4</v>
      </c>
      <c r="Q107" s="5">
        <v>1</v>
      </c>
      <c r="R107" s="5">
        <v>0</v>
      </c>
      <c r="S107" s="5">
        <v>57</v>
      </c>
      <c r="T107" s="5">
        <v>0</v>
      </c>
    </row>
    <row r="108">
      <c r="A108" s="20" t="s">
        <v>430</v>
      </c>
      <c r="B108" s="5" t="s">
        <v>431</v>
      </c>
      <c r="C108" s="5">
        <v>39</v>
      </c>
      <c r="D108" s="5" t="s">
        <v>218</v>
      </c>
      <c r="E108" s="5" t="s">
        <v>219</v>
      </c>
      <c r="F108" s="5"/>
      <c r="G108" s="5" t="s">
        <v>219</v>
      </c>
      <c r="H108" s="5" t="s">
        <v>219</v>
      </c>
      <c r="I108" s="5">
        <v>791</v>
      </c>
      <c r="J108" s="5">
        <v>643</v>
      </c>
      <c r="K108" s="5">
        <v>584</v>
      </c>
      <c r="L108" s="5">
        <v>2018</v>
      </c>
      <c r="M108" s="5">
        <v>94</v>
      </c>
      <c r="N108" s="5">
        <v>0</v>
      </c>
      <c r="O108" s="5">
        <v>3</v>
      </c>
      <c r="P108" s="5">
        <v>3</v>
      </c>
      <c r="Q108" s="5">
        <v>0</v>
      </c>
      <c r="R108" s="5">
        <v>0</v>
      </c>
      <c r="S108" s="5">
        <v>52</v>
      </c>
      <c r="T108" s="5">
        <v>0</v>
      </c>
    </row>
    <row r="109">
      <c r="A109" s="20" t="s">
        <v>432</v>
      </c>
      <c r="B109" s="5" t="s">
        <v>433</v>
      </c>
      <c r="C109" s="5">
        <v>43</v>
      </c>
      <c r="D109" s="5" t="s">
        <v>218</v>
      </c>
      <c r="E109" s="5" t="s">
        <v>219</v>
      </c>
      <c r="F109" s="5"/>
      <c r="G109" s="5" t="s">
        <v>219</v>
      </c>
      <c r="H109" s="5" t="s">
        <v>219</v>
      </c>
      <c r="I109" s="5">
        <v>785</v>
      </c>
      <c r="J109" s="5">
        <v>674</v>
      </c>
      <c r="K109" s="5">
        <v>495</v>
      </c>
      <c r="L109" s="5">
        <v>1954</v>
      </c>
      <c r="M109" s="5">
        <v>200</v>
      </c>
      <c r="N109" s="5">
        <v>1</v>
      </c>
      <c r="O109" s="5">
        <v>4</v>
      </c>
      <c r="P109" s="5">
        <v>4</v>
      </c>
      <c r="Q109" s="5">
        <v>0</v>
      </c>
      <c r="R109" s="5">
        <v>0</v>
      </c>
      <c r="S109" s="5">
        <v>1</v>
      </c>
      <c r="T109" s="5">
        <v>0</v>
      </c>
    </row>
    <row r="110">
      <c r="A110" s="20" t="s">
        <v>434</v>
      </c>
      <c r="B110" s="5" t="s">
        <v>435</v>
      </c>
      <c r="C110" s="5">
        <v>54</v>
      </c>
      <c r="D110" s="5" t="s">
        <v>218</v>
      </c>
      <c r="E110" s="5" t="s">
        <v>219</v>
      </c>
      <c r="F110" s="5"/>
      <c r="G110" s="5" t="s">
        <v>219</v>
      </c>
      <c r="H110" s="5" t="s">
        <v>219</v>
      </c>
      <c r="I110" s="5">
        <v>630</v>
      </c>
      <c r="J110" s="5">
        <v>639</v>
      </c>
      <c r="K110" s="5">
        <v>456</v>
      </c>
      <c r="L110" s="5">
        <v>1725</v>
      </c>
      <c r="M110" s="5">
        <v>159</v>
      </c>
      <c r="N110" s="5">
        <v>0</v>
      </c>
      <c r="O110" s="5">
        <v>2</v>
      </c>
      <c r="P110" s="5">
        <v>2</v>
      </c>
      <c r="Q110" s="5">
        <v>0</v>
      </c>
      <c r="R110" s="5">
        <v>0</v>
      </c>
      <c r="S110" s="5">
        <v>0</v>
      </c>
      <c r="T110" s="5">
        <v>0</v>
      </c>
    </row>
    <row r="111">
      <c r="A111" s="20" t="s">
        <v>436</v>
      </c>
      <c r="B111" s="5" t="s">
        <v>437</v>
      </c>
      <c r="C111" s="5">
        <v>51</v>
      </c>
      <c r="D111" s="5" t="s">
        <v>218</v>
      </c>
      <c r="E111" s="5" t="s">
        <v>219</v>
      </c>
      <c r="F111" s="5"/>
      <c r="G111" s="5" t="s">
        <v>219</v>
      </c>
      <c r="H111" s="5" t="s">
        <v>219</v>
      </c>
      <c r="I111" s="5">
        <v>551</v>
      </c>
      <c r="J111" s="5">
        <v>530</v>
      </c>
      <c r="K111" s="5">
        <v>614</v>
      </c>
      <c r="L111" s="5">
        <v>1695</v>
      </c>
      <c r="M111" s="5">
        <v>196</v>
      </c>
      <c r="N111" s="5">
        <v>1</v>
      </c>
      <c r="O111" s="5">
        <v>23</v>
      </c>
      <c r="P111" s="5">
        <v>23</v>
      </c>
      <c r="Q111" s="5">
        <v>0</v>
      </c>
      <c r="R111" s="5">
        <v>0</v>
      </c>
      <c r="S111" s="5">
        <v>0</v>
      </c>
      <c r="T111" s="5">
        <v>0</v>
      </c>
    </row>
    <row r="112">
      <c r="A112" s="20" t="s">
        <v>438</v>
      </c>
      <c r="B112" s="5" t="s">
        <v>439</v>
      </c>
      <c r="C112" s="5">
        <v>51</v>
      </c>
      <c r="D112" s="5" t="s">
        <v>218</v>
      </c>
      <c r="E112" s="5" t="s">
        <v>219</v>
      </c>
      <c r="F112" s="5"/>
      <c r="G112" s="5" t="s">
        <v>219</v>
      </c>
      <c r="H112" s="5" t="s">
        <v>219</v>
      </c>
      <c r="I112" s="5">
        <v>1043</v>
      </c>
      <c r="J112" s="5">
        <v>374</v>
      </c>
      <c r="K112" s="5">
        <v>263</v>
      </c>
      <c r="L112" s="5">
        <v>1680</v>
      </c>
      <c r="M112" s="5">
        <v>134</v>
      </c>
      <c r="N112" s="5">
        <v>3</v>
      </c>
      <c r="O112" s="5">
        <v>19</v>
      </c>
      <c r="P112" s="5">
        <v>19</v>
      </c>
      <c r="Q112" s="5">
        <v>2</v>
      </c>
      <c r="R112" s="5">
        <v>0</v>
      </c>
      <c r="S112" s="5">
        <v>0</v>
      </c>
      <c r="T112" s="5">
        <v>0</v>
      </c>
    </row>
    <row r="113">
      <c r="A113" s="20" t="s">
        <v>440</v>
      </c>
      <c r="B113" s="5" t="s">
        <v>441</v>
      </c>
      <c r="C113" s="5">
        <v>51</v>
      </c>
      <c r="D113" s="5" t="s">
        <v>218</v>
      </c>
      <c r="E113" s="5" t="s">
        <v>219</v>
      </c>
      <c r="F113" s="5"/>
      <c r="G113" s="5" t="s">
        <v>219</v>
      </c>
      <c r="H113" s="5" t="s">
        <v>219</v>
      </c>
      <c r="I113" s="5">
        <v>876</v>
      </c>
      <c r="J113" s="5">
        <v>400</v>
      </c>
      <c r="K113" s="5">
        <v>396</v>
      </c>
      <c r="L113" s="5">
        <v>1672</v>
      </c>
      <c r="M113" s="5">
        <v>159</v>
      </c>
      <c r="N113" s="5">
        <v>0</v>
      </c>
      <c r="O113" s="5">
        <v>4</v>
      </c>
      <c r="P113" s="5">
        <v>4</v>
      </c>
      <c r="Q113" s="5">
        <v>0</v>
      </c>
      <c r="R113" s="5">
        <v>0</v>
      </c>
      <c r="S113" s="5">
        <v>0</v>
      </c>
      <c r="T113" s="5">
        <v>0</v>
      </c>
    </row>
    <row r="114">
      <c r="A114" s="20" t="s">
        <v>442</v>
      </c>
      <c r="B114" s="5" t="s">
        <v>443</v>
      </c>
      <c r="C114" s="5">
        <v>36</v>
      </c>
      <c r="D114" s="5" t="s">
        <v>218</v>
      </c>
      <c r="E114" s="5" t="s">
        <v>219</v>
      </c>
      <c r="F114" s="5"/>
      <c r="G114" s="5" t="s">
        <v>219</v>
      </c>
      <c r="H114" s="5" t="s">
        <v>219</v>
      </c>
      <c r="I114" s="5">
        <v>717</v>
      </c>
      <c r="J114" s="5">
        <v>496</v>
      </c>
      <c r="K114" s="5">
        <v>439</v>
      </c>
      <c r="L114" s="5">
        <v>1652</v>
      </c>
      <c r="M114" s="5">
        <v>60</v>
      </c>
      <c r="N114" s="5">
        <v>37</v>
      </c>
      <c r="O114" s="5">
        <v>8</v>
      </c>
      <c r="P114" s="5">
        <v>8</v>
      </c>
      <c r="Q114" s="5">
        <v>0</v>
      </c>
      <c r="R114" s="5">
        <v>0</v>
      </c>
      <c r="S114" s="5">
        <v>54</v>
      </c>
      <c r="T114" s="5">
        <v>0</v>
      </c>
    </row>
    <row r="115">
      <c r="A115" s="20" t="s">
        <v>444</v>
      </c>
      <c r="B115" s="5" t="s">
        <v>445</v>
      </c>
      <c r="C115" s="5">
        <v>40</v>
      </c>
      <c r="D115" s="5" t="s">
        <v>218</v>
      </c>
      <c r="E115" s="5" t="s">
        <v>219</v>
      </c>
      <c r="F115" s="5"/>
      <c r="G115" s="5" t="s">
        <v>219</v>
      </c>
      <c r="H115" s="5" t="s">
        <v>219</v>
      </c>
      <c r="I115" s="5">
        <v>606</v>
      </c>
      <c r="J115" s="5">
        <v>404</v>
      </c>
      <c r="K115" s="5">
        <v>641</v>
      </c>
      <c r="L115" s="5">
        <v>1651</v>
      </c>
      <c r="M115" s="5">
        <v>102</v>
      </c>
      <c r="N115" s="5">
        <v>2</v>
      </c>
      <c r="O115" s="5">
        <v>102</v>
      </c>
      <c r="P115" s="5">
        <v>102</v>
      </c>
      <c r="Q115" s="5">
        <v>0</v>
      </c>
      <c r="R115" s="5">
        <v>0</v>
      </c>
      <c r="S115" s="5">
        <v>3</v>
      </c>
      <c r="T115" s="5">
        <v>0</v>
      </c>
    </row>
    <row r="116">
      <c r="A116" s="20" t="s">
        <v>446</v>
      </c>
      <c r="B116" s="5" t="s">
        <v>447</v>
      </c>
      <c r="C116" s="5">
        <v>64</v>
      </c>
      <c r="D116" s="5" t="s">
        <v>218</v>
      </c>
      <c r="E116" s="5" t="s">
        <v>219</v>
      </c>
      <c r="F116" s="5"/>
      <c r="G116" s="5" t="s">
        <v>219</v>
      </c>
      <c r="H116" s="5" t="s">
        <v>219</v>
      </c>
      <c r="I116" s="5">
        <v>633</v>
      </c>
      <c r="J116" s="5">
        <v>543</v>
      </c>
      <c r="K116" s="5">
        <v>465</v>
      </c>
      <c r="L116" s="5">
        <v>1641</v>
      </c>
      <c r="M116" s="5">
        <v>137</v>
      </c>
      <c r="N116" s="5">
        <v>0</v>
      </c>
      <c r="O116" s="5">
        <v>12</v>
      </c>
      <c r="P116" s="5">
        <v>12</v>
      </c>
      <c r="Q116" s="5">
        <v>0</v>
      </c>
      <c r="R116" s="5">
        <v>0</v>
      </c>
      <c r="S116" s="5">
        <v>0</v>
      </c>
      <c r="T116" s="5">
        <v>0</v>
      </c>
    </row>
    <row r="117">
      <c r="A117" s="20" t="s">
        <v>448</v>
      </c>
      <c r="B117" s="5" t="s">
        <v>449</v>
      </c>
      <c r="C117" s="5">
        <v>67</v>
      </c>
      <c r="D117" s="5" t="s">
        <v>218</v>
      </c>
      <c r="E117" s="5" t="s">
        <v>219</v>
      </c>
      <c r="F117" s="5"/>
      <c r="G117" s="5" t="s">
        <v>219</v>
      </c>
      <c r="H117" s="5" t="s">
        <v>219</v>
      </c>
      <c r="I117" s="5">
        <v>722</v>
      </c>
      <c r="J117" s="5">
        <v>444</v>
      </c>
      <c r="K117" s="5">
        <v>473</v>
      </c>
      <c r="L117" s="5">
        <v>1639</v>
      </c>
      <c r="M117" s="5">
        <v>40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</row>
    <row r="118">
      <c r="A118" s="20" t="s">
        <v>450</v>
      </c>
      <c r="B118" s="5" t="s">
        <v>451</v>
      </c>
      <c r="C118" s="5">
        <v>54</v>
      </c>
      <c r="D118" s="5" t="s">
        <v>218</v>
      </c>
      <c r="E118" s="5" t="s">
        <v>219</v>
      </c>
      <c r="F118" s="5"/>
      <c r="G118" s="5" t="s">
        <v>219</v>
      </c>
      <c r="H118" s="5" t="s">
        <v>219</v>
      </c>
      <c r="I118" s="5">
        <v>709</v>
      </c>
      <c r="J118" s="5">
        <v>510</v>
      </c>
      <c r="K118" s="5">
        <v>348</v>
      </c>
      <c r="L118" s="5">
        <v>1567</v>
      </c>
      <c r="M118" s="5">
        <v>112</v>
      </c>
      <c r="N118" s="5">
        <v>12</v>
      </c>
      <c r="O118" s="5">
        <v>37</v>
      </c>
      <c r="P118" s="5">
        <v>37</v>
      </c>
      <c r="Q118" s="5">
        <v>0</v>
      </c>
      <c r="R118" s="5">
        <v>0</v>
      </c>
      <c r="S118" s="5">
        <v>0</v>
      </c>
      <c r="T118" s="5">
        <v>0</v>
      </c>
    </row>
    <row r="119">
      <c r="A119" s="20" t="s">
        <v>452</v>
      </c>
      <c r="B119" s="5" t="s">
        <v>453</v>
      </c>
      <c r="C119" s="5">
        <v>72</v>
      </c>
      <c r="D119" s="5" t="s">
        <v>218</v>
      </c>
      <c r="E119" s="5" t="s">
        <v>219</v>
      </c>
      <c r="F119" s="5"/>
      <c r="G119" s="5" t="s">
        <v>219</v>
      </c>
      <c r="H119" s="5" t="s">
        <v>219</v>
      </c>
      <c r="I119" s="5">
        <v>627</v>
      </c>
      <c r="J119" s="5">
        <v>424</v>
      </c>
      <c r="K119" s="5">
        <v>512</v>
      </c>
      <c r="L119" s="5">
        <v>1563</v>
      </c>
      <c r="M119" s="5">
        <v>190</v>
      </c>
      <c r="N119" s="5">
        <v>0</v>
      </c>
      <c r="O119" s="5">
        <v>3</v>
      </c>
      <c r="P119" s="5">
        <v>3</v>
      </c>
      <c r="Q119" s="5">
        <v>0</v>
      </c>
      <c r="R119" s="5">
        <v>0</v>
      </c>
      <c r="S119" s="5">
        <v>0</v>
      </c>
      <c r="T119" s="5">
        <v>0</v>
      </c>
    </row>
    <row r="120">
      <c r="A120" s="20" t="s">
        <v>454</v>
      </c>
      <c r="B120" s="5" t="s">
        <v>455</v>
      </c>
      <c r="C120" s="5">
        <v>50</v>
      </c>
      <c r="D120" s="5" t="s">
        <v>218</v>
      </c>
      <c r="E120" s="5" t="s">
        <v>219</v>
      </c>
      <c r="F120" s="5"/>
      <c r="G120" s="5" t="s">
        <v>219</v>
      </c>
      <c r="H120" s="5" t="s">
        <v>219</v>
      </c>
      <c r="I120" s="5">
        <v>539</v>
      </c>
      <c r="J120" s="5">
        <v>479</v>
      </c>
      <c r="K120" s="5">
        <v>398</v>
      </c>
      <c r="L120" s="5">
        <v>1416</v>
      </c>
      <c r="M120" s="5">
        <v>154</v>
      </c>
      <c r="N120" s="5">
        <v>2</v>
      </c>
      <c r="O120" s="5">
        <v>79</v>
      </c>
      <c r="P120" s="5">
        <v>79</v>
      </c>
      <c r="Q120" s="5">
        <v>3</v>
      </c>
      <c r="R120" s="5">
        <v>0</v>
      </c>
      <c r="S120" s="5">
        <v>0</v>
      </c>
      <c r="T120" s="5">
        <v>0</v>
      </c>
    </row>
    <row r="121">
      <c r="A121" s="20" t="s">
        <v>456</v>
      </c>
      <c r="B121" s="5" t="s">
        <v>457</v>
      </c>
      <c r="C121" s="5">
        <v>37</v>
      </c>
      <c r="D121" s="5" t="s">
        <v>218</v>
      </c>
      <c r="E121" s="5" t="s">
        <v>219</v>
      </c>
      <c r="F121" s="5"/>
      <c r="G121" s="5" t="s">
        <v>219</v>
      </c>
      <c r="H121" s="5" t="s">
        <v>219</v>
      </c>
      <c r="I121" s="5">
        <v>464</v>
      </c>
      <c r="J121" s="5">
        <v>457</v>
      </c>
      <c r="K121" s="5">
        <v>474</v>
      </c>
      <c r="L121" s="5">
        <v>1395</v>
      </c>
      <c r="M121" s="5">
        <v>112</v>
      </c>
      <c r="N121" s="5">
        <v>3</v>
      </c>
      <c r="O121" s="5">
        <v>307</v>
      </c>
      <c r="P121" s="5">
        <v>307</v>
      </c>
      <c r="Q121" s="5">
        <v>0</v>
      </c>
      <c r="R121" s="5">
        <v>0</v>
      </c>
      <c r="S121" s="5">
        <v>2</v>
      </c>
      <c r="T121" s="5">
        <v>0</v>
      </c>
    </row>
    <row r="122">
      <c r="A122" s="20" t="s">
        <v>458</v>
      </c>
      <c r="B122" s="5" t="s">
        <v>459</v>
      </c>
      <c r="C122" s="5">
        <v>38</v>
      </c>
      <c r="D122" s="5" t="s">
        <v>218</v>
      </c>
      <c r="E122" s="5" t="s">
        <v>219</v>
      </c>
      <c r="F122" s="5"/>
      <c r="G122" s="5" t="s">
        <v>219</v>
      </c>
      <c r="H122" s="5" t="s">
        <v>219</v>
      </c>
      <c r="I122" s="5">
        <v>521</v>
      </c>
      <c r="J122" s="5">
        <v>450</v>
      </c>
      <c r="K122" s="5">
        <v>409</v>
      </c>
      <c r="L122" s="5">
        <v>1380</v>
      </c>
      <c r="M122" s="5">
        <v>119</v>
      </c>
      <c r="N122" s="5">
        <v>0</v>
      </c>
      <c r="O122" s="5">
        <v>2</v>
      </c>
      <c r="P122" s="5">
        <v>2</v>
      </c>
      <c r="Q122" s="5">
        <v>0</v>
      </c>
      <c r="R122" s="5">
        <v>0</v>
      </c>
      <c r="S122" s="5">
        <v>0</v>
      </c>
      <c r="T122" s="5">
        <v>0</v>
      </c>
    </row>
    <row r="123">
      <c r="A123" s="20" t="s">
        <v>460</v>
      </c>
      <c r="B123" s="5" t="s">
        <v>461</v>
      </c>
      <c r="C123" s="5">
        <v>100</v>
      </c>
      <c r="D123" s="5" t="s">
        <v>218</v>
      </c>
      <c r="E123" s="5" t="s">
        <v>219</v>
      </c>
      <c r="F123" s="5"/>
      <c r="G123" s="5" t="s">
        <v>219</v>
      </c>
      <c r="H123" s="5" t="s">
        <v>219</v>
      </c>
      <c r="I123" s="5">
        <v>799</v>
      </c>
      <c r="J123" s="5">
        <v>330</v>
      </c>
      <c r="K123" s="5">
        <v>195</v>
      </c>
      <c r="L123" s="5">
        <v>1324</v>
      </c>
      <c r="M123" s="5">
        <v>132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</row>
    <row r="124">
      <c r="A124" s="20" t="s">
        <v>462</v>
      </c>
      <c r="B124" s="5" t="s">
        <v>463</v>
      </c>
      <c r="C124" s="5">
        <v>41</v>
      </c>
      <c r="D124" s="5" t="s">
        <v>218</v>
      </c>
      <c r="E124" s="5" t="s">
        <v>219</v>
      </c>
      <c r="F124" s="5"/>
      <c r="G124" s="5" t="s">
        <v>219</v>
      </c>
      <c r="H124" s="5" t="s">
        <v>219</v>
      </c>
      <c r="I124" s="5">
        <v>627</v>
      </c>
      <c r="J124" s="5">
        <v>455</v>
      </c>
      <c r="K124" s="5">
        <v>220</v>
      </c>
      <c r="L124" s="5">
        <v>1302</v>
      </c>
      <c r="M124" s="5">
        <v>119</v>
      </c>
      <c r="N124" s="5">
        <v>52</v>
      </c>
      <c r="O124" s="5">
        <v>7</v>
      </c>
      <c r="P124" s="5">
        <v>7</v>
      </c>
      <c r="Q124" s="5">
        <v>1</v>
      </c>
      <c r="R124" s="5">
        <v>0</v>
      </c>
      <c r="S124" s="5">
        <v>0</v>
      </c>
      <c r="T124" s="5">
        <v>0</v>
      </c>
    </row>
    <row r="125">
      <c r="A125" s="20" t="s">
        <v>464</v>
      </c>
      <c r="B125" s="5" t="s">
        <v>465</v>
      </c>
      <c r="C125" s="5">
        <v>58</v>
      </c>
      <c r="D125" s="5" t="s">
        <v>218</v>
      </c>
      <c r="E125" s="5" t="s">
        <v>219</v>
      </c>
      <c r="F125" s="5"/>
      <c r="G125" s="5" t="s">
        <v>219</v>
      </c>
      <c r="H125" s="5" t="s">
        <v>219</v>
      </c>
      <c r="I125" s="5">
        <v>708</v>
      </c>
      <c r="J125" s="5">
        <v>402</v>
      </c>
      <c r="K125" s="5">
        <v>179</v>
      </c>
      <c r="L125" s="5">
        <v>1289</v>
      </c>
      <c r="M125" s="5">
        <v>170</v>
      </c>
      <c r="N125" s="5">
        <v>18</v>
      </c>
      <c r="O125" s="5">
        <v>8</v>
      </c>
      <c r="P125" s="5">
        <v>8</v>
      </c>
      <c r="Q125" s="5">
        <v>3</v>
      </c>
      <c r="R125" s="5">
        <v>0</v>
      </c>
      <c r="S125" s="5">
        <v>2</v>
      </c>
      <c r="T125" s="5">
        <v>0</v>
      </c>
    </row>
    <row r="126">
      <c r="A126" s="20" t="s">
        <v>466</v>
      </c>
      <c r="B126" s="5" t="s">
        <v>467</v>
      </c>
      <c r="C126" s="5">
        <v>44</v>
      </c>
      <c r="D126" s="5" t="s">
        <v>218</v>
      </c>
      <c r="E126" s="5" t="s">
        <v>219</v>
      </c>
      <c r="F126" s="5"/>
      <c r="G126" s="5" t="s">
        <v>219</v>
      </c>
      <c r="H126" s="5" t="s">
        <v>219</v>
      </c>
      <c r="I126" s="5">
        <v>603</v>
      </c>
      <c r="J126" s="5">
        <v>301</v>
      </c>
      <c r="K126" s="5">
        <v>352</v>
      </c>
      <c r="L126" s="5">
        <v>1256</v>
      </c>
      <c r="M126" s="5">
        <v>107</v>
      </c>
      <c r="N126" s="5">
        <v>7</v>
      </c>
      <c r="O126" s="5">
        <v>29</v>
      </c>
      <c r="P126" s="5">
        <v>29</v>
      </c>
      <c r="Q126" s="5">
        <v>3</v>
      </c>
      <c r="R126" s="5">
        <v>0</v>
      </c>
      <c r="S126" s="5">
        <v>0</v>
      </c>
      <c r="T126" s="5">
        <v>0</v>
      </c>
    </row>
    <row r="127">
      <c r="A127" s="20" t="s">
        <v>468</v>
      </c>
      <c r="B127" s="5" t="s">
        <v>469</v>
      </c>
      <c r="C127" s="5">
        <v>56</v>
      </c>
      <c r="D127" s="5" t="s">
        <v>218</v>
      </c>
      <c r="E127" s="5" t="s">
        <v>219</v>
      </c>
      <c r="F127" s="5"/>
      <c r="G127" s="5" t="s">
        <v>219</v>
      </c>
      <c r="H127" s="5" t="s">
        <v>219</v>
      </c>
      <c r="I127" s="5">
        <v>639</v>
      </c>
      <c r="J127" s="5">
        <v>368</v>
      </c>
      <c r="K127" s="5">
        <v>232</v>
      </c>
      <c r="L127" s="5">
        <v>1239</v>
      </c>
      <c r="M127" s="5">
        <v>180</v>
      </c>
      <c r="N127" s="5">
        <v>5</v>
      </c>
      <c r="O127" s="5">
        <v>93</v>
      </c>
      <c r="P127" s="5">
        <v>93</v>
      </c>
      <c r="Q127" s="5">
        <v>73</v>
      </c>
      <c r="R127" s="5">
        <v>0</v>
      </c>
      <c r="S127" s="5">
        <v>1</v>
      </c>
      <c r="T127" s="5">
        <v>0</v>
      </c>
    </row>
    <row r="128">
      <c r="A128" s="20" t="s">
        <v>470</v>
      </c>
      <c r="B128" s="5" t="s">
        <v>471</v>
      </c>
      <c r="C128" s="5">
        <v>38</v>
      </c>
      <c r="D128" s="5" t="s">
        <v>218</v>
      </c>
      <c r="E128" s="5" t="s">
        <v>219</v>
      </c>
      <c r="F128" s="5"/>
      <c r="G128" s="5" t="s">
        <v>219</v>
      </c>
      <c r="H128" s="5" t="s">
        <v>219</v>
      </c>
      <c r="I128" s="5">
        <v>505</v>
      </c>
      <c r="J128" s="5">
        <v>344</v>
      </c>
      <c r="K128" s="5">
        <v>383</v>
      </c>
      <c r="L128" s="5">
        <v>1232</v>
      </c>
      <c r="M128" s="5">
        <v>67</v>
      </c>
      <c r="N128" s="5">
        <v>0</v>
      </c>
      <c r="O128" s="5">
        <v>2</v>
      </c>
      <c r="P128" s="5">
        <v>2</v>
      </c>
      <c r="Q128" s="5">
        <v>0</v>
      </c>
      <c r="R128" s="5">
        <v>0</v>
      </c>
      <c r="S128" s="5">
        <v>0</v>
      </c>
      <c r="T128" s="5">
        <v>0</v>
      </c>
    </row>
    <row r="129">
      <c r="A129" s="20" t="s">
        <v>472</v>
      </c>
      <c r="B129" s="5" t="s">
        <v>473</v>
      </c>
      <c r="C129" s="5">
        <v>66</v>
      </c>
      <c r="D129" s="5" t="s">
        <v>218</v>
      </c>
      <c r="E129" s="5" t="s">
        <v>219</v>
      </c>
      <c r="F129" s="5"/>
      <c r="G129" s="5" t="s">
        <v>219</v>
      </c>
      <c r="H129" s="5" t="s">
        <v>219</v>
      </c>
      <c r="I129" s="5">
        <v>684</v>
      </c>
      <c r="J129" s="5">
        <v>200</v>
      </c>
      <c r="K129" s="5">
        <v>342</v>
      </c>
      <c r="L129" s="5">
        <v>1226</v>
      </c>
      <c r="M129" s="5">
        <v>74</v>
      </c>
      <c r="N129" s="5">
        <v>7</v>
      </c>
      <c r="O129" s="5">
        <v>12</v>
      </c>
      <c r="P129" s="5">
        <v>12</v>
      </c>
      <c r="Q129" s="5">
        <v>0</v>
      </c>
      <c r="R129" s="5">
        <v>0</v>
      </c>
      <c r="S129" s="5">
        <v>58</v>
      </c>
      <c r="T129" s="5">
        <v>0</v>
      </c>
    </row>
    <row r="130">
      <c r="A130" s="20" t="s">
        <v>474</v>
      </c>
      <c r="B130" s="5" t="s">
        <v>475</v>
      </c>
      <c r="C130" s="5">
        <v>36</v>
      </c>
      <c r="D130" s="5" t="s">
        <v>218</v>
      </c>
      <c r="E130" s="5" t="s">
        <v>219</v>
      </c>
      <c r="F130" s="5"/>
      <c r="G130" s="5" t="s">
        <v>219</v>
      </c>
      <c r="H130" s="5" t="s">
        <v>219</v>
      </c>
      <c r="I130" s="5">
        <v>545</v>
      </c>
      <c r="J130" s="5">
        <v>314</v>
      </c>
      <c r="K130" s="5">
        <v>334</v>
      </c>
      <c r="L130" s="5">
        <v>1193</v>
      </c>
      <c r="M130" s="5">
        <v>61</v>
      </c>
      <c r="N130" s="5">
        <v>2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</row>
    <row r="131">
      <c r="A131" s="20" t="s">
        <v>476</v>
      </c>
      <c r="B131" s="5" t="s">
        <v>477</v>
      </c>
      <c r="C131" s="5">
        <v>56</v>
      </c>
      <c r="D131" s="5" t="s">
        <v>218</v>
      </c>
      <c r="E131" s="5" t="s">
        <v>219</v>
      </c>
      <c r="F131" s="5"/>
      <c r="G131" s="5" t="s">
        <v>219</v>
      </c>
      <c r="H131" s="5" t="s">
        <v>219</v>
      </c>
      <c r="I131" s="5">
        <v>636</v>
      </c>
      <c r="J131" s="5">
        <v>180</v>
      </c>
      <c r="K131" s="5">
        <v>339</v>
      </c>
      <c r="L131" s="5">
        <v>1155</v>
      </c>
      <c r="M131" s="5">
        <v>86</v>
      </c>
      <c r="N131" s="5">
        <v>1</v>
      </c>
      <c r="O131" s="5">
        <v>1</v>
      </c>
      <c r="P131" s="5">
        <v>1</v>
      </c>
      <c r="Q131" s="5">
        <v>0</v>
      </c>
      <c r="R131" s="5">
        <v>0</v>
      </c>
      <c r="S131" s="5">
        <v>0</v>
      </c>
      <c r="T131" s="5">
        <v>0</v>
      </c>
    </row>
    <row r="132">
      <c r="A132" s="20" t="s">
        <v>478</v>
      </c>
      <c r="B132" s="5" t="s">
        <v>479</v>
      </c>
      <c r="C132" s="5">
        <v>39</v>
      </c>
      <c r="D132" s="5" t="s">
        <v>218</v>
      </c>
      <c r="E132" s="5" t="s">
        <v>219</v>
      </c>
      <c r="F132" s="5"/>
      <c r="G132" s="5" t="s">
        <v>219</v>
      </c>
      <c r="H132" s="5" t="s">
        <v>219</v>
      </c>
      <c r="I132" s="5">
        <v>453</v>
      </c>
      <c r="J132" s="5">
        <v>423</v>
      </c>
      <c r="K132" s="5">
        <v>244</v>
      </c>
      <c r="L132" s="5">
        <v>1120</v>
      </c>
      <c r="M132" s="5">
        <v>96</v>
      </c>
      <c r="N132" s="5">
        <v>0</v>
      </c>
      <c r="O132" s="5">
        <v>45</v>
      </c>
      <c r="P132" s="5">
        <v>45</v>
      </c>
      <c r="Q132" s="5">
        <v>0</v>
      </c>
      <c r="R132" s="5">
        <v>0</v>
      </c>
      <c r="S132" s="5">
        <v>51</v>
      </c>
      <c r="T132" s="5">
        <v>0</v>
      </c>
    </row>
    <row r="133">
      <c r="A133" s="20" t="s">
        <v>480</v>
      </c>
      <c r="B133" s="5" t="s">
        <v>481</v>
      </c>
      <c r="C133" s="5">
        <v>62</v>
      </c>
      <c r="D133" s="5" t="s">
        <v>218</v>
      </c>
      <c r="E133" s="5" t="s">
        <v>219</v>
      </c>
      <c r="F133" s="5"/>
      <c r="G133" s="5" t="s">
        <v>219</v>
      </c>
      <c r="H133" s="5" t="s">
        <v>219</v>
      </c>
      <c r="I133" s="5">
        <v>487</v>
      </c>
      <c r="J133" s="5">
        <v>319</v>
      </c>
      <c r="K133" s="5">
        <v>279</v>
      </c>
      <c r="L133" s="5">
        <v>1085</v>
      </c>
      <c r="M133" s="5">
        <v>79</v>
      </c>
      <c r="N133" s="5">
        <v>7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</row>
    <row r="134">
      <c r="A134" s="20" t="s">
        <v>482</v>
      </c>
      <c r="B134" s="5" t="s">
        <v>483</v>
      </c>
      <c r="C134" s="5">
        <v>60</v>
      </c>
      <c r="D134" s="5" t="s">
        <v>218</v>
      </c>
      <c r="E134" s="5" t="s">
        <v>219</v>
      </c>
      <c r="F134" s="5"/>
      <c r="G134" s="5" t="s">
        <v>219</v>
      </c>
      <c r="H134" s="5" t="s">
        <v>219</v>
      </c>
      <c r="I134" s="5">
        <v>448</v>
      </c>
      <c r="J134" s="5">
        <v>292</v>
      </c>
      <c r="K134" s="5">
        <v>337</v>
      </c>
      <c r="L134" s="5">
        <v>1077</v>
      </c>
      <c r="M134" s="5">
        <v>44</v>
      </c>
      <c r="N134" s="5">
        <v>8</v>
      </c>
      <c r="O134" s="5">
        <v>17</v>
      </c>
      <c r="P134" s="5">
        <v>17</v>
      </c>
      <c r="Q134" s="5">
        <v>0</v>
      </c>
      <c r="R134" s="5">
        <v>0</v>
      </c>
      <c r="S134" s="5">
        <v>0</v>
      </c>
      <c r="T134" s="5">
        <v>0</v>
      </c>
    </row>
    <row r="135">
      <c r="A135" s="20" t="s">
        <v>484</v>
      </c>
      <c r="B135" s="5" t="s">
        <v>485</v>
      </c>
      <c r="C135" s="5">
        <v>53</v>
      </c>
      <c r="D135" s="5" t="s">
        <v>218</v>
      </c>
      <c r="E135" s="5" t="s">
        <v>219</v>
      </c>
      <c r="F135" s="5"/>
      <c r="G135" s="5" t="s">
        <v>219</v>
      </c>
      <c r="H135" s="5" t="s">
        <v>219</v>
      </c>
      <c r="I135" s="5">
        <v>457</v>
      </c>
      <c r="J135" s="5">
        <v>391</v>
      </c>
      <c r="K135" s="5">
        <v>226</v>
      </c>
      <c r="L135" s="5">
        <v>1074</v>
      </c>
      <c r="M135" s="5">
        <v>145</v>
      </c>
      <c r="N135" s="5">
        <v>12</v>
      </c>
      <c r="O135" s="5">
        <v>1159</v>
      </c>
      <c r="P135" s="5">
        <v>1159</v>
      </c>
      <c r="Q135" s="5">
        <v>2</v>
      </c>
      <c r="R135" s="5">
        <v>0</v>
      </c>
      <c r="S135" s="5">
        <v>0</v>
      </c>
      <c r="T135" s="5">
        <v>0</v>
      </c>
    </row>
    <row r="136">
      <c r="A136" s="20" t="s">
        <v>486</v>
      </c>
      <c r="B136" s="5" t="s">
        <v>487</v>
      </c>
      <c r="C136" s="5">
        <v>57</v>
      </c>
      <c r="D136" s="5" t="s">
        <v>218</v>
      </c>
      <c r="E136" s="5" t="s">
        <v>219</v>
      </c>
      <c r="F136" s="5"/>
      <c r="G136" s="5" t="s">
        <v>219</v>
      </c>
      <c r="H136" s="5" t="s">
        <v>219</v>
      </c>
      <c r="I136" s="5">
        <v>446</v>
      </c>
      <c r="J136" s="5">
        <v>325</v>
      </c>
      <c r="K136" s="5">
        <v>292</v>
      </c>
      <c r="L136" s="5">
        <v>1063</v>
      </c>
      <c r="M136" s="5">
        <v>106</v>
      </c>
      <c r="N136" s="5">
        <v>2</v>
      </c>
      <c r="O136" s="5">
        <v>82</v>
      </c>
      <c r="P136" s="5">
        <v>82</v>
      </c>
      <c r="Q136" s="5">
        <v>2</v>
      </c>
      <c r="R136" s="5">
        <v>0</v>
      </c>
      <c r="S136" s="5">
        <v>0</v>
      </c>
      <c r="T136" s="5">
        <v>0</v>
      </c>
    </row>
    <row r="137">
      <c r="A137" s="20" t="s">
        <v>488</v>
      </c>
      <c r="B137" s="5" t="s">
        <v>489</v>
      </c>
      <c r="C137" s="5">
        <v>53</v>
      </c>
      <c r="D137" s="5" t="s">
        <v>218</v>
      </c>
      <c r="E137" s="5" t="s">
        <v>219</v>
      </c>
      <c r="F137" s="5"/>
      <c r="G137" s="5" t="s">
        <v>219</v>
      </c>
      <c r="H137" s="5" t="s">
        <v>219</v>
      </c>
      <c r="I137" s="5">
        <v>515</v>
      </c>
      <c r="J137" s="5">
        <v>242</v>
      </c>
      <c r="K137" s="5">
        <v>276</v>
      </c>
      <c r="L137" s="5">
        <v>1033</v>
      </c>
      <c r="M137" s="5">
        <v>47</v>
      </c>
      <c r="N137" s="5">
        <v>2</v>
      </c>
      <c r="O137" s="5">
        <v>1</v>
      </c>
      <c r="P137" s="5">
        <v>1</v>
      </c>
      <c r="Q137" s="5">
        <v>0</v>
      </c>
      <c r="R137" s="5">
        <v>0</v>
      </c>
      <c r="S137" s="5">
        <v>0</v>
      </c>
      <c r="T137" s="5">
        <v>0</v>
      </c>
    </row>
    <row r="138">
      <c r="A138" s="20" t="s">
        <v>490</v>
      </c>
      <c r="B138" s="5" t="s">
        <v>491</v>
      </c>
      <c r="C138" s="5">
        <v>67</v>
      </c>
      <c r="D138" s="5" t="s">
        <v>218</v>
      </c>
      <c r="E138" s="5" t="s">
        <v>219</v>
      </c>
      <c r="F138" s="5"/>
      <c r="G138" s="5" t="s">
        <v>219</v>
      </c>
      <c r="H138" s="5" t="s">
        <v>219</v>
      </c>
      <c r="I138" s="5">
        <v>548</v>
      </c>
      <c r="J138" s="5">
        <v>312</v>
      </c>
      <c r="K138" s="5">
        <v>136</v>
      </c>
      <c r="L138" s="5">
        <v>996</v>
      </c>
      <c r="M138" s="5">
        <v>636</v>
      </c>
      <c r="N138" s="5">
        <v>16</v>
      </c>
      <c r="O138" s="5">
        <v>3</v>
      </c>
      <c r="P138" s="5">
        <v>3</v>
      </c>
      <c r="Q138" s="5">
        <v>5</v>
      </c>
      <c r="R138" s="5">
        <v>0</v>
      </c>
      <c r="S138" s="5">
        <v>53</v>
      </c>
      <c r="T138" s="5">
        <v>0</v>
      </c>
    </row>
    <row r="139">
      <c r="A139" s="20" t="s">
        <v>492</v>
      </c>
      <c r="B139" s="5" t="s">
        <v>493</v>
      </c>
      <c r="C139" s="5">
        <v>53</v>
      </c>
      <c r="D139" s="5" t="s">
        <v>218</v>
      </c>
      <c r="E139" s="5" t="s">
        <v>219</v>
      </c>
      <c r="F139" s="5"/>
      <c r="G139" s="5" t="s">
        <v>219</v>
      </c>
      <c r="H139" s="5" t="s">
        <v>219</v>
      </c>
      <c r="I139" s="5">
        <v>511</v>
      </c>
      <c r="J139" s="5">
        <v>298</v>
      </c>
      <c r="K139" s="5">
        <v>181</v>
      </c>
      <c r="L139" s="5">
        <v>990</v>
      </c>
      <c r="M139" s="5">
        <v>244</v>
      </c>
      <c r="N139" s="5">
        <v>17</v>
      </c>
      <c r="O139" s="5">
        <v>19</v>
      </c>
      <c r="P139" s="5">
        <v>19</v>
      </c>
      <c r="Q139" s="5">
        <v>0</v>
      </c>
      <c r="R139" s="5">
        <v>0</v>
      </c>
      <c r="S139" s="5">
        <v>0</v>
      </c>
      <c r="T139" s="5">
        <v>0</v>
      </c>
    </row>
    <row r="140">
      <c r="A140" s="20" t="s">
        <v>494</v>
      </c>
      <c r="B140" s="5" t="s">
        <v>495</v>
      </c>
      <c r="C140" s="5">
        <v>49</v>
      </c>
      <c r="D140" s="5" t="s">
        <v>218</v>
      </c>
      <c r="E140" s="5" t="s">
        <v>219</v>
      </c>
      <c r="F140" s="5"/>
      <c r="G140" s="5" t="s">
        <v>219</v>
      </c>
      <c r="H140" s="5" t="s">
        <v>219</v>
      </c>
      <c r="I140" s="5">
        <v>348</v>
      </c>
      <c r="J140" s="5">
        <v>370</v>
      </c>
      <c r="K140" s="5">
        <v>234</v>
      </c>
      <c r="L140" s="5">
        <v>952</v>
      </c>
      <c r="M140" s="5">
        <v>86</v>
      </c>
      <c r="N140" s="5">
        <v>14</v>
      </c>
      <c r="O140" s="5">
        <v>16</v>
      </c>
      <c r="P140" s="5">
        <v>16</v>
      </c>
      <c r="Q140" s="5">
        <v>3</v>
      </c>
      <c r="R140" s="5">
        <v>0</v>
      </c>
      <c r="S140" s="5">
        <v>0</v>
      </c>
      <c r="T140" s="5">
        <v>0</v>
      </c>
    </row>
    <row r="141">
      <c r="A141" s="20" t="s">
        <v>496</v>
      </c>
      <c r="B141" s="5" t="s">
        <v>497</v>
      </c>
      <c r="C141" s="5">
        <v>57</v>
      </c>
      <c r="D141" s="5" t="s">
        <v>218</v>
      </c>
      <c r="E141" s="5" t="s">
        <v>219</v>
      </c>
      <c r="F141" s="5"/>
      <c r="G141" s="5" t="s">
        <v>219</v>
      </c>
      <c r="H141" s="5" t="s">
        <v>219</v>
      </c>
      <c r="I141" s="5">
        <v>482</v>
      </c>
      <c r="J141" s="5">
        <v>284</v>
      </c>
      <c r="K141" s="5">
        <v>166</v>
      </c>
      <c r="L141" s="5">
        <v>932</v>
      </c>
      <c r="M141" s="5">
        <v>60</v>
      </c>
      <c r="N141" s="5">
        <v>3</v>
      </c>
      <c r="O141" s="5">
        <v>1</v>
      </c>
      <c r="P141" s="5">
        <v>1</v>
      </c>
      <c r="Q141" s="5">
        <v>0</v>
      </c>
      <c r="R141" s="5">
        <v>0</v>
      </c>
      <c r="S141" s="5">
        <v>0</v>
      </c>
      <c r="T141" s="5">
        <v>0</v>
      </c>
    </row>
    <row r="142">
      <c r="A142" s="20" t="s">
        <v>498</v>
      </c>
      <c r="B142" s="5" t="s">
        <v>499</v>
      </c>
      <c r="C142" s="5">
        <v>59</v>
      </c>
      <c r="D142" s="5" t="s">
        <v>218</v>
      </c>
      <c r="E142" s="5" t="s">
        <v>219</v>
      </c>
      <c r="F142" s="5"/>
      <c r="G142" s="5" t="s">
        <v>219</v>
      </c>
      <c r="H142" s="5" t="s">
        <v>219</v>
      </c>
      <c r="I142" s="5">
        <v>419</v>
      </c>
      <c r="J142" s="5">
        <v>275</v>
      </c>
      <c r="K142" s="5">
        <v>227</v>
      </c>
      <c r="L142" s="5">
        <v>921</v>
      </c>
      <c r="M142" s="5">
        <v>108</v>
      </c>
      <c r="N142" s="5">
        <v>0</v>
      </c>
      <c r="O142" s="5">
        <v>2</v>
      </c>
      <c r="P142" s="5">
        <v>2</v>
      </c>
      <c r="Q142" s="5">
        <v>0</v>
      </c>
      <c r="R142" s="5">
        <v>0</v>
      </c>
      <c r="S142" s="5">
        <v>0</v>
      </c>
      <c r="T142" s="5">
        <v>0</v>
      </c>
    </row>
    <row r="143">
      <c r="A143" s="20" t="s">
        <v>500</v>
      </c>
      <c r="B143" s="5" t="s">
        <v>501</v>
      </c>
      <c r="C143" s="5">
        <v>59</v>
      </c>
      <c r="D143" s="5" t="s">
        <v>218</v>
      </c>
      <c r="E143" s="5" t="s">
        <v>219</v>
      </c>
      <c r="F143" s="5"/>
      <c r="G143" s="5" t="s">
        <v>219</v>
      </c>
      <c r="H143" s="5" t="s">
        <v>219</v>
      </c>
      <c r="I143" s="5">
        <v>344</v>
      </c>
      <c r="J143" s="5">
        <v>312</v>
      </c>
      <c r="K143" s="5">
        <v>258</v>
      </c>
      <c r="L143" s="5">
        <v>914</v>
      </c>
      <c r="M143" s="5">
        <v>106</v>
      </c>
      <c r="N143" s="5">
        <v>2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</row>
    <row r="144">
      <c r="A144" s="20" t="s">
        <v>502</v>
      </c>
      <c r="B144" s="5" t="s">
        <v>503</v>
      </c>
      <c r="C144" s="5">
        <v>50</v>
      </c>
      <c r="D144" s="5" t="s">
        <v>218</v>
      </c>
      <c r="E144" s="5" t="s">
        <v>219</v>
      </c>
      <c r="F144" s="5"/>
      <c r="G144" s="5" t="s">
        <v>219</v>
      </c>
      <c r="H144" s="5" t="s">
        <v>219</v>
      </c>
      <c r="I144" s="5">
        <v>501</v>
      </c>
      <c r="J144" s="5">
        <v>190</v>
      </c>
      <c r="K144" s="5">
        <v>209</v>
      </c>
      <c r="L144" s="5">
        <v>900</v>
      </c>
      <c r="M144" s="5">
        <v>62</v>
      </c>
      <c r="N144" s="5">
        <v>0</v>
      </c>
      <c r="O144" s="5">
        <v>0</v>
      </c>
      <c r="P144" s="5">
        <v>3</v>
      </c>
      <c r="Q144" s="5">
        <v>0</v>
      </c>
      <c r="R144" s="5">
        <v>0</v>
      </c>
      <c r="S144" s="5">
        <v>1</v>
      </c>
      <c r="T144" s="5">
        <v>0</v>
      </c>
    </row>
    <row r="145">
      <c r="A145" s="20" t="s">
        <v>504</v>
      </c>
      <c r="B145" s="5" t="s">
        <v>505</v>
      </c>
      <c r="C145" s="5">
        <v>55</v>
      </c>
      <c r="D145" s="5" t="s">
        <v>218</v>
      </c>
      <c r="E145" s="5" t="s">
        <v>219</v>
      </c>
      <c r="F145" s="5"/>
      <c r="G145" s="5" t="s">
        <v>219</v>
      </c>
      <c r="H145" s="5" t="s">
        <v>219</v>
      </c>
      <c r="I145" s="5">
        <v>313</v>
      </c>
      <c r="J145" s="5">
        <v>235</v>
      </c>
      <c r="K145" s="5">
        <v>318</v>
      </c>
      <c r="L145" s="5">
        <v>866</v>
      </c>
      <c r="M145" s="5">
        <v>65</v>
      </c>
      <c r="N145" s="5">
        <v>1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</row>
    <row r="146">
      <c r="A146" s="20" t="s">
        <v>506</v>
      </c>
      <c r="B146" s="5" t="s">
        <v>507</v>
      </c>
      <c r="C146" s="5">
        <v>58</v>
      </c>
      <c r="D146" s="5" t="s">
        <v>218</v>
      </c>
      <c r="E146" s="5" t="s">
        <v>219</v>
      </c>
      <c r="F146" s="5"/>
      <c r="G146" s="5" t="s">
        <v>219</v>
      </c>
      <c r="H146" s="5" t="s">
        <v>219</v>
      </c>
      <c r="I146" s="5">
        <v>310</v>
      </c>
      <c r="J146" s="5">
        <v>361</v>
      </c>
      <c r="K146" s="5">
        <v>189</v>
      </c>
      <c r="L146" s="5">
        <v>860</v>
      </c>
      <c r="M146" s="5">
        <v>87</v>
      </c>
      <c r="N146" s="5">
        <v>1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</row>
    <row r="147">
      <c r="A147" s="20" t="s">
        <v>508</v>
      </c>
      <c r="B147" s="5" t="s">
        <v>509</v>
      </c>
      <c r="C147" s="5">
        <v>40</v>
      </c>
      <c r="D147" s="5" t="s">
        <v>218</v>
      </c>
      <c r="E147" s="5" t="s">
        <v>219</v>
      </c>
      <c r="F147" s="5"/>
      <c r="G147" s="5" t="s">
        <v>219</v>
      </c>
      <c r="H147" s="5" t="s">
        <v>219</v>
      </c>
      <c r="I147" s="5">
        <v>298</v>
      </c>
      <c r="J147" s="5">
        <v>252</v>
      </c>
      <c r="K147" s="5">
        <v>298</v>
      </c>
      <c r="L147" s="5">
        <v>848</v>
      </c>
      <c r="M147" s="5">
        <v>92</v>
      </c>
      <c r="N147" s="5">
        <v>4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</row>
    <row r="148">
      <c r="A148" s="20" t="s">
        <v>510</v>
      </c>
      <c r="B148" s="5" t="s">
        <v>511</v>
      </c>
      <c r="C148" s="5">
        <v>53</v>
      </c>
      <c r="D148" s="5" t="s">
        <v>218</v>
      </c>
      <c r="E148" s="5" t="s">
        <v>219</v>
      </c>
      <c r="F148" s="5"/>
      <c r="G148" s="5" t="s">
        <v>219</v>
      </c>
      <c r="H148" s="5" t="s">
        <v>219</v>
      </c>
      <c r="I148" s="5">
        <v>420</v>
      </c>
      <c r="J148" s="5">
        <v>250</v>
      </c>
      <c r="K148" s="5">
        <v>148</v>
      </c>
      <c r="L148" s="5">
        <v>818</v>
      </c>
      <c r="M148" s="5">
        <v>54</v>
      </c>
      <c r="N148" s="5">
        <v>2</v>
      </c>
      <c r="O148" s="5">
        <v>12</v>
      </c>
      <c r="P148" s="5">
        <v>12</v>
      </c>
      <c r="Q148" s="5">
        <v>0</v>
      </c>
      <c r="R148" s="5">
        <v>0</v>
      </c>
      <c r="S148" s="5">
        <v>0</v>
      </c>
      <c r="T148" s="5">
        <v>0</v>
      </c>
    </row>
    <row r="149">
      <c r="A149" s="20" t="s">
        <v>512</v>
      </c>
      <c r="B149" s="5" t="s">
        <v>513</v>
      </c>
      <c r="C149" s="5">
        <v>39</v>
      </c>
      <c r="D149" s="5" t="s">
        <v>218</v>
      </c>
      <c r="E149" s="5" t="s">
        <v>219</v>
      </c>
      <c r="F149" s="5"/>
      <c r="G149" s="5" t="s">
        <v>219</v>
      </c>
      <c r="H149" s="5" t="s">
        <v>219</v>
      </c>
      <c r="I149" s="5">
        <v>243</v>
      </c>
      <c r="J149" s="5">
        <v>286</v>
      </c>
      <c r="K149" s="5">
        <v>277</v>
      </c>
      <c r="L149" s="5">
        <v>806</v>
      </c>
      <c r="M149" s="5">
        <v>51</v>
      </c>
      <c r="N149" s="5">
        <v>0</v>
      </c>
      <c r="O149" s="5">
        <v>2</v>
      </c>
      <c r="P149" s="5">
        <v>2</v>
      </c>
      <c r="Q149" s="5">
        <v>0</v>
      </c>
      <c r="R149" s="5">
        <v>0</v>
      </c>
      <c r="S149" s="5">
        <v>0</v>
      </c>
      <c r="T149" s="5">
        <v>0</v>
      </c>
    </row>
    <row r="150">
      <c r="A150" s="20" t="s">
        <v>514</v>
      </c>
      <c r="B150" s="5" t="s">
        <v>515</v>
      </c>
      <c r="C150" s="5">
        <v>58</v>
      </c>
      <c r="D150" s="5" t="s">
        <v>218</v>
      </c>
      <c r="E150" s="5" t="s">
        <v>219</v>
      </c>
      <c r="F150" s="5"/>
      <c r="G150" s="5" t="s">
        <v>219</v>
      </c>
      <c r="H150" s="5" t="s">
        <v>219</v>
      </c>
      <c r="I150" s="5">
        <v>387</v>
      </c>
      <c r="J150" s="5">
        <v>217</v>
      </c>
      <c r="K150" s="5">
        <v>187</v>
      </c>
      <c r="L150" s="5">
        <v>791</v>
      </c>
      <c r="M150" s="5">
        <v>126</v>
      </c>
      <c r="N150" s="5">
        <v>3</v>
      </c>
      <c r="O150" s="5">
        <v>33</v>
      </c>
      <c r="P150" s="5">
        <v>33</v>
      </c>
      <c r="Q150" s="5">
        <v>1</v>
      </c>
      <c r="R150" s="5">
        <v>0</v>
      </c>
      <c r="S150" s="5">
        <v>0</v>
      </c>
      <c r="T150" s="5">
        <v>0</v>
      </c>
    </row>
    <row r="151">
      <c r="A151" s="20" t="s">
        <v>516</v>
      </c>
      <c r="B151" s="5" t="s">
        <v>517</v>
      </c>
      <c r="C151" s="5">
        <v>54</v>
      </c>
      <c r="D151" s="5" t="s">
        <v>218</v>
      </c>
      <c r="E151" s="5" t="s">
        <v>219</v>
      </c>
      <c r="F151" s="5"/>
      <c r="G151" s="5" t="s">
        <v>219</v>
      </c>
      <c r="H151" s="5" t="s">
        <v>219</v>
      </c>
      <c r="I151" s="5">
        <v>335</v>
      </c>
      <c r="J151" s="5">
        <v>259</v>
      </c>
      <c r="K151" s="5">
        <v>120</v>
      </c>
      <c r="L151" s="5">
        <v>714</v>
      </c>
      <c r="M151" s="5">
        <v>81</v>
      </c>
      <c r="N151" s="5">
        <v>0</v>
      </c>
      <c r="O151" s="5">
        <v>3</v>
      </c>
      <c r="P151" s="5">
        <v>3</v>
      </c>
      <c r="Q151" s="5">
        <v>0</v>
      </c>
      <c r="R151" s="5">
        <v>0</v>
      </c>
      <c r="S151" s="5">
        <v>0</v>
      </c>
      <c r="T151" s="5">
        <v>0</v>
      </c>
    </row>
    <row r="152">
      <c r="A152" s="20" t="s">
        <v>518</v>
      </c>
      <c r="B152" s="5" t="s">
        <v>519</v>
      </c>
      <c r="C152" s="5">
        <v>45</v>
      </c>
      <c r="D152" s="5" t="s">
        <v>218</v>
      </c>
      <c r="E152" s="5" t="s">
        <v>219</v>
      </c>
      <c r="F152" s="5"/>
      <c r="G152" s="5" t="s">
        <v>219</v>
      </c>
      <c r="H152" s="5" t="s">
        <v>219</v>
      </c>
      <c r="I152" s="5">
        <v>315</v>
      </c>
      <c r="J152" s="5">
        <v>230</v>
      </c>
      <c r="K152" s="5">
        <v>150</v>
      </c>
      <c r="L152" s="5">
        <v>695</v>
      </c>
      <c r="M152" s="5">
        <v>89</v>
      </c>
      <c r="N152" s="5">
        <v>7</v>
      </c>
      <c r="O152" s="5">
        <v>61</v>
      </c>
      <c r="P152" s="5">
        <v>61</v>
      </c>
      <c r="Q152" s="5">
        <v>0</v>
      </c>
      <c r="R152" s="5">
        <v>0</v>
      </c>
      <c r="S152" s="5">
        <v>0</v>
      </c>
      <c r="T152" s="5">
        <v>0</v>
      </c>
    </row>
    <row r="153">
      <c r="A153" s="20" t="s">
        <v>520</v>
      </c>
      <c r="B153" s="5" t="s">
        <v>521</v>
      </c>
      <c r="C153" s="5">
        <v>40</v>
      </c>
      <c r="D153" s="5" t="s">
        <v>218</v>
      </c>
      <c r="E153" s="5" t="s">
        <v>219</v>
      </c>
      <c r="F153" s="5"/>
      <c r="G153" s="5" t="s">
        <v>219</v>
      </c>
      <c r="H153" s="5" t="s">
        <v>219</v>
      </c>
      <c r="I153" s="5">
        <v>258</v>
      </c>
      <c r="J153" s="5">
        <v>215</v>
      </c>
      <c r="K153" s="5">
        <v>186</v>
      </c>
      <c r="L153" s="5">
        <v>659</v>
      </c>
      <c r="M153" s="5">
        <v>126</v>
      </c>
      <c r="N153" s="5">
        <v>1</v>
      </c>
      <c r="O153" s="5">
        <v>4</v>
      </c>
      <c r="P153" s="5">
        <v>4</v>
      </c>
      <c r="Q153" s="5">
        <v>1</v>
      </c>
      <c r="R153" s="5">
        <v>0</v>
      </c>
      <c r="S153" s="5">
        <v>0</v>
      </c>
      <c r="T153" s="5">
        <v>0</v>
      </c>
    </row>
    <row r="154">
      <c r="A154" s="20" t="s">
        <v>522</v>
      </c>
      <c r="B154" s="5" t="s">
        <v>523</v>
      </c>
      <c r="C154" s="5">
        <v>58</v>
      </c>
      <c r="D154" s="5" t="s">
        <v>218</v>
      </c>
      <c r="E154" s="5" t="s">
        <v>219</v>
      </c>
      <c r="F154" s="5"/>
      <c r="G154" s="5" t="s">
        <v>219</v>
      </c>
      <c r="H154" s="5" t="s">
        <v>219</v>
      </c>
      <c r="I154" s="5">
        <v>241</v>
      </c>
      <c r="J154" s="5">
        <v>193</v>
      </c>
      <c r="K154" s="5">
        <v>218</v>
      </c>
      <c r="L154" s="5">
        <v>652</v>
      </c>
      <c r="M154" s="5">
        <v>88</v>
      </c>
      <c r="N154" s="5">
        <v>1</v>
      </c>
      <c r="O154" s="5">
        <v>5</v>
      </c>
      <c r="P154" s="5">
        <v>5</v>
      </c>
      <c r="Q154" s="5">
        <v>0</v>
      </c>
      <c r="R154" s="5">
        <v>0</v>
      </c>
      <c r="S154" s="5">
        <v>0</v>
      </c>
      <c r="T154" s="5">
        <v>0</v>
      </c>
    </row>
    <row r="155">
      <c r="A155" s="20" t="s">
        <v>524</v>
      </c>
      <c r="B155" s="5" t="s">
        <v>525</v>
      </c>
      <c r="C155" s="5">
        <v>27</v>
      </c>
      <c r="D155" s="5" t="s">
        <v>218</v>
      </c>
      <c r="E155" s="5" t="s">
        <v>219</v>
      </c>
      <c r="F155" s="5"/>
      <c r="G155" s="5" t="s">
        <v>219</v>
      </c>
      <c r="H155" s="5" t="s">
        <v>219</v>
      </c>
      <c r="I155" s="5">
        <v>231</v>
      </c>
      <c r="J155" s="5">
        <v>187</v>
      </c>
      <c r="K155" s="5">
        <v>231</v>
      </c>
      <c r="L155" s="5">
        <v>649</v>
      </c>
      <c r="M155" s="5">
        <v>67</v>
      </c>
      <c r="N155" s="5">
        <v>1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</row>
    <row r="156">
      <c r="A156" s="20" t="s">
        <v>526</v>
      </c>
      <c r="B156" s="5" t="s">
        <v>527</v>
      </c>
      <c r="C156" s="5">
        <v>66</v>
      </c>
      <c r="D156" s="5" t="s">
        <v>218</v>
      </c>
      <c r="E156" s="5" t="s">
        <v>219</v>
      </c>
      <c r="F156" s="5"/>
      <c r="G156" s="5" t="s">
        <v>219</v>
      </c>
      <c r="H156" s="5" t="s">
        <v>219</v>
      </c>
      <c r="I156" s="5">
        <v>168</v>
      </c>
      <c r="J156" s="5">
        <v>202</v>
      </c>
      <c r="K156" s="5">
        <v>233</v>
      </c>
      <c r="L156" s="5">
        <v>603</v>
      </c>
      <c r="M156" s="5">
        <v>96</v>
      </c>
      <c r="N156" s="5">
        <v>5</v>
      </c>
      <c r="O156" s="5">
        <v>4</v>
      </c>
      <c r="P156" s="5">
        <v>4</v>
      </c>
      <c r="Q156" s="5">
        <v>0</v>
      </c>
      <c r="R156" s="5">
        <v>0</v>
      </c>
      <c r="S156" s="5">
        <v>0</v>
      </c>
      <c r="T156" s="5">
        <v>0</v>
      </c>
    </row>
    <row r="157">
      <c r="A157" s="20" t="s">
        <v>528</v>
      </c>
      <c r="B157" s="5" t="s">
        <v>529</v>
      </c>
      <c r="C157" s="5">
        <v>60</v>
      </c>
      <c r="D157" s="5" t="s">
        <v>218</v>
      </c>
      <c r="E157" s="5" t="s">
        <v>219</v>
      </c>
      <c r="F157" s="5"/>
      <c r="G157" s="5" t="s">
        <v>218</v>
      </c>
      <c r="H157" s="5" t="s">
        <v>219</v>
      </c>
      <c r="I157" s="5">
        <v>298</v>
      </c>
      <c r="J157" s="5">
        <v>115</v>
      </c>
      <c r="K157" s="5">
        <v>182</v>
      </c>
      <c r="L157" s="5">
        <v>595</v>
      </c>
      <c r="M157" s="5">
        <v>79</v>
      </c>
      <c r="N157" s="5">
        <v>0</v>
      </c>
      <c r="O157" s="5">
        <v>3</v>
      </c>
      <c r="P157" s="5">
        <v>3</v>
      </c>
      <c r="Q157" s="5">
        <v>0</v>
      </c>
      <c r="R157" s="5">
        <v>0</v>
      </c>
      <c r="S157" s="5">
        <v>1</v>
      </c>
      <c r="T157" s="5">
        <v>0</v>
      </c>
    </row>
    <row r="158">
      <c r="A158" s="20" t="s">
        <v>530</v>
      </c>
      <c r="B158" s="5" t="s">
        <v>531</v>
      </c>
      <c r="C158" s="5">
        <v>41</v>
      </c>
      <c r="D158" s="5" t="s">
        <v>218</v>
      </c>
      <c r="E158" s="5" t="s">
        <v>219</v>
      </c>
      <c r="F158" s="5"/>
      <c r="G158" s="5" t="s">
        <v>219</v>
      </c>
      <c r="H158" s="5" t="s">
        <v>219</v>
      </c>
      <c r="I158" s="5">
        <v>258</v>
      </c>
      <c r="J158" s="5">
        <v>216</v>
      </c>
      <c r="K158" s="5">
        <v>97</v>
      </c>
      <c r="L158" s="5">
        <v>571</v>
      </c>
      <c r="M158" s="5">
        <v>227</v>
      </c>
      <c r="N158" s="5">
        <v>3</v>
      </c>
      <c r="O158" s="5">
        <v>43</v>
      </c>
      <c r="P158" s="5">
        <v>43</v>
      </c>
      <c r="Q158" s="5">
        <v>1</v>
      </c>
      <c r="R158" s="5">
        <v>0</v>
      </c>
      <c r="S158" s="5">
        <v>1</v>
      </c>
      <c r="T158" s="5">
        <v>0</v>
      </c>
    </row>
    <row r="159">
      <c r="A159" s="20" t="s">
        <v>532</v>
      </c>
      <c r="B159" s="5" t="s">
        <v>533</v>
      </c>
      <c r="C159" s="5">
        <v>50</v>
      </c>
      <c r="D159" s="5" t="s">
        <v>218</v>
      </c>
      <c r="E159" s="5" t="s">
        <v>219</v>
      </c>
      <c r="F159" s="5"/>
      <c r="G159" s="5" t="s">
        <v>219</v>
      </c>
      <c r="H159" s="5" t="s">
        <v>219</v>
      </c>
      <c r="I159" s="5">
        <v>293</v>
      </c>
      <c r="J159" s="5">
        <v>193</v>
      </c>
      <c r="K159" s="5">
        <v>80</v>
      </c>
      <c r="L159" s="5">
        <v>566</v>
      </c>
      <c r="M159" s="5">
        <v>254</v>
      </c>
      <c r="N159" s="5">
        <v>3</v>
      </c>
      <c r="O159" s="5">
        <v>54</v>
      </c>
      <c r="P159" s="5">
        <v>54</v>
      </c>
      <c r="Q159" s="5">
        <v>2</v>
      </c>
      <c r="R159" s="5">
        <v>0</v>
      </c>
      <c r="S159" s="5">
        <v>0</v>
      </c>
      <c r="T159" s="5">
        <v>0</v>
      </c>
    </row>
    <row r="160">
      <c r="A160" s="20" t="s">
        <v>534</v>
      </c>
      <c r="B160" s="5" t="s">
        <v>535</v>
      </c>
      <c r="C160" s="5">
        <v>37</v>
      </c>
      <c r="D160" s="5" t="s">
        <v>218</v>
      </c>
      <c r="E160" s="5" t="s">
        <v>219</v>
      </c>
      <c r="F160" s="5"/>
      <c r="G160" s="5" t="s">
        <v>219</v>
      </c>
      <c r="H160" s="5" t="s">
        <v>219</v>
      </c>
      <c r="I160" s="5">
        <v>205</v>
      </c>
      <c r="J160" s="5">
        <v>209</v>
      </c>
      <c r="K160" s="5">
        <v>141</v>
      </c>
      <c r="L160" s="5">
        <v>555</v>
      </c>
      <c r="M160" s="5">
        <v>69</v>
      </c>
      <c r="N160" s="5">
        <v>2</v>
      </c>
      <c r="O160" s="5">
        <v>16</v>
      </c>
      <c r="P160" s="5">
        <v>16</v>
      </c>
      <c r="Q160" s="5">
        <v>0</v>
      </c>
      <c r="R160" s="5">
        <v>0</v>
      </c>
      <c r="S160" s="5">
        <v>0</v>
      </c>
      <c r="T160" s="5">
        <v>0</v>
      </c>
    </row>
    <row r="161">
      <c r="A161" s="20" t="s">
        <v>536</v>
      </c>
      <c r="B161" s="5" t="s">
        <v>537</v>
      </c>
      <c r="C161" s="5">
        <v>56</v>
      </c>
      <c r="D161" s="5" t="s">
        <v>218</v>
      </c>
      <c r="E161" s="5" t="s">
        <v>219</v>
      </c>
      <c r="F161" s="5"/>
      <c r="G161" s="5" t="s">
        <v>219</v>
      </c>
      <c r="H161" s="5" t="s">
        <v>219</v>
      </c>
      <c r="I161" s="5">
        <v>153</v>
      </c>
      <c r="J161" s="5">
        <v>148</v>
      </c>
      <c r="K161" s="5">
        <v>243</v>
      </c>
      <c r="L161" s="5">
        <v>544</v>
      </c>
      <c r="M161" s="5">
        <v>64</v>
      </c>
      <c r="N161" s="5">
        <v>4</v>
      </c>
      <c r="O161" s="5">
        <v>0</v>
      </c>
      <c r="P161" s="5">
        <v>0</v>
      </c>
      <c r="Q161" s="5">
        <v>0</v>
      </c>
      <c r="R161" s="5">
        <v>0</v>
      </c>
      <c r="S161" s="5">
        <v>2</v>
      </c>
      <c r="T161" s="5">
        <v>0</v>
      </c>
    </row>
    <row r="162">
      <c r="A162" s="20" t="s">
        <v>538</v>
      </c>
      <c r="B162" s="5" t="s">
        <v>539</v>
      </c>
      <c r="C162" s="5">
        <v>37</v>
      </c>
      <c r="D162" s="5" t="s">
        <v>218</v>
      </c>
      <c r="E162" s="5" t="s">
        <v>219</v>
      </c>
      <c r="F162" s="5"/>
      <c r="G162" s="5" t="s">
        <v>219</v>
      </c>
      <c r="H162" s="5" t="s">
        <v>219</v>
      </c>
      <c r="I162" s="5">
        <v>152</v>
      </c>
      <c r="J162" s="5">
        <v>148</v>
      </c>
      <c r="K162" s="5">
        <v>231</v>
      </c>
      <c r="L162" s="5">
        <v>531</v>
      </c>
      <c r="M162" s="5">
        <v>123</v>
      </c>
      <c r="N162" s="5">
        <v>11</v>
      </c>
      <c r="O162" s="5">
        <v>5</v>
      </c>
      <c r="P162" s="5">
        <v>5</v>
      </c>
      <c r="Q162" s="5">
        <v>0</v>
      </c>
      <c r="R162" s="5">
        <v>0</v>
      </c>
      <c r="S162" s="5">
        <v>0</v>
      </c>
      <c r="T162" s="5">
        <v>0</v>
      </c>
    </row>
    <row r="163">
      <c r="A163" s="20" t="s">
        <v>540</v>
      </c>
      <c r="B163" s="5" t="s">
        <v>541</v>
      </c>
      <c r="C163" s="5">
        <v>44</v>
      </c>
      <c r="D163" s="5" t="s">
        <v>218</v>
      </c>
      <c r="E163" s="5" t="s">
        <v>219</v>
      </c>
      <c r="F163" s="5"/>
      <c r="G163" s="5" t="s">
        <v>219</v>
      </c>
      <c r="H163" s="5" t="s">
        <v>219</v>
      </c>
      <c r="I163" s="5">
        <v>176</v>
      </c>
      <c r="J163" s="5">
        <v>180</v>
      </c>
      <c r="K163" s="5">
        <v>170</v>
      </c>
      <c r="L163" s="5">
        <v>526</v>
      </c>
      <c r="M163" s="5">
        <v>67</v>
      </c>
      <c r="N163" s="5">
        <v>0</v>
      </c>
      <c r="O163" s="5">
        <v>6</v>
      </c>
      <c r="P163" s="5">
        <v>6</v>
      </c>
      <c r="Q163" s="5">
        <v>1</v>
      </c>
      <c r="R163" s="5">
        <v>0</v>
      </c>
      <c r="S163" s="5">
        <v>0</v>
      </c>
      <c r="T163" s="5">
        <v>0</v>
      </c>
    </row>
    <row r="164">
      <c r="A164" s="20" t="s">
        <v>542</v>
      </c>
      <c r="B164" s="5" t="s">
        <v>543</v>
      </c>
      <c r="C164" s="5">
        <v>35</v>
      </c>
      <c r="D164" s="5" t="s">
        <v>218</v>
      </c>
      <c r="E164" s="5" t="s">
        <v>219</v>
      </c>
      <c r="F164" s="5"/>
      <c r="G164" s="5" t="s">
        <v>219</v>
      </c>
      <c r="H164" s="5" t="s">
        <v>219</v>
      </c>
      <c r="I164" s="5">
        <v>166</v>
      </c>
      <c r="J164" s="5">
        <v>143</v>
      </c>
      <c r="K164" s="5">
        <v>214</v>
      </c>
      <c r="L164" s="5">
        <v>523</v>
      </c>
      <c r="M164" s="5">
        <v>63</v>
      </c>
      <c r="N164" s="5">
        <v>1</v>
      </c>
      <c r="O164" s="5">
        <v>0</v>
      </c>
      <c r="P164" s="5">
        <v>76</v>
      </c>
      <c r="Q164" s="5">
        <v>0</v>
      </c>
      <c r="R164" s="5">
        <v>0</v>
      </c>
      <c r="S164" s="5">
        <v>2</v>
      </c>
      <c r="T164" s="5">
        <v>0</v>
      </c>
    </row>
    <row r="165">
      <c r="A165" s="20" t="s">
        <v>544</v>
      </c>
      <c r="B165" s="5" t="s">
        <v>545</v>
      </c>
      <c r="C165" s="5">
        <v>56</v>
      </c>
      <c r="D165" s="5" t="s">
        <v>218</v>
      </c>
      <c r="E165" s="5" t="s">
        <v>219</v>
      </c>
      <c r="F165" s="5"/>
      <c r="G165" s="5" t="s">
        <v>219</v>
      </c>
      <c r="H165" s="5" t="s">
        <v>219</v>
      </c>
      <c r="I165" s="5">
        <v>252</v>
      </c>
      <c r="J165" s="5">
        <v>202</v>
      </c>
      <c r="K165" s="5">
        <v>61</v>
      </c>
      <c r="L165" s="5">
        <v>515</v>
      </c>
      <c r="M165" s="5">
        <v>64</v>
      </c>
      <c r="N165" s="5">
        <v>7</v>
      </c>
      <c r="O165" s="5">
        <v>19</v>
      </c>
      <c r="P165" s="5">
        <v>19</v>
      </c>
      <c r="Q165" s="5">
        <v>0</v>
      </c>
      <c r="R165" s="5">
        <v>0</v>
      </c>
      <c r="S165" s="5">
        <v>0</v>
      </c>
      <c r="T165" s="5">
        <v>0</v>
      </c>
    </row>
    <row r="166">
      <c r="A166" s="20" t="s">
        <v>546</v>
      </c>
      <c r="B166" s="5" t="s">
        <v>547</v>
      </c>
      <c r="C166" s="5">
        <v>48</v>
      </c>
      <c r="D166" s="5" t="s">
        <v>218</v>
      </c>
      <c r="E166" s="5" t="s">
        <v>219</v>
      </c>
      <c r="F166" s="5"/>
      <c r="G166" s="5" t="s">
        <v>218</v>
      </c>
      <c r="H166" s="5" t="s">
        <v>219</v>
      </c>
      <c r="I166" s="5">
        <v>295</v>
      </c>
      <c r="J166" s="5">
        <v>117</v>
      </c>
      <c r="K166" s="5">
        <v>96</v>
      </c>
      <c r="L166" s="5">
        <v>508</v>
      </c>
      <c r="M166" s="5">
        <v>38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</row>
    <row r="167">
      <c r="A167" s="20" t="s">
        <v>548</v>
      </c>
      <c r="B167" s="5" t="s">
        <v>549</v>
      </c>
      <c r="C167" s="5">
        <v>33</v>
      </c>
      <c r="D167" s="5" t="s">
        <v>218</v>
      </c>
      <c r="E167" s="5" t="s">
        <v>219</v>
      </c>
      <c r="F167" s="5"/>
      <c r="G167" s="5" t="s">
        <v>219</v>
      </c>
      <c r="H167" s="5" t="s">
        <v>219</v>
      </c>
      <c r="I167" s="5">
        <v>162</v>
      </c>
      <c r="J167" s="5">
        <v>176</v>
      </c>
      <c r="K167" s="5">
        <v>140</v>
      </c>
      <c r="L167" s="5">
        <v>478</v>
      </c>
      <c r="M167" s="5">
        <v>71</v>
      </c>
      <c r="N167" s="5">
        <v>1</v>
      </c>
      <c r="O167" s="5">
        <v>134</v>
      </c>
      <c r="P167" s="5">
        <v>134</v>
      </c>
      <c r="Q167" s="5">
        <v>0</v>
      </c>
      <c r="R167" s="5">
        <v>0</v>
      </c>
      <c r="S167" s="5">
        <v>0</v>
      </c>
      <c r="T167" s="5">
        <v>0</v>
      </c>
    </row>
    <row r="168">
      <c r="A168" s="20" t="s">
        <v>550</v>
      </c>
      <c r="B168" s="5" t="s">
        <v>551</v>
      </c>
      <c r="C168" s="5">
        <v>53</v>
      </c>
      <c r="D168" s="5" t="s">
        <v>218</v>
      </c>
      <c r="E168" s="5" t="s">
        <v>219</v>
      </c>
      <c r="F168" s="5"/>
      <c r="G168" s="5" t="s">
        <v>219</v>
      </c>
      <c r="H168" s="5" t="s">
        <v>219</v>
      </c>
      <c r="I168" s="5">
        <v>227</v>
      </c>
      <c r="J168" s="5">
        <v>177</v>
      </c>
      <c r="K168" s="5">
        <v>54</v>
      </c>
      <c r="L168" s="5">
        <v>458</v>
      </c>
      <c r="M168" s="5">
        <v>77</v>
      </c>
      <c r="N168" s="5">
        <v>3</v>
      </c>
      <c r="O168" s="5">
        <v>0</v>
      </c>
      <c r="P168" s="5">
        <v>0</v>
      </c>
      <c r="Q168" s="5">
        <v>3</v>
      </c>
      <c r="R168" s="5">
        <v>0</v>
      </c>
      <c r="S168" s="5">
        <v>0</v>
      </c>
      <c r="T168" s="5">
        <v>0</v>
      </c>
    </row>
    <row r="169">
      <c r="A169" s="20" t="s">
        <v>552</v>
      </c>
      <c r="B169" s="5" t="s">
        <v>553</v>
      </c>
      <c r="C169" s="5">
        <v>42</v>
      </c>
      <c r="D169" s="5" t="s">
        <v>218</v>
      </c>
      <c r="E169" s="5" t="s">
        <v>219</v>
      </c>
      <c r="F169" s="5"/>
      <c r="G169" s="5" t="s">
        <v>219</v>
      </c>
      <c r="H169" s="5" t="s">
        <v>219</v>
      </c>
      <c r="I169" s="5">
        <v>146</v>
      </c>
      <c r="J169" s="5">
        <v>162</v>
      </c>
      <c r="K169" s="5">
        <v>72</v>
      </c>
      <c r="L169" s="5">
        <v>380</v>
      </c>
      <c r="M169" s="5">
        <v>79</v>
      </c>
      <c r="N169" s="5">
        <v>17</v>
      </c>
      <c r="O169" s="5">
        <v>3</v>
      </c>
      <c r="P169" s="5">
        <v>3</v>
      </c>
      <c r="Q169" s="5">
        <v>0</v>
      </c>
      <c r="R169" s="5">
        <v>0</v>
      </c>
      <c r="S169" s="5">
        <v>0</v>
      </c>
      <c r="T169" s="5">
        <v>0</v>
      </c>
    </row>
    <row r="170">
      <c r="A170" s="20" t="s">
        <v>554</v>
      </c>
      <c r="B170" s="5" t="s">
        <v>555</v>
      </c>
      <c r="C170" s="5">
        <v>39</v>
      </c>
      <c r="D170" s="5" t="s">
        <v>218</v>
      </c>
      <c r="E170" s="5" t="s">
        <v>219</v>
      </c>
      <c r="F170" s="5"/>
      <c r="G170" s="5" t="s">
        <v>219</v>
      </c>
      <c r="H170" s="5" t="s">
        <v>219</v>
      </c>
      <c r="I170" s="5">
        <v>122</v>
      </c>
      <c r="J170" s="5">
        <v>168</v>
      </c>
      <c r="K170" s="5">
        <v>65</v>
      </c>
      <c r="L170" s="5">
        <v>355</v>
      </c>
      <c r="M170" s="5">
        <v>51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</row>
    <row r="171">
      <c r="A171" s="20" t="s">
        <v>556</v>
      </c>
      <c r="B171" s="5" t="s">
        <v>557</v>
      </c>
      <c r="C171" s="5">
        <v>38</v>
      </c>
      <c r="D171" s="5" t="s">
        <v>218</v>
      </c>
      <c r="E171" s="5" t="s">
        <v>219</v>
      </c>
      <c r="F171" s="5"/>
      <c r="G171" s="5" t="s">
        <v>219</v>
      </c>
      <c r="H171" s="5" t="s">
        <v>219</v>
      </c>
      <c r="I171" s="5">
        <v>122</v>
      </c>
      <c r="J171" s="5">
        <v>157</v>
      </c>
      <c r="K171" s="5">
        <v>69</v>
      </c>
      <c r="L171" s="5">
        <v>348</v>
      </c>
      <c r="M171" s="5">
        <v>13</v>
      </c>
      <c r="N171" s="5">
        <v>0</v>
      </c>
      <c r="O171" s="5">
        <v>1</v>
      </c>
      <c r="P171" s="5">
        <v>1</v>
      </c>
      <c r="Q171" s="5">
        <v>0</v>
      </c>
      <c r="R171" s="5">
        <v>0</v>
      </c>
      <c r="S171" s="5">
        <v>0</v>
      </c>
      <c r="T171" s="5">
        <v>0</v>
      </c>
    </row>
    <row r="172">
      <c r="A172" s="20" t="s">
        <v>558</v>
      </c>
      <c r="B172" s="5" t="s">
        <v>559</v>
      </c>
      <c r="C172" s="5">
        <v>46</v>
      </c>
      <c r="D172" s="5" t="s">
        <v>218</v>
      </c>
      <c r="E172" s="5" t="s">
        <v>219</v>
      </c>
      <c r="F172" s="5"/>
      <c r="G172" s="5" t="s">
        <v>219</v>
      </c>
      <c r="H172" s="5" t="s">
        <v>219</v>
      </c>
      <c r="I172" s="5">
        <v>129</v>
      </c>
      <c r="J172" s="5">
        <v>99</v>
      </c>
      <c r="K172" s="5">
        <v>92</v>
      </c>
      <c r="L172" s="5">
        <v>320</v>
      </c>
      <c r="M172" s="5">
        <v>65</v>
      </c>
      <c r="N172" s="5">
        <v>0</v>
      </c>
      <c r="O172" s="5">
        <v>1</v>
      </c>
      <c r="P172" s="5">
        <v>1</v>
      </c>
      <c r="Q172" s="5">
        <v>0</v>
      </c>
      <c r="R172" s="5">
        <v>0</v>
      </c>
      <c r="S172" s="5">
        <v>1</v>
      </c>
      <c r="T172" s="5">
        <v>0</v>
      </c>
    </row>
    <row r="173">
      <c r="A173" s="20" t="s">
        <v>560</v>
      </c>
      <c r="B173" s="5" t="s">
        <v>561</v>
      </c>
      <c r="C173" s="5">
        <v>54</v>
      </c>
      <c r="D173" s="5" t="s">
        <v>218</v>
      </c>
      <c r="E173" s="5" t="s">
        <v>219</v>
      </c>
      <c r="F173" s="5"/>
      <c r="G173" s="5" t="s">
        <v>219</v>
      </c>
      <c r="H173" s="5" t="s">
        <v>219</v>
      </c>
      <c r="I173" s="5">
        <v>126</v>
      </c>
      <c r="J173" s="5">
        <v>118</v>
      </c>
      <c r="K173" s="5">
        <v>43</v>
      </c>
      <c r="L173" s="5">
        <v>287</v>
      </c>
      <c r="M173" s="5">
        <v>46</v>
      </c>
      <c r="N173" s="5">
        <v>6</v>
      </c>
      <c r="O173" s="5">
        <v>4</v>
      </c>
      <c r="P173" s="5">
        <v>4</v>
      </c>
      <c r="Q173" s="5">
        <v>1</v>
      </c>
      <c r="R173" s="5">
        <v>0</v>
      </c>
      <c r="S173" s="5">
        <v>0</v>
      </c>
      <c r="T173" s="5">
        <v>0</v>
      </c>
    </row>
    <row r="174">
      <c r="A174" s="20" t="s">
        <v>562</v>
      </c>
      <c r="B174" s="5" t="s">
        <v>563</v>
      </c>
      <c r="C174" s="5">
        <v>55</v>
      </c>
      <c r="D174" s="5" t="s">
        <v>218</v>
      </c>
      <c r="E174" s="5" t="s">
        <v>219</v>
      </c>
      <c r="F174" s="5"/>
      <c r="G174" s="5" t="s">
        <v>219</v>
      </c>
      <c r="H174" s="5" t="s">
        <v>219</v>
      </c>
      <c r="I174" s="5">
        <v>191</v>
      </c>
      <c r="J174" s="5">
        <v>68</v>
      </c>
      <c r="K174" s="5">
        <v>17</v>
      </c>
      <c r="L174" s="5">
        <v>276</v>
      </c>
      <c r="M174" s="5">
        <v>46</v>
      </c>
      <c r="N174" s="5">
        <v>1</v>
      </c>
      <c r="O174" s="5">
        <v>0</v>
      </c>
      <c r="P174" s="5">
        <v>0</v>
      </c>
      <c r="Q174" s="5">
        <v>1</v>
      </c>
      <c r="R174" s="5">
        <v>0</v>
      </c>
      <c r="S174" s="5">
        <v>0</v>
      </c>
      <c r="T174" s="5">
        <v>0</v>
      </c>
    </row>
    <row r="175">
      <c r="A175" s="20" t="s">
        <v>564</v>
      </c>
      <c r="B175" s="5" t="s">
        <v>565</v>
      </c>
      <c r="C175" s="5">
        <v>59</v>
      </c>
      <c r="D175" s="5" t="s">
        <v>218</v>
      </c>
      <c r="E175" s="5" t="s">
        <v>219</v>
      </c>
      <c r="F175" s="5"/>
      <c r="G175" s="5" t="s">
        <v>219</v>
      </c>
      <c r="H175" s="5" t="s">
        <v>219</v>
      </c>
      <c r="I175" s="5">
        <v>122</v>
      </c>
      <c r="J175" s="5">
        <v>83</v>
      </c>
      <c r="K175" s="5">
        <v>64</v>
      </c>
      <c r="L175" s="5">
        <v>269</v>
      </c>
      <c r="M175" s="5">
        <v>106</v>
      </c>
      <c r="N175" s="5">
        <v>1</v>
      </c>
      <c r="O175" s="5">
        <v>3</v>
      </c>
      <c r="P175" s="5">
        <v>3</v>
      </c>
      <c r="Q175" s="5">
        <v>0</v>
      </c>
      <c r="R175" s="5">
        <v>0</v>
      </c>
      <c r="S175" s="5">
        <v>1</v>
      </c>
      <c r="T175" s="5">
        <v>0</v>
      </c>
    </row>
    <row r="176">
      <c r="A176" s="20" t="s">
        <v>566</v>
      </c>
      <c r="B176" s="5" t="s">
        <v>567</v>
      </c>
      <c r="C176" s="5">
        <v>63</v>
      </c>
      <c r="D176" s="5" t="s">
        <v>218</v>
      </c>
      <c r="E176" s="5" t="s">
        <v>219</v>
      </c>
      <c r="F176" s="5"/>
      <c r="G176" s="5" t="s">
        <v>219</v>
      </c>
      <c r="H176" s="5" t="s">
        <v>219</v>
      </c>
      <c r="I176" s="5">
        <v>182</v>
      </c>
      <c r="J176" s="5">
        <v>41</v>
      </c>
      <c r="K176" s="5">
        <v>29</v>
      </c>
      <c r="L176" s="5">
        <v>252</v>
      </c>
      <c r="M176" s="5">
        <v>80</v>
      </c>
      <c r="N176" s="5">
        <v>0</v>
      </c>
      <c r="O176" s="5">
        <v>1</v>
      </c>
      <c r="P176" s="5">
        <v>1</v>
      </c>
      <c r="Q176" s="5">
        <v>3</v>
      </c>
      <c r="R176" s="5">
        <v>0</v>
      </c>
      <c r="S176" s="5">
        <v>0</v>
      </c>
      <c r="T176" s="5">
        <v>0</v>
      </c>
    </row>
    <row r="177">
      <c r="A177" s="20" t="s">
        <v>568</v>
      </c>
      <c r="B177" s="5" t="s">
        <v>569</v>
      </c>
      <c r="C177" s="5">
        <v>46</v>
      </c>
      <c r="D177" s="5" t="s">
        <v>218</v>
      </c>
      <c r="E177" s="5" t="s">
        <v>219</v>
      </c>
      <c r="F177" s="5"/>
      <c r="G177" s="5" t="s">
        <v>219</v>
      </c>
      <c r="H177" s="5" t="s">
        <v>219</v>
      </c>
      <c r="I177" s="5">
        <v>106</v>
      </c>
      <c r="J177" s="5">
        <v>87</v>
      </c>
      <c r="K177" s="5">
        <v>27</v>
      </c>
      <c r="L177" s="5">
        <v>220</v>
      </c>
      <c r="M177" s="5">
        <v>64</v>
      </c>
      <c r="N177" s="5">
        <v>1</v>
      </c>
      <c r="O177" s="5">
        <v>2</v>
      </c>
      <c r="P177" s="5">
        <v>2</v>
      </c>
      <c r="Q177" s="5">
        <v>0</v>
      </c>
      <c r="R177" s="5">
        <v>0</v>
      </c>
      <c r="S177" s="5">
        <v>52</v>
      </c>
      <c r="T177" s="5">
        <v>0</v>
      </c>
    </row>
    <row r="178">
      <c r="A178" s="20" t="s">
        <v>570</v>
      </c>
      <c r="B178" s="5" t="s">
        <v>571</v>
      </c>
      <c r="C178" s="5">
        <v>68</v>
      </c>
      <c r="D178" s="5" t="s">
        <v>218</v>
      </c>
      <c r="E178" s="5" t="s">
        <v>219</v>
      </c>
      <c r="F178" s="5"/>
      <c r="G178" s="5" t="s">
        <v>219</v>
      </c>
      <c r="H178" s="5" t="s">
        <v>219</v>
      </c>
      <c r="I178" s="5">
        <v>89</v>
      </c>
      <c r="J178" s="5">
        <v>51</v>
      </c>
      <c r="K178" s="5">
        <v>68</v>
      </c>
      <c r="L178" s="5">
        <v>208</v>
      </c>
      <c r="M178" s="5">
        <v>34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</row>
    <row r="179">
      <c r="A179" s="20" t="s">
        <v>572</v>
      </c>
      <c r="B179" s="5" t="s">
        <v>573</v>
      </c>
      <c r="C179" s="5">
        <v>56</v>
      </c>
      <c r="D179" s="5" t="s">
        <v>218</v>
      </c>
      <c r="E179" s="5" t="s">
        <v>219</v>
      </c>
      <c r="F179" s="5"/>
      <c r="G179" s="5" t="s">
        <v>219</v>
      </c>
      <c r="H179" s="5" t="s">
        <v>219</v>
      </c>
      <c r="I179" s="5">
        <v>84</v>
      </c>
      <c r="J179" s="5">
        <v>54</v>
      </c>
      <c r="K179" s="5">
        <v>62</v>
      </c>
      <c r="L179" s="5">
        <v>200</v>
      </c>
      <c r="M179" s="5">
        <v>35</v>
      </c>
      <c r="N179" s="5">
        <v>3</v>
      </c>
      <c r="O179" s="5">
        <v>4</v>
      </c>
      <c r="P179" s="5">
        <v>4</v>
      </c>
      <c r="Q179" s="5">
        <v>0</v>
      </c>
      <c r="R179" s="5">
        <v>0</v>
      </c>
      <c r="S179" s="5">
        <v>0</v>
      </c>
      <c r="T179" s="5">
        <v>0</v>
      </c>
    </row>
    <row r="180">
      <c r="A180" s="20" t="s">
        <v>574</v>
      </c>
      <c r="B180" s="5" t="s">
        <v>575</v>
      </c>
      <c r="C180" s="5">
        <v>35</v>
      </c>
      <c r="D180" s="5" t="s">
        <v>218</v>
      </c>
      <c r="E180" s="5" t="s">
        <v>219</v>
      </c>
      <c r="F180" s="5"/>
      <c r="G180" s="5" t="s">
        <v>219</v>
      </c>
      <c r="H180" s="5" t="s">
        <v>219</v>
      </c>
      <c r="I180" s="5">
        <v>45</v>
      </c>
      <c r="J180" s="5">
        <v>80</v>
      </c>
      <c r="K180" s="5">
        <v>75</v>
      </c>
      <c r="L180" s="5">
        <v>200</v>
      </c>
      <c r="M180" s="5">
        <v>37</v>
      </c>
      <c r="N180" s="5">
        <v>0</v>
      </c>
      <c r="O180" s="5">
        <v>1</v>
      </c>
      <c r="P180" s="5">
        <v>1</v>
      </c>
      <c r="Q180" s="5">
        <v>0</v>
      </c>
      <c r="R180" s="5">
        <v>0</v>
      </c>
      <c r="S180" s="5">
        <v>0</v>
      </c>
      <c r="T180" s="5">
        <v>0</v>
      </c>
    </row>
    <row r="181">
      <c r="A181" s="20" t="s">
        <v>576</v>
      </c>
      <c r="B181" s="5" t="s">
        <v>577</v>
      </c>
      <c r="C181" s="5">
        <v>47</v>
      </c>
      <c r="D181" s="5" t="s">
        <v>218</v>
      </c>
      <c r="E181" s="5" t="s">
        <v>219</v>
      </c>
      <c r="F181" s="5"/>
      <c r="G181" s="5" t="s">
        <v>219</v>
      </c>
      <c r="H181" s="5" t="s">
        <v>219</v>
      </c>
      <c r="I181" s="5">
        <v>52</v>
      </c>
      <c r="J181" s="5">
        <v>77</v>
      </c>
      <c r="K181" s="5">
        <v>63</v>
      </c>
      <c r="L181" s="5">
        <v>192</v>
      </c>
      <c r="M181" s="5">
        <v>33</v>
      </c>
      <c r="N181" s="5">
        <v>1</v>
      </c>
      <c r="O181" s="5">
        <v>0</v>
      </c>
      <c r="P181" s="5">
        <v>1</v>
      </c>
      <c r="Q181" s="5">
        <v>0</v>
      </c>
      <c r="R181" s="5">
        <v>0</v>
      </c>
      <c r="S181" s="5">
        <v>0</v>
      </c>
      <c r="T181" s="5">
        <v>0</v>
      </c>
    </row>
    <row r="182">
      <c r="A182" s="20" t="s">
        <v>578</v>
      </c>
      <c r="B182" s="5" t="s">
        <v>579</v>
      </c>
      <c r="C182" s="5">
        <v>50</v>
      </c>
      <c r="D182" s="5" t="s">
        <v>218</v>
      </c>
      <c r="E182" s="5" t="s">
        <v>219</v>
      </c>
      <c r="F182" s="5"/>
      <c r="G182" s="5" t="s">
        <v>219</v>
      </c>
      <c r="H182" s="5" t="s">
        <v>219</v>
      </c>
      <c r="I182" s="5">
        <v>74</v>
      </c>
      <c r="J182" s="5">
        <v>42</v>
      </c>
      <c r="K182" s="5">
        <v>47</v>
      </c>
      <c r="L182" s="5">
        <v>163</v>
      </c>
      <c r="M182" s="5">
        <v>68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</row>
    <row r="183">
      <c r="A183" s="20" t="s">
        <v>580</v>
      </c>
      <c r="B183" s="5" t="s">
        <v>581</v>
      </c>
      <c r="C183" s="5">
        <v>56</v>
      </c>
      <c r="D183" s="5" t="s">
        <v>218</v>
      </c>
      <c r="E183" s="5" t="s">
        <v>219</v>
      </c>
      <c r="F183" s="5"/>
      <c r="G183" s="5" t="s">
        <v>219</v>
      </c>
      <c r="H183" s="5" t="s">
        <v>219</v>
      </c>
      <c r="I183" s="5">
        <v>63</v>
      </c>
      <c r="J183" s="5">
        <v>50</v>
      </c>
      <c r="K183" s="5">
        <v>48</v>
      </c>
      <c r="L183" s="5">
        <v>161</v>
      </c>
      <c r="M183" s="5">
        <v>151</v>
      </c>
      <c r="N183" s="5">
        <v>6</v>
      </c>
      <c r="O183" s="5">
        <v>0</v>
      </c>
      <c r="P183" s="5">
        <v>0</v>
      </c>
      <c r="Q183" s="5">
        <v>5</v>
      </c>
      <c r="R183" s="5">
        <v>0</v>
      </c>
      <c r="S183" s="5">
        <v>0</v>
      </c>
      <c r="T183" s="5">
        <v>0</v>
      </c>
    </row>
    <row r="184">
      <c r="A184" s="20" t="s">
        <v>582</v>
      </c>
      <c r="B184" s="5" t="s">
        <v>583</v>
      </c>
      <c r="C184" s="5">
        <v>50</v>
      </c>
      <c r="D184" s="5" t="s">
        <v>218</v>
      </c>
      <c r="E184" s="5" t="s">
        <v>219</v>
      </c>
      <c r="F184" s="5"/>
      <c r="G184" s="5" t="s">
        <v>219</v>
      </c>
      <c r="H184" s="5" t="s">
        <v>219</v>
      </c>
      <c r="I184" s="5">
        <v>46</v>
      </c>
      <c r="J184" s="5">
        <v>64</v>
      </c>
      <c r="K184" s="5">
        <v>14</v>
      </c>
      <c r="L184" s="5">
        <v>124</v>
      </c>
      <c r="M184" s="5">
        <v>62</v>
      </c>
      <c r="N184" s="5">
        <v>1</v>
      </c>
      <c r="O184" s="5">
        <v>18</v>
      </c>
      <c r="P184" s="5">
        <v>18</v>
      </c>
      <c r="Q184" s="5">
        <v>0</v>
      </c>
      <c r="R184" s="5">
        <v>0</v>
      </c>
      <c r="S184" s="5">
        <v>0</v>
      </c>
      <c r="T184" s="5">
        <v>0</v>
      </c>
    </row>
    <row r="185">
      <c r="A185" s="20" t="s">
        <v>584</v>
      </c>
      <c r="B185" s="5" t="s">
        <v>585</v>
      </c>
      <c r="C185" s="5">
        <v>54</v>
      </c>
      <c r="D185" s="5" t="s">
        <v>218</v>
      </c>
      <c r="E185" s="5" t="s">
        <v>219</v>
      </c>
      <c r="F185" s="5"/>
      <c r="G185" s="5" t="s">
        <v>219</v>
      </c>
      <c r="H185" s="5" t="s">
        <v>219</v>
      </c>
      <c r="I185" s="5">
        <v>43</v>
      </c>
      <c r="J185" s="5">
        <v>59</v>
      </c>
      <c r="K185" s="5">
        <v>22</v>
      </c>
      <c r="L185" s="5">
        <v>124</v>
      </c>
      <c r="M185" s="5">
        <v>73</v>
      </c>
      <c r="N185" s="5">
        <v>5</v>
      </c>
      <c r="O185" s="5">
        <v>7</v>
      </c>
      <c r="P185" s="5">
        <v>7</v>
      </c>
      <c r="Q185" s="5">
        <v>1</v>
      </c>
      <c r="R185" s="5">
        <v>0</v>
      </c>
      <c r="S185" s="5">
        <v>1</v>
      </c>
      <c r="T185" s="5">
        <v>0</v>
      </c>
    </row>
    <row r="186">
      <c r="A186" s="20" t="s">
        <v>586</v>
      </c>
      <c r="B186" s="5" t="s">
        <v>587</v>
      </c>
      <c r="C186" s="5">
        <v>35</v>
      </c>
      <c r="D186" s="5" t="s">
        <v>218</v>
      </c>
      <c r="E186" s="5" t="s">
        <v>219</v>
      </c>
      <c r="F186" s="5"/>
      <c r="G186" s="5" t="s">
        <v>219</v>
      </c>
      <c r="H186" s="5" t="s">
        <v>219</v>
      </c>
      <c r="I186" s="5">
        <v>55</v>
      </c>
      <c r="J186" s="5">
        <v>33</v>
      </c>
      <c r="K186" s="5">
        <v>19</v>
      </c>
      <c r="L186" s="5">
        <v>107</v>
      </c>
      <c r="M186" s="5">
        <v>35</v>
      </c>
      <c r="N186" s="5">
        <v>2</v>
      </c>
      <c r="O186" s="5">
        <v>6</v>
      </c>
      <c r="P186" s="5">
        <v>6</v>
      </c>
      <c r="Q186" s="5">
        <v>1</v>
      </c>
      <c r="R186" s="5">
        <v>0</v>
      </c>
      <c r="S186" s="5">
        <v>1</v>
      </c>
      <c r="T186" s="5">
        <v>0</v>
      </c>
    </row>
    <row r="187">
      <c r="A187" s="20" t="s">
        <v>588</v>
      </c>
      <c r="B187" s="5" t="s">
        <v>589</v>
      </c>
      <c r="C187" s="5">
        <v>49</v>
      </c>
      <c r="D187" s="5" t="s">
        <v>218</v>
      </c>
      <c r="E187" s="5" t="s">
        <v>219</v>
      </c>
      <c r="F187" s="5"/>
      <c r="G187" s="5" t="s">
        <v>219</v>
      </c>
      <c r="H187" s="5" t="s">
        <v>219</v>
      </c>
      <c r="I187" s="5">
        <v>9</v>
      </c>
      <c r="J187" s="5">
        <v>31</v>
      </c>
      <c r="K187" s="5">
        <v>3</v>
      </c>
      <c r="L187" s="5">
        <v>43</v>
      </c>
      <c r="M187" s="5">
        <v>2</v>
      </c>
      <c r="N187" s="5">
        <v>37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</row>
    <row r="188">
      <c r="A188" s="20" t="s">
        <v>590</v>
      </c>
      <c r="B188" s="5" t="s">
        <v>591</v>
      </c>
      <c r="C188" s="5">
        <v>53</v>
      </c>
      <c r="D188" s="5" t="s">
        <v>218</v>
      </c>
      <c r="E188" s="5" t="s">
        <v>219</v>
      </c>
      <c r="F188" s="5"/>
      <c r="G188" s="5" t="s">
        <v>219</v>
      </c>
      <c r="H188" s="5" t="s">
        <v>219</v>
      </c>
      <c r="I188" s="5">
        <v>6</v>
      </c>
      <c r="J188" s="5">
        <v>19</v>
      </c>
      <c r="K188" s="5">
        <v>16</v>
      </c>
      <c r="L188" s="5">
        <v>41</v>
      </c>
      <c r="M188" s="5">
        <v>30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1</v>
      </c>
      <c r="T188" s="5">
        <v>0</v>
      </c>
    </row>
    <row r="189">
      <c r="A189" s="20" t="s">
        <v>592</v>
      </c>
      <c r="B189" s="5" t="s">
        <v>593</v>
      </c>
      <c r="C189" s="5">
        <v>35</v>
      </c>
      <c r="D189" s="5" t="s">
        <v>218</v>
      </c>
      <c r="E189" s="5" t="s">
        <v>219</v>
      </c>
      <c r="F189" s="5"/>
      <c r="G189" s="5" t="s">
        <v>219</v>
      </c>
      <c r="H189" s="5" t="s">
        <v>219</v>
      </c>
      <c r="I189" s="5">
        <v>25</v>
      </c>
      <c r="J189" s="5">
        <v>11</v>
      </c>
      <c r="K189" s="5">
        <v>3</v>
      </c>
      <c r="L189" s="5">
        <v>39</v>
      </c>
      <c r="M189" s="5">
        <v>35</v>
      </c>
      <c r="N189" s="5">
        <v>1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</row>
    <row r="190">
      <c r="A190" s="20" t="s">
        <v>594</v>
      </c>
      <c r="B190" s="5" t="s">
        <v>595</v>
      </c>
      <c r="C190" s="5">
        <v>38</v>
      </c>
      <c r="D190" s="5" t="s">
        <v>218</v>
      </c>
      <c r="E190" s="5" t="s">
        <v>219</v>
      </c>
      <c r="F190" s="5"/>
      <c r="G190" s="5" t="s">
        <v>219</v>
      </c>
      <c r="H190" s="5" t="s">
        <v>219</v>
      </c>
      <c r="I190" s="5">
        <v>18</v>
      </c>
      <c r="J190" s="5">
        <v>13</v>
      </c>
      <c r="K190" s="5">
        <v>1</v>
      </c>
      <c r="L190" s="5">
        <v>32</v>
      </c>
      <c r="M190" s="5">
        <v>2</v>
      </c>
      <c r="N190" s="5">
        <v>1</v>
      </c>
      <c r="O190" s="5">
        <v>1</v>
      </c>
      <c r="P190" s="5">
        <v>1</v>
      </c>
      <c r="Q190" s="5">
        <v>0</v>
      </c>
      <c r="R190" s="5">
        <v>0</v>
      </c>
      <c r="S190" s="5">
        <v>0</v>
      </c>
      <c r="T190" s="5">
        <v>0</v>
      </c>
    </row>
    <row r="191">
      <c r="A191" s="20" t="s">
        <v>596</v>
      </c>
      <c r="B191" s="5" t="s">
        <v>597</v>
      </c>
      <c r="C191" s="5">
        <v>41</v>
      </c>
      <c r="D191" s="5" t="s">
        <v>218</v>
      </c>
      <c r="E191" s="5" t="s">
        <v>219</v>
      </c>
      <c r="F191" s="5"/>
      <c r="G191" s="5" t="s">
        <v>219</v>
      </c>
      <c r="H191" s="5" t="s">
        <v>219</v>
      </c>
      <c r="I191" s="5">
        <v>1</v>
      </c>
      <c r="J191" s="5">
        <v>7</v>
      </c>
      <c r="K191" s="5">
        <v>0</v>
      </c>
      <c r="L191" s="5">
        <v>8</v>
      </c>
      <c r="M191" s="5">
        <v>39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</row>
    <row r="192">
      <c r="A192" s="20" t="s">
        <v>598</v>
      </c>
      <c r="B192" s="5" t="s">
        <v>599</v>
      </c>
      <c r="C192" s="5">
        <v>86</v>
      </c>
      <c r="D192" s="5" t="s">
        <v>218</v>
      </c>
      <c r="E192" s="5" t="s">
        <v>219</v>
      </c>
      <c r="F192" s="5"/>
      <c r="G192" s="5" t="s">
        <v>219</v>
      </c>
      <c r="H192" s="5" t="s">
        <v>219</v>
      </c>
      <c r="I192" s="5">
        <v>1</v>
      </c>
      <c r="J192" s="5">
        <v>6</v>
      </c>
      <c r="K192" s="5">
        <v>0</v>
      </c>
      <c r="L192" s="5">
        <v>7</v>
      </c>
      <c r="M192" s="5">
        <v>24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2</v>
      </c>
      <c r="T192" s="5">
        <v>0</v>
      </c>
    </row>
    <row r="193">
      <c r="A193" s="20" t="s">
        <v>600</v>
      </c>
      <c r="B193" s="5" t="s">
        <v>601</v>
      </c>
      <c r="C193" s="5">
        <v>66</v>
      </c>
      <c r="D193" s="5" t="s">
        <v>218</v>
      </c>
      <c r="E193" s="5" t="s">
        <v>219</v>
      </c>
      <c r="F193" s="5"/>
      <c r="G193" s="5" t="s">
        <v>219</v>
      </c>
      <c r="H193" s="5" t="s">
        <v>219</v>
      </c>
      <c r="I193" s="5">
        <v>0</v>
      </c>
      <c r="J193" s="5">
        <v>5</v>
      </c>
      <c r="K193" s="5">
        <v>2</v>
      </c>
      <c r="L193" s="5">
        <v>7</v>
      </c>
      <c r="M193" s="5">
        <v>31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</row>
    <row r="194">
      <c r="A194" s="20" t="s">
        <v>602</v>
      </c>
      <c r="B194" s="5" t="s">
        <v>603</v>
      </c>
      <c r="C194" s="5">
        <v>60</v>
      </c>
      <c r="D194" s="5" t="s">
        <v>218</v>
      </c>
      <c r="E194" s="5" t="s">
        <v>219</v>
      </c>
      <c r="F194" s="5"/>
      <c r="G194" s="5" t="s">
        <v>219</v>
      </c>
      <c r="H194" s="5" t="s">
        <v>219</v>
      </c>
      <c r="I194" s="5">
        <v>0</v>
      </c>
      <c r="J194" s="5">
        <v>1</v>
      </c>
      <c r="K194" s="5">
        <v>0</v>
      </c>
      <c r="L194" s="5">
        <v>1</v>
      </c>
      <c r="M194" s="5">
        <v>22</v>
      </c>
      <c r="N194" s="5">
        <v>3</v>
      </c>
      <c r="O194" s="5">
        <v>0</v>
      </c>
      <c r="P194" s="5">
        <v>0</v>
      </c>
      <c r="Q194" s="5">
        <v>0</v>
      </c>
      <c r="R194" s="5">
        <v>0</v>
      </c>
      <c r="S194" s="5">
        <v>1</v>
      </c>
      <c r="T194" s="5">
        <v>0</v>
      </c>
    </row>
    <row r="195">
      <c r="A195" s="20" t="s">
        <v>604</v>
      </c>
      <c r="B195" s="5" t="s">
        <v>605</v>
      </c>
      <c r="C195" s="5">
        <v>57</v>
      </c>
      <c r="D195" s="5" t="s">
        <v>218</v>
      </c>
      <c r="E195" s="5" t="s">
        <v>219</v>
      </c>
      <c r="F195" s="5"/>
      <c r="G195" s="5" t="s">
        <v>219</v>
      </c>
      <c r="H195" s="5" t="s">
        <v>219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</row>
    <row r="196">
      <c r="A196" s="20" t="s">
        <v>606</v>
      </c>
      <c r="B196" s="5" t="s">
        <v>607</v>
      </c>
      <c r="C196" s="5">
        <v>63</v>
      </c>
      <c r="D196" s="5" t="s">
        <v>218</v>
      </c>
      <c r="E196" s="5" t="s">
        <v>219</v>
      </c>
      <c r="F196" s="5"/>
      <c r="G196" s="5" t="s">
        <v>219</v>
      </c>
      <c r="H196" s="5" t="s">
        <v>219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</row>
    <row r="197">
      <c r="A197" s="20" t="s">
        <v>608</v>
      </c>
      <c r="B197" s="5" t="s">
        <v>609</v>
      </c>
      <c r="C197" s="5">
        <v>53</v>
      </c>
      <c r="D197" s="5" t="s">
        <v>218</v>
      </c>
      <c r="E197" s="5" t="s">
        <v>219</v>
      </c>
      <c r="F197" s="5"/>
      <c r="G197" s="5" t="s">
        <v>219</v>
      </c>
      <c r="H197" s="5" t="s">
        <v>219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</row>
    <row r="198">
      <c r="A198" s="20" t="s">
        <v>610</v>
      </c>
      <c r="B198" s="5" t="s">
        <v>611</v>
      </c>
      <c r="C198" s="5">
        <v>49</v>
      </c>
      <c r="D198" s="5" t="s">
        <v>218</v>
      </c>
      <c r="E198" s="5" t="s">
        <v>219</v>
      </c>
      <c r="F198" s="5"/>
      <c r="G198" s="5" t="s">
        <v>219</v>
      </c>
      <c r="H198" s="5" t="s">
        <v>219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</row>
    <row r="199">
      <c r="A199" s="20" t="s">
        <v>612</v>
      </c>
      <c r="B199" s="5" t="s">
        <v>613</v>
      </c>
      <c r="C199" s="5">
        <v>73</v>
      </c>
      <c r="D199" s="5" t="s">
        <v>218</v>
      </c>
      <c r="E199" s="5" t="s">
        <v>219</v>
      </c>
      <c r="F199" s="5"/>
      <c r="G199" s="5" t="s">
        <v>219</v>
      </c>
      <c r="H199" s="5" t="s">
        <v>219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</row>
    <row r="200">
      <c r="A200" s="20" t="s">
        <v>614</v>
      </c>
      <c r="B200" s="5" t="s">
        <v>615</v>
      </c>
      <c r="C200" s="5">
        <v>49</v>
      </c>
      <c r="D200" s="5" t="s">
        <v>218</v>
      </c>
      <c r="E200" s="5" t="s">
        <v>219</v>
      </c>
      <c r="F200" s="5"/>
      <c r="G200" s="5" t="s">
        <v>219</v>
      </c>
      <c r="H200" s="5" t="s">
        <v>219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</row>
    <row r="201">
      <c r="A201" s="20" t="s">
        <v>616</v>
      </c>
      <c r="B201" s="5" t="s">
        <v>617</v>
      </c>
      <c r="C201" s="5">
        <v>60</v>
      </c>
      <c r="D201" s="5" t="s">
        <v>218</v>
      </c>
      <c r="E201" s="5" t="s">
        <v>219</v>
      </c>
      <c r="F201" s="5"/>
      <c r="G201" s="5" t="s">
        <v>219</v>
      </c>
      <c r="H201" s="5" t="s">
        <v>219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</row>
    <row r="202">
      <c r="A202" s="20" t="s">
        <v>618</v>
      </c>
      <c r="B202" s="5" t="s">
        <v>619</v>
      </c>
      <c r="C202" s="5">
        <v>51</v>
      </c>
      <c r="D202" s="5" t="s">
        <v>218</v>
      </c>
      <c r="E202" s="5" t="s">
        <v>219</v>
      </c>
      <c r="F202" s="5"/>
      <c r="G202" s="5" t="s">
        <v>219</v>
      </c>
      <c r="H202" s="5" t="s">
        <v>219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</row>
    <row r="203">
      <c r="A203" s="20" t="s">
        <v>620</v>
      </c>
      <c r="B203" s="5" t="s">
        <v>621</v>
      </c>
      <c r="C203" s="5">
        <v>41</v>
      </c>
      <c r="D203" s="5" t="s">
        <v>218</v>
      </c>
      <c r="E203" s="5" t="s">
        <v>219</v>
      </c>
      <c r="F203" s="5"/>
      <c r="G203" s="5" t="s">
        <v>219</v>
      </c>
      <c r="H203" s="5" t="s">
        <v>219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</row>
    <row r="204">
      <c r="A204" s="20" t="s">
        <v>622</v>
      </c>
      <c r="B204" s="5" t="s">
        <v>623</v>
      </c>
      <c r="C204" s="5">
        <v>46</v>
      </c>
      <c r="D204" s="5" t="s">
        <v>218</v>
      </c>
      <c r="E204" s="5" t="s">
        <v>219</v>
      </c>
      <c r="F204" s="5"/>
      <c r="G204" s="5" t="s">
        <v>219</v>
      </c>
      <c r="H204" s="5" t="s">
        <v>219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</row>
    <row r="205">
      <c r="A205" s="20" t="s">
        <v>624</v>
      </c>
      <c r="B205" s="5" t="s">
        <v>625</v>
      </c>
      <c r="C205" s="5">
        <v>63</v>
      </c>
      <c r="D205" s="5" t="s">
        <v>218</v>
      </c>
      <c r="E205" s="5" t="s">
        <v>219</v>
      </c>
      <c r="F205" s="5"/>
      <c r="G205" s="5" t="s">
        <v>219</v>
      </c>
      <c r="H205" s="5" t="s">
        <v>219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</row>
    <row r="206">
      <c r="A206" s="20" t="s">
        <v>626</v>
      </c>
      <c r="B206" s="5" t="s">
        <v>627</v>
      </c>
      <c r="C206" s="5">
        <v>74</v>
      </c>
      <c r="D206" s="5" t="s">
        <v>218</v>
      </c>
      <c r="E206" s="5" t="s">
        <v>219</v>
      </c>
      <c r="F206" s="5"/>
      <c r="G206" s="5" t="s">
        <v>219</v>
      </c>
      <c r="H206" s="5" t="s">
        <v>219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</row>
    <row r="207">
      <c r="A207" s="20" t="s">
        <v>628</v>
      </c>
      <c r="B207" s="5" t="s">
        <v>629</v>
      </c>
      <c r="C207" s="5">
        <v>47</v>
      </c>
      <c r="D207" s="5" t="s">
        <v>218</v>
      </c>
      <c r="E207" s="5" t="s">
        <v>219</v>
      </c>
      <c r="F207" s="5"/>
      <c r="G207" s="5" t="s">
        <v>219</v>
      </c>
      <c r="H207" s="5" t="s">
        <v>219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</row>
    <row r="208">
      <c r="A208" s="20" t="s">
        <v>630</v>
      </c>
      <c r="B208" s="5" t="s">
        <v>631</v>
      </c>
      <c r="C208" s="5">
        <v>57</v>
      </c>
      <c r="D208" s="5" t="s">
        <v>218</v>
      </c>
      <c r="E208" s="5" t="s">
        <v>219</v>
      </c>
      <c r="F208" s="5"/>
      <c r="G208" s="5" t="s">
        <v>218</v>
      </c>
      <c r="H208" s="5" t="s">
        <v>219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</row>
    <row r="209">
      <c r="A209" s="20" t="s">
        <v>632</v>
      </c>
      <c r="B209" s="5" t="s">
        <v>633</v>
      </c>
      <c r="C209" s="5">
        <v>33</v>
      </c>
      <c r="D209" s="5" t="s">
        <v>218</v>
      </c>
      <c r="E209" s="5" t="s">
        <v>219</v>
      </c>
      <c r="F209" s="5"/>
      <c r="G209" s="5" t="s">
        <v>219</v>
      </c>
      <c r="H209" s="5" t="s">
        <v>219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</row>
    <row r="210">
      <c r="A210" s="20" t="s">
        <v>634</v>
      </c>
      <c r="B210" s="5" t="s">
        <v>635</v>
      </c>
      <c r="C210" s="5">
        <v>43</v>
      </c>
      <c r="D210" s="5" t="s">
        <v>218</v>
      </c>
      <c r="E210" s="5" t="s">
        <v>219</v>
      </c>
      <c r="F210" s="5"/>
      <c r="G210" s="5" t="s">
        <v>219</v>
      </c>
      <c r="H210" s="5" t="s">
        <v>219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</row>
    <row r="211">
      <c r="A211" s="20" t="s">
        <v>636</v>
      </c>
      <c r="B211" s="5" t="s">
        <v>637</v>
      </c>
      <c r="C211" s="5">
        <v>38</v>
      </c>
      <c r="D211" s="5" t="s">
        <v>218</v>
      </c>
      <c r="E211" s="5" t="s">
        <v>219</v>
      </c>
      <c r="F211" s="5"/>
      <c r="G211" s="5" t="s">
        <v>219</v>
      </c>
      <c r="H211" s="5" t="s">
        <v>219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</row>
    <row r="212">
      <c r="A212" s="20" t="s">
        <v>638</v>
      </c>
      <c r="B212" s="5" t="s">
        <v>639</v>
      </c>
      <c r="C212" s="5">
        <v>57</v>
      </c>
      <c r="D212" s="5" t="s">
        <v>218</v>
      </c>
      <c r="E212" s="5" t="s">
        <v>219</v>
      </c>
      <c r="F212" s="5"/>
      <c r="G212" s="5" t="s">
        <v>218</v>
      </c>
      <c r="H212" s="5" t="s">
        <v>219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</row>
    <row r="213">
      <c r="A213" s="20" t="s">
        <v>640</v>
      </c>
      <c r="B213" s="5" t="s">
        <v>641</v>
      </c>
      <c r="C213" s="5">
        <v>26</v>
      </c>
      <c r="D213" s="5" t="s">
        <v>218</v>
      </c>
      <c r="E213" s="5" t="s">
        <v>219</v>
      </c>
      <c r="F213" s="5"/>
      <c r="G213" s="5" t="s">
        <v>219</v>
      </c>
      <c r="H213" s="5" t="s">
        <v>219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</row>
    <row r="214">
      <c r="A214" s="20" t="s">
        <v>642</v>
      </c>
      <c r="B214" s="5" t="s">
        <v>643</v>
      </c>
      <c r="C214" s="5">
        <v>59</v>
      </c>
      <c r="D214" s="5" t="s">
        <v>218</v>
      </c>
      <c r="E214" s="5" t="s">
        <v>219</v>
      </c>
      <c r="F214" s="5"/>
      <c r="G214" s="5" t="s">
        <v>219</v>
      </c>
      <c r="H214" s="5" t="s">
        <v>219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</row>
    <row r="215">
      <c r="A215" s="20" t="s">
        <v>644</v>
      </c>
      <c r="B215" s="5" t="s">
        <v>645</v>
      </c>
      <c r="C215" s="5">
        <v>35</v>
      </c>
      <c r="D215" s="5" t="s">
        <v>218</v>
      </c>
      <c r="E215" s="5" t="s">
        <v>219</v>
      </c>
      <c r="F215" s="5"/>
      <c r="G215" s="5" t="s">
        <v>219</v>
      </c>
      <c r="H215" s="5" t="s">
        <v>219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</row>
    <row r="216">
      <c r="A216" s="20" t="s">
        <v>646</v>
      </c>
      <c r="B216" s="5" t="s">
        <v>647</v>
      </c>
      <c r="C216" s="5">
        <v>38</v>
      </c>
      <c r="D216" s="5" t="s">
        <v>218</v>
      </c>
      <c r="E216" s="5" t="s">
        <v>219</v>
      </c>
      <c r="F216" s="5"/>
      <c r="G216" s="5" t="s">
        <v>219</v>
      </c>
      <c r="H216" s="5" t="s">
        <v>219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</row>
    <row r="217">
      <c r="A217" s="20" t="s">
        <v>648</v>
      </c>
      <c r="B217" s="5" t="s">
        <v>649</v>
      </c>
      <c r="C217" s="5">
        <v>65</v>
      </c>
      <c r="D217" s="5" t="s">
        <v>218</v>
      </c>
      <c r="E217" s="5" t="s">
        <v>219</v>
      </c>
      <c r="F217" s="5"/>
      <c r="G217" s="5" t="s">
        <v>219</v>
      </c>
      <c r="H217" s="5" t="s">
        <v>219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</row>
    <row r="218">
      <c r="A218" s="20" t="s">
        <v>650</v>
      </c>
      <c r="B218" s="5" t="s">
        <v>651</v>
      </c>
      <c r="C218" s="5">
        <v>50</v>
      </c>
      <c r="D218" s="5" t="s">
        <v>218</v>
      </c>
      <c r="E218" s="5" t="s">
        <v>219</v>
      </c>
      <c r="F218" s="5"/>
      <c r="G218" s="5" t="s">
        <v>218</v>
      </c>
      <c r="H218" s="5" t="s">
        <v>219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</row>
    <row r="219">
      <c r="A219" s="20" t="s">
        <v>652</v>
      </c>
      <c r="B219" s="5" t="s">
        <v>653</v>
      </c>
      <c r="C219" s="5">
        <v>43</v>
      </c>
      <c r="D219" s="5" t="s">
        <v>218</v>
      </c>
      <c r="E219" s="5" t="s">
        <v>219</v>
      </c>
      <c r="F219" s="5"/>
      <c r="G219" s="5" t="s">
        <v>219</v>
      </c>
      <c r="H219" s="5" t="s">
        <v>219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</row>
    <row r="220">
      <c r="A220" s="20" t="s">
        <v>654</v>
      </c>
      <c r="B220" s="5" t="s">
        <v>655</v>
      </c>
      <c r="C220" s="5">
        <v>54</v>
      </c>
      <c r="D220" s="5" t="s">
        <v>218</v>
      </c>
      <c r="E220" s="5" t="s">
        <v>219</v>
      </c>
      <c r="F220" s="5"/>
      <c r="G220" s="5" t="s">
        <v>219</v>
      </c>
      <c r="H220" s="5" t="s">
        <v>219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</row>
    <row r="221">
      <c r="A221" s="20" t="s">
        <v>656</v>
      </c>
      <c r="B221" s="5" t="s">
        <v>657</v>
      </c>
      <c r="C221" s="5">
        <v>85</v>
      </c>
      <c r="D221" s="5" t="s">
        <v>218</v>
      </c>
      <c r="E221" s="5" t="s">
        <v>219</v>
      </c>
      <c r="F221" s="5"/>
      <c r="G221" s="5" t="s">
        <v>219</v>
      </c>
      <c r="H221" s="5" t="s">
        <v>219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</row>
    <row r="222">
      <c r="A222" s="20" t="s">
        <v>658</v>
      </c>
      <c r="B222" s="5" t="s">
        <v>659</v>
      </c>
      <c r="C222" s="5">
        <v>24</v>
      </c>
      <c r="D222" s="5" t="s">
        <v>218</v>
      </c>
      <c r="E222" s="5" t="s">
        <v>219</v>
      </c>
      <c r="F222" s="5"/>
      <c r="G222" s="5" t="s">
        <v>219</v>
      </c>
      <c r="H222" s="5" t="s">
        <v>219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</row>
    <row r="223">
      <c r="A223" s="20" t="s">
        <v>660</v>
      </c>
      <c r="B223" s="5" t="s">
        <v>661</v>
      </c>
      <c r="C223" s="5">
        <v>49</v>
      </c>
      <c r="D223" s="5" t="s">
        <v>218</v>
      </c>
      <c r="E223" s="5" t="s">
        <v>219</v>
      </c>
      <c r="F223" s="5"/>
      <c r="G223" s="5" t="s">
        <v>219</v>
      </c>
      <c r="H223" s="5" t="s">
        <v>219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</row>
    <row r="224">
      <c r="A224" s="20" t="s">
        <v>662</v>
      </c>
      <c r="B224" s="5" t="s">
        <v>663</v>
      </c>
      <c r="C224" s="5">
        <v>40</v>
      </c>
      <c r="D224" s="5" t="s">
        <v>218</v>
      </c>
      <c r="E224" s="5" t="s">
        <v>219</v>
      </c>
      <c r="F224" s="5"/>
      <c r="G224" s="5" t="s">
        <v>219</v>
      </c>
      <c r="H224" s="5" t="s">
        <v>219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</row>
    <row r="225">
      <c r="A225" s="20" t="s">
        <v>664</v>
      </c>
      <c r="B225" s="5" t="s">
        <v>665</v>
      </c>
      <c r="C225" s="5">
        <v>62</v>
      </c>
      <c r="D225" s="5" t="s">
        <v>218</v>
      </c>
      <c r="E225" s="5" t="s">
        <v>219</v>
      </c>
      <c r="F225" s="5"/>
      <c r="G225" s="5" t="s">
        <v>219</v>
      </c>
      <c r="H225" s="5" t="s">
        <v>219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</row>
    <row r="226">
      <c r="A226" s="20" t="s">
        <v>666</v>
      </c>
      <c r="B226" s="5" t="s">
        <v>667</v>
      </c>
      <c r="C226" s="5">
        <v>40</v>
      </c>
      <c r="D226" s="5" t="s">
        <v>218</v>
      </c>
      <c r="E226" s="5" t="s">
        <v>219</v>
      </c>
      <c r="F226" s="5"/>
      <c r="G226" s="5" t="s">
        <v>219</v>
      </c>
      <c r="H226" s="5" t="s">
        <v>219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</row>
    <row r="227">
      <c r="A227" s="20" t="s">
        <v>668</v>
      </c>
      <c r="B227" s="5" t="s">
        <v>669</v>
      </c>
      <c r="C227" s="5">
        <v>52</v>
      </c>
      <c r="D227" s="5" t="s">
        <v>218</v>
      </c>
      <c r="E227" s="5" t="s">
        <v>219</v>
      </c>
      <c r="F227" s="5"/>
      <c r="G227" s="5" t="s">
        <v>219</v>
      </c>
      <c r="H227" s="5" t="s">
        <v>219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</row>
    <row r="228">
      <c r="A228" s="20" t="s">
        <v>670</v>
      </c>
      <c r="B228" s="5" t="s">
        <v>671</v>
      </c>
      <c r="C228" s="5">
        <v>51</v>
      </c>
      <c r="D228" s="5" t="s">
        <v>218</v>
      </c>
      <c r="E228" s="5" t="s">
        <v>219</v>
      </c>
      <c r="F228" s="5"/>
      <c r="G228" s="5" t="s">
        <v>219</v>
      </c>
      <c r="H228" s="5" t="s">
        <v>219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</row>
    <row r="229">
      <c r="A229" s="20" t="s">
        <v>672</v>
      </c>
      <c r="B229" s="5" t="s">
        <v>673</v>
      </c>
      <c r="C229" s="5">
        <v>59</v>
      </c>
      <c r="D229" s="5" t="s">
        <v>218</v>
      </c>
      <c r="E229" s="5" t="s">
        <v>219</v>
      </c>
      <c r="F229" s="5"/>
      <c r="G229" s="5" t="s">
        <v>219</v>
      </c>
      <c r="H229" s="5" t="s">
        <v>219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</row>
    <row r="230">
      <c r="A230" s="20" t="s">
        <v>674</v>
      </c>
      <c r="B230" s="5" t="s">
        <v>675</v>
      </c>
      <c r="C230" s="5">
        <v>40</v>
      </c>
      <c r="D230" s="5" t="s">
        <v>218</v>
      </c>
      <c r="E230" s="5" t="s">
        <v>219</v>
      </c>
      <c r="F230" s="5"/>
      <c r="G230" s="5" t="s">
        <v>219</v>
      </c>
      <c r="H230" s="5" t="s">
        <v>219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</row>
    <row r="231">
      <c r="A231" s="20" t="s">
        <v>676</v>
      </c>
      <c r="B231" s="5" t="s">
        <v>677</v>
      </c>
      <c r="C231" s="5">
        <v>53</v>
      </c>
      <c r="D231" s="5" t="s">
        <v>218</v>
      </c>
      <c r="E231" s="5" t="s">
        <v>219</v>
      </c>
      <c r="F231" s="5"/>
      <c r="G231" s="5" t="s">
        <v>219</v>
      </c>
      <c r="H231" s="5" t="s">
        <v>219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</row>
    <row r="232">
      <c r="A232" s="20" t="s">
        <v>678</v>
      </c>
      <c r="B232" s="5" t="s">
        <v>679</v>
      </c>
      <c r="C232" s="5">
        <v>47</v>
      </c>
      <c r="D232" s="5" t="s">
        <v>218</v>
      </c>
      <c r="E232" s="5" t="s">
        <v>219</v>
      </c>
      <c r="F232" s="5"/>
      <c r="G232" s="5" t="s">
        <v>219</v>
      </c>
      <c r="H232" s="5" t="s">
        <v>219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</row>
    <row r="233">
      <c r="A233" s="20" t="s">
        <v>680</v>
      </c>
      <c r="B233" s="5" t="s">
        <v>681</v>
      </c>
      <c r="C233" s="5">
        <v>52</v>
      </c>
      <c r="D233" s="5" t="s">
        <v>218</v>
      </c>
      <c r="E233" s="5" t="s">
        <v>219</v>
      </c>
      <c r="F233" s="5"/>
      <c r="G233" s="5" t="s">
        <v>219</v>
      </c>
      <c r="H233" s="5" t="s">
        <v>219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</row>
    <row r="234">
      <c r="A234" s="20" t="s">
        <v>682</v>
      </c>
      <c r="B234" s="5" t="s">
        <v>683</v>
      </c>
      <c r="C234" s="5">
        <v>74</v>
      </c>
      <c r="D234" s="5" t="s">
        <v>218</v>
      </c>
      <c r="E234" s="5" t="s">
        <v>219</v>
      </c>
      <c r="F234" s="5"/>
      <c r="G234" s="5" t="s">
        <v>219</v>
      </c>
      <c r="H234" s="5" t="s">
        <v>219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</row>
    <row r="235">
      <c r="A235" s="20" t="s">
        <v>684</v>
      </c>
      <c r="B235" s="5" t="s">
        <v>685</v>
      </c>
      <c r="C235" s="5">
        <v>59</v>
      </c>
      <c r="D235" s="5" t="s">
        <v>218</v>
      </c>
      <c r="E235" s="5" t="s">
        <v>219</v>
      </c>
      <c r="F235" s="5"/>
      <c r="G235" s="5" t="s">
        <v>219</v>
      </c>
      <c r="H235" s="5" t="s">
        <v>219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</row>
    <row r="236">
      <c r="A236" s="20" t="s">
        <v>686</v>
      </c>
      <c r="B236" s="5" t="s">
        <v>687</v>
      </c>
      <c r="C236" s="5">
        <v>44</v>
      </c>
      <c r="D236" s="5" t="s">
        <v>218</v>
      </c>
      <c r="E236" s="5" t="s">
        <v>219</v>
      </c>
      <c r="F236" s="5"/>
      <c r="G236" s="5" t="s">
        <v>219</v>
      </c>
      <c r="H236" s="5" t="s">
        <v>219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</row>
    <row r="237">
      <c r="A237" s="20" t="s">
        <v>688</v>
      </c>
      <c r="B237" s="5" t="s">
        <v>689</v>
      </c>
      <c r="C237" s="5">
        <v>55</v>
      </c>
      <c r="D237" s="5" t="s">
        <v>218</v>
      </c>
      <c r="E237" s="5" t="s">
        <v>219</v>
      </c>
      <c r="F237" s="5"/>
      <c r="G237" s="5" t="s">
        <v>219</v>
      </c>
      <c r="H237" s="5" t="s">
        <v>219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</row>
    <row r="238">
      <c r="A238" s="20" t="s">
        <v>690</v>
      </c>
      <c r="B238" s="5" t="s">
        <v>691</v>
      </c>
      <c r="C238" s="5">
        <v>37</v>
      </c>
      <c r="D238" s="5" t="s">
        <v>218</v>
      </c>
      <c r="E238" s="5" t="s">
        <v>219</v>
      </c>
      <c r="F238" s="5"/>
      <c r="G238" s="5" t="s">
        <v>219</v>
      </c>
      <c r="H238" s="5" t="s">
        <v>219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</row>
    <row r="239">
      <c r="A239" s="20" t="s">
        <v>692</v>
      </c>
      <c r="B239" s="5" t="s">
        <v>693</v>
      </c>
      <c r="C239" s="5">
        <v>75</v>
      </c>
      <c r="D239" s="5" t="s">
        <v>219</v>
      </c>
      <c r="E239" s="5" t="s">
        <v>219</v>
      </c>
      <c r="F239" s="5"/>
      <c r="G239" s="5" t="s">
        <v>219</v>
      </c>
      <c r="H239" s="5" t="s">
        <v>218</v>
      </c>
      <c r="I239" s="5">
        <v>127670</v>
      </c>
      <c r="J239" s="5">
        <v>77674</v>
      </c>
      <c r="K239" s="5">
        <v>141768</v>
      </c>
      <c r="L239" s="5">
        <v>347112</v>
      </c>
      <c r="M239" s="5">
        <v>4143</v>
      </c>
      <c r="N239" s="5">
        <v>107</v>
      </c>
      <c r="O239" s="5">
        <v>0</v>
      </c>
      <c r="P239" s="5">
        <v>34</v>
      </c>
      <c r="Q239" s="5">
        <v>10</v>
      </c>
      <c r="R239" s="5">
        <v>0</v>
      </c>
      <c r="S239" s="5">
        <v>91</v>
      </c>
      <c r="T239" s="5">
        <v>0</v>
      </c>
    </row>
    <row r="240">
      <c r="A240" s="20" t="s">
        <v>694</v>
      </c>
      <c r="B240" s="5" t="s">
        <v>695</v>
      </c>
      <c r="C240" s="5">
        <v>41</v>
      </c>
      <c r="D240" s="5" t="s">
        <v>219</v>
      </c>
      <c r="E240" s="5" t="s">
        <v>218</v>
      </c>
      <c r="F240" s="5"/>
      <c r="G240" s="5" t="s">
        <v>219</v>
      </c>
      <c r="H240" s="5" t="s">
        <v>219</v>
      </c>
      <c r="I240" s="5">
        <v>79641</v>
      </c>
      <c r="J240" s="5">
        <v>81230</v>
      </c>
      <c r="K240" s="5">
        <v>141223</v>
      </c>
      <c r="L240" s="5">
        <v>302094</v>
      </c>
      <c r="M240" s="5">
        <v>1852</v>
      </c>
      <c r="N240" s="5">
        <v>34</v>
      </c>
      <c r="O240" s="5">
        <v>39</v>
      </c>
      <c r="P240" s="5">
        <v>39</v>
      </c>
      <c r="Q240" s="5">
        <v>1</v>
      </c>
      <c r="R240" s="5">
        <v>0</v>
      </c>
      <c r="S240" s="5">
        <v>6</v>
      </c>
      <c r="T240" s="5">
        <v>0</v>
      </c>
    </row>
    <row r="241">
      <c r="A241" s="20" t="s">
        <v>696</v>
      </c>
      <c r="B241" s="5" t="s">
        <v>697</v>
      </c>
      <c r="C241" s="5">
        <v>73</v>
      </c>
      <c r="D241" s="5" t="s">
        <v>219</v>
      </c>
      <c r="E241" s="5" t="s">
        <v>219</v>
      </c>
      <c r="F241" s="5"/>
      <c r="G241" s="5" t="s">
        <v>219</v>
      </c>
      <c r="H241" s="5" t="s">
        <v>218</v>
      </c>
      <c r="I241" s="5">
        <v>209903</v>
      </c>
      <c r="J241" s="5">
        <v>52563</v>
      </c>
      <c r="K241" s="5">
        <v>28635</v>
      </c>
      <c r="L241" s="5">
        <v>291101</v>
      </c>
      <c r="M241" s="5">
        <v>4237</v>
      </c>
      <c r="N241" s="5">
        <v>250</v>
      </c>
      <c r="O241" s="5">
        <v>45</v>
      </c>
      <c r="P241" s="5">
        <v>45</v>
      </c>
      <c r="Q241" s="5">
        <v>43</v>
      </c>
      <c r="R241" s="5">
        <v>0</v>
      </c>
      <c r="S241" s="5">
        <v>91</v>
      </c>
      <c r="T241" s="5">
        <v>0</v>
      </c>
    </row>
    <row r="242">
      <c r="A242" s="20" t="s">
        <v>698</v>
      </c>
      <c r="B242" s="5" t="s">
        <v>699</v>
      </c>
      <c r="C242" s="5">
        <v>26</v>
      </c>
      <c r="D242" s="5" t="s">
        <v>219</v>
      </c>
      <c r="E242" s="5" t="s">
        <v>218</v>
      </c>
      <c r="F242" s="5"/>
      <c r="G242" s="5" t="s">
        <v>219</v>
      </c>
      <c r="H242" s="5" t="s">
        <v>219</v>
      </c>
      <c r="I242" s="5">
        <v>72808</v>
      </c>
      <c r="J242" s="5">
        <v>58257</v>
      </c>
      <c r="K242" s="5">
        <v>75704</v>
      </c>
      <c r="L242" s="5">
        <v>206769</v>
      </c>
      <c r="M242" s="5">
        <v>710</v>
      </c>
      <c r="N242" s="5">
        <v>26</v>
      </c>
      <c r="O242" s="5">
        <v>58</v>
      </c>
      <c r="P242" s="5">
        <v>58</v>
      </c>
      <c r="Q242" s="5">
        <v>3</v>
      </c>
      <c r="R242" s="5">
        <v>0</v>
      </c>
      <c r="S242" s="5">
        <v>0</v>
      </c>
      <c r="T242" s="5">
        <v>0</v>
      </c>
    </row>
    <row r="243">
      <c r="A243" s="20" t="s">
        <v>700</v>
      </c>
      <c r="B243" s="5" t="s">
        <v>701</v>
      </c>
      <c r="C243" s="5">
        <v>64</v>
      </c>
      <c r="D243" s="5" t="s">
        <v>219</v>
      </c>
      <c r="E243" s="5" t="s">
        <v>218</v>
      </c>
      <c r="F243" s="5"/>
      <c r="G243" s="5" t="s">
        <v>219</v>
      </c>
      <c r="H243" s="5" t="s">
        <v>219</v>
      </c>
      <c r="I243" s="5">
        <v>77898</v>
      </c>
      <c r="J243" s="5">
        <v>36364</v>
      </c>
      <c r="K243" s="5">
        <v>89418</v>
      </c>
      <c r="L243" s="5">
        <v>203680</v>
      </c>
      <c r="M243" s="5">
        <v>1009</v>
      </c>
      <c r="N243" s="5">
        <v>16</v>
      </c>
      <c r="O243" s="5">
        <v>17</v>
      </c>
      <c r="P243" s="5">
        <v>17</v>
      </c>
      <c r="Q243" s="5">
        <v>1</v>
      </c>
      <c r="R243" s="5">
        <v>0</v>
      </c>
      <c r="S243" s="5">
        <v>0</v>
      </c>
      <c r="T243" s="5">
        <v>0</v>
      </c>
    </row>
    <row r="244">
      <c r="A244" s="20" t="s">
        <v>702</v>
      </c>
      <c r="B244" s="5" t="s">
        <v>703</v>
      </c>
      <c r="C244" s="5">
        <v>19</v>
      </c>
      <c r="D244" s="5" t="s">
        <v>219</v>
      </c>
      <c r="E244" s="5" t="s">
        <v>218</v>
      </c>
      <c r="F244" s="5"/>
      <c r="G244" s="5" t="s">
        <v>218</v>
      </c>
      <c r="H244" s="5" t="s">
        <v>219</v>
      </c>
      <c r="I244" s="5">
        <v>69258</v>
      </c>
      <c r="J244" s="5">
        <v>33238</v>
      </c>
      <c r="K244" s="5">
        <v>61326</v>
      </c>
      <c r="L244" s="5">
        <v>163822</v>
      </c>
      <c r="M244" s="5">
        <v>1903</v>
      </c>
      <c r="N244" s="5">
        <v>64</v>
      </c>
      <c r="O244" s="5">
        <v>96</v>
      </c>
      <c r="P244" s="5">
        <v>96</v>
      </c>
      <c r="Q244" s="5">
        <v>0</v>
      </c>
      <c r="R244" s="5">
        <v>0</v>
      </c>
      <c r="S244" s="5">
        <v>0</v>
      </c>
      <c r="T244" s="5">
        <v>0</v>
      </c>
    </row>
    <row r="245">
      <c r="A245" s="20" t="s">
        <v>704</v>
      </c>
      <c r="B245" s="5" t="s">
        <v>705</v>
      </c>
      <c r="C245" s="5">
        <v>46</v>
      </c>
      <c r="D245" s="5" t="s">
        <v>219</v>
      </c>
      <c r="E245" s="5" t="s">
        <v>218</v>
      </c>
      <c r="F245" s="5"/>
      <c r="G245" s="5" t="s">
        <v>219</v>
      </c>
      <c r="H245" s="5" t="s">
        <v>219</v>
      </c>
      <c r="I245" s="5">
        <v>57277</v>
      </c>
      <c r="J245" s="5">
        <v>42551</v>
      </c>
      <c r="K245" s="5">
        <v>62315</v>
      </c>
      <c r="L245" s="5">
        <v>162143</v>
      </c>
      <c r="M245" s="5">
        <v>769</v>
      </c>
      <c r="N245" s="5">
        <v>18</v>
      </c>
      <c r="O245" s="5">
        <v>3</v>
      </c>
      <c r="P245" s="5">
        <v>3</v>
      </c>
      <c r="Q245" s="5">
        <v>0</v>
      </c>
      <c r="R245" s="5">
        <v>0</v>
      </c>
      <c r="S245" s="5">
        <v>0</v>
      </c>
      <c r="T245" s="5">
        <v>0</v>
      </c>
    </row>
    <row r="246">
      <c r="A246" s="20" t="s">
        <v>706</v>
      </c>
      <c r="B246" s="5" t="s">
        <v>707</v>
      </c>
      <c r="C246" s="5">
        <v>30</v>
      </c>
      <c r="D246" s="5" t="s">
        <v>219</v>
      </c>
      <c r="E246" s="5" t="s">
        <v>218</v>
      </c>
      <c r="F246" s="5"/>
      <c r="G246" s="5" t="s">
        <v>219</v>
      </c>
      <c r="H246" s="5" t="s">
        <v>219</v>
      </c>
      <c r="I246" s="5">
        <v>39655</v>
      </c>
      <c r="J246" s="5">
        <v>41072</v>
      </c>
      <c r="K246" s="5">
        <v>30897</v>
      </c>
      <c r="L246" s="5">
        <v>111624</v>
      </c>
      <c r="M246" s="5">
        <v>597</v>
      </c>
      <c r="N246" s="5">
        <v>30</v>
      </c>
      <c r="O246" s="5">
        <v>113</v>
      </c>
      <c r="P246" s="5">
        <v>113</v>
      </c>
      <c r="Q246" s="5">
        <v>0</v>
      </c>
      <c r="R246" s="5">
        <v>0</v>
      </c>
      <c r="S246" s="5">
        <v>0</v>
      </c>
      <c r="T246" s="5">
        <v>0</v>
      </c>
    </row>
    <row r="247">
      <c r="A247" s="20" t="s">
        <v>708</v>
      </c>
      <c r="B247" s="5" t="s">
        <v>709</v>
      </c>
      <c r="C247" s="5">
        <v>36</v>
      </c>
      <c r="D247" s="5" t="s">
        <v>219</v>
      </c>
      <c r="E247" s="5" t="s">
        <v>218</v>
      </c>
      <c r="F247" s="5"/>
      <c r="G247" s="5" t="s">
        <v>219</v>
      </c>
      <c r="H247" s="5" t="s">
        <v>219</v>
      </c>
      <c r="I247" s="5">
        <v>34858</v>
      </c>
      <c r="J247" s="5">
        <v>34141</v>
      </c>
      <c r="K247" s="5">
        <v>21823</v>
      </c>
      <c r="L247" s="5">
        <v>90822</v>
      </c>
      <c r="M247" s="5">
        <v>911</v>
      </c>
      <c r="N247" s="5">
        <v>13</v>
      </c>
      <c r="O247" s="5">
        <v>0</v>
      </c>
      <c r="P247" s="5">
        <v>24</v>
      </c>
      <c r="Q247" s="5">
        <v>0</v>
      </c>
      <c r="R247" s="5">
        <v>0</v>
      </c>
      <c r="S247" s="5">
        <v>5</v>
      </c>
      <c r="T247" s="5">
        <v>0</v>
      </c>
    </row>
    <row r="248">
      <c r="A248" s="20" t="s">
        <v>710</v>
      </c>
      <c r="B248" s="5" t="s">
        <v>711</v>
      </c>
      <c r="C248" s="5">
        <v>36</v>
      </c>
      <c r="D248" s="5" t="s">
        <v>219</v>
      </c>
      <c r="E248" s="5" t="s">
        <v>218</v>
      </c>
      <c r="F248" s="5"/>
      <c r="G248" s="5" t="s">
        <v>219</v>
      </c>
      <c r="H248" s="5" t="s">
        <v>219</v>
      </c>
      <c r="I248" s="5">
        <v>17972</v>
      </c>
      <c r="J248" s="5">
        <v>24955</v>
      </c>
      <c r="K248" s="5">
        <v>45105</v>
      </c>
      <c r="L248" s="5">
        <v>88032</v>
      </c>
      <c r="M248" s="5">
        <v>675</v>
      </c>
      <c r="N248" s="5">
        <v>23</v>
      </c>
      <c r="O248" s="5">
        <v>0</v>
      </c>
      <c r="P248" s="5">
        <v>16</v>
      </c>
      <c r="Q248" s="5">
        <v>0</v>
      </c>
      <c r="R248" s="5">
        <v>0</v>
      </c>
      <c r="S248" s="5">
        <v>0</v>
      </c>
      <c r="T248" s="5">
        <v>0</v>
      </c>
    </row>
    <row r="249">
      <c r="A249" s="20" t="s">
        <v>712</v>
      </c>
      <c r="B249" s="5" t="s">
        <v>713</v>
      </c>
      <c r="C249" s="5">
        <v>26</v>
      </c>
      <c r="D249" s="5" t="s">
        <v>219</v>
      </c>
      <c r="E249" s="5" t="s">
        <v>218</v>
      </c>
      <c r="F249" s="5"/>
      <c r="G249" s="5" t="s">
        <v>219</v>
      </c>
      <c r="H249" s="5" t="s">
        <v>219</v>
      </c>
      <c r="I249" s="5">
        <v>31569</v>
      </c>
      <c r="J249" s="5">
        <v>22405</v>
      </c>
      <c r="K249" s="5">
        <v>26983</v>
      </c>
      <c r="L249" s="5">
        <v>80957</v>
      </c>
      <c r="M249" s="5">
        <v>793</v>
      </c>
      <c r="N249" s="5">
        <v>14</v>
      </c>
      <c r="O249" s="5">
        <v>0</v>
      </c>
      <c r="P249" s="5">
        <v>62</v>
      </c>
      <c r="Q249" s="5">
        <v>0</v>
      </c>
      <c r="R249" s="5">
        <v>0</v>
      </c>
      <c r="S249" s="5">
        <v>0</v>
      </c>
      <c r="T249" s="5">
        <v>0</v>
      </c>
    </row>
    <row r="250">
      <c r="A250" s="20" t="s">
        <v>714</v>
      </c>
      <c r="B250" s="5" t="s">
        <v>715</v>
      </c>
      <c r="C250" s="5">
        <v>68</v>
      </c>
      <c r="D250" s="5" t="s">
        <v>219</v>
      </c>
      <c r="E250" s="5" t="s">
        <v>219</v>
      </c>
      <c r="F250" s="5"/>
      <c r="G250" s="5" t="s">
        <v>219</v>
      </c>
      <c r="H250" s="5" t="s">
        <v>219</v>
      </c>
      <c r="I250" s="5">
        <v>45670</v>
      </c>
      <c r="J250" s="5">
        <v>19033</v>
      </c>
      <c r="K250" s="5">
        <v>10594</v>
      </c>
      <c r="L250" s="5">
        <v>75297</v>
      </c>
      <c r="M250" s="5">
        <v>1774</v>
      </c>
      <c r="N250" s="5">
        <v>132</v>
      </c>
      <c r="O250" s="5">
        <v>262</v>
      </c>
      <c r="P250" s="5">
        <v>262</v>
      </c>
      <c r="Q250" s="5">
        <v>20</v>
      </c>
      <c r="R250" s="5">
        <v>0</v>
      </c>
      <c r="S250" s="5">
        <v>0</v>
      </c>
      <c r="T250" s="5">
        <v>0</v>
      </c>
    </row>
    <row r="251">
      <c r="A251" s="20" t="s">
        <v>716</v>
      </c>
      <c r="B251" s="5" t="s">
        <v>717</v>
      </c>
      <c r="C251" s="5">
        <v>32</v>
      </c>
      <c r="D251" s="5" t="s">
        <v>219</v>
      </c>
      <c r="E251" s="5" t="s">
        <v>218</v>
      </c>
      <c r="F251" s="5"/>
      <c r="G251" s="5" t="s">
        <v>219</v>
      </c>
      <c r="H251" s="5" t="s">
        <v>219</v>
      </c>
      <c r="I251" s="5">
        <v>21519</v>
      </c>
      <c r="J251" s="5">
        <v>23333</v>
      </c>
      <c r="K251" s="5">
        <v>21371</v>
      </c>
      <c r="L251" s="5">
        <v>66223</v>
      </c>
      <c r="M251" s="5">
        <v>722</v>
      </c>
      <c r="N251" s="5">
        <v>8</v>
      </c>
      <c r="O251" s="5">
        <v>0</v>
      </c>
      <c r="P251" s="5">
        <v>57</v>
      </c>
      <c r="Q251" s="5">
        <v>2</v>
      </c>
      <c r="R251" s="5">
        <v>0</v>
      </c>
      <c r="S251" s="5">
        <v>0</v>
      </c>
      <c r="T251" s="5">
        <v>0</v>
      </c>
    </row>
    <row r="252">
      <c r="A252" s="20" t="s">
        <v>718</v>
      </c>
      <c r="B252" s="5" t="s">
        <v>719</v>
      </c>
      <c r="C252" s="5">
        <v>39</v>
      </c>
      <c r="D252" s="5" t="s">
        <v>219</v>
      </c>
      <c r="E252" s="5" t="s">
        <v>218</v>
      </c>
      <c r="F252" s="5"/>
      <c r="G252" s="5" t="s">
        <v>219</v>
      </c>
      <c r="H252" s="5" t="s">
        <v>219</v>
      </c>
      <c r="I252" s="5">
        <v>20842</v>
      </c>
      <c r="J252" s="5">
        <v>21028</v>
      </c>
      <c r="K252" s="5">
        <v>23246</v>
      </c>
      <c r="L252" s="5">
        <v>65116</v>
      </c>
      <c r="M252" s="5">
        <v>345</v>
      </c>
      <c r="N252" s="5">
        <v>13</v>
      </c>
      <c r="O252" s="5">
        <v>0</v>
      </c>
      <c r="P252" s="5">
        <v>14</v>
      </c>
      <c r="Q252" s="5">
        <v>2</v>
      </c>
      <c r="R252" s="5">
        <v>0</v>
      </c>
      <c r="S252" s="5">
        <v>0</v>
      </c>
      <c r="T252" s="5">
        <v>0</v>
      </c>
    </row>
    <row r="253">
      <c r="A253" s="20" t="s">
        <v>720</v>
      </c>
      <c r="B253" s="5" t="s">
        <v>721</v>
      </c>
      <c r="C253" s="5">
        <v>74</v>
      </c>
      <c r="D253" s="5" t="s">
        <v>219</v>
      </c>
      <c r="E253" s="5" t="s">
        <v>219</v>
      </c>
      <c r="F253" s="5"/>
      <c r="G253" s="5" t="s">
        <v>219</v>
      </c>
      <c r="H253" s="5" t="s">
        <v>219</v>
      </c>
      <c r="I253" s="5">
        <v>31236</v>
      </c>
      <c r="J253" s="5">
        <v>15050</v>
      </c>
      <c r="K253" s="5">
        <v>18231</v>
      </c>
      <c r="L253" s="5">
        <v>64517</v>
      </c>
      <c r="M253" s="5">
        <v>918</v>
      </c>
      <c r="N253" s="5">
        <v>14</v>
      </c>
      <c r="O253" s="5">
        <v>0</v>
      </c>
      <c r="P253" s="5">
        <v>864</v>
      </c>
      <c r="Q253" s="5">
        <v>0</v>
      </c>
      <c r="R253" s="5">
        <v>0</v>
      </c>
      <c r="S253" s="5">
        <v>0</v>
      </c>
      <c r="T253" s="5">
        <v>0</v>
      </c>
    </row>
    <row r="254">
      <c r="A254" s="20" t="s">
        <v>722</v>
      </c>
      <c r="B254" s="5" t="s">
        <v>723</v>
      </c>
      <c r="C254" s="5">
        <v>49</v>
      </c>
      <c r="D254" s="5" t="s">
        <v>219</v>
      </c>
      <c r="E254" s="5" t="s">
        <v>219</v>
      </c>
      <c r="F254" s="5"/>
      <c r="G254" s="5" t="s">
        <v>219</v>
      </c>
      <c r="H254" s="5" t="s">
        <v>219</v>
      </c>
      <c r="I254" s="5">
        <v>21168</v>
      </c>
      <c r="J254" s="5">
        <v>8813</v>
      </c>
      <c r="K254" s="5">
        <v>24874</v>
      </c>
      <c r="L254" s="5">
        <v>54855</v>
      </c>
      <c r="M254" s="5">
        <v>962</v>
      </c>
      <c r="N254" s="5">
        <v>128</v>
      </c>
      <c r="O254" s="5">
        <v>0</v>
      </c>
      <c r="P254" s="5">
        <v>24</v>
      </c>
      <c r="Q254" s="5">
        <v>0</v>
      </c>
      <c r="R254" s="5">
        <v>0</v>
      </c>
      <c r="S254" s="5">
        <v>57</v>
      </c>
      <c r="T254" s="5">
        <v>0</v>
      </c>
    </row>
    <row r="255">
      <c r="A255" s="20" t="s">
        <v>724</v>
      </c>
      <c r="B255" s="5" t="s">
        <v>725</v>
      </c>
      <c r="C255" s="5">
        <v>94</v>
      </c>
      <c r="D255" s="5" t="s">
        <v>219</v>
      </c>
      <c r="E255" s="5" t="s">
        <v>219</v>
      </c>
      <c r="F255" s="5"/>
      <c r="G255" s="5" t="s">
        <v>219</v>
      </c>
      <c r="H255" s="5" t="s">
        <v>219</v>
      </c>
      <c r="I255" s="5">
        <v>27821</v>
      </c>
      <c r="J255" s="5">
        <v>12831</v>
      </c>
      <c r="K255" s="5">
        <v>10550</v>
      </c>
      <c r="L255" s="5">
        <v>51202</v>
      </c>
      <c r="M255" s="5">
        <v>856</v>
      </c>
      <c r="N255" s="5">
        <v>80</v>
      </c>
      <c r="O255" s="5">
        <v>0</v>
      </c>
      <c r="P255" s="5">
        <v>261</v>
      </c>
      <c r="Q255" s="5">
        <v>7</v>
      </c>
      <c r="R255" s="5">
        <v>0</v>
      </c>
      <c r="S255" s="5">
        <v>7614</v>
      </c>
      <c r="T255" s="5">
        <v>0</v>
      </c>
    </row>
    <row r="256">
      <c r="A256" s="20" t="s">
        <v>726</v>
      </c>
      <c r="B256" s="5" t="s">
        <v>727</v>
      </c>
      <c r="C256" s="5">
        <v>104</v>
      </c>
      <c r="D256" s="5" t="s">
        <v>219</v>
      </c>
      <c r="E256" s="5" t="s">
        <v>219</v>
      </c>
      <c r="F256" s="5"/>
      <c r="G256" s="5" t="s">
        <v>219</v>
      </c>
      <c r="H256" s="5" t="s">
        <v>219</v>
      </c>
      <c r="I256" s="5">
        <v>32421</v>
      </c>
      <c r="J256" s="5">
        <v>7982</v>
      </c>
      <c r="K256" s="5">
        <v>6340</v>
      </c>
      <c r="L256" s="5">
        <v>46743</v>
      </c>
      <c r="M256" s="5">
        <v>462</v>
      </c>
      <c r="N256" s="5">
        <v>32</v>
      </c>
      <c r="O256" s="5">
        <v>13</v>
      </c>
      <c r="P256" s="5">
        <v>13</v>
      </c>
      <c r="Q256" s="5">
        <v>10</v>
      </c>
      <c r="R256" s="5">
        <v>0</v>
      </c>
      <c r="S256" s="5">
        <v>3</v>
      </c>
      <c r="T256" s="5">
        <v>0</v>
      </c>
    </row>
    <row r="257">
      <c r="A257" s="20" t="s">
        <v>728</v>
      </c>
      <c r="B257" s="5" t="s">
        <v>729</v>
      </c>
      <c r="C257" s="5">
        <v>64</v>
      </c>
      <c r="D257" s="5" t="s">
        <v>219</v>
      </c>
      <c r="E257" s="5" t="s">
        <v>219</v>
      </c>
      <c r="F257" s="5"/>
      <c r="G257" s="5" t="s">
        <v>219</v>
      </c>
      <c r="H257" s="5" t="s">
        <v>219</v>
      </c>
      <c r="I257" s="5">
        <v>26770</v>
      </c>
      <c r="J257" s="5">
        <v>6995</v>
      </c>
      <c r="K257" s="5">
        <v>10482</v>
      </c>
      <c r="L257" s="5">
        <v>44247</v>
      </c>
      <c r="M257" s="5">
        <v>4514</v>
      </c>
      <c r="N257" s="5">
        <v>95</v>
      </c>
      <c r="O257" s="5">
        <v>234</v>
      </c>
      <c r="P257" s="5">
        <v>234</v>
      </c>
      <c r="Q257" s="5">
        <v>0</v>
      </c>
      <c r="R257" s="5">
        <v>0</v>
      </c>
      <c r="S257" s="5">
        <v>1</v>
      </c>
      <c r="T257" s="5">
        <v>0</v>
      </c>
    </row>
    <row r="258">
      <c r="A258" s="20" t="s">
        <v>730</v>
      </c>
      <c r="B258" s="5" t="s">
        <v>731</v>
      </c>
      <c r="C258" s="5">
        <v>80</v>
      </c>
      <c r="D258" s="5" t="s">
        <v>219</v>
      </c>
      <c r="E258" s="5" t="s">
        <v>219</v>
      </c>
      <c r="F258" s="5"/>
      <c r="G258" s="5" t="s">
        <v>219</v>
      </c>
      <c r="H258" s="5" t="s">
        <v>219</v>
      </c>
      <c r="I258" s="5">
        <v>29701</v>
      </c>
      <c r="J258" s="5">
        <v>7292</v>
      </c>
      <c r="K258" s="5">
        <v>7062</v>
      </c>
      <c r="L258" s="5">
        <v>44055</v>
      </c>
      <c r="M258" s="5">
        <v>636</v>
      </c>
      <c r="N258" s="5">
        <v>47</v>
      </c>
      <c r="O258" s="5">
        <v>14</v>
      </c>
      <c r="P258" s="5">
        <v>14</v>
      </c>
      <c r="Q258" s="5">
        <v>12</v>
      </c>
      <c r="R258" s="5">
        <v>0</v>
      </c>
      <c r="S258" s="5">
        <v>0</v>
      </c>
      <c r="T258" s="5">
        <v>0</v>
      </c>
    </row>
    <row r="259">
      <c r="A259" s="20" t="s">
        <v>732</v>
      </c>
      <c r="B259" s="5" t="s">
        <v>733</v>
      </c>
      <c r="C259" s="5">
        <v>22</v>
      </c>
      <c r="D259" s="5" t="s">
        <v>219</v>
      </c>
      <c r="E259" s="5" t="s">
        <v>218</v>
      </c>
      <c r="F259" s="5"/>
      <c r="G259" s="5" t="s">
        <v>219</v>
      </c>
      <c r="H259" s="5" t="s">
        <v>219</v>
      </c>
      <c r="I259" s="5">
        <v>11291</v>
      </c>
      <c r="J259" s="5">
        <v>9506</v>
      </c>
      <c r="K259" s="5">
        <v>21442</v>
      </c>
      <c r="L259" s="5">
        <v>42239</v>
      </c>
      <c r="M259" s="5">
        <v>439</v>
      </c>
      <c r="N259" s="5">
        <v>29</v>
      </c>
      <c r="O259" s="5">
        <v>0</v>
      </c>
      <c r="P259" s="5">
        <v>15</v>
      </c>
      <c r="Q259" s="5">
        <v>2</v>
      </c>
      <c r="R259" s="5">
        <v>0</v>
      </c>
      <c r="S259" s="5">
        <v>0</v>
      </c>
      <c r="T259" s="5">
        <v>0</v>
      </c>
    </row>
    <row r="260">
      <c r="A260" s="20" t="s">
        <v>734</v>
      </c>
      <c r="B260" s="5" t="s">
        <v>735</v>
      </c>
      <c r="C260" s="5">
        <v>77</v>
      </c>
      <c r="D260" s="5" t="s">
        <v>219</v>
      </c>
      <c r="E260" s="5" t="s">
        <v>219</v>
      </c>
      <c r="F260" s="5"/>
      <c r="G260" s="5" t="s">
        <v>219</v>
      </c>
      <c r="H260" s="5" t="s">
        <v>219</v>
      </c>
      <c r="I260" s="5">
        <v>18239</v>
      </c>
      <c r="J260" s="5">
        <v>6946</v>
      </c>
      <c r="K260" s="5">
        <v>7227</v>
      </c>
      <c r="L260" s="5">
        <v>32412</v>
      </c>
      <c r="M260" s="5">
        <v>296</v>
      </c>
      <c r="N260" s="5">
        <v>5</v>
      </c>
      <c r="O260" s="5">
        <v>0</v>
      </c>
      <c r="P260" s="5">
        <v>11</v>
      </c>
      <c r="Q260" s="5">
        <v>0</v>
      </c>
      <c r="R260" s="5">
        <v>0</v>
      </c>
      <c r="S260" s="5">
        <v>0</v>
      </c>
      <c r="T260" s="5">
        <v>0</v>
      </c>
    </row>
    <row r="261">
      <c r="A261" s="20" t="s">
        <v>736</v>
      </c>
      <c r="B261" s="5" t="s">
        <v>737</v>
      </c>
      <c r="C261" s="5">
        <v>38</v>
      </c>
      <c r="D261" s="5" t="s">
        <v>219</v>
      </c>
      <c r="E261" s="5" t="s">
        <v>218</v>
      </c>
      <c r="F261" s="5"/>
      <c r="G261" s="5" t="s">
        <v>219</v>
      </c>
      <c r="H261" s="5" t="s">
        <v>219</v>
      </c>
      <c r="I261" s="5">
        <v>10222</v>
      </c>
      <c r="J261" s="5">
        <v>7568</v>
      </c>
      <c r="K261" s="5">
        <v>14551</v>
      </c>
      <c r="L261" s="5">
        <v>32341</v>
      </c>
      <c r="M261" s="5">
        <v>377</v>
      </c>
      <c r="N261" s="5">
        <v>13</v>
      </c>
      <c r="O261" s="5">
        <v>9</v>
      </c>
      <c r="P261" s="5">
        <v>9</v>
      </c>
      <c r="Q261" s="5">
        <v>0</v>
      </c>
      <c r="R261" s="5">
        <v>0</v>
      </c>
      <c r="S261" s="5">
        <v>0</v>
      </c>
      <c r="T261" s="5">
        <v>0</v>
      </c>
    </row>
    <row r="262">
      <c r="A262" s="20" t="s">
        <v>738</v>
      </c>
      <c r="B262" s="5" t="s">
        <v>739</v>
      </c>
      <c r="C262" s="5">
        <v>75</v>
      </c>
      <c r="D262" s="5" t="s">
        <v>219</v>
      </c>
      <c r="E262" s="5" t="s">
        <v>219</v>
      </c>
      <c r="F262" s="5"/>
      <c r="G262" s="5" t="s">
        <v>219</v>
      </c>
      <c r="H262" s="5" t="s">
        <v>219</v>
      </c>
      <c r="I262" s="5">
        <v>14498</v>
      </c>
      <c r="J262" s="5">
        <v>6915</v>
      </c>
      <c r="K262" s="5">
        <v>9628</v>
      </c>
      <c r="L262" s="5">
        <v>31041</v>
      </c>
      <c r="M262" s="5">
        <v>337</v>
      </c>
      <c r="N262" s="5">
        <v>29</v>
      </c>
      <c r="O262" s="5">
        <v>0</v>
      </c>
      <c r="P262" s="5">
        <v>32</v>
      </c>
      <c r="Q262" s="5">
        <v>0</v>
      </c>
      <c r="R262" s="5">
        <v>0</v>
      </c>
      <c r="S262" s="5">
        <v>89</v>
      </c>
      <c r="T262" s="5">
        <v>0</v>
      </c>
    </row>
    <row r="263">
      <c r="A263" s="20" t="s">
        <v>740</v>
      </c>
      <c r="B263" s="5" t="s">
        <v>741</v>
      </c>
      <c r="C263" s="5">
        <v>44</v>
      </c>
      <c r="D263" s="5" t="s">
        <v>219</v>
      </c>
      <c r="E263" s="5" t="s">
        <v>219</v>
      </c>
      <c r="F263" s="5"/>
      <c r="G263" s="5" t="s">
        <v>219</v>
      </c>
      <c r="H263" s="5" t="s">
        <v>219</v>
      </c>
      <c r="I263" s="5">
        <v>14268</v>
      </c>
      <c r="J263" s="5">
        <v>7309</v>
      </c>
      <c r="K263" s="5">
        <v>6211</v>
      </c>
      <c r="L263" s="5">
        <v>27788</v>
      </c>
      <c r="M263" s="5">
        <v>440</v>
      </c>
      <c r="N263" s="5">
        <v>12</v>
      </c>
      <c r="O263" s="5">
        <v>0</v>
      </c>
      <c r="P263" s="5">
        <v>262</v>
      </c>
      <c r="Q263" s="5">
        <v>0</v>
      </c>
      <c r="R263" s="5">
        <v>0</v>
      </c>
      <c r="S263" s="5">
        <v>0</v>
      </c>
      <c r="T263" s="5">
        <v>0</v>
      </c>
    </row>
    <row r="264">
      <c r="A264" s="20" t="s">
        <v>742</v>
      </c>
      <c r="B264" s="5" t="s">
        <v>743</v>
      </c>
      <c r="C264" s="5">
        <v>51</v>
      </c>
      <c r="D264" s="5" t="s">
        <v>219</v>
      </c>
      <c r="E264" s="5" t="s">
        <v>219</v>
      </c>
      <c r="F264" s="5"/>
      <c r="G264" s="5" t="s">
        <v>219</v>
      </c>
      <c r="H264" s="5" t="s">
        <v>219</v>
      </c>
      <c r="I264" s="5">
        <v>24271</v>
      </c>
      <c r="J264" s="5">
        <v>767</v>
      </c>
      <c r="K264" s="5">
        <v>559</v>
      </c>
      <c r="L264" s="5">
        <v>25597</v>
      </c>
      <c r="M264" s="5">
        <v>237</v>
      </c>
      <c r="N264" s="5">
        <v>5</v>
      </c>
      <c r="O264" s="5">
        <v>8</v>
      </c>
      <c r="P264" s="5">
        <v>8</v>
      </c>
      <c r="Q264" s="5">
        <v>0</v>
      </c>
      <c r="R264" s="5">
        <v>0</v>
      </c>
      <c r="S264" s="5">
        <v>55</v>
      </c>
      <c r="T264" s="5">
        <v>0</v>
      </c>
    </row>
    <row r="265">
      <c r="A265" s="20" t="s">
        <v>744</v>
      </c>
      <c r="B265" s="5" t="s">
        <v>745</v>
      </c>
      <c r="C265" s="5">
        <v>29</v>
      </c>
      <c r="D265" s="5" t="s">
        <v>219</v>
      </c>
      <c r="E265" s="5" t="s">
        <v>218</v>
      </c>
      <c r="F265" s="5"/>
      <c r="G265" s="5" t="s">
        <v>219</v>
      </c>
      <c r="H265" s="5" t="s">
        <v>219</v>
      </c>
      <c r="I265" s="5">
        <v>8596</v>
      </c>
      <c r="J265" s="5">
        <v>5332</v>
      </c>
      <c r="K265" s="5">
        <v>9562</v>
      </c>
      <c r="L265" s="5">
        <v>23490</v>
      </c>
      <c r="M265" s="5">
        <v>855</v>
      </c>
      <c r="N265" s="5">
        <v>12</v>
      </c>
      <c r="O265" s="5">
        <v>12</v>
      </c>
      <c r="P265" s="5">
        <v>12</v>
      </c>
      <c r="Q265" s="5">
        <v>1</v>
      </c>
      <c r="R265" s="5">
        <v>0</v>
      </c>
      <c r="S265" s="5">
        <v>0</v>
      </c>
      <c r="T265" s="5">
        <v>0</v>
      </c>
    </row>
    <row r="266">
      <c r="A266" s="20" t="s">
        <v>746</v>
      </c>
      <c r="B266" s="5" t="s">
        <v>747</v>
      </c>
      <c r="C266" s="5">
        <v>71</v>
      </c>
      <c r="D266" s="5" t="s">
        <v>219</v>
      </c>
      <c r="E266" s="5" t="s">
        <v>219</v>
      </c>
      <c r="F266" s="5"/>
      <c r="G266" s="5" t="s">
        <v>219</v>
      </c>
      <c r="H266" s="5" t="s">
        <v>219</v>
      </c>
      <c r="I266" s="5">
        <v>11288</v>
      </c>
      <c r="J266" s="5">
        <v>5283</v>
      </c>
      <c r="K266" s="5">
        <v>2847</v>
      </c>
      <c r="L266" s="5">
        <v>19418</v>
      </c>
      <c r="M266" s="5">
        <v>761</v>
      </c>
      <c r="N266" s="5">
        <v>22</v>
      </c>
      <c r="O266" s="5">
        <v>4</v>
      </c>
      <c r="P266" s="5">
        <v>4</v>
      </c>
      <c r="Q266" s="5">
        <v>8</v>
      </c>
      <c r="R266" s="5">
        <v>0</v>
      </c>
      <c r="S266" s="5">
        <v>1</v>
      </c>
      <c r="T266" s="5">
        <v>0</v>
      </c>
    </row>
    <row r="267">
      <c r="A267" s="20" t="s">
        <v>748</v>
      </c>
      <c r="B267" s="5" t="s">
        <v>749</v>
      </c>
      <c r="C267" s="5">
        <v>36</v>
      </c>
      <c r="D267" s="5" t="s">
        <v>219</v>
      </c>
      <c r="E267" s="5" t="s">
        <v>218</v>
      </c>
      <c r="F267" s="5"/>
      <c r="G267" s="5" t="s">
        <v>219</v>
      </c>
      <c r="H267" s="5" t="s">
        <v>219</v>
      </c>
      <c r="I267" s="5">
        <v>5746</v>
      </c>
      <c r="J267" s="5">
        <v>6288</v>
      </c>
      <c r="K267" s="5">
        <v>6836</v>
      </c>
      <c r="L267" s="5">
        <v>18870</v>
      </c>
      <c r="M267" s="5">
        <v>273</v>
      </c>
      <c r="N267" s="5">
        <v>8</v>
      </c>
      <c r="O267" s="5">
        <v>0</v>
      </c>
      <c r="P267" s="5">
        <v>0</v>
      </c>
      <c r="Q267" s="5">
        <v>0</v>
      </c>
      <c r="R267" s="5">
        <v>0</v>
      </c>
      <c r="S267" s="5">
        <v>1</v>
      </c>
      <c r="T267" s="5">
        <v>0</v>
      </c>
    </row>
    <row r="268">
      <c r="A268" s="20" t="s">
        <v>750</v>
      </c>
      <c r="B268" s="5" t="s">
        <v>751</v>
      </c>
      <c r="C268" s="5">
        <v>34</v>
      </c>
      <c r="D268" s="5" t="s">
        <v>219</v>
      </c>
      <c r="E268" s="5" t="s">
        <v>218</v>
      </c>
      <c r="F268" s="5"/>
      <c r="G268" s="5" t="s">
        <v>219</v>
      </c>
      <c r="H268" s="5" t="s">
        <v>219</v>
      </c>
      <c r="I268" s="5">
        <v>5834</v>
      </c>
      <c r="J268" s="5">
        <v>4701</v>
      </c>
      <c r="K268" s="5">
        <v>7506</v>
      </c>
      <c r="L268" s="5">
        <v>18041</v>
      </c>
      <c r="M268" s="5">
        <v>471</v>
      </c>
      <c r="N268" s="5">
        <v>135</v>
      </c>
      <c r="O268" s="5">
        <v>71</v>
      </c>
      <c r="P268" s="5">
        <v>71</v>
      </c>
      <c r="Q268" s="5">
        <v>0</v>
      </c>
      <c r="R268" s="5">
        <v>0</v>
      </c>
      <c r="S268" s="5">
        <v>0</v>
      </c>
      <c r="T268" s="5">
        <v>0</v>
      </c>
    </row>
    <row r="269">
      <c r="A269" s="20" t="s">
        <v>752</v>
      </c>
      <c r="B269" s="5" t="s">
        <v>753</v>
      </c>
      <c r="C269" s="5">
        <v>78</v>
      </c>
      <c r="D269" s="5" t="s">
        <v>219</v>
      </c>
      <c r="E269" s="5" t="s">
        <v>219</v>
      </c>
      <c r="F269" s="5"/>
      <c r="G269" s="5" t="s">
        <v>219</v>
      </c>
      <c r="H269" s="5" t="s">
        <v>219</v>
      </c>
      <c r="I269" s="5">
        <v>10405</v>
      </c>
      <c r="J269" s="5">
        <v>3688</v>
      </c>
      <c r="K269" s="5">
        <v>3241</v>
      </c>
      <c r="L269" s="5">
        <v>17334</v>
      </c>
      <c r="M269" s="5">
        <v>218</v>
      </c>
      <c r="N269" s="5">
        <v>49</v>
      </c>
      <c r="O269" s="5">
        <v>0</v>
      </c>
      <c r="P269" s="5">
        <v>126</v>
      </c>
      <c r="Q269" s="5">
        <v>0</v>
      </c>
      <c r="R269" s="5">
        <v>0</v>
      </c>
      <c r="S269" s="5">
        <v>57</v>
      </c>
      <c r="T269" s="5">
        <v>0</v>
      </c>
    </row>
    <row r="270">
      <c r="A270" s="20" t="s">
        <v>754</v>
      </c>
      <c r="B270" s="5" t="s">
        <v>755</v>
      </c>
      <c r="C270" s="5">
        <v>46</v>
      </c>
      <c r="D270" s="5" t="s">
        <v>219</v>
      </c>
      <c r="E270" s="5" t="s">
        <v>219</v>
      </c>
      <c r="F270" s="5"/>
      <c r="G270" s="5" t="s">
        <v>219</v>
      </c>
      <c r="H270" s="5" t="s">
        <v>219</v>
      </c>
      <c r="I270" s="5">
        <v>7178</v>
      </c>
      <c r="J270" s="5">
        <v>3934</v>
      </c>
      <c r="K270" s="5">
        <v>5446</v>
      </c>
      <c r="L270" s="5">
        <v>16558</v>
      </c>
      <c r="M270" s="5">
        <v>594</v>
      </c>
      <c r="N270" s="5">
        <v>10</v>
      </c>
      <c r="O270" s="5">
        <v>0</v>
      </c>
      <c r="P270" s="5">
        <v>30</v>
      </c>
      <c r="Q270" s="5">
        <v>0</v>
      </c>
      <c r="R270" s="5">
        <v>0</v>
      </c>
      <c r="S270" s="5">
        <v>0</v>
      </c>
      <c r="T270" s="5">
        <v>0</v>
      </c>
    </row>
    <row r="271">
      <c r="A271" s="20" t="s">
        <v>756</v>
      </c>
      <c r="B271" s="5" t="s">
        <v>757</v>
      </c>
      <c r="C271" s="5">
        <v>34</v>
      </c>
      <c r="D271" s="5" t="s">
        <v>219</v>
      </c>
      <c r="E271" s="5" t="s">
        <v>218</v>
      </c>
      <c r="F271" s="5"/>
      <c r="G271" s="5" t="s">
        <v>219</v>
      </c>
      <c r="H271" s="5" t="s">
        <v>219</v>
      </c>
      <c r="I271" s="5">
        <v>10284</v>
      </c>
      <c r="J271" s="5">
        <v>2950</v>
      </c>
      <c r="K271" s="5">
        <v>3291</v>
      </c>
      <c r="L271" s="5">
        <v>16525</v>
      </c>
      <c r="M271" s="5">
        <v>603</v>
      </c>
      <c r="N271" s="5">
        <v>3</v>
      </c>
      <c r="O271" s="5">
        <v>110</v>
      </c>
      <c r="P271" s="5">
        <v>110</v>
      </c>
      <c r="Q271" s="5">
        <v>0</v>
      </c>
      <c r="R271" s="5">
        <v>0</v>
      </c>
      <c r="S271" s="5">
        <v>0</v>
      </c>
      <c r="T271" s="5">
        <v>0</v>
      </c>
    </row>
    <row r="272">
      <c r="A272" s="20" t="s">
        <v>758</v>
      </c>
      <c r="B272" s="5" t="s">
        <v>759</v>
      </c>
      <c r="C272" s="5">
        <v>84</v>
      </c>
      <c r="D272" s="5" t="s">
        <v>219</v>
      </c>
      <c r="E272" s="5" t="s">
        <v>219</v>
      </c>
      <c r="F272" s="5"/>
      <c r="G272" s="5" t="s">
        <v>219</v>
      </c>
      <c r="H272" s="5" t="s">
        <v>218</v>
      </c>
      <c r="I272" s="5">
        <v>10873</v>
      </c>
      <c r="J272" s="5">
        <v>3191</v>
      </c>
      <c r="K272" s="5">
        <v>2041</v>
      </c>
      <c r="L272" s="5">
        <v>16105</v>
      </c>
      <c r="M272" s="5">
        <v>608</v>
      </c>
      <c r="N272" s="5">
        <v>17</v>
      </c>
      <c r="O272" s="5">
        <v>13</v>
      </c>
      <c r="P272" s="5">
        <v>13</v>
      </c>
      <c r="Q272" s="5">
        <v>1</v>
      </c>
      <c r="R272" s="5">
        <v>0</v>
      </c>
      <c r="S272" s="5">
        <v>57</v>
      </c>
      <c r="T272" s="5">
        <v>0</v>
      </c>
    </row>
    <row r="273">
      <c r="A273" s="20" t="s">
        <v>760</v>
      </c>
      <c r="B273" s="5" t="s">
        <v>761</v>
      </c>
      <c r="C273" s="5">
        <v>73</v>
      </c>
      <c r="D273" s="5" t="s">
        <v>219</v>
      </c>
      <c r="E273" s="5" t="s">
        <v>219</v>
      </c>
      <c r="F273" s="5"/>
      <c r="G273" s="5" t="s">
        <v>219</v>
      </c>
      <c r="H273" s="5" t="s">
        <v>219</v>
      </c>
      <c r="I273" s="5">
        <v>5580</v>
      </c>
      <c r="J273" s="5">
        <v>2402</v>
      </c>
      <c r="K273" s="5">
        <v>5190</v>
      </c>
      <c r="L273" s="5">
        <v>13172</v>
      </c>
      <c r="M273" s="5">
        <v>148</v>
      </c>
      <c r="N273" s="5">
        <v>26</v>
      </c>
      <c r="O273" s="5">
        <v>0</v>
      </c>
      <c r="P273" s="5">
        <v>0</v>
      </c>
      <c r="Q273" s="5">
        <v>0</v>
      </c>
      <c r="R273" s="5">
        <v>0</v>
      </c>
      <c r="S273" s="5">
        <v>1</v>
      </c>
      <c r="T273" s="5">
        <v>0</v>
      </c>
    </row>
    <row r="274">
      <c r="A274" s="20" t="s">
        <v>762</v>
      </c>
      <c r="B274" s="5" t="s">
        <v>763</v>
      </c>
      <c r="C274" s="5">
        <v>69</v>
      </c>
      <c r="D274" s="5" t="s">
        <v>219</v>
      </c>
      <c r="E274" s="5" t="s">
        <v>219</v>
      </c>
      <c r="F274" s="5"/>
      <c r="G274" s="5" t="s">
        <v>219</v>
      </c>
      <c r="H274" s="5" t="s">
        <v>219</v>
      </c>
      <c r="I274" s="5">
        <v>4000</v>
      </c>
      <c r="J274" s="5">
        <v>2570</v>
      </c>
      <c r="K274" s="5">
        <v>3068</v>
      </c>
      <c r="L274" s="5">
        <v>9638</v>
      </c>
      <c r="M274" s="5">
        <v>200</v>
      </c>
      <c r="N274" s="5">
        <v>4</v>
      </c>
      <c r="O274" s="5">
        <v>4</v>
      </c>
      <c r="P274" s="5">
        <v>4</v>
      </c>
      <c r="Q274" s="5">
        <v>0</v>
      </c>
      <c r="R274" s="5">
        <v>0</v>
      </c>
      <c r="S274" s="5">
        <v>0</v>
      </c>
      <c r="T274" s="5">
        <v>0</v>
      </c>
    </row>
    <row r="275">
      <c r="A275" s="20" t="s">
        <v>764</v>
      </c>
      <c r="B275" s="5" t="s">
        <v>765</v>
      </c>
      <c r="C275" s="5">
        <v>56</v>
      </c>
      <c r="D275" s="5" t="s">
        <v>219</v>
      </c>
      <c r="E275" s="5" t="s">
        <v>219</v>
      </c>
      <c r="F275" s="5"/>
      <c r="G275" s="5" t="s">
        <v>219</v>
      </c>
      <c r="H275" s="5" t="s">
        <v>219</v>
      </c>
      <c r="I275" s="5">
        <v>4661</v>
      </c>
      <c r="J275" s="5">
        <v>1887</v>
      </c>
      <c r="K275" s="5">
        <v>3048</v>
      </c>
      <c r="L275" s="5">
        <v>9596</v>
      </c>
      <c r="M275" s="5">
        <v>157</v>
      </c>
      <c r="N275" s="5">
        <v>6</v>
      </c>
      <c r="O275" s="5">
        <v>148</v>
      </c>
      <c r="P275" s="5">
        <v>148</v>
      </c>
      <c r="Q275" s="5">
        <v>0</v>
      </c>
      <c r="R275" s="5">
        <v>0</v>
      </c>
      <c r="S275" s="5">
        <v>0</v>
      </c>
      <c r="T275" s="5">
        <v>0</v>
      </c>
    </row>
    <row r="276">
      <c r="A276" s="20" t="s">
        <v>766</v>
      </c>
      <c r="B276" s="5" t="s">
        <v>767</v>
      </c>
      <c r="C276" s="5">
        <v>30</v>
      </c>
      <c r="D276" s="5" t="s">
        <v>219</v>
      </c>
      <c r="E276" s="5" t="s">
        <v>219</v>
      </c>
      <c r="F276" s="5"/>
      <c r="G276" s="5" t="s">
        <v>219</v>
      </c>
      <c r="H276" s="5" t="s">
        <v>219</v>
      </c>
      <c r="I276" s="5">
        <v>3052</v>
      </c>
      <c r="J276" s="5">
        <v>2479</v>
      </c>
      <c r="K276" s="5">
        <v>3434</v>
      </c>
      <c r="L276" s="5">
        <v>8965</v>
      </c>
      <c r="M276" s="5">
        <v>225</v>
      </c>
      <c r="N276" s="5">
        <v>18</v>
      </c>
      <c r="O276" s="5">
        <v>0</v>
      </c>
      <c r="P276" s="5">
        <v>4</v>
      </c>
      <c r="Q276" s="5">
        <v>0</v>
      </c>
      <c r="R276" s="5">
        <v>0</v>
      </c>
      <c r="S276" s="5">
        <v>2</v>
      </c>
      <c r="T276" s="5">
        <v>0</v>
      </c>
    </row>
    <row r="277">
      <c r="A277" s="20" t="s">
        <v>768</v>
      </c>
      <c r="B277" s="5" t="s">
        <v>769</v>
      </c>
      <c r="C277" s="5">
        <v>84</v>
      </c>
      <c r="D277" s="5" t="s">
        <v>219</v>
      </c>
      <c r="E277" s="5" t="s">
        <v>219</v>
      </c>
      <c r="F277" s="5"/>
      <c r="G277" s="5" t="s">
        <v>219</v>
      </c>
      <c r="H277" s="5" t="s">
        <v>219</v>
      </c>
      <c r="I277" s="5">
        <v>6751</v>
      </c>
      <c r="J277" s="5">
        <v>1303</v>
      </c>
      <c r="K277" s="5">
        <v>835</v>
      </c>
      <c r="L277" s="5">
        <v>8889</v>
      </c>
      <c r="M277" s="5">
        <v>755</v>
      </c>
      <c r="N277" s="5">
        <v>13</v>
      </c>
      <c r="O277" s="5">
        <v>13</v>
      </c>
      <c r="P277" s="5">
        <v>13</v>
      </c>
      <c r="Q277" s="5">
        <v>1</v>
      </c>
      <c r="R277" s="5">
        <v>0</v>
      </c>
      <c r="S277" s="5">
        <v>0</v>
      </c>
      <c r="T277" s="5">
        <v>0</v>
      </c>
    </row>
    <row r="278">
      <c r="A278" s="20" t="s">
        <v>770</v>
      </c>
      <c r="B278" s="5" t="s">
        <v>771</v>
      </c>
      <c r="C278" s="5">
        <v>81</v>
      </c>
      <c r="D278" s="5" t="s">
        <v>219</v>
      </c>
      <c r="E278" s="5" t="s">
        <v>219</v>
      </c>
      <c r="F278" s="5"/>
      <c r="G278" s="5" t="s">
        <v>219</v>
      </c>
      <c r="H278" s="5" t="s">
        <v>219</v>
      </c>
      <c r="I278" s="5">
        <v>5039</v>
      </c>
      <c r="J278" s="5">
        <v>1556</v>
      </c>
      <c r="K278" s="5">
        <v>1224</v>
      </c>
      <c r="L278" s="5">
        <v>7819</v>
      </c>
      <c r="M278" s="5">
        <v>207</v>
      </c>
      <c r="N278" s="5">
        <v>11</v>
      </c>
      <c r="O278" s="5">
        <v>4</v>
      </c>
      <c r="P278" s="5">
        <v>4</v>
      </c>
      <c r="Q278" s="5">
        <v>8</v>
      </c>
      <c r="R278" s="5">
        <v>0</v>
      </c>
      <c r="S278" s="5">
        <v>0</v>
      </c>
      <c r="T278" s="5">
        <v>0</v>
      </c>
    </row>
    <row r="279">
      <c r="A279" s="20" t="s">
        <v>772</v>
      </c>
      <c r="B279" s="5" t="s">
        <v>773</v>
      </c>
      <c r="C279" s="5">
        <v>67</v>
      </c>
      <c r="D279" s="5" t="s">
        <v>219</v>
      </c>
      <c r="E279" s="5" t="s">
        <v>219</v>
      </c>
      <c r="F279" s="5"/>
      <c r="G279" s="5" t="s">
        <v>219</v>
      </c>
      <c r="H279" s="5" t="s">
        <v>219</v>
      </c>
      <c r="I279" s="5">
        <v>3575</v>
      </c>
      <c r="J279" s="5">
        <v>2102</v>
      </c>
      <c r="K279" s="5">
        <v>1783</v>
      </c>
      <c r="L279" s="5">
        <v>7460</v>
      </c>
      <c r="M279" s="5">
        <v>242</v>
      </c>
      <c r="N279" s="5">
        <v>3</v>
      </c>
      <c r="O279" s="5">
        <v>0</v>
      </c>
      <c r="P279" s="5">
        <v>13</v>
      </c>
      <c r="Q279" s="5">
        <v>0</v>
      </c>
      <c r="R279" s="5">
        <v>0</v>
      </c>
      <c r="S279" s="5">
        <v>0</v>
      </c>
      <c r="T279" s="5">
        <v>0</v>
      </c>
    </row>
    <row r="280">
      <c r="A280" s="20" t="s">
        <v>774</v>
      </c>
      <c r="B280" s="5" t="s">
        <v>775</v>
      </c>
      <c r="C280" s="5">
        <v>52</v>
      </c>
      <c r="D280" s="5" t="s">
        <v>219</v>
      </c>
      <c r="E280" s="5" t="s">
        <v>219</v>
      </c>
      <c r="F280" s="5"/>
      <c r="G280" s="5" t="s">
        <v>219</v>
      </c>
      <c r="H280" s="5" t="s">
        <v>219</v>
      </c>
      <c r="I280" s="5">
        <v>3044</v>
      </c>
      <c r="J280" s="5">
        <v>1593</v>
      </c>
      <c r="K280" s="5">
        <v>2416</v>
      </c>
      <c r="L280" s="5">
        <v>7053</v>
      </c>
      <c r="M280" s="5">
        <v>229</v>
      </c>
      <c r="N280" s="5">
        <v>1</v>
      </c>
      <c r="O280" s="5">
        <v>5</v>
      </c>
      <c r="P280" s="5">
        <v>5</v>
      </c>
      <c r="Q280" s="5">
        <v>0</v>
      </c>
      <c r="R280" s="5">
        <v>0</v>
      </c>
      <c r="S280" s="5">
        <v>57</v>
      </c>
      <c r="T280" s="5">
        <v>0</v>
      </c>
    </row>
    <row r="281">
      <c r="A281" s="20" t="s">
        <v>776</v>
      </c>
      <c r="B281" s="5" t="s">
        <v>777</v>
      </c>
      <c r="C281" s="5">
        <v>50</v>
      </c>
      <c r="D281" s="5" t="s">
        <v>219</v>
      </c>
      <c r="E281" s="5" t="s">
        <v>219</v>
      </c>
      <c r="F281" s="5"/>
      <c r="G281" s="5" t="s">
        <v>219</v>
      </c>
      <c r="H281" s="5" t="s">
        <v>219</v>
      </c>
      <c r="I281" s="5">
        <v>2533</v>
      </c>
      <c r="J281" s="5">
        <v>1022</v>
      </c>
      <c r="K281" s="5">
        <v>3468</v>
      </c>
      <c r="L281" s="5">
        <v>7023</v>
      </c>
      <c r="M281" s="5">
        <v>71</v>
      </c>
      <c r="N281" s="5">
        <v>1</v>
      </c>
      <c r="O281" s="5">
        <v>6</v>
      </c>
      <c r="P281" s="5">
        <v>6</v>
      </c>
      <c r="Q281" s="5">
        <v>0</v>
      </c>
      <c r="R281" s="5">
        <v>0</v>
      </c>
      <c r="S281" s="5">
        <v>0</v>
      </c>
      <c r="T281" s="5">
        <v>0</v>
      </c>
    </row>
    <row r="282">
      <c r="A282" s="20" t="s">
        <v>778</v>
      </c>
      <c r="B282" s="5" t="s">
        <v>779</v>
      </c>
      <c r="C282" s="5">
        <v>76</v>
      </c>
      <c r="D282" s="5" t="s">
        <v>219</v>
      </c>
      <c r="E282" s="5" t="s">
        <v>219</v>
      </c>
      <c r="F282" s="5"/>
      <c r="G282" s="5" t="s">
        <v>219</v>
      </c>
      <c r="H282" s="5" t="s">
        <v>219</v>
      </c>
      <c r="I282" s="5">
        <v>5269</v>
      </c>
      <c r="J282" s="5">
        <v>922</v>
      </c>
      <c r="K282" s="5">
        <v>658</v>
      </c>
      <c r="L282" s="5">
        <v>6849</v>
      </c>
      <c r="M282" s="5">
        <v>192</v>
      </c>
      <c r="N282" s="5">
        <v>1</v>
      </c>
      <c r="O282" s="5">
        <v>13</v>
      </c>
      <c r="P282" s="5">
        <v>13</v>
      </c>
      <c r="Q282" s="5">
        <v>0</v>
      </c>
      <c r="R282" s="5">
        <v>0</v>
      </c>
      <c r="S282" s="5">
        <v>0</v>
      </c>
      <c r="T282" s="5">
        <v>0</v>
      </c>
    </row>
    <row r="283">
      <c r="A283" s="20" t="s">
        <v>780</v>
      </c>
      <c r="B283" s="5" t="s">
        <v>781</v>
      </c>
      <c r="C283" s="5">
        <v>78</v>
      </c>
      <c r="D283" s="5" t="s">
        <v>219</v>
      </c>
      <c r="E283" s="5" t="s">
        <v>219</v>
      </c>
      <c r="F283" s="5"/>
      <c r="G283" s="5" t="s">
        <v>219</v>
      </c>
      <c r="H283" s="5" t="s">
        <v>219</v>
      </c>
      <c r="I283" s="5">
        <v>3547</v>
      </c>
      <c r="J283" s="5">
        <v>1333</v>
      </c>
      <c r="K283" s="5">
        <v>1298</v>
      </c>
      <c r="L283" s="5">
        <v>6178</v>
      </c>
      <c r="M283" s="5">
        <v>169</v>
      </c>
      <c r="N283" s="5">
        <v>60</v>
      </c>
      <c r="O283" s="5">
        <v>4</v>
      </c>
      <c r="P283" s="5">
        <v>4</v>
      </c>
      <c r="Q283" s="5">
        <v>0</v>
      </c>
      <c r="R283" s="5">
        <v>0</v>
      </c>
      <c r="S283" s="5">
        <v>55</v>
      </c>
      <c r="T283" s="5">
        <v>0</v>
      </c>
    </row>
    <row r="284">
      <c r="A284" s="20" t="s">
        <v>782</v>
      </c>
      <c r="B284" s="5" t="s">
        <v>783</v>
      </c>
      <c r="C284" s="5">
        <v>77</v>
      </c>
      <c r="D284" s="5" t="s">
        <v>219</v>
      </c>
      <c r="E284" s="5" t="s">
        <v>219</v>
      </c>
      <c r="F284" s="5"/>
      <c r="G284" s="5" t="s">
        <v>219</v>
      </c>
      <c r="H284" s="5" t="s">
        <v>219</v>
      </c>
      <c r="I284" s="5">
        <v>2997</v>
      </c>
      <c r="J284" s="5">
        <v>1304</v>
      </c>
      <c r="K284" s="5">
        <v>1592</v>
      </c>
      <c r="L284" s="5">
        <v>5893</v>
      </c>
      <c r="M284" s="5">
        <v>142</v>
      </c>
      <c r="N284" s="5">
        <v>8</v>
      </c>
      <c r="O284" s="5">
        <v>8</v>
      </c>
      <c r="P284" s="5">
        <v>8</v>
      </c>
      <c r="Q284" s="5">
        <v>1</v>
      </c>
      <c r="R284" s="5">
        <v>0</v>
      </c>
      <c r="S284" s="5">
        <v>0</v>
      </c>
      <c r="T284" s="5">
        <v>0</v>
      </c>
    </row>
    <row r="285">
      <c r="A285" s="20" t="s">
        <v>784</v>
      </c>
      <c r="B285" s="5" t="s">
        <v>785</v>
      </c>
      <c r="C285" s="5">
        <v>83</v>
      </c>
      <c r="D285" s="5" t="s">
        <v>219</v>
      </c>
      <c r="E285" s="5" t="s">
        <v>219</v>
      </c>
      <c r="F285" s="5"/>
      <c r="G285" s="5" t="s">
        <v>219</v>
      </c>
      <c r="H285" s="5" t="s">
        <v>219</v>
      </c>
      <c r="I285" s="5">
        <v>2040</v>
      </c>
      <c r="J285" s="5">
        <v>1385</v>
      </c>
      <c r="K285" s="5">
        <v>2462</v>
      </c>
      <c r="L285" s="5">
        <v>5887</v>
      </c>
      <c r="M285" s="5">
        <v>286</v>
      </c>
      <c r="N285" s="5">
        <v>17</v>
      </c>
      <c r="O285" s="5">
        <v>0</v>
      </c>
      <c r="P285" s="5">
        <v>0</v>
      </c>
      <c r="Q285" s="5">
        <v>3</v>
      </c>
      <c r="R285" s="5">
        <v>0</v>
      </c>
      <c r="S285" s="5">
        <v>2</v>
      </c>
      <c r="T285" s="5">
        <v>0</v>
      </c>
    </row>
    <row r="286">
      <c r="A286" s="20" t="s">
        <v>786</v>
      </c>
      <c r="B286" s="5" t="s">
        <v>787</v>
      </c>
      <c r="C286" s="5">
        <v>45</v>
      </c>
      <c r="D286" s="5" t="s">
        <v>219</v>
      </c>
      <c r="E286" s="5" t="s">
        <v>218</v>
      </c>
      <c r="F286" s="5"/>
      <c r="G286" s="5" t="s">
        <v>219</v>
      </c>
      <c r="H286" s="5" t="s">
        <v>219</v>
      </c>
      <c r="I286" s="5">
        <v>2788</v>
      </c>
      <c r="J286" s="5">
        <v>1265</v>
      </c>
      <c r="K286" s="5">
        <v>1818</v>
      </c>
      <c r="L286" s="5">
        <v>5871</v>
      </c>
      <c r="M286" s="5">
        <v>189</v>
      </c>
      <c r="N286" s="5">
        <v>1</v>
      </c>
      <c r="O286" s="5">
        <v>4</v>
      </c>
      <c r="P286" s="5">
        <v>4</v>
      </c>
      <c r="Q286" s="5">
        <v>0</v>
      </c>
      <c r="R286" s="5">
        <v>0</v>
      </c>
      <c r="S286" s="5">
        <v>0</v>
      </c>
      <c r="T286" s="5">
        <v>0</v>
      </c>
    </row>
    <row r="287">
      <c r="A287" s="20" t="s">
        <v>788</v>
      </c>
      <c r="B287" s="5" t="s">
        <v>789</v>
      </c>
      <c r="C287" s="5">
        <v>63</v>
      </c>
      <c r="D287" s="5" t="s">
        <v>219</v>
      </c>
      <c r="E287" s="5" t="s">
        <v>219</v>
      </c>
      <c r="F287" s="5"/>
      <c r="G287" s="5" t="s">
        <v>219</v>
      </c>
      <c r="H287" s="5" t="s">
        <v>219</v>
      </c>
      <c r="I287" s="5">
        <v>3112</v>
      </c>
      <c r="J287" s="5">
        <v>1062</v>
      </c>
      <c r="K287" s="5">
        <v>1682</v>
      </c>
      <c r="L287" s="5">
        <v>5856</v>
      </c>
      <c r="M287" s="5">
        <v>390</v>
      </c>
      <c r="N287" s="5">
        <v>10</v>
      </c>
      <c r="O287" s="5">
        <v>80</v>
      </c>
      <c r="P287" s="5">
        <v>80</v>
      </c>
      <c r="Q287" s="5">
        <v>0</v>
      </c>
      <c r="R287" s="5">
        <v>0</v>
      </c>
      <c r="S287" s="5">
        <v>61</v>
      </c>
      <c r="T287" s="5">
        <v>0</v>
      </c>
    </row>
    <row r="288">
      <c r="A288" s="20" t="s">
        <v>790</v>
      </c>
      <c r="B288" s="5" t="s">
        <v>791</v>
      </c>
      <c r="C288" s="5">
        <v>71</v>
      </c>
      <c r="D288" s="5" t="s">
        <v>219</v>
      </c>
      <c r="E288" s="5" t="s">
        <v>219</v>
      </c>
      <c r="F288" s="5"/>
      <c r="G288" s="5" t="s">
        <v>219</v>
      </c>
      <c r="H288" s="5" t="s">
        <v>219</v>
      </c>
      <c r="I288" s="5">
        <v>3123</v>
      </c>
      <c r="J288" s="5">
        <v>1543</v>
      </c>
      <c r="K288" s="5">
        <v>1144</v>
      </c>
      <c r="L288" s="5">
        <v>5810</v>
      </c>
      <c r="M288" s="5">
        <v>92</v>
      </c>
      <c r="N288" s="5">
        <v>2</v>
      </c>
      <c r="O288" s="5">
        <v>4</v>
      </c>
      <c r="P288" s="5">
        <v>4</v>
      </c>
      <c r="Q288" s="5">
        <v>0</v>
      </c>
      <c r="R288" s="5">
        <v>0</v>
      </c>
      <c r="S288" s="5">
        <v>1</v>
      </c>
      <c r="T288" s="5">
        <v>0</v>
      </c>
    </row>
    <row r="289">
      <c r="A289" s="20" t="s">
        <v>792</v>
      </c>
      <c r="B289" s="5" t="s">
        <v>793</v>
      </c>
      <c r="C289" s="5">
        <v>53</v>
      </c>
      <c r="D289" s="5" t="s">
        <v>219</v>
      </c>
      <c r="E289" s="5" t="s">
        <v>219</v>
      </c>
      <c r="F289" s="5"/>
      <c r="G289" s="5" t="s">
        <v>219</v>
      </c>
      <c r="H289" s="5" t="s">
        <v>219</v>
      </c>
      <c r="I289" s="5">
        <v>3179</v>
      </c>
      <c r="J289" s="5">
        <v>1217</v>
      </c>
      <c r="K289" s="5">
        <v>1409</v>
      </c>
      <c r="L289" s="5">
        <v>5805</v>
      </c>
      <c r="M289" s="5">
        <v>240</v>
      </c>
      <c r="N289" s="5">
        <v>9</v>
      </c>
      <c r="O289" s="5">
        <v>0</v>
      </c>
      <c r="P289" s="5">
        <v>24</v>
      </c>
      <c r="Q289" s="5">
        <v>0</v>
      </c>
      <c r="R289" s="5">
        <v>0</v>
      </c>
      <c r="S289" s="5">
        <v>0</v>
      </c>
      <c r="T289" s="5">
        <v>0</v>
      </c>
    </row>
    <row r="290">
      <c r="A290" s="20" t="s">
        <v>794</v>
      </c>
      <c r="B290" s="5" t="s">
        <v>795</v>
      </c>
      <c r="C290" s="5">
        <v>40</v>
      </c>
      <c r="D290" s="5" t="s">
        <v>219</v>
      </c>
      <c r="E290" s="5" t="s">
        <v>219</v>
      </c>
      <c r="F290" s="5"/>
      <c r="G290" s="5" t="s">
        <v>219</v>
      </c>
      <c r="H290" s="5" t="s">
        <v>219</v>
      </c>
      <c r="I290" s="5">
        <v>2961</v>
      </c>
      <c r="J290" s="5">
        <v>1229</v>
      </c>
      <c r="K290" s="5">
        <v>1473</v>
      </c>
      <c r="L290" s="5">
        <v>5663</v>
      </c>
      <c r="M290" s="5">
        <v>191</v>
      </c>
      <c r="N290" s="5">
        <v>26</v>
      </c>
      <c r="O290" s="5">
        <v>0</v>
      </c>
      <c r="P290" s="5">
        <v>66</v>
      </c>
      <c r="Q290" s="5">
        <v>0</v>
      </c>
      <c r="R290" s="5">
        <v>0</v>
      </c>
      <c r="S290" s="5">
        <v>0</v>
      </c>
      <c r="T290" s="5">
        <v>0</v>
      </c>
    </row>
    <row r="291">
      <c r="A291" s="20" t="s">
        <v>796</v>
      </c>
      <c r="B291" s="5" t="s">
        <v>797</v>
      </c>
      <c r="C291" s="5">
        <v>51</v>
      </c>
      <c r="D291" s="5" t="s">
        <v>219</v>
      </c>
      <c r="E291" s="5" t="s">
        <v>219</v>
      </c>
      <c r="F291" s="5"/>
      <c r="G291" s="5" t="s">
        <v>219</v>
      </c>
      <c r="H291" s="5" t="s">
        <v>219</v>
      </c>
      <c r="I291" s="5">
        <v>2134</v>
      </c>
      <c r="J291" s="5">
        <v>839</v>
      </c>
      <c r="K291" s="5">
        <v>2542</v>
      </c>
      <c r="L291" s="5">
        <v>5515</v>
      </c>
      <c r="M291" s="5">
        <v>288</v>
      </c>
      <c r="N291" s="5">
        <v>8</v>
      </c>
      <c r="O291" s="5">
        <v>0</v>
      </c>
      <c r="P291" s="5">
        <v>0</v>
      </c>
      <c r="Q291" s="5">
        <v>0</v>
      </c>
      <c r="R291" s="5">
        <v>0</v>
      </c>
      <c r="S291" s="5">
        <v>3</v>
      </c>
      <c r="T291" s="5">
        <v>0</v>
      </c>
    </row>
    <row r="292">
      <c r="A292" s="20" t="s">
        <v>798</v>
      </c>
      <c r="B292" s="5" t="s">
        <v>799</v>
      </c>
      <c r="C292" s="5">
        <v>97</v>
      </c>
      <c r="D292" s="5" t="s">
        <v>219</v>
      </c>
      <c r="E292" s="5" t="s">
        <v>219</v>
      </c>
      <c r="F292" s="5"/>
      <c r="G292" s="5" t="s">
        <v>219</v>
      </c>
      <c r="H292" s="5" t="s">
        <v>219</v>
      </c>
      <c r="I292" s="5">
        <v>2756</v>
      </c>
      <c r="J292" s="5">
        <v>1623</v>
      </c>
      <c r="K292" s="5">
        <v>729</v>
      </c>
      <c r="L292" s="5">
        <v>5108</v>
      </c>
      <c r="M292" s="5">
        <v>79</v>
      </c>
      <c r="N292" s="5">
        <v>5</v>
      </c>
      <c r="O292" s="5">
        <v>0</v>
      </c>
      <c r="P292" s="5">
        <v>4</v>
      </c>
      <c r="Q292" s="5">
        <v>2</v>
      </c>
      <c r="R292" s="5">
        <v>0</v>
      </c>
      <c r="S292" s="5">
        <v>0</v>
      </c>
      <c r="T292" s="5">
        <v>0</v>
      </c>
    </row>
    <row r="293">
      <c r="A293" s="20" t="s">
        <v>800</v>
      </c>
      <c r="B293" s="5" t="s">
        <v>801</v>
      </c>
      <c r="C293" s="5">
        <v>100</v>
      </c>
      <c r="D293" s="5" t="s">
        <v>219</v>
      </c>
      <c r="E293" s="5" t="s">
        <v>219</v>
      </c>
      <c r="F293" s="5"/>
      <c r="G293" s="5" t="s">
        <v>219</v>
      </c>
      <c r="H293" s="5" t="s">
        <v>219</v>
      </c>
      <c r="I293" s="5">
        <v>1398</v>
      </c>
      <c r="J293" s="5">
        <v>1185</v>
      </c>
      <c r="K293" s="5">
        <v>2432</v>
      </c>
      <c r="L293" s="5">
        <v>5015</v>
      </c>
      <c r="M293" s="5">
        <v>114</v>
      </c>
      <c r="N293" s="5">
        <v>6</v>
      </c>
      <c r="O293" s="5">
        <v>0</v>
      </c>
      <c r="P293" s="5">
        <v>0</v>
      </c>
      <c r="Q293" s="5">
        <v>0</v>
      </c>
      <c r="R293" s="5">
        <v>0</v>
      </c>
      <c r="S293" s="5">
        <v>1</v>
      </c>
      <c r="T293" s="5">
        <v>0</v>
      </c>
    </row>
    <row r="294">
      <c r="A294" s="20" t="s">
        <v>802</v>
      </c>
      <c r="B294" s="5" t="s">
        <v>803</v>
      </c>
      <c r="C294" s="5">
        <v>33</v>
      </c>
      <c r="D294" s="5" t="s">
        <v>219</v>
      </c>
      <c r="E294" s="5" t="s">
        <v>218</v>
      </c>
      <c r="F294" s="5"/>
      <c r="G294" s="5" t="s">
        <v>219</v>
      </c>
      <c r="H294" s="5" t="s">
        <v>219</v>
      </c>
      <c r="I294" s="5">
        <v>1066</v>
      </c>
      <c r="J294" s="5">
        <v>2002</v>
      </c>
      <c r="K294" s="5">
        <v>1521</v>
      </c>
      <c r="L294" s="5">
        <v>4589</v>
      </c>
      <c r="M294" s="5">
        <v>662</v>
      </c>
      <c r="N294" s="5">
        <v>2</v>
      </c>
      <c r="O294" s="5">
        <v>0</v>
      </c>
      <c r="P294" s="5">
        <v>4</v>
      </c>
      <c r="Q294" s="5">
        <v>10</v>
      </c>
      <c r="R294" s="5">
        <v>0</v>
      </c>
      <c r="S294" s="5">
        <v>1</v>
      </c>
      <c r="T294" s="5">
        <v>0</v>
      </c>
    </row>
    <row r="295">
      <c r="A295" s="20" t="s">
        <v>804</v>
      </c>
      <c r="B295" s="5" t="s">
        <v>805</v>
      </c>
      <c r="C295" s="5">
        <v>69</v>
      </c>
      <c r="D295" s="5" t="s">
        <v>219</v>
      </c>
      <c r="E295" s="5" t="s">
        <v>219</v>
      </c>
      <c r="F295" s="5"/>
      <c r="G295" s="5" t="s">
        <v>219</v>
      </c>
      <c r="H295" s="5" t="s">
        <v>219</v>
      </c>
      <c r="I295" s="5">
        <v>3172</v>
      </c>
      <c r="J295" s="5">
        <v>865</v>
      </c>
      <c r="K295" s="5">
        <v>413</v>
      </c>
      <c r="L295" s="5">
        <v>4450</v>
      </c>
      <c r="M295" s="5">
        <v>418</v>
      </c>
      <c r="N295" s="5">
        <v>5</v>
      </c>
      <c r="O295" s="5">
        <v>3</v>
      </c>
      <c r="P295" s="5">
        <v>3</v>
      </c>
      <c r="Q295" s="5">
        <v>0</v>
      </c>
      <c r="R295" s="5">
        <v>0</v>
      </c>
      <c r="S295" s="5">
        <v>0</v>
      </c>
      <c r="T295" s="5">
        <v>0</v>
      </c>
    </row>
    <row r="296">
      <c r="A296" s="20" t="s">
        <v>806</v>
      </c>
      <c r="B296" s="5" t="s">
        <v>807</v>
      </c>
      <c r="C296" s="5">
        <v>42</v>
      </c>
      <c r="D296" s="5" t="s">
        <v>219</v>
      </c>
      <c r="E296" s="5" t="s">
        <v>219</v>
      </c>
      <c r="F296" s="5"/>
      <c r="G296" s="5" t="s">
        <v>219</v>
      </c>
      <c r="H296" s="5" t="s">
        <v>219</v>
      </c>
      <c r="I296" s="5">
        <v>1867</v>
      </c>
      <c r="J296" s="5">
        <v>1148</v>
      </c>
      <c r="K296" s="5">
        <v>1435</v>
      </c>
      <c r="L296" s="5">
        <v>4450</v>
      </c>
      <c r="M296" s="5">
        <v>152</v>
      </c>
      <c r="N296" s="5">
        <v>4</v>
      </c>
      <c r="O296" s="5">
        <v>9</v>
      </c>
      <c r="P296" s="5">
        <v>9</v>
      </c>
      <c r="Q296" s="5">
        <v>0</v>
      </c>
      <c r="R296" s="5">
        <v>0</v>
      </c>
      <c r="S296" s="5">
        <v>1</v>
      </c>
      <c r="T296" s="5">
        <v>0</v>
      </c>
    </row>
    <row r="297">
      <c r="A297" s="20" t="s">
        <v>808</v>
      </c>
      <c r="B297" s="5" t="s">
        <v>809</v>
      </c>
      <c r="C297" s="5">
        <v>62</v>
      </c>
      <c r="D297" s="5" t="s">
        <v>219</v>
      </c>
      <c r="E297" s="5" t="s">
        <v>219</v>
      </c>
      <c r="F297" s="5"/>
      <c r="G297" s="5" t="s">
        <v>219</v>
      </c>
      <c r="H297" s="5" t="s">
        <v>219</v>
      </c>
      <c r="I297" s="5">
        <v>2184</v>
      </c>
      <c r="J297" s="5">
        <v>1247</v>
      </c>
      <c r="K297" s="5">
        <v>821</v>
      </c>
      <c r="L297" s="5">
        <v>4252</v>
      </c>
      <c r="M297" s="5">
        <v>128</v>
      </c>
      <c r="N297" s="5">
        <v>3</v>
      </c>
      <c r="O297" s="5">
        <v>0</v>
      </c>
      <c r="P297" s="5">
        <v>7</v>
      </c>
      <c r="Q297" s="5">
        <v>0</v>
      </c>
      <c r="R297" s="5">
        <v>0</v>
      </c>
      <c r="S297" s="5">
        <v>0</v>
      </c>
      <c r="T297" s="5">
        <v>0</v>
      </c>
    </row>
    <row r="298">
      <c r="A298" s="20" t="s">
        <v>810</v>
      </c>
      <c r="B298" s="5" t="s">
        <v>811</v>
      </c>
      <c r="C298" s="5">
        <v>12</v>
      </c>
      <c r="D298" s="5" t="s">
        <v>219</v>
      </c>
      <c r="E298" s="5" t="s">
        <v>218</v>
      </c>
      <c r="F298" s="5"/>
      <c r="G298" s="5" t="s">
        <v>219</v>
      </c>
      <c r="H298" s="5" t="s">
        <v>219</v>
      </c>
      <c r="I298" s="5">
        <v>972</v>
      </c>
      <c r="J298" s="5">
        <v>1585</v>
      </c>
      <c r="K298" s="5">
        <v>1635</v>
      </c>
      <c r="L298" s="5">
        <v>4192</v>
      </c>
      <c r="M298" s="5">
        <v>113</v>
      </c>
      <c r="N298" s="5">
        <v>3</v>
      </c>
      <c r="O298" s="5">
        <v>3</v>
      </c>
      <c r="P298" s="5">
        <v>3</v>
      </c>
      <c r="Q298" s="5">
        <v>0</v>
      </c>
      <c r="R298" s="5">
        <v>0</v>
      </c>
      <c r="S298" s="5">
        <v>0</v>
      </c>
      <c r="T298" s="5">
        <v>0</v>
      </c>
    </row>
    <row r="299">
      <c r="A299" s="20" t="s">
        <v>812</v>
      </c>
      <c r="B299" s="5" t="s">
        <v>813</v>
      </c>
      <c r="C299" s="5">
        <v>71</v>
      </c>
      <c r="D299" s="5" t="s">
        <v>219</v>
      </c>
      <c r="E299" s="5" t="s">
        <v>219</v>
      </c>
      <c r="F299" s="5"/>
      <c r="G299" s="5" t="s">
        <v>219</v>
      </c>
      <c r="H299" s="5" t="s">
        <v>219</v>
      </c>
      <c r="I299" s="5">
        <v>2217</v>
      </c>
      <c r="J299" s="5">
        <v>1102</v>
      </c>
      <c r="K299" s="5">
        <v>771</v>
      </c>
      <c r="L299" s="5">
        <v>4090</v>
      </c>
      <c r="M299" s="5">
        <v>239</v>
      </c>
      <c r="N299" s="5">
        <v>2</v>
      </c>
      <c r="O299" s="5">
        <v>7</v>
      </c>
      <c r="P299" s="5">
        <v>7</v>
      </c>
      <c r="Q299" s="5">
        <v>0</v>
      </c>
      <c r="R299" s="5">
        <v>0</v>
      </c>
      <c r="S299" s="5">
        <v>0</v>
      </c>
      <c r="T299" s="5">
        <v>0</v>
      </c>
    </row>
    <row r="300">
      <c r="A300" s="20" t="s">
        <v>814</v>
      </c>
      <c r="B300" s="5" t="s">
        <v>815</v>
      </c>
      <c r="C300" s="5">
        <v>63</v>
      </c>
      <c r="D300" s="5" t="s">
        <v>219</v>
      </c>
      <c r="E300" s="5" t="s">
        <v>219</v>
      </c>
      <c r="F300" s="5"/>
      <c r="G300" s="5" t="s">
        <v>219</v>
      </c>
      <c r="H300" s="5" t="s">
        <v>219</v>
      </c>
      <c r="I300" s="5">
        <v>2775</v>
      </c>
      <c r="J300" s="5">
        <v>628</v>
      </c>
      <c r="K300" s="5">
        <v>670</v>
      </c>
      <c r="L300" s="5">
        <v>4073</v>
      </c>
      <c r="M300" s="5">
        <v>202</v>
      </c>
      <c r="N300" s="5">
        <v>1</v>
      </c>
      <c r="O300" s="5">
        <v>0</v>
      </c>
      <c r="P300" s="5">
        <v>17</v>
      </c>
      <c r="Q300" s="5">
        <v>3</v>
      </c>
      <c r="R300" s="5">
        <v>0</v>
      </c>
      <c r="S300" s="5">
        <v>0</v>
      </c>
      <c r="T300" s="5">
        <v>0</v>
      </c>
    </row>
    <row r="301">
      <c r="A301" s="20" t="s">
        <v>816</v>
      </c>
      <c r="B301" s="5" t="s">
        <v>817</v>
      </c>
      <c r="C301" s="5">
        <v>62</v>
      </c>
      <c r="D301" s="5" t="s">
        <v>219</v>
      </c>
      <c r="E301" s="5" t="s">
        <v>219</v>
      </c>
      <c r="F301" s="5"/>
      <c r="G301" s="5" t="s">
        <v>219</v>
      </c>
      <c r="H301" s="5" t="s">
        <v>219</v>
      </c>
      <c r="I301" s="5">
        <v>1642</v>
      </c>
      <c r="J301" s="5">
        <v>710</v>
      </c>
      <c r="K301" s="5">
        <v>1685</v>
      </c>
      <c r="L301" s="5">
        <v>4037</v>
      </c>
      <c r="M301" s="5">
        <v>144</v>
      </c>
      <c r="N301" s="5">
        <v>2</v>
      </c>
      <c r="O301" s="5">
        <v>0</v>
      </c>
      <c r="P301" s="5">
        <v>21</v>
      </c>
      <c r="Q301" s="5">
        <v>0</v>
      </c>
      <c r="R301" s="5">
        <v>0</v>
      </c>
      <c r="S301" s="5">
        <v>0</v>
      </c>
      <c r="T301" s="5">
        <v>0</v>
      </c>
    </row>
    <row r="302">
      <c r="A302" s="20" t="s">
        <v>818</v>
      </c>
      <c r="B302" s="5" t="s">
        <v>819</v>
      </c>
      <c r="C302" s="5">
        <v>71</v>
      </c>
      <c r="D302" s="5" t="s">
        <v>219</v>
      </c>
      <c r="E302" s="5" t="s">
        <v>219</v>
      </c>
      <c r="F302" s="5"/>
      <c r="G302" s="5" t="s">
        <v>219</v>
      </c>
      <c r="H302" s="5" t="s">
        <v>219</v>
      </c>
      <c r="I302" s="5">
        <v>2213</v>
      </c>
      <c r="J302" s="5">
        <v>1141</v>
      </c>
      <c r="K302" s="5">
        <v>679</v>
      </c>
      <c r="L302" s="5">
        <v>4033</v>
      </c>
      <c r="M302" s="5">
        <v>72</v>
      </c>
      <c r="N302" s="5">
        <v>0</v>
      </c>
      <c r="O302" s="5">
        <v>16</v>
      </c>
      <c r="P302" s="5">
        <v>16</v>
      </c>
      <c r="Q302" s="5">
        <v>0</v>
      </c>
      <c r="R302" s="5">
        <v>0</v>
      </c>
      <c r="S302" s="5">
        <v>0</v>
      </c>
      <c r="T302" s="5">
        <v>0</v>
      </c>
    </row>
    <row r="303">
      <c r="A303" s="20" t="s">
        <v>820</v>
      </c>
      <c r="B303" s="5" t="s">
        <v>821</v>
      </c>
      <c r="C303" s="5">
        <v>68</v>
      </c>
      <c r="D303" s="5" t="s">
        <v>219</v>
      </c>
      <c r="E303" s="5" t="s">
        <v>219</v>
      </c>
      <c r="F303" s="5"/>
      <c r="G303" s="5" t="s">
        <v>219</v>
      </c>
      <c r="H303" s="5" t="s">
        <v>219</v>
      </c>
      <c r="I303" s="5">
        <v>1959</v>
      </c>
      <c r="J303" s="5">
        <v>970</v>
      </c>
      <c r="K303" s="5">
        <v>1079</v>
      </c>
      <c r="L303" s="5">
        <v>4008</v>
      </c>
      <c r="M303" s="5">
        <v>78</v>
      </c>
      <c r="N303" s="5">
        <v>3</v>
      </c>
      <c r="O303" s="5">
        <v>0</v>
      </c>
      <c r="P303" s="5">
        <v>0</v>
      </c>
      <c r="Q303" s="5">
        <v>3</v>
      </c>
      <c r="R303" s="5">
        <v>0</v>
      </c>
      <c r="S303" s="5">
        <v>0</v>
      </c>
      <c r="T303" s="5">
        <v>0</v>
      </c>
    </row>
    <row r="304">
      <c r="A304" s="20" t="s">
        <v>822</v>
      </c>
      <c r="B304" s="5" t="s">
        <v>823</v>
      </c>
      <c r="C304" s="5">
        <v>50</v>
      </c>
      <c r="D304" s="5" t="s">
        <v>219</v>
      </c>
      <c r="E304" s="5" t="s">
        <v>219</v>
      </c>
      <c r="F304" s="5"/>
      <c r="G304" s="5" t="s">
        <v>219</v>
      </c>
      <c r="H304" s="5" t="s">
        <v>219</v>
      </c>
      <c r="I304" s="5">
        <v>1452</v>
      </c>
      <c r="J304" s="5">
        <v>1131</v>
      </c>
      <c r="K304" s="5">
        <v>1207</v>
      </c>
      <c r="L304" s="5">
        <v>3790</v>
      </c>
      <c r="M304" s="5">
        <v>185</v>
      </c>
      <c r="N304" s="5">
        <v>0</v>
      </c>
      <c r="O304" s="5">
        <v>20</v>
      </c>
      <c r="P304" s="5">
        <v>20</v>
      </c>
      <c r="Q304" s="5">
        <v>0</v>
      </c>
      <c r="R304" s="5">
        <v>0</v>
      </c>
      <c r="S304" s="5">
        <v>0</v>
      </c>
      <c r="T304" s="5">
        <v>0</v>
      </c>
    </row>
    <row r="305">
      <c r="A305" s="20" t="s">
        <v>824</v>
      </c>
      <c r="B305" s="5" t="s">
        <v>825</v>
      </c>
      <c r="C305" s="5">
        <v>50</v>
      </c>
      <c r="D305" s="5" t="s">
        <v>219</v>
      </c>
      <c r="E305" s="5" t="s">
        <v>219</v>
      </c>
      <c r="F305" s="5"/>
      <c r="G305" s="5" t="s">
        <v>219</v>
      </c>
      <c r="H305" s="5" t="s">
        <v>219</v>
      </c>
      <c r="I305" s="5">
        <v>1637</v>
      </c>
      <c r="J305" s="5">
        <v>938</v>
      </c>
      <c r="K305" s="5">
        <v>1025</v>
      </c>
      <c r="L305" s="5">
        <v>3600</v>
      </c>
      <c r="M305" s="5">
        <v>110</v>
      </c>
      <c r="N305" s="5">
        <v>1</v>
      </c>
      <c r="O305" s="5">
        <v>5</v>
      </c>
      <c r="P305" s="5">
        <v>5</v>
      </c>
      <c r="Q305" s="5">
        <v>0</v>
      </c>
      <c r="R305" s="5">
        <v>0</v>
      </c>
      <c r="S305" s="5">
        <v>0</v>
      </c>
      <c r="T305" s="5">
        <v>0</v>
      </c>
    </row>
    <row r="306">
      <c r="A306" s="20" t="s">
        <v>826</v>
      </c>
      <c r="B306" s="5" t="s">
        <v>827</v>
      </c>
      <c r="C306" s="5">
        <v>27</v>
      </c>
      <c r="D306" s="5" t="s">
        <v>219</v>
      </c>
      <c r="E306" s="5" t="s">
        <v>218</v>
      </c>
      <c r="F306" s="5"/>
      <c r="G306" s="5" t="s">
        <v>219</v>
      </c>
      <c r="H306" s="5" t="s">
        <v>219</v>
      </c>
      <c r="I306" s="5">
        <v>1031</v>
      </c>
      <c r="J306" s="5">
        <v>1279</v>
      </c>
      <c r="K306" s="5">
        <v>1238</v>
      </c>
      <c r="L306" s="5">
        <v>3548</v>
      </c>
      <c r="M306" s="5">
        <v>124</v>
      </c>
      <c r="N306" s="5">
        <v>2</v>
      </c>
      <c r="O306" s="5">
        <v>8</v>
      </c>
      <c r="P306" s="5">
        <v>8</v>
      </c>
      <c r="Q306" s="5">
        <v>1</v>
      </c>
      <c r="R306" s="5">
        <v>0</v>
      </c>
      <c r="S306" s="5">
        <v>0</v>
      </c>
      <c r="T306" s="5">
        <v>0</v>
      </c>
    </row>
    <row r="307">
      <c r="A307" s="20" t="s">
        <v>828</v>
      </c>
      <c r="B307" s="5" t="s">
        <v>829</v>
      </c>
      <c r="C307" s="5">
        <v>66</v>
      </c>
      <c r="D307" s="5" t="s">
        <v>219</v>
      </c>
      <c r="E307" s="5" t="s">
        <v>219</v>
      </c>
      <c r="F307" s="5"/>
      <c r="G307" s="5" t="s">
        <v>219</v>
      </c>
      <c r="H307" s="5" t="s">
        <v>219</v>
      </c>
      <c r="I307" s="5">
        <v>1814</v>
      </c>
      <c r="J307" s="5">
        <v>676</v>
      </c>
      <c r="K307" s="5">
        <v>945</v>
      </c>
      <c r="L307" s="5">
        <v>3435</v>
      </c>
      <c r="M307" s="5">
        <v>200</v>
      </c>
      <c r="N307" s="5">
        <v>3</v>
      </c>
      <c r="O307" s="5">
        <v>0</v>
      </c>
      <c r="P307" s="5">
        <v>47</v>
      </c>
      <c r="Q307" s="5">
        <v>1</v>
      </c>
      <c r="R307" s="5">
        <v>0</v>
      </c>
      <c r="S307" s="5">
        <v>0</v>
      </c>
      <c r="T307" s="5">
        <v>0</v>
      </c>
    </row>
    <row r="308">
      <c r="A308" s="20" t="s">
        <v>830</v>
      </c>
      <c r="B308" s="5" t="s">
        <v>831</v>
      </c>
      <c r="C308" s="5">
        <v>82</v>
      </c>
      <c r="D308" s="5" t="s">
        <v>219</v>
      </c>
      <c r="E308" s="5" t="s">
        <v>219</v>
      </c>
      <c r="F308" s="5"/>
      <c r="G308" s="5" t="s">
        <v>219</v>
      </c>
      <c r="H308" s="5" t="s">
        <v>219</v>
      </c>
      <c r="I308" s="5">
        <v>2292</v>
      </c>
      <c r="J308" s="5">
        <v>622</v>
      </c>
      <c r="K308" s="5">
        <v>516</v>
      </c>
      <c r="L308" s="5">
        <v>3430</v>
      </c>
      <c r="M308" s="5">
        <v>257</v>
      </c>
      <c r="N308" s="5">
        <v>8</v>
      </c>
      <c r="O308" s="5">
        <v>5</v>
      </c>
      <c r="P308" s="5">
        <v>5</v>
      </c>
      <c r="Q308" s="5">
        <v>0</v>
      </c>
      <c r="R308" s="5">
        <v>0</v>
      </c>
      <c r="S308" s="5">
        <v>0</v>
      </c>
      <c r="T308" s="5">
        <v>0</v>
      </c>
    </row>
    <row r="309">
      <c r="A309" s="20" t="s">
        <v>832</v>
      </c>
      <c r="B309" s="5" t="s">
        <v>833</v>
      </c>
      <c r="C309" s="5">
        <v>63</v>
      </c>
      <c r="D309" s="5" t="s">
        <v>219</v>
      </c>
      <c r="E309" s="5" t="s">
        <v>219</v>
      </c>
      <c r="F309" s="5"/>
      <c r="G309" s="5" t="s">
        <v>219</v>
      </c>
      <c r="H309" s="5" t="s">
        <v>219</v>
      </c>
      <c r="I309" s="5">
        <v>2019</v>
      </c>
      <c r="J309" s="5">
        <v>855</v>
      </c>
      <c r="K309" s="5">
        <v>446</v>
      </c>
      <c r="L309" s="5">
        <v>3320</v>
      </c>
      <c r="M309" s="5">
        <v>144</v>
      </c>
      <c r="N309" s="5">
        <v>0</v>
      </c>
      <c r="O309" s="5">
        <v>6</v>
      </c>
      <c r="P309" s="5">
        <v>6</v>
      </c>
      <c r="Q309" s="5">
        <v>0</v>
      </c>
      <c r="R309" s="5">
        <v>0</v>
      </c>
      <c r="S309" s="5">
        <v>0</v>
      </c>
      <c r="T309" s="5">
        <v>0</v>
      </c>
    </row>
    <row r="310">
      <c r="A310" s="20" t="s">
        <v>834</v>
      </c>
      <c r="B310" s="5" t="s">
        <v>835</v>
      </c>
      <c r="C310" s="5">
        <v>83</v>
      </c>
      <c r="D310" s="5" t="s">
        <v>219</v>
      </c>
      <c r="E310" s="5" t="s">
        <v>219</v>
      </c>
      <c r="F310" s="5"/>
      <c r="G310" s="5" t="s">
        <v>219</v>
      </c>
      <c r="H310" s="5" t="s">
        <v>219</v>
      </c>
      <c r="I310" s="5">
        <v>1698</v>
      </c>
      <c r="J310" s="5">
        <v>318</v>
      </c>
      <c r="K310" s="5">
        <v>1201</v>
      </c>
      <c r="L310" s="5">
        <v>3217</v>
      </c>
      <c r="M310" s="5">
        <v>311</v>
      </c>
      <c r="N310" s="5">
        <v>14</v>
      </c>
      <c r="O310" s="5">
        <v>3</v>
      </c>
      <c r="P310" s="5">
        <v>3</v>
      </c>
      <c r="Q310" s="5">
        <v>0</v>
      </c>
      <c r="R310" s="5">
        <v>0</v>
      </c>
      <c r="S310" s="5">
        <v>4</v>
      </c>
      <c r="T310" s="5">
        <v>0</v>
      </c>
    </row>
    <row r="311">
      <c r="A311" s="20" t="s">
        <v>836</v>
      </c>
      <c r="B311" s="5" t="s">
        <v>837</v>
      </c>
      <c r="C311" s="5">
        <v>60</v>
      </c>
      <c r="D311" s="5" t="s">
        <v>219</v>
      </c>
      <c r="E311" s="5" t="s">
        <v>219</v>
      </c>
      <c r="F311" s="5"/>
      <c r="G311" s="5" t="s">
        <v>219</v>
      </c>
      <c r="H311" s="5" t="s">
        <v>219</v>
      </c>
      <c r="I311" s="5">
        <v>1009</v>
      </c>
      <c r="J311" s="5">
        <v>638</v>
      </c>
      <c r="K311" s="5">
        <v>1534</v>
      </c>
      <c r="L311" s="5">
        <v>3181</v>
      </c>
      <c r="M311" s="5">
        <v>67</v>
      </c>
      <c r="N311" s="5">
        <v>9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</row>
    <row r="312">
      <c r="A312" s="20" t="s">
        <v>838</v>
      </c>
      <c r="B312" s="5" t="s">
        <v>839</v>
      </c>
      <c r="C312" s="5">
        <v>83</v>
      </c>
      <c r="D312" s="5" t="s">
        <v>219</v>
      </c>
      <c r="E312" s="5" t="s">
        <v>219</v>
      </c>
      <c r="F312" s="5"/>
      <c r="G312" s="5" t="s">
        <v>219</v>
      </c>
      <c r="H312" s="5" t="s">
        <v>219</v>
      </c>
      <c r="I312" s="5">
        <v>1179</v>
      </c>
      <c r="J312" s="5">
        <v>567</v>
      </c>
      <c r="K312" s="5">
        <v>1401</v>
      </c>
      <c r="L312" s="5">
        <v>3147</v>
      </c>
      <c r="M312" s="5">
        <v>285</v>
      </c>
      <c r="N312" s="5">
        <v>7</v>
      </c>
      <c r="O312" s="5">
        <v>2</v>
      </c>
      <c r="P312" s="5">
        <v>2</v>
      </c>
      <c r="Q312" s="5">
        <v>0</v>
      </c>
      <c r="R312" s="5">
        <v>0</v>
      </c>
      <c r="S312" s="5">
        <v>115</v>
      </c>
      <c r="T312" s="5">
        <v>0</v>
      </c>
    </row>
    <row r="313">
      <c r="A313" s="20" t="s">
        <v>840</v>
      </c>
      <c r="B313" s="5" t="s">
        <v>841</v>
      </c>
      <c r="C313" s="5">
        <v>16</v>
      </c>
      <c r="D313" s="5" t="s">
        <v>219</v>
      </c>
      <c r="E313" s="5" t="s">
        <v>218</v>
      </c>
      <c r="F313" s="5"/>
      <c r="G313" s="5" t="s">
        <v>219</v>
      </c>
      <c r="H313" s="5" t="s">
        <v>219</v>
      </c>
      <c r="I313" s="5">
        <v>1269</v>
      </c>
      <c r="J313" s="5">
        <v>707</v>
      </c>
      <c r="K313" s="5">
        <v>1114</v>
      </c>
      <c r="L313" s="5">
        <v>3090</v>
      </c>
      <c r="M313" s="5">
        <v>125</v>
      </c>
      <c r="N313" s="5">
        <v>0</v>
      </c>
      <c r="O313" s="5">
        <v>22</v>
      </c>
      <c r="P313" s="5">
        <v>22</v>
      </c>
      <c r="Q313" s="5">
        <v>0</v>
      </c>
      <c r="R313" s="5">
        <v>0</v>
      </c>
      <c r="S313" s="5">
        <v>0</v>
      </c>
      <c r="T313" s="5">
        <v>0</v>
      </c>
    </row>
    <row r="314">
      <c r="A314" s="20" t="s">
        <v>842</v>
      </c>
      <c r="B314" s="5" t="s">
        <v>843</v>
      </c>
      <c r="C314" s="5">
        <v>43</v>
      </c>
      <c r="D314" s="5" t="s">
        <v>219</v>
      </c>
      <c r="E314" s="5" t="s">
        <v>219</v>
      </c>
      <c r="F314" s="5"/>
      <c r="G314" s="5" t="s">
        <v>219</v>
      </c>
      <c r="H314" s="5" t="s">
        <v>219</v>
      </c>
      <c r="I314" s="5">
        <v>1089</v>
      </c>
      <c r="J314" s="5">
        <v>790</v>
      </c>
      <c r="K314" s="5">
        <v>1146</v>
      </c>
      <c r="L314" s="5">
        <v>3025</v>
      </c>
      <c r="M314" s="5">
        <v>217</v>
      </c>
      <c r="N314" s="5">
        <v>8</v>
      </c>
      <c r="O314" s="5">
        <v>20</v>
      </c>
      <c r="P314" s="5">
        <v>20</v>
      </c>
      <c r="Q314" s="5">
        <v>0</v>
      </c>
      <c r="R314" s="5">
        <v>0</v>
      </c>
      <c r="S314" s="5">
        <v>3</v>
      </c>
      <c r="T314" s="5">
        <v>0</v>
      </c>
    </row>
    <row r="315">
      <c r="A315" s="20" t="s">
        <v>844</v>
      </c>
      <c r="B315" s="5" t="s">
        <v>845</v>
      </c>
      <c r="C315" s="5">
        <v>88</v>
      </c>
      <c r="D315" s="5" t="s">
        <v>219</v>
      </c>
      <c r="E315" s="5" t="s">
        <v>219</v>
      </c>
      <c r="F315" s="5"/>
      <c r="G315" s="5" t="s">
        <v>219</v>
      </c>
      <c r="H315" s="5" t="s">
        <v>219</v>
      </c>
      <c r="I315" s="5">
        <v>1590</v>
      </c>
      <c r="J315" s="5">
        <v>620</v>
      </c>
      <c r="K315" s="5">
        <v>797</v>
      </c>
      <c r="L315" s="5">
        <v>3007</v>
      </c>
      <c r="M315" s="5">
        <v>145</v>
      </c>
      <c r="N315" s="5">
        <v>0</v>
      </c>
      <c r="O315" s="5">
        <v>0</v>
      </c>
      <c r="P315" s="5">
        <v>12</v>
      </c>
      <c r="Q315" s="5">
        <v>0</v>
      </c>
      <c r="R315" s="5">
        <v>0</v>
      </c>
      <c r="S315" s="5">
        <v>73</v>
      </c>
      <c r="T315" s="5">
        <v>0</v>
      </c>
    </row>
    <row r="316">
      <c r="A316" s="20" t="s">
        <v>846</v>
      </c>
      <c r="B316" s="5" t="s">
        <v>847</v>
      </c>
      <c r="C316" s="5">
        <v>62</v>
      </c>
      <c r="D316" s="5" t="s">
        <v>219</v>
      </c>
      <c r="E316" s="5" t="s">
        <v>219</v>
      </c>
      <c r="F316" s="5"/>
      <c r="G316" s="5" t="s">
        <v>219</v>
      </c>
      <c r="H316" s="5" t="s">
        <v>219</v>
      </c>
      <c r="I316" s="5">
        <v>1654</v>
      </c>
      <c r="J316" s="5">
        <v>967</v>
      </c>
      <c r="K316" s="5">
        <v>266</v>
      </c>
      <c r="L316" s="5">
        <v>2887</v>
      </c>
      <c r="M316" s="5">
        <v>755</v>
      </c>
      <c r="N316" s="5">
        <v>4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</row>
    <row r="317">
      <c r="A317" s="20" t="s">
        <v>848</v>
      </c>
      <c r="B317" s="5" t="s">
        <v>849</v>
      </c>
      <c r="C317" s="5">
        <v>78</v>
      </c>
      <c r="D317" s="5" t="s">
        <v>219</v>
      </c>
      <c r="E317" s="5" t="s">
        <v>219</v>
      </c>
      <c r="F317" s="5"/>
      <c r="G317" s="5" t="s">
        <v>219</v>
      </c>
      <c r="H317" s="5" t="s">
        <v>219</v>
      </c>
      <c r="I317" s="5">
        <v>1438</v>
      </c>
      <c r="J317" s="5">
        <v>539</v>
      </c>
      <c r="K317" s="5">
        <v>798</v>
      </c>
      <c r="L317" s="5">
        <v>2775</v>
      </c>
      <c r="M317" s="5">
        <v>132</v>
      </c>
      <c r="N317" s="5">
        <v>0</v>
      </c>
      <c r="O317" s="5">
        <v>7</v>
      </c>
      <c r="P317" s="5">
        <v>7</v>
      </c>
      <c r="Q317" s="5">
        <v>0</v>
      </c>
      <c r="R317" s="5">
        <v>0</v>
      </c>
      <c r="S317" s="5">
        <v>0</v>
      </c>
      <c r="T317" s="5">
        <v>0</v>
      </c>
    </row>
    <row r="318">
      <c r="A318" s="20" t="s">
        <v>850</v>
      </c>
      <c r="B318" s="5" t="s">
        <v>851</v>
      </c>
      <c r="C318" s="5">
        <v>13</v>
      </c>
      <c r="D318" s="5" t="s">
        <v>219</v>
      </c>
      <c r="E318" s="5" t="s">
        <v>218</v>
      </c>
      <c r="F318" s="5"/>
      <c r="G318" s="5" t="s">
        <v>219</v>
      </c>
      <c r="H318" s="5" t="s">
        <v>219</v>
      </c>
      <c r="I318" s="5">
        <v>656</v>
      </c>
      <c r="J318" s="5">
        <v>1181</v>
      </c>
      <c r="K318" s="5">
        <v>928</v>
      </c>
      <c r="L318" s="5">
        <v>2765</v>
      </c>
      <c r="M318" s="5">
        <v>92</v>
      </c>
      <c r="N318" s="5">
        <v>0</v>
      </c>
      <c r="O318" s="5">
        <v>25</v>
      </c>
      <c r="P318" s="5">
        <v>25</v>
      </c>
      <c r="Q318" s="5">
        <v>0</v>
      </c>
      <c r="R318" s="5">
        <v>0</v>
      </c>
      <c r="S318" s="5">
        <v>0</v>
      </c>
      <c r="T318" s="5">
        <v>0</v>
      </c>
    </row>
    <row r="319">
      <c r="A319" s="20" t="s">
        <v>852</v>
      </c>
      <c r="B319" s="5" t="s">
        <v>853</v>
      </c>
      <c r="C319" s="5">
        <v>76</v>
      </c>
      <c r="D319" s="5" t="s">
        <v>219</v>
      </c>
      <c r="E319" s="5" t="s">
        <v>219</v>
      </c>
      <c r="F319" s="5"/>
      <c r="G319" s="5" t="s">
        <v>219</v>
      </c>
      <c r="H319" s="5" t="s">
        <v>219</v>
      </c>
      <c r="I319" s="5">
        <v>1266</v>
      </c>
      <c r="J319" s="5">
        <v>1042</v>
      </c>
      <c r="K319" s="5">
        <v>397</v>
      </c>
      <c r="L319" s="5">
        <v>2705</v>
      </c>
      <c r="M319" s="5">
        <v>187</v>
      </c>
      <c r="N319" s="5">
        <v>3</v>
      </c>
      <c r="O319" s="5">
        <v>62</v>
      </c>
      <c r="P319" s="5">
        <v>62</v>
      </c>
      <c r="Q319" s="5">
        <v>0</v>
      </c>
      <c r="R319" s="5">
        <v>0</v>
      </c>
      <c r="S319" s="5">
        <v>0</v>
      </c>
      <c r="T319" s="5">
        <v>0</v>
      </c>
    </row>
    <row r="320">
      <c r="A320" s="20" t="s">
        <v>854</v>
      </c>
      <c r="B320" s="5" t="s">
        <v>855</v>
      </c>
      <c r="C320" s="5">
        <v>33</v>
      </c>
      <c r="D320" s="5" t="s">
        <v>219</v>
      </c>
      <c r="E320" s="5" t="s">
        <v>218</v>
      </c>
      <c r="F320" s="5"/>
      <c r="G320" s="5" t="s">
        <v>219</v>
      </c>
      <c r="H320" s="5" t="s">
        <v>219</v>
      </c>
      <c r="I320" s="5">
        <v>544</v>
      </c>
      <c r="J320" s="5">
        <v>983</v>
      </c>
      <c r="K320" s="5">
        <v>1058</v>
      </c>
      <c r="L320" s="5">
        <v>2585</v>
      </c>
      <c r="M320" s="5">
        <v>95</v>
      </c>
      <c r="N320" s="5">
        <v>0</v>
      </c>
      <c r="O320" s="5">
        <v>0</v>
      </c>
      <c r="P320" s="5">
        <v>2</v>
      </c>
      <c r="Q320" s="5">
        <v>2</v>
      </c>
      <c r="R320" s="5">
        <v>0</v>
      </c>
      <c r="S320" s="5">
        <v>1</v>
      </c>
      <c r="T320" s="5">
        <v>0</v>
      </c>
    </row>
    <row r="321">
      <c r="A321" s="20" t="s">
        <v>856</v>
      </c>
      <c r="B321" s="5" t="s">
        <v>857</v>
      </c>
      <c r="C321" s="5">
        <v>64</v>
      </c>
      <c r="D321" s="5" t="s">
        <v>219</v>
      </c>
      <c r="E321" s="5" t="s">
        <v>219</v>
      </c>
      <c r="F321" s="5"/>
      <c r="G321" s="5" t="s">
        <v>219</v>
      </c>
      <c r="H321" s="5" t="s">
        <v>219</v>
      </c>
      <c r="I321" s="5">
        <v>649</v>
      </c>
      <c r="J321" s="5">
        <v>726</v>
      </c>
      <c r="K321" s="5">
        <v>1190</v>
      </c>
      <c r="L321" s="5">
        <v>2565</v>
      </c>
      <c r="M321" s="5">
        <v>188</v>
      </c>
      <c r="N321" s="5">
        <v>1</v>
      </c>
      <c r="O321" s="5">
        <v>0</v>
      </c>
      <c r="P321" s="5">
        <v>5</v>
      </c>
      <c r="Q321" s="5">
        <v>0</v>
      </c>
      <c r="R321" s="5">
        <v>0</v>
      </c>
      <c r="S321" s="5">
        <v>0</v>
      </c>
      <c r="T321" s="5">
        <v>0</v>
      </c>
    </row>
    <row r="322">
      <c r="A322" s="20" t="s">
        <v>858</v>
      </c>
      <c r="B322" s="5" t="s">
        <v>859</v>
      </c>
      <c r="C322" s="5">
        <v>52</v>
      </c>
      <c r="D322" s="5" t="s">
        <v>219</v>
      </c>
      <c r="E322" s="5" t="s">
        <v>219</v>
      </c>
      <c r="F322" s="5"/>
      <c r="G322" s="5" t="s">
        <v>219</v>
      </c>
      <c r="H322" s="5" t="s">
        <v>219</v>
      </c>
      <c r="I322" s="5">
        <v>1115</v>
      </c>
      <c r="J322" s="5">
        <v>762</v>
      </c>
      <c r="K322" s="5">
        <v>682</v>
      </c>
      <c r="L322" s="5">
        <v>2559</v>
      </c>
      <c r="M322" s="5">
        <v>162</v>
      </c>
      <c r="N322" s="5">
        <v>7</v>
      </c>
      <c r="O322" s="5">
        <v>0</v>
      </c>
      <c r="P322" s="5">
        <v>4</v>
      </c>
      <c r="Q322" s="5">
        <v>0</v>
      </c>
      <c r="R322" s="5">
        <v>0</v>
      </c>
      <c r="S322" s="5">
        <v>1</v>
      </c>
      <c r="T322" s="5">
        <v>0</v>
      </c>
    </row>
    <row r="323">
      <c r="A323" s="20" t="s">
        <v>860</v>
      </c>
      <c r="B323" s="5" t="s">
        <v>861</v>
      </c>
      <c r="C323" s="5">
        <v>59</v>
      </c>
      <c r="D323" s="5" t="s">
        <v>219</v>
      </c>
      <c r="E323" s="5" t="s">
        <v>219</v>
      </c>
      <c r="F323" s="5"/>
      <c r="G323" s="5" t="s">
        <v>219</v>
      </c>
      <c r="H323" s="5" t="s">
        <v>219</v>
      </c>
      <c r="I323" s="5">
        <v>1481</v>
      </c>
      <c r="J323" s="5">
        <v>706</v>
      </c>
      <c r="K323" s="5">
        <v>334</v>
      </c>
      <c r="L323" s="5">
        <v>2521</v>
      </c>
      <c r="M323" s="5">
        <v>345</v>
      </c>
      <c r="N323" s="5">
        <v>8</v>
      </c>
      <c r="O323" s="5">
        <v>12</v>
      </c>
      <c r="P323" s="5">
        <v>12</v>
      </c>
      <c r="Q323" s="5">
        <v>0</v>
      </c>
      <c r="R323" s="5">
        <v>0</v>
      </c>
      <c r="S323" s="5">
        <v>0</v>
      </c>
      <c r="T323" s="5">
        <v>0</v>
      </c>
    </row>
    <row r="324">
      <c r="A324" s="20" t="s">
        <v>862</v>
      </c>
      <c r="B324" s="5" t="s">
        <v>863</v>
      </c>
      <c r="C324" s="5">
        <v>53</v>
      </c>
      <c r="D324" s="5" t="s">
        <v>219</v>
      </c>
      <c r="E324" s="5" t="s">
        <v>219</v>
      </c>
      <c r="F324" s="5"/>
      <c r="G324" s="5" t="s">
        <v>219</v>
      </c>
      <c r="H324" s="5" t="s">
        <v>219</v>
      </c>
      <c r="I324" s="5">
        <v>1318</v>
      </c>
      <c r="J324" s="5">
        <v>538</v>
      </c>
      <c r="K324" s="5">
        <v>621</v>
      </c>
      <c r="L324" s="5">
        <v>2477</v>
      </c>
      <c r="M324" s="5">
        <v>85</v>
      </c>
      <c r="N324" s="5">
        <v>57</v>
      </c>
      <c r="O324" s="5">
        <v>0</v>
      </c>
      <c r="P324" s="5">
        <v>76</v>
      </c>
      <c r="Q324" s="5">
        <v>0</v>
      </c>
      <c r="R324" s="5">
        <v>0</v>
      </c>
      <c r="S324" s="5">
        <v>0</v>
      </c>
      <c r="T324" s="5">
        <v>0</v>
      </c>
    </row>
    <row r="325">
      <c r="A325" s="20" t="s">
        <v>864</v>
      </c>
      <c r="B325" s="5" t="s">
        <v>865</v>
      </c>
      <c r="C325" s="5">
        <v>75</v>
      </c>
      <c r="D325" s="5" t="s">
        <v>219</v>
      </c>
      <c r="E325" s="5" t="s">
        <v>219</v>
      </c>
      <c r="F325" s="5"/>
      <c r="G325" s="5" t="s">
        <v>219</v>
      </c>
      <c r="H325" s="5" t="s">
        <v>219</v>
      </c>
      <c r="I325" s="5">
        <v>1134</v>
      </c>
      <c r="J325" s="5">
        <v>628</v>
      </c>
      <c r="K325" s="5">
        <v>695</v>
      </c>
      <c r="L325" s="5">
        <v>2457</v>
      </c>
      <c r="M325" s="5">
        <v>129</v>
      </c>
      <c r="N325" s="5">
        <v>12</v>
      </c>
      <c r="O325" s="5">
        <v>1</v>
      </c>
      <c r="P325" s="5">
        <v>1</v>
      </c>
      <c r="Q325" s="5">
        <v>3</v>
      </c>
      <c r="R325" s="5">
        <v>0</v>
      </c>
      <c r="S325" s="5">
        <v>89</v>
      </c>
      <c r="T325" s="5">
        <v>0</v>
      </c>
    </row>
    <row r="326">
      <c r="A326" s="20" t="s">
        <v>866</v>
      </c>
      <c r="B326" s="5" t="s">
        <v>867</v>
      </c>
      <c r="C326" s="5">
        <v>57</v>
      </c>
      <c r="D326" s="5" t="s">
        <v>219</v>
      </c>
      <c r="E326" s="5" t="s">
        <v>219</v>
      </c>
      <c r="F326" s="5"/>
      <c r="G326" s="5" t="s">
        <v>219</v>
      </c>
      <c r="H326" s="5" t="s">
        <v>219</v>
      </c>
      <c r="I326" s="5">
        <v>1085</v>
      </c>
      <c r="J326" s="5">
        <v>699</v>
      </c>
      <c r="K326" s="5">
        <v>643</v>
      </c>
      <c r="L326" s="5">
        <v>2427</v>
      </c>
      <c r="M326" s="5">
        <v>119</v>
      </c>
      <c r="N326" s="5">
        <v>4</v>
      </c>
      <c r="O326" s="5">
        <v>0</v>
      </c>
      <c r="P326" s="5">
        <v>1</v>
      </c>
      <c r="Q326" s="5">
        <v>0</v>
      </c>
      <c r="R326" s="5">
        <v>0</v>
      </c>
      <c r="S326" s="5">
        <v>0</v>
      </c>
      <c r="T326" s="5">
        <v>0</v>
      </c>
    </row>
    <row r="327">
      <c r="A327" s="20" t="s">
        <v>868</v>
      </c>
      <c r="B327" s="5" t="s">
        <v>869</v>
      </c>
      <c r="C327" s="5">
        <v>51</v>
      </c>
      <c r="D327" s="5" t="s">
        <v>219</v>
      </c>
      <c r="E327" s="5" t="s">
        <v>219</v>
      </c>
      <c r="F327" s="5"/>
      <c r="G327" s="5" t="s">
        <v>219</v>
      </c>
      <c r="H327" s="5" t="s">
        <v>219</v>
      </c>
      <c r="I327" s="5">
        <v>1218</v>
      </c>
      <c r="J327" s="5">
        <v>616</v>
      </c>
      <c r="K327" s="5">
        <v>538</v>
      </c>
      <c r="L327" s="5">
        <v>2372</v>
      </c>
      <c r="M327" s="5">
        <v>96</v>
      </c>
      <c r="N327" s="5">
        <v>0</v>
      </c>
      <c r="O327" s="5">
        <v>0</v>
      </c>
      <c r="P327" s="5">
        <v>4</v>
      </c>
      <c r="Q327" s="5">
        <v>0</v>
      </c>
      <c r="R327" s="5">
        <v>0</v>
      </c>
      <c r="S327" s="5">
        <v>1</v>
      </c>
      <c r="T327" s="5">
        <v>0</v>
      </c>
    </row>
    <row r="328">
      <c r="A328" s="20" t="s">
        <v>870</v>
      </c>
      <c r="B328" s="5" t="s">
        <v>871</v>
      </c>
      <c r="C328" s="5">
        <v>94</v>
      </c>
      <c r="D328" s="5" t="s">
        <v>219</v>
      </c>
      <c r="E328" s="5" t="s">
        <v>219</v>
      </c>
      <c r="F328" s="5"/>
      <c r="G328" s="5" t="s">
        <v>219</v>
      </c>
      <c r="H328" s="5" t="s">
        <v>219</v>
      </c>
      <c r="I328" s="5">
        <v>583</v>
      </c>
      <c r="J328" s="5">
        <v>852</v>
      </c>
      <c r="K328" s="5">
        <v>935</v>
      </c>
      <c r="L328" s="5">
        <v>2370</v>
      </c>
      <c r="M328" s="5">
        <v>154</v>
      </c>
      <c r="N328" s="5">
        <v>307</v>
      </c>
      <c r="O328" s="5">
        <v>1</v>
      </c>
      <c r="P328" s="5">
        <v>1</v>
      </c>
      <c r="Q328" s="5">
        <v>0</v>
      </c>
      <c r="R328" s="5">
        <v>0</v>
      </c>
      <c r="S328" s="5">
        <v>0</v>
      </c>
      <c r="T328" s="5">
        <v>0</v>
      </c>
    </row>
    <row r="329">
      <c r="A329" s="20" t="s">
        <v>872</v>
      </c>
      <c r="B329" s="5" t="s">
        <v>873</v>
      </c>
      <c r="C329" s="5">
        <v>83</v>
      </c>
      <c r="D329" s="5" t="s">
        <v>219</v>
      </c>
      <c r="E329" s="5" t="s">
        <v>219</v>
      </c>
      <c r="F329" s="5"/>
      <c r="G329" s="5" t="s">
        <v>219</v>
      </c>
      <c r="H329" s="5" t="s">
        <v>219</v>
      </c>
      <c r="I329" s="5">
        <v>1337</v>
      </c>
      <c r="J329" s="5">
        <v>545</v>
      </c>
      <c r="K329" s="5">
        <v>439</v>
      </c>
      <c r="L329" s="5">
        <v>2321</v>
      </c>
      <c r="M329" s="5">
        <v>170</v>
      </c>
      <c r="N329" s="5">
        <v>2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</row>
    <row r="330">
      <c r="A330" s="20" t="s">
        <v>874</v>
      </c>
      <c r="B330" s="5" t="s">
        <v>875</v>
      </c>
      <c r="C330" s="5">
        <v>97</v>
      </c>
      <c r="D330" s="5" t="s">
        <v>219</v>
      </c>
      <c r="E330" s="5" t="s">
        <v>219</v>
      </c>
      <c r="F330" s="5"/>
      <c r="G330" s="5" t="s">
        <v>219</v>
      </c>
      <c r="H330" s="5" t="s">
        <v>219</v>
      </c>
      <c r="I330" s="5">
        <v>1034</v>
      </c>
      <c r="J330" s="5">
        <v>443</v>
      </c>
      <c r="K330" s="5">
        <v>814</v>
      </c>
      <c r="L330" s="5">
        <v>2291</v>
      </c>
      <c r="M330" s="5">
        <v>68</v>
      </c>
      <c r="N330" s="5">
        <v>1</v>
      </c>
      <c r="O330" s="5">
        <v>0</v>
      </c>
      <c r="P330" s="5">
        <v>2</v>
      </c>
      <c r="Q330" s="5">
        <v>0</v>
      </c>
      <c r="R330" s="5">
        <v>0</v>
      </c>
      <c r="S330" s="5">
        <v>0</v>
      </c>
      <c r="T330" s="5">
        <v>0</v>
      </c>
    </row>
    <row r="331">
      <c r="A331" s="20" t="s">
        <v>876</v>
      </c>
      <c r="B331" s="5" t="s">
        <v>877</v>
      </c>
      <c r="C331" s="5">
        <v>71</v>
      </c>
      <c r="D331" s="5" t="s">
        <v>219</v>
      </c>
      <c r="E331" s="5" t="s">
        <v>219</v>
      </c>
      <c r="F331" s="5"/>
      <c r="G331" s="5" t="s">
        <v>219</v>
      </c>
      <c r="H331" s="5" t="s">
        <v>219</v>
      </c>
      <c r="I331" s="5">
        <v>916</v>
      </c>
      <c r="J331" s="5">
        <v>698</v>
      </c>
      <c r="K331" s="5">
        <v>496</v>
      </c>
      <c r="L331" s="5">
        <v>2110</v>
      </c>
      <c r="M331" s="5">
        <v>507</v>
      </c>
      <c r="N331" s="5">
        <v>2</v>
      </c>
      <c r="O331" s="5">
        <v>0</v>
      </c>
      <c r="P331" s="5">
        <v>21</v>
      </c>
      <c r="Q331" s="5">
        <v>0</v>
      </c>
      <c r="R331" s="5">
        <v>0</v>
      </c>
      <c r="S331" s="5">
        <v>76</v>
      </c>
      <c r="T331" s="5">
        <v>0</v>
      </c>
    </row>
    <row r="332">
      <c r="A332" s="20" t="s">
        <v>878</v>
      </c>
      <c r="B332" s="5" t="s">
        <v>879</v>
      </c>
      <c r="C332" s="5">
        <v>49</v>
      </c>
      <c r="D332" s="5" t="s">
        <v>219</v>
      </c>
      <c r="E332" s="5" t="s">
        <v>219</v>
      </c>
      <c r="F332" s="5"/>
      <c r="G332" s="5" t="s">
        <v>219</v>
      </c>
      <c r="H332" s="5" t="s">
        <v>219</v>
      </c>
      <c r="I332" s="5">
        <v>1431</v>
      </c>
      <c r="J332" s="5">
        <v>429</v>
      </c>
      <c r="K332" s="5">
        <v>226</v>
      </c>
      <c r="L332" s="5">
        <v>2086</v>
      </c>
      <c r="M332" s="5">
        <v>122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</row>
    <row r="333">
      <c r="A333" s="20" t="s">
        <v>880</v>
      </c>
      <c r="B333" s="5" t="s">
        <v>881</v>
      </c>
      <c r="C333" s="5">
        <v>46</v>
      </c>
      <c r="D333" s="5" t="s">
        <v>219</v>
      </c>
      <c r="E333" s="5" t="s">
        <v>219</v>
      </c>
      <c r="F333" s="5"/>
      <c r="G333" s="5" t="s">
        <v>219</v>
      </c>
      <c r="H333" s="5" t="s">
        <v>219</v>
      </c>
      <c r="I333" s="5">
        <v>987</v>
      </c>
      <c r="J333" s="5">
        <v>570</v>
      </c>
      <c r="K333" s="5">
        <v>443</v>
      </c>
      <c r="L333" s="5">
        <v>2000</v>
      </c>
      <c r="M333" s="5">
        <v>53</v>
      </c>
      <c r="N333" s="5">
        <v>2</v>
      </c>
      <c r="O333" s="5">
        <v>0</v>
      </c>
      <c r="P333" s="5">
        <v>10</v>
      </c>
      <c r="Q333" s="5">
        <v>0</v>
      </c>
      <c r="R333" s="5">
        <v>0</v>
      </c>
      <c r="S333" s="5">
        <v>0</v>
      </c>
      <c r="T333" s="5">
        <v>0</v>
      </c>
    </row>
    <row r="334">
      <c r="A334" s="20" t="s">
        <v>882</v>
      </c>
      <c r="B334" s="5" t="s">
        <v>883</v>
      </c>
      <c r="C334" s="5">
        <v>62</v>
      </c>
      <c r="D334" s="5" t="s">
        <v>219</v>
      </c>
      <c r="E334" s="5" t="s">
        <v>219</v>
      </c>
      <c r="F334" s="5"/>
      <c r="G334" s="5" t="s">
        <v>219</v>
      </c>
      <c r="H334" s="5" t="s">
        <v>219</v>
      </c>
      <c r="I334" s="5">
        <v>1147</v>
      </c>
      <c r="J334" s="5">
        <v>345</v>
      </c>
      <c r="K334" s="5">
        <v>320</v>
      </c>
      <c r="L334" s="5">
        <v>1812</v>
      </c>
      <c r="M334" s="5">
        <v>194</v>
      </c>
      <c r="N334" s="5">
        <v>5</v>
      </c>
      <c r="O334" s="5">
        <v>3</v>
      </c>
      <c r="P334" s="5">
        <v>3</v>
      </c>
      <c r="Q334" s="5">
        <v>2</v>
      </c>
      <c r="R334" s="5">
        <v>0</v>
      </c>
      <c r="S334" s="5">
        <v>0</v>
      </c>
      <c r="T334" s="5">
        <v>0</v>
      </c>
    </row>
    <row r="335">
      <c r="A335" s="20" t="s">
        <v>884</v>
      </c>
      <c r="B335" s="5" t="s">
        <v>885</v>
      </c>
      <c r="C335" s="5">
        <v>45</v>
      </c>
      <c r="D335" s="5" t="s">
        <v>219</v>
      </c>
      <c r="E335" s="5" t="s">
        <v>219</v>
      </c>
      <c r="F335" s="5"/>
      <c r="G335" s="5" t="s">
        <v>219</v>
      </c>
      <c r="H335" s="5" t="s">
        <v>219</v>
      </c>
      <c r="I335" s="5">
        <v>849</v>
      </c>
      <c r="J335" s="5">
        <v>577</v>
      </c>
      <c r="K335" s="5">
        <v>376</v>
      </c>
      <c r="L335" s="5">
        <v>1802</v>
      </c>
      <c r="M335" s="5">
        <v>100</v>
      </c>
      <c r="N335" s="5">
        <v>19</v>
      </c>
      <c r="O335" s="5">
        <v>0</v>
      </c>
      <c r="P335" s="5">
        <v>11</v>
      </c>
      <c r="Q335" s="5">
        <v>1</v>
      </c>
      <c r="R335" s="5">
        <v>0</v>
      </c>
      <c r="S335" s="5">
        <v>72</v>
      </c>
      <c r="T335" s="5">
        <v>0</v>
      </c>
    </row>
    <row r="336">
      <c r="A336" s="20" t="s">
        <v>886</v>
      </c>
      <c r="B336" s="5" t="s">
        <v>887</v>
      </c>
      <c r="C336" s="5">
        <v>61</v>
      </c>
      <c r="D336" s="5" t="s">
        <v>219</v>
      </c>
      <c r="E336" s="5" t="s">
        <v>219</v>
      </c>
      <c r="F336" s="5"/>
      <c r="G336" s="5" t="s">
        <v>219</v>
      </c>
      <c r="H336" s="5" t="s">
        <v>219</v>
      </c>
      <c r="I336" s="5">
        <v>1249</v>
      </c>
      <c r="J336" s="5">
        <v>230</v>
      </c>
      <c r="K336" s="5">
        <v>266</v>
      </c>
      <c r="L336" s="5">
        <v>1745</v>
      </c>
      <c r="M336" s="5">
        <v>179</v>
      </c>
      <c r="N336" s="5">
        <v>4</v>
      </c>
      <c r="O336" s="5">
        <v>0</v>
      </c>
      <c r="P336" s="5">
        <v>0</v>
      </c>
      <c r="Q336" s="5">
        <v>0</v>
      </c>
      <c r="R336" s="5">
        <v>0</v>
      </c>
      <c r="S336" s="5">
        <v>155</v>
      </c>
      <c r="T336" s="5">
        <v>0</v>
      </c>
    </row>
    <row r="337">
      <c r="A337" s="20" t="s">
        <v>888</v>
      </c>
      <c r="B337" s="5" t="s">
        <v>889</v>
      </c>
      <c r="C337" s="5">
        <v>66</v>
      </c>
      <c r="D337" s="5" t="s">
        <v>219</v>
      </c>
      <c r="E337" s="5" t="s">
        <v>219</v>
      </c>
      <c r="F337" s="5"/>
      <c r="G337" s="5" t="s">
        <v>219</v>
      </c>
      <c r="H337" s="5" t="s">
        <v>219</v>
      </c>
      <c r="I337" s="5">
        <v>566</v>
      </c>
      <c r="J337" s="5">
        <v>383</v>
      </c>
      <c r="K337" s="5">
        <v>738</v>
      </c>
      <c r="L337" s="5">
        <v>1687</v>
      </c>
      <c r="M337" s="5">
        <v>45</v>
      </c>
      <c r="N337" s="5">
        <v>5</v>
      </c>
      <c r="O337" s="5">
        <v>2</v>
      </c>
      <c r="P337" s="5">
        <v>2</v>
      </c>
      <c r="Q337" s="5">
        <v>0</v>
      </c>
      <c r="R337" s="5">
        <v>0</v>
      </c>
      <c r="S337" s="5">
        <v>0</v>
      </c>
      <c r="T337" s="5">
        <v>0</v>
      </c>
    </row>
    <row r="338">
      <c r="A338" s="20" t="s">
        <v>890</v>
      </c>
      <c r="B338" s="5" t="s">
        <v>891</v>
      </c>
      <c r="C338" s="5">
        <v>73</v>
      </c>
      <c r="D338" s="5" t="s">
        <v>219</v>
      </c>
      <c r="E338" s="5" t="s">
        <v>219</v>
      </c>
      <c r="F338" s="5"/>
      <c r="G338" s="5" t="s">
        <v>219</v>
      </c>
      <c r="H338" s="5" t="s">
        <v>219</v>
      </c>
      <c r="I338" s="5">
        <v>831</v>
      </c>
      <c r="J338" s="5">
        <v>436</v>
      </c>
      <c r="K338" s="5">
        <v>413</v>
      </c>
      <c r="L338" s="5">
        <v>1680</v>
      </c>
      <c r="M338" s="5">
        <v>118</v>
      </c>
      <c r="N338" s="5">
        <v>4</v>
      </c>
      <c r="O338" s="5">
        <v>4</v>
      </c>
      <c r="P338" s="5">
        <v>4</v>
      </c>
      <c r="Q338" s="5">
        <v>1</v>
      </c>
      <c r="R338" s="5">
        <v>0</v>
      </c>
      <c r="S338" s="5">
        <v>0</v>
      </c>
      <c r="T338" s="5">
        <v>0</v>
      </c>
    </row>
    <row r="339">
      <c r="A339" s="20" t="s">
        <v>892</v>
      </c>
      <c r="B339" s="5" t="s">
        <v>893</v>
      </c>
      <c r="C339" s="5">
        <v>66</v>
      </c>
      <c r="D339" s="5" t="s">
        <v>219</v>
      </c>
      <c r="E339" s="5" t="s">
        <v>219</v>
      </c>
      <c r="F339" s="5"/>
      <c r="G339" s="5" t="s">
        <v>219</v>
      </c>
      <c r="H339" s="5" t="s">
        <v>219</v>
      </c>
      <c r="I339" s="5">
        <v>889</v>
      </c>
      <c r="J339" s="5">
        <v>477</v>
      </c>
      <c r="K339" s="5">
        <v>312</v>
      </c>
      <c r="L339" s="5">
        <v>1678</v>
      </c>
      <c r="M339" s="5">
        <v>63</v>
      </c>
      <c r="N339" s="5">
        <v>7</v>
      </c>
      <c r="O339" s="5">
        <v>8</v>
      </c>
      <c r="P339" s="5">
        <v>8</v>
      </c>
      <c r="Q339" s="5">
        <v>0</v>
      </c>
      <c r="R339" s="5">
        <v>0</v>
      </c>
      <c r="S339" s="5">
        <v>0</v>
      </c>
      <c r="T339" s="5">
        <v>0</v>
      </c>
    </row>
    <row r="340">
      <c r="A340" s="20" t="s">
        <v>894</v>
      </c>
      <c r="B340" s="5" t="s">
        <v>895</v>
      </c>
      <c r="C340" s="5">
        <v>68</v>
      </c>
      <c r="D340" s="5" t="s">
        <v>219</v>
      </c>
      <c r="E340" s="5" t="s">
        <v>219</v>
      </c>
      <c r="F340" s="5"/>
      <c r="G340" s="5" t="s">
        <v>219</v>
      </c>
      <c r="H340" s="5" t="s">
        <v>219</v>
      </c>
      <c r="I340" s="5">
        <v>614</v>
      </c>
      <c r="J340" s="5">
        <v>480</v>
      </c>
      <c r="K340" s="5">
        <v>565</v>
      </c>
      <c r="L340" s="5">
        <v>1659</v>
      </c>
      <c r="M340" s="5">
        <v>77</v>
      </c>
      <c r="N340" s="5">
        <v>0</v>
      </c>
      <c r="O340" s="5">
        <v>38</v>
      </c>
      <c r="P340" s="5">
        <v>38</v>
      </c>
      <c r="Q340" s="5">
        <v>0</v>
      </c>
      <c r="R340" s="5">
        <v>0</v>
      </c>
      <c r="S340" s="5">
        <v>0</v>
      </c>
      <c r="T340" s="5">
        <v>0</v>
      </c>
    </row>
    <row r="341">
      <c r="A341" s="20" t="s">
        <v>896</v>
      </c>
      <c r="B341" s="5" t="s">
        <v>897</v>
      </c>
      <c r="C341" s="5">
        <v>64</v>
      </c>
      <c r="D341" s="5" t="s">
        <v>219</v>
      </c>
      <c r="E341" s="5" t="s">
        <v>219</v>
      </c>
      <c r="F341" s="5"/>
      <c r="G341" s="5" t="s">
        <v>219</v>
      </c>
      <c r="H341" s="5" t="s">
        <v>219</v>
      </c>
      <c r="I341" s="5">
        <v>702</v>
      </c>
      <c r="J341" s="5">
        <v>361</v>
      </c>
      <c r="K341" s="5">
        <v>589</v>
      </c>
      <c r="L341" s="5">
        <v>1652</v>
      </c>
      <c r="M341" s="5">
        <v>146</v>
      </c>
      <c r="N341" s="5">
        <v>2</v>
      </c>
      <c r="O341" s="5">
        <v>0</v>
      </c>
      <c r="P341" s="5">
        <v>0</v>
      </c>
      <c r="Q341" s="5">
        <v>0</v>
      </c>
      <c r="R341" s="5">
        <v>0</v>
      </c>
      <c r="S341" s="5">
        <v>2</v>
      </c>
      <c r="T341" s="5">
        <v>0</v>
      </c>
    </row>
    <row r="342">
      <c r="A342" s="20" t="s">
        <v>898</v>
      </c>
      <c r="B342" s="5" t="s">
        <v>899</v>
      </c>
      <c r="C342" s="5">
        <v>61</v>
      </c>
      <c r="D342" s="5" t="s">
        <v>219</v>
      </c>
      <c r="E342" s="5" t="s">
        <v>219</v>
      </c>
      <c r="F342" s="5"/>
      <c r="G342" s="5" t="s">
        <v>219</v>
      </c>
      <c r="H342" s="5" t="s">
        <v>219</v>
      </c>
      <c r="I342" s="5">
        <v>604</v>
      </c>
      <c r="J342" s="5">
        <v>399</v>
      </c>
      <c r="K342" s="5">
        <v>523</v>
      </c>
      <c r="L342" s="5">
        <v>1526</v>
      </c>
      <c r="M342" s="5">
        <v>77</v>
      </c>
      <c r="N342" s="5">
        <v>0</v>
      </c>
      <c r="O342" s="5">
        <v>0</v>
      </c>
      <c r="P342" s="5">
        <v>0</v>
      </c>
      <c r="Q342" s="5">
        <v>3</v>
      </c>
      <c r="R342" s="5">
        <v>0</v>
      </c>
      <c r="S342" s="5">
        <v>0</v>
      </c>
      <c r="T342" s="5">
        <v>0</v>
      </c>
    </row>
    <row r="343">
      <c r="A343" s="20" t="s">
        <v>900</v>
      </c>
      <c r="B343" s="5" t="s">
        <v>901</v>
      </c>
      <c r="C343" s="5">
        <v>69</v>
      </c>
      <c r="D343" s="5" t="s">
        <v>219</v>
      </c>
      <c r="E343" s="5" t="s">
        <v>219</v>
      </c>
      <c r="F343" s="5"/>
      <c r="G343" s="5" t="s">
        <v>219</v>
      </c>
      <c r="H343" s="5" t="s">
        <v>219</v>
      </c>
      <c r="I343" s="5">
        <v>1078</v>
      </c>
      <c r="J343" s="5">
        <v>287</v>
      </c>
      <c r="K343" s="5">
        <v>147</v>
      </c>
      <c r="L343" s="5">
        <v>1512</v>
      </c>
      <c r="M343" s="5">
        <v>311</v>
      </c>
      <c r="N343" s="5">
        <v>3</v>
      </c>
      <c r="O343" s="5">
        <v>0</v>
      </c>
      <c r="P343" s="5">
        <v>0</v>
      </c>
      <c r="Q343" s="5">
        <v>1</v>
      </c>
      <c r="R343" s="5">
        <v>0</v>
      </c>
      <c r="S343" s="5">
        <v>51</v>
      </c>
      <c r="T343" s="5">
        <v>0</v>
      </c>
    </row>
    <row r="344">
      <c r="A344" s="20" t="s">
        <v>902</v>
      </c>
      <c r="B344" s="5" t="s">
        <v>903</v>
      </c>
      <c r="C344" s="5">
        <v>64</v>
      </c>
      <c r="D344" s="5" t="s">
        <v>219</v>
      </c>
      <c r="E344" s="5" t="s">
        <v>219</v>
      </c>
      <c r="F344" s="5"/>
      <c r="G344" s="5" t="s">
        <v>219</v>
      </c>
      <c r="H344" s="5" t="s">
        <v>219</v>
      </c>
      <c r="I344" s="5">
        <v>727</v>
      </c>
      <c r="J344" s="5">
        <v>434</v>
      </c>
      <c r="K344" s="5">
        <v>327</v>
      </c>
      <c r="L344" s="5">
        <v>1488</v>
      </c>
      <c r="M344" s="5">
        <v>79</v>
      </c>
      <c r="N344" s="5">
        <v>0</v>
      </c>
      <c r="O344" s="5">
        <v>8</v>
      </c>
      <c r="P344" s="5">
        <v>8</v>
      </c>
      <c r="Q344" s="5">
        <v>1</v>
      </c>
      <c r="R344" s="5">
        <v>0</v>
      </c>
      <c r="S344" s="5">
        <v>60</v>
      </c>
      <c r="T344" s="5">
        <v>0</v>
      </c>
    </row>
    <row r="345">
      <c r="A345" s="20" t="s">
        <v>904</v>
      </c>
      <c r="B345" s="5" t="s">
        <v>905</v>
      </c>
      <c r="C345" s="5">
        <v>44</v>
      </c>
      <c r="D345" s="5" t="s">
        <v>219</v>
      </c>
      <c r="E345" s="5" t="s">
        <v>219</v>
      </c>
      <c r="F345" s="5"/>
      <c r="G345" s="5" t="s">
        <v>219</v>
      </c>
      <c r="H345" s="5" t="s">
        <v>219</v>
      </c>
      <c r="I345" s="5">
        <v>548</v>
      </c>
      <c r="J345" s="5">
        <v>413</v>
      </c>
      <c r="K345" s="5">
        <v>519</v>
      </c>
      <c r="L345" s="5">
        <v>1480</v>
      </c>
      <c r="M345" s="5">
        <v>58</v>
      </c>
      <c r="N345" s="5">
        <v>8</v>
      </c>
      <c r="O345" s="5">
        <v>0</v>
      </c>
      <c r="P345" s="5">
        <v>0</v>
      </c>
      <c r="Q345" s="5">
        <v>0</v>
      </c>
      <c r="R345" s="5">
        <v>0</v>
      </c>
      <c r="S345" s="5">
        <v>70</v>
      </c>
      <c r="T345" s="5">
        <v>0</v>
      </c>
    </row>
    <row r="346">
      <c r="A346" s="20" t="s">
        <v>906</v>
      </c>
      <c r="B346" s="5" t="s">
        <v>907</v>
      </c>
      <c r="C346" s="5">
        <v>49</v>
      </c>
      <c r="D346" s="5" t="s">
        <v>219</v>
      </c>
      <c r="E346" s="5" t="s">
        <v>219</v>
      </c>
      <c r="F346" s="5"/>
      <c r="G346" s="5" t="s">
        <v>219</v>
      </c>
      <c r="H346" s="5" t="s">
        <v>219</v>
      </c>
      <c r="I346" s="5">
        <v>698</v>
      </c>
      <c r="J346" s="5">
        <v>407</v>
      </c>
      <c r="K346" s="5">
        <v>366</v>
      </c>
      <c r="L346" s="5">
        <v>1471</v>
      </c>
      <c r="M346" s="5">
        <v>20</v>
      </c>
      <c r="N346" s="5">
        <v>3</v>
      </c>
      <c r="O346" s="5">
        <v>3</v>
      </c>
      <c r="P346" s="5">
        <v>3</v>
      </c>
      <c r="Q346" s="5">
        <v>3</v>
      </c>
      <c r="R346" s="5">
        <v>0</v>
      </c>
      <c r="S346" s="5">
        <v>0</v>
      </c>
      <c r="T346" s="5">
        <v>0</v>
      </c>
    </row>
    <row r="347">
      <c r="A347" s="20" t="s">
        <v>908</v>
      </c>
      <c r="B347" s="5" t="s">
        <v>909</v>
      </c>
      <c r="C347" s="5">
        <v>71</v>
      </c>
      <c r="D347" s="5" t="s">
        <v>219</v>
      </c>
      <c r="E347" s="5" t="s">
        <v>219</v>
      </c>
      <c r="F347" s="5"/>
      <c r="G347" s="5" t="s">
        <v>219</v>
      </c>
      <c r="H347" s="5" t="s">
        <v>219</v>
      </c>
      <c r="I347" s="5">
        <v>850</v>
      </c>
      <c r="J347" s="5">
        <v>400</v>
      </c>
      <c r="K347" s="5">
        <v>185</v>
      </c>
      <c r="L347" s="5">
        <v>1435</v>
      </c>
      <c r="M347" s="5">
        <v>82</v>
      </c>
      <c r="N347" s="5">
        <v>3</v>
      </c>
      <c r="O347" s="5">
        <v>2</v>
      </c>
      <c r="P347" s="5">
        <v>2</v>
      </c>
      <c r="Q347" s="5">
        <v>1</v>
      </c>
      <c r="R347" s="5">
        <v>0</v>
      </c>
      <c r="S347" s="5">
        <v>0</v>
      </c>
      <c r="T347" s="5">
        <v>0</v>
      </c>
    </row>
    <row r="348">
      <c r="A348" s="20" t="s">
        <v>910</v>
      </c>
      <c r="B348" s="5" t="s">
        <v>911</v>
      </c>
      <c r="C348" s="5">
        <v>42</v>
      </c>
      <c r="D348" s="5" t="s">
        <v>219</v>
      </c>
      <c r="E348" s="5" t="s">
        <v>218</v>
      </c>
      <c r="F348" s="5"/>
      <c r="G348" s="5" t="s">
        <v>219</v>
      </c>
      <c r="H348" s="5" t="s">
        <v>219</v>
      </c>
      <c r="I348" s="5">
        <v>415</v>
      </c>
      <c r="J348" s="5">
        <v>407</v>
      </c>
      <c r="K348" s="5">
        <v>597</v>
      </c>
      <c r="L348" s="5">
        <v>1419</v>
      </c>
      <c r="M348" s="5">
        <v>135</v>
      </c>
      <c r="N348" s="5">
        <v>2</v>
      </c>
      <c r="O348" s="5">
        <v>0</v>
      </c>
      <c r="P348" s="5">
        <v>0</v>
      </c>
      <c r="Q348" s="5">
        <v>0</v>
      </c>
      <c r="R348" s="5">
        <v>0</v>
      </c>
      <c r="S348" s="5">
        <v>1</v>
      </c>
      <c r="T348" s="5">
        <v>0</v>
      </c>
    </row>
    <row r="349">
      <c r="A349" s="20" t="s">
        <v>912</v>
      </c>
      <c r="B349" s="5" t="s">
        <v>913</v>
      </c>
      <c r="C349" s="5">
        <v>52</v>
      </c>
      <c r="D349" s="5" t="s">
        <v>219</v>
      </c>
      <c r="E349" s="5" t="s">
        <v>219</v>
      </c>
      <c r="F349" s="5"/>
      <c r="G349" s="5" t="s">
        <v>219</v>
      </c>
      <c r="H349" s="5" t="s">
        <v>219</v>
      </c>
      <c r="I349" s="5">
        <v>568</v>
      </c>
      <c r="J349" s="5">
        <v>542</v>
      </c>
      <c r="K349" s="5">
        <v>293</v>
      </c>
      <c r="L349" s="5">
        <v>1403</v>
      </c>
      <c r="M349" s="5">
        <v>86</v>
      </c>
      <c r="N349" s="5">
        <v>5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</row>
    <row r="350">
      <c r="A350" s="20" t="s">
        <v>914</v>
      </c>
      <c r="B350" s="5" t="s">
        <v>915</v>
      </c>
      <c r="C350" s="5">
        <v>66</v>
      </c>
      <c r="D350" s="5" t="s">
        <v>219</v>
      </c>
      <c r="E350" s="5" t="s">
        <v>219</v>
      </c>
      <c r="F350" s="5"/>
      <c r="G350" s="5" t="s">
        <v>219</v>
      </c>
      <c r="H350" s="5" t="s">
        <v>219</v>
      </c>
      <c r="I350" s="5">
        <v>742</v>
      </c>
      <c r="J350" s="5">
        <v>309</v>
      </c>
      <c r="K350" s="5">
        <v>342</v>
      </c>
      <c r="L350" s="5">
        <v>1393</v>
      </c>
      <c r="M350" s="5">
        <v>116</v>
      </c>
      <c r="N350" s="5">
        <v>3</v>
      </c>
      <c r="O350" s="5">
        <v>0</v>
      </c>
      <c r="P350" s="5">
        <v>1</v>
      </c>
      <c r="Q350" s="5">
        <v>0</v>
      </c>
      <c r="R350" s="5">
        <v>0</v>
      </c>
      <c r="S350" s="5">
        <v>1</v>
      </c>
      <c r="T350" s="5">
        <v>0</v>
      </c>
    </row>
    <row r="351">
      <c r="A351" s="20" t="s">
        <v>916</v>
      </c>
      <c r="B351" s="5" t="s">
        <v>917</v>
      </c>
      <c r="C351" s="5">
        <v>74</v>
      </c>
      <c r="D351" s="5" t="s">
        <v>219</v>
      </c>
      <c r="E351" s="5" t="s">
        <v>219</v>
      </c>
      <c r="F351" s="5"/>
      <c r="G351" s="5" t="s">
        <v>219</v>
      </c>
      <c r="H351" s="5" t="s">
        <v>219</v>
      </c>
      <c r="I351" s="5">
        <v>594</v>
      </c>
      <c r="J351" s="5">
        <v>422</v>
      </c>
      <c r="K351" s="5">
        <v>348</v>
      </c>
      <c r="L351" s="5">
        <v>1364</v>
      </c>
      <c r="M351" s="5">
        <v>64</v>
      </c>
      <c r="N351" s="5">
        <v>1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</row>
    <row r="352">
      <c r="A352" s="20" t="s">
        <v>918</v>
      </c>
      <c r="B352" s="5" t="s">
        <v>919</v>
      </c>
      <c r="C352" s="5">
        <v>64</v>
      </c>
      <c r="D352" s="5" t="s">
        <v>219</v>
      </c>
      <c r="E352" s="5" t="s">
        <v>219</v>
      </c>
      <c r="F352" s="5"/>
      <c r="G352" s="5" t="s">
        <v>219</v>
      </c>
      <c r="H352" s="5" t="s">
        <v>219</v>
      </c>
      <c r="I352" s="5">
        <v>460</v>
      </c>
      <c r="J352" s="5">
        <v>344</v>
      </c>
      <c r="K352" s="5">
        <v>527</v>
      </c>
      <c r="L352" s="5">
        <v>1331</v>
      </c>
      <c r="M352" s="5">
        <v>74</v>
      </c>
      <c r="N352" s="5">
        <v>1</v>
      </c>
      <c r="O352" s="5">
        <v>9</v>
      </c>
      <c r="P352" s="5">
        <v>9</v>
      </c>
      <c r="Q352" s="5">
        <v>0</v>
      </c>
      <c r="R352" s="5">
        <v>0</v>
      </c>
      <c r="S352" s="5">
        <v>0</v>
      </c>
      <c r="T352" s="5">
        <v>0</v>
      </c>
    </row>
    <row r="353">
      <c r="A353" s="20" t="s">
        <v>920</v>
      </c>
      <c r="B353" s="5" t="s">
        <v>921</v>
      </c>
      <c r="C353" s="5">
        <v>81</v>
      </c>
      <c r="D353" s="5" t="s">
        <v>219</v>
      </c>
      <c r="E353" s="5" t="s">
        <v>219</v>
      </c>
      <c r="F353" s="5"/>
      <c r="G353" s="5" t="s">
        <v>219</v>
      </c>
      <c r="H353" s="5" t="s">
        <v>219</v>
      </c>
      <c r="I353" s="5">
        <v>887</v>
      </c>
      <c r="J353" s="5">
        <v>238</v>
      </c>
      <c r="K353" s="5">
        <v>178</v>
      </c>
      <c r="L353" s="5">
        <v>1303</v>
      </c>
      <c r="M353" s="5">
        <v>77</v>
      </c>
      <c r="N353" s="5">
        <v>3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</row>
    <row r="354">
      <c r="A354" s="20" t="s">
        <v>922</v>
      </c>
      <c r="B354" s="5" t="s">
        <v>923</v>
      </c>
      <c r="C354" s="5">
        <v>86</v>
      </c>
      <c r="D354" s="5" t="s">
        <v>219</v>
      </c>
      <c r="E354" s="5" t="s">
        <v>219</v>
      </c>
      <c r="F354" s="5"/>
      <c r="G354" s="5" t="s">
        <v>219</v>
      </c>
      <c r="H354" s="5" t="s">
        <v>219</v>
      </c>
      <c r="I354" s="5">
        <v>631</v>
      </c>
      <c r="J354" s="5">
        <v>375</v>
      </c>
      <c r="K354" s="5">
        <v>295</v>
      </c>
      <c r="L354" s="5">
        <v>1301</v>
      </c>
      <c r="M354" s="5">
        <v>137</v>
      </c>
      <c r="N354" s="5">
        <v>7</v>
      </c>
      <c r="O354" s="5">
        <v>3</v>
      </c>
      <c r="P354" s="5">
        <v>3</v>
      </c>
      <c r="Q354" s="5">
        <v>1</v>
      </c>
      <c r="R354" s="5">
        <v>0</v>
      </c>
      <c r="S354" s="5">
        <v>0</v>
      </c>
      <c r="T354" s="5">
        <v>0</v>
      </c>
    </row>
    <row r="355">
      <c r="A355" s="20" t="s">
        <v>924</v>
      </c>
      <c r="B355" s="5" t="s">
        <v>925</v>
      </c>
      <c r="C355" s="5">
        <v>48</v>
      </c>
      <c r="D355" s="5" t="s">
        <v>219</v>
      </c>
      <c r="E355" s="5" t="s">
        <v>219</v>
      </c>
      <c r="F355" s="5"/>
      <c r="G355" s="5" t="s">
        <v>219</v>
      </c>
      <c r="H355" s="5" t="s">
        <v>219</v>
      </c>
      <c r="I355" s="5">
        <v>540</v>
      </c>
      <c r="J355" s="5">
        <v>225</v>
      </c>
      <c r="K355" s="5">
        <v>517</v>
      </c>
      <c r="L355" s="5">
        <v>1282</v>
      </c>
      <c r="M355" s="5">
        <v>44</v>
      </c>
      <c r="N355" s="5">
        <v>2</v>
      </c>
      <c r="O355" s="5">
        <v>2</v>
      </c>
      <c r="P355" s="5">
        <v>2</v>
      </c>
      <c r="Q355" s="5">
        <v>1</v>
      </c>
      <c r="R355" s="5">
        <v>0</v>
      </c>
      <c r="S355" s="5">
        <v>0</v>
      </c>
      <c r="T355" s="5">
        <v>0</v>
      </c>
    </row>
    <row r="356">
      <c r="A356" s="20" t="s">
        <v>926</v>
      </c>
      <c r="B356" s="5" t="s">
        <v>927</v>
      </c>
      <c r="C356" s="5">
        <v>77</v>
      </c>
      <c r="D356" s="5" t="s">
        <v>219</v>
      </c>
      <c r="E356" s="5" t="s">
        <v>219</v>
      </c>
      <c r="F356" s="5"/>
      <c r="G356" s="5" t="s">
        <v>219</v>
      </c>
      <c r="H356" s="5" t="s">
        <v>219</v>
      </c>
      <c r="I356" s="5">
        <v>498</v>
      </c>
      <c r="J356" s="5">
        <v>482</v>
      </c>
      <c r="K356" s="5">
        <v>287</v>
      </c>
      <c r="L356" s="5">
        <v>1267</v>
      </c>
      <c r="M356" s="5">
        <v>223</v>
      </c>
      <c r="N356" s="5">
        <v>5</v>
      </c>
      <c r="O356" s="5">
        <v>1</v>
      </c>
      <c r="P356" s="5">
        <v>1</v>
      </c>
      <c r="Q356" s="5">
        <v>0</v>
      </c>
      <c r="R356" s="5">
        <v>0</v>
      </c>
      <c r="S356" s="5">
        <v>63</v>
      </c>
      <c r="T356" s="5">
        <v>0</v>
      </c>
    </row>
    <row r="357">
      <c r="A357" s="20" t="s">
        <v>928</v>
      </c>
      <c r="B357" s="5" t="s">
        <v>929</v>
      </c>
      <c r="C357" s="5">
        <v>40</v>
      </c>
      <c r="D357" s="5" t="s">
        <v>219</v>
      </c>
      <c r="E357" s="5" t="s">
        <v>219</v>
      </c>
      <c r="F357" s="5"/>
      <c r="G357" s="5" t="s">
        <v>219</v>
      </c>
      <c r="H357" s="5" t="s">
        <v>219</v>
      </c>
      <c r="I357" s="5">
        <v>537</v>
      </c>
      <c r="J357" s="5">
        <v>267</v>
      </c>
      <c r="K357" s="5">
        <v>407</v>
      </c>
      <c r="L357" s="5">
        <v>1211</v>
      </c>
      <c r="M357" s="5">
        <v>98</v>
      </c>
      <c r="N357" s="5">
        <v>1</v>
      </c>
      <c r="O357" s="5">
        <v>25</v>
      </c>
      <c r="P357" s="5">
        <v>25</v>
      </c>
      <c r="Q357" s="5">
        <v>0</v>
      </c>
      <c r="R357" s="5">
        <v>0</v>
      </c>
      <c r="S357" s="5">
        <v>0</v>
      </c>
      <c r="T357" s="5">
        <v>0</v>
      </c>
    </row>
    <row r="358">
      <c r="A358" s="20" t="s">
        <v>930</v>
      </c>
      <c r="B358" s="5" t="s">
        <v>931</v>
      </c>
      <c r="C358" s="5">
        <v>81</v>
      </c>
      <c r="D358" s="5" t="s">
        <v>219</v>
      </c>
      <c r="E358" s="5" t="s">
        <v>219</v>
      </c>
      <c r="F358" s="5"/>
      <c r="G358" s="5" t="s">
        <v>219</v>
      </c>
      <c r="H358" s="5" t="s">
        <v>219</v>
      </c>
      <c r="I358" s="5">
        <v>514</v>
      </c>
      <c r="J358" s="5">
        <v>395</v>
      </c>
      <c r="K358" s="5">
        <v>243</v>
      </c>
      <c r="L358" s="5">
        <v>1152</v>
      </c>
      <c r="M358" s="5">
        <v>53</v>
      </c>
      <c r="N358" s="5">
        <v>1</v>
      </c>
      <c r="O358" s="5">
        <v>0</v>
      </c>
      <c r="P358" s="5">
        <v>2</v>
      </c>
      <c r="Q358" s="5">
        <v>0</v>
      </c>
      <c r="R358" s="5">
        <v>0</v>
      </c>
      <c r="S358" s="5">
        <v>0</v>
      </c>
      <c r="T358" s="5">
        <v>0</v>
      </c>
    </row>
    <row r="359">
      <c r="A359" s="20" t="s">
        <v>932</v>
      </c>
      <c r="B359" s="5" t="s">
        <v>933</v>
      </c>
      <c r="C359" s="5">
        <v>32</v>
      </c>
      <c r="D359" s="5" t="s">
        <v>219</v>
      </c>
      <c r="E359" s="5" t="s">
        <v>219</v>
      </c>
      <c r="F359" s="5"/>
      <c r="G359" s="5" t="s">
        <v>219</v>
      </c>
      <c r="H359" s="5" t="s">
        <v>219</v>
      </c>
      <c r="I359" s="5">
        <v>506</v>
      </c>
      <c r="J359" s="5">
        <v>358</v>
      </c>
      <c r="K359" s="5">
        <v>287</v>
      </c>
      <c r="L359" s="5">
        <v>1151</v>
      </c>
      <c r="M359" s="5">
        <v>70</v>
      </c>
      <c r="N359" s="5">
        <v>611</v>
      </c>
      <c r="O359" s="5">
        <v>0</v>
      </c>
      <c r="P359" s="5">
        <v>24</v>
      </c>
      <c r="Q359" s="5">
        <v>1</v>
      </c>
      <c r="R359" s="5">
        <v>0</v>
      </c>
      <c r="S359" s="5">
        <v>0</v>
      </c>
      <c r="T359" s="5">
        <v>0</v>
      </c>
    </row>
    <row r="360">
      <c r="A360" s="20" t="s">
        <v>934</v>
      </c>
      <c r="B360" s="5" t="s">
        <v>935</v>
      </c>
      <c r="C360" s="5">
        <v>43</v>
      </c>
      <c r="D360" s="5" t="s">
        <v>219</v>
      </c>
      <c r="E360" s="5" t="s">
        <v>219</v>
      </c>
      <c r="F360" s="5"/>
      <c r="G360" s="5" t="s">
        <v>219</v>
      </c>
      <c r="H360" s="5" t="s">
        <v>219</v>
      </c>
      <c r="I360" s="5">
        <v>382</v>
      </c>
      <c r="J360" s="5">
        <v>357</v>
      </c>
      <c r="K360" s="5">
        <v>407</v>
      </c>
      <c r="L360" s="5">
        <v>1146</v>
      </c>
      <c r="M360" s="5">
        <v>94</v>
      </c>
      <c r="N360" s="5">
        <v>0</v>
      </c>
      <c r="O360" s="5">
        <v>4</v>
      </c>
      <c r="P360" s="5">
        <v>4</v>
      </c>
      <c r="Q360" s="5">
        <v>1</v>
      </c>
      <c r="R360" s="5">
        <v>0</v>
      </c>
      <c r="S360" s="5">
        <v>0</v>
      </c>
      <c r="T360" s="5">
        <v>0</v>
      </c>
    </row>
    <row r="361">
      <c r="A361" s="20" t="s">
        <v>936</v>
      </c>
      <c r="B361" s="5" t="s">
        <v>937</v>
      </c>
      <c r="C361" s="5">
        <v>91</v>
      </c>
      <c r="D361" s="5" t="s">
        <v>219</v>
      </c>
      <c r="E361" s="5" t="s">
        <v>219</v>
      </c>
      <c r="F361" s="5"/>
      <c r="G361" s="5" t="s">
        <v>219</v>
      </c>
      <c r="H361" s="5" t="s">
        <v>219</v>
      </c>
      <c r="I361" s="5">
        <v>515</v>
      </c>
      <c r="J361" s="5">
        <v>227</v>
      </c>
      <c r="K361" s="5">
        <v>398</v>
      </c>
      <c r="L361" s="5">
        <v>1140</v>
      </c>
      <c r="M361" s="5">
        <v>75</v>
      </c>
      <c r="N361" s="5">
        <v>3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</row>
    <row r="362">
      <c r="A362" s="20" t="s">
        <v>938</v>
      </c>
      <c r="B362" s="5" t="s">
        <v>939</v>
      </c>
      <c r="C362" s="5">
        <v>66</v>
      </c>
      <c r="D362" s="5" t="s">
        <v>219</v>
      </c>
      <c r="E362" s="5" t="s">
        <v>219</v>
      </c>
      <c r="F362" s="5"/>
      <c r="G362" s="5" t="s">
        <v>219</v>
      </c>
      <c r="H362" s="5" t="s">
        <v>219</v>
      </c>
      <c r="I362" s="5">
        <v>432</v>
      </c>
      <c r="J362" s="5">
        <v>267</v>
      </c>
      <c r="K362" s="5">
        <v>439</v>
      </c>
      <c r="L362" s="5">
        <v>1138</v>
      </c>
      <c r="M362" s="5">
        <v>75</v>
      </c>
      <c r="N362" s="5">
        <v>1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</row>
    <row r="363">
      <c r="A363" s="20" t="s">
        <v>940</v>
      </c>
      <c r="B363" s="5" t="s">
        <v>941</v>
      </c>
      <c r="C363" s="5">
        <v>68</v>
      </c>
      <c r="D363" s="5" t="s">
        <v>219</v>
      </c>
      <c r="E363" s="5" t="s">
        <v>219</v>
      </c>
      <c r="F363" s="5"/>
      <c r="G363" s="5" t="s">
        <v>219</v>
      </c>
      <c r="H363" s="5" t="s">
        <v>219</v>
      </c>
      <c r="I363" s="5">
        <v>655</v>
      </c>
      <c r="J363" s="5">
        <v>254</v>
      </c>
      <c r="K363" s="5">
        <v>209</v>
      </c>
      <c r="L363" s="5">
        <v>1118</v>
      </c>
      <c r="M363" s="5">
        <v>285</v>
      </c>
      <c r="N363" s="5">
        <v>1</v>
      </c>
      <c r="O363" s="5">
        <v>1</v>
      </c>
      <c r="P363" s="5">
        <v>1</v>
      </c>
      <c r="Q363" s="5">
        <v>1</v>
      </c>
      <c r="R363" s="5">
        <v>0</v>
      </c>
      <c r="S363" s="5">
        <v>0</v>
      </c>
      <c r="T363" s="5">
        <v>0</v>
      </c>
    </row>
    <row r="364">
      <c r="A364" s="20" t="s">
        <v>942</v>
      </c>
      <c r="B364" s="5" t="s">
        <v>943</v>
      </c>
      <c r="C364" s="5">
        <v>95</v>
      </c>
      <c r="D364" s="5" t="s">
        <v>219</v>
      </c>
      <c r="E364" s="5" t="s">
        <v>219</v>
      </c>
      <c r="F364" s="5"/>
      <c r="G364" s="5" t="s">
        <v>219</v>
      </c>
      <c r="H364" s="5" t="s">
        <v>219</v>
      </c>
      <c r="I364" s="5">
        <v>451</v>
      </c>
      <c r="J364" s="5">
        <v>262</v>
      </c>
      <c r="K364" s="5">
        <v>392</v>
      </c>
      <c r="L364" s="5">
        <v>1105</v>
      </c>
      <c r="M364" s="5">
        <v>108</v>
      </c>
      <c r="N364" s="5">
        <v>0</v>
      </c>
      <c r="O364" s="5">
        <v>6</v>
      </c>
      <c r="P364" s="5">
        <v>6</v>
      </c>
      <c r="Q364" s="5">
        <v>0</v>
      </c>
      <c r="R364" s="5">
        <v>0</v>
      </c>
      <c r="S364" s="5">
        <v>0</v>
      </c>
      <c r="T364" s="5">
        <v>0</v>
      </c>
    </row>
    <row r="365">
      <c r="A365" s="20" t="s">
        <v>944</v>
      </c>
      <c r="B365" s="5" t="s">
        <v>945</v>
      </c>
      <c r="C365" s="5">
        <v>44</v>
      </c>
      <c r="D365" s="5" t="s">
        <v>219</v>
      </c>
      <c r="E365" s="5" t="s">
        <v>219</v>
      </c>
      <c r="F365" s="5"/>
      <c r="G365" s="5" t="s">
        <v>219</v>
      </c>
      <c r="H365" s="5" t="s">
        <v>219</v>
      </c>
      <c r="I365" s="5">
        <v>469</v>
      </c>
      <c r="J365" s="5">
        <v>289</v>
      </c>
      <c r="K365" s="5">
        <v>347</v>
      </c>
      <c r="L365" s="5">
        <v>1105</v>
      </c>
      <c r="M365" s="5">
        <v>51</v>
      </c>
      <c r="N365" s="5">
        <v>0</v>
      </c>
      <c r="O365" s="5">
        <v>2</v>
      </c>
      <c r="P365" s="5">
        <v>2</v>
      </c>
      <c r="Q365" s="5">
        <v>0</v>
      </c>
      <c r="R365" s="5">
        <v>0</v>
      </c>
      <c r="S365" s="5">
        <v>0</v>
      </c>
      <c r="T365" s="5">
        <v>0</v>
      </c>
    </row>
    <row r="366">
      <c r="A366" s="20" t="s">
        <v>946</v>
      </c>
      <c r="B366" s="5" t="s">
        <v>947</v>
      </c>
      <c r="C366" s="5">
        <v>45</v>
      </c>
      <c r="D366" s="5" t="s">
        <v>219</v>
      </c>
      <c r="E366" s="5" t="s">
        <v>219</v>
      </c>
      <c r="F366" s="5"/>
      <c r="G366" s="5" t="s">
        <v>219</v>
      </c>
      <c r="H366" s="5" t="s">
        <v>219</v>
      </c>
      <c r="I366" s="5">
        <v>433</v>
      </c>
      <c r="J366" s="5">
        <v>357</v>
      </c>
      <c r="K366" s="5">
        <v>297</v>
      </c>
      <c r="L366" s="5">
        <v>1087</v>
      </c>
      <c r="M366" s="5">
        <v>188</v>
      </c>
      <c r="N366" s="5">
        <v>16</v>
      </c>
      <c r="O366" s="5">
        <v>0</v>
      </c>
      <c r="P366" s="5">
        <v>38</v>
      </c>
      <c r="Q366" s="5">
        <v>0</v>
      </c>
      <c r="R366" s="5">
        <v>0</v>
      </c>
      <c r="S366" s="5">
        <v>72</v>
      </c>
      <c r="T366" s="5">
        <v>0</v>
      </c>
    </row>
    <row r="367">
      <c r="A367" s="20" t="s">
        <v>948</v>
      </c>
      <c r="B367" s="5" t="s">
        <v>949</v>
      </c>
      <c r="C367" s="5">
        <v>92</v>
      </c>
      <c r="D367" s="5" t="s">
        <v>219</v>
      </c>
      <c r="E367" s="5" t="s">
        <v>219</v>
      </c>
      <c r="F367" s="5"/>
      <c r="G367" s="5" t="s">
        <v>219</v>
      </c>
      <c r="H367" s="5" t="s">
        <v>219</v>
      </c>
      <c r="I367" s="5">
        <v>395</v>
      </c>
      <c r="J367" s="5">
        <v>274</v>
      </c>
      <c r="K367" s="5">
        <v>388</v>
      </c>
      <c r="L367" s="5">
        <v>1057</v>
      </c>
      <c r="M367" s="5">
        <v>393</v>
      </c>
      <c r="N367" s="5">
        <v>6</v>
      </c>
      <c r="O367" s="5">
        <v>0</v>
      </c>
      <c r="P367" s="5">
        <v>0</v>
      </c>
      <c r="Q367" s="5">
        <v>2</v>
      </c>
      <c r="R367" s="5">
        <v>0</v>
      </c>
      <c r="S367" s="5">
        <v>0</v>
      </c>
      <c r="T367" s="5">
        <v>0</v>
      </c>
    </row>
    <row r="368">
      <c r="A368" s="20" t="s">
        <v>950</v>
      </c>
      <c r="B368" s="5" t="s">
        <v>951</v>
      </c>
      <c r="C368" s="5">
        <v>82</v>
      </c>
      <c r="D368" s="5" t="s">
        <v>219</v>
      </c>
      <c r="E368" s="5" t="s">
        <v>219</v>
      </c>
      <c r="F368" s="5"/>
      <c r="G368" s="5" t="s">
        <v>219</v>
      </c>
      <c r="H368" s="5" t="s">
        <v>219</v>
      </c>
      <c r="I368" s="5">
        <v>624</v>
      </c>
      <c r="J368" s="5">
        <v>287</v>
      </c>
      <c r="K368" s="5">
        <v>135</v>
      </c>
      <c r="L368" s="5">
        <v>1046</v>
      </c>
      <c r="M368" s="5">
        <v>123</v>
      </c>
      <c r="N368" s="5">
        <v>2</v>
      </c>
      <c r="O368" s="5">
        <v>0</v>
      </c>
      <c r="P368" s="5">
        <v>2</v>
      </c>
      <c r="Q368" s="5">
        <v>0</v>
      </c>
      <c r="R368" s="5">
        <v>0</v>
      </c>
      <c r="S368" s="5">
        <v>53</v>
      </c>
      <c r="T368" s="5">
        <v>0</v>
      </c>
    </row>
    <row r="369">
      <c r="A369" s="20" t="s">
        <v>952</v>
      </c>
      <c r="B369" s="5" t="s">
        <v>953</v>
      </c>
      <c r="C369" s="5">
        <v>66</v>
      </c>
      <c r="D369" s="5" t="s">
        <v>219</v>
      </c>
      <c r="E369" s="5" t="s">
        <v>219</v>
      </c>
      <c r="F369" s="5"/>
      <c r="G369" s="5" t="s">
        <v>219</v>
      </c>
      <c r="H369" s="5" t="s">
        <v>219</v>
      </c>
      <c r="I369" s="5">
        <v>472</v>
      </c>
      <c r="J369" s="5">
        <v>184</v>
      </c>
      <c r="K369" s="5">
        <v>387</v>
      </c>
      <c r="L369" s="5">
        <v>1043</v>
      </c>
      <c r="M369" s="5">
        <v>67</v>
      </c>
      <c r="N369" s="5">
        <v>20</v>
      </c>
      <c r="O369" s="5">
        <v>0</v>
      </c>
      <c r="P369" s="5">
        <v>1</v>
      </c>
      <c r="Q369" s="5">
        <v>0</v>
      </c>
      <c r="R369" s="5">
        <v>0</v>
      </c>
      <c r="S369" s="5">
        <v>0</v>
      </c>
      <c r="T369" s="5">
        <v>0</v>
      </c>
    </row>
    <row r="370">
      <c r="A370" s="20" t="s">
        <v>954</v>
      </c>
      <c r="B370" s="5" t="s">
        <v>955</v>
      </c>
      <c r="C370" s="5">
        <v>78</v>
      </c>
      <c r="D370" s="5" t="s">
        <v>219</v>
      </c>
      <c r="E370" s="5" t="s">
        <v>219</v>
      </c>
      <c r="F370" s="5"/>
      <c r="G370" s="5" t="s">
        <v>219</v>
      </c>
      <c r="H370" s="5" t="s">
        <v>219</v>
      </c>
      <c r="I370" s="5">
        <v>426</v>
      </c>
      <c r="J370" s="5">
        <v>359</v>
      </c>
      <c r="K370" s="5">
        <v>214</v>
      </c>
      <c r="L370" s="5">
        <v>999</v>
      </c>
      <c r="M370" s="5">
        <v>185</v>
      </c>
      <c r="N370" s="5">
        <v>2</v>
      </c>
      <c r="O370" s="5">
        <v>0</v>
      </c>
      <c r="P370" s="5">
        <v>1</v>
      </c>
      <c r="Q370" s="5">
        <v>0</v>
      </c>
      <c r="R370" s="5">
        <v>0</v>
      </c>
      <c r="S370" s="5">
        <v>0</v>
      </c>
      <c r="T370" s="5">
        <v>0</v>
      </c>
    </row>
    <row r="371">
      <c r="A371" s="20" t="s">
        <v>956</v>
      </c>
      <c r="B371" s="5" t="s">
        <v>957</v>
      </c>
      <c r="C371" s="5">
        <v>28</v>
      </c>
      <c r="D371" s="5" t="s">
        <v>219</v>
      </c>
      <c r="E371" s="5" t="s">
        <v>219</v>
      </c>
      <c r="F371" s="5"/>
      <c r="G371" s="5" t="s">
        <v>219</v>
      </c>
      <c r="H371" s="5" t="s">
        <v>219</v>
      </c>
      <c r="I371" s="5">
        <v>369</v>
      </c>
      <c r="J371" s="5">
        <v>248</v>
      </c>
      <c r="K371" s="5">
        <v>376</v>
      </c>
      <c r="L371" s="5">
        <v>993</v>
      </c>
      <c r="M371" s="5">
        <v>41</v>
      </c>
      <c r="N371" s="5">
        <v>9</v>
      </c>
      <c r="O371" s="5">
        <v>0</v>
      </c>
      <c r="P371" s="5">
        <v>2</v>
      </c>
      <c r="Q371" s="5">
        <v>0</v>
      </c>
      <c r="R371" s="5">
        <v>0</v>
      </c>
      <c r="S371" s="5">
        <v>0</v>
      </c>
      <c r="T371" s="5">
        <v>0</v>
      </c>
    </row>
    <row r="372">
      <c r="A372" s="20" t="s">
        <v>958</v>
      </c>
      <c r="B372" s="5" t="s">
        <v>959</v>
      </c>
      <c r="C372" s="5">
        <v>58</v>
      </c>
      <c r="D372" s="5" t="s">
        <v>219</v>
      </c>
      <c r="E372" s="5" t="s">
        <v>219</v>
      </c>
      <c r="F372" s="5"/>
      <c r="G372" s="5" t="s">
        <v>219</v>
      </c>
      <c r="H372" s="5" t="s">
        <v>219</v>
      </c>
      <c r="I372" s="5">
        <v>536</v>
      </c>
      <c r="J372" s="5">
        <v>232</v>
      </c>
      <c r="K372" s="5">
        <v>224</v>
      </c>
      <c r="L372" s="5">
        <v>992</v>
      </c>
      <c r="M372" s="5">
        <v>52</v>
      </c>
      <c r="N372" s="5">
        <v>1</v>
      </c>
      <c r="O372" s="5">
        <v>13</v>
      </c>
      <c r="P372" s="5">
        <v>13</v>
      </c>
      <c r="Q372" s="5">
        <v>0</v>
      </c>
      <c r="R372" s="5">
        <v>0</v>
      </c>
      <c r="S372" s="5">
        <v>0</v>
      </c>
      <c r="T372" s="5">
        <v>0</v>
      </c>
    </row>
    <row r="373">
      <c r="A373" s="20" t="s">
        <v>960</v>
      </c>
      <c r="B373" s="5" t="s">
        <v>961</v>
      </c>
      <c r="C373" s="5">
        <v>79</v>
      </c>
      <c r="D373" s="5" t="s">
        <v>219</v>
      </c>
      <c r="E373" s="5" t="s">
        <v>219</v>
      </c>
      <c r="F373" s="5">
        <f>COUNTIF(A373, "I")</f>
        <v>0</v>
      </c>
      <c r="G373" s="5" t="s">
        <v>219</v>
      </c>
      <c r="H373" s="5" t="s">
        <v>219</v>
      </c>
      <c r="I373" s="5">
        <v>580</v>
      </c>
      <c r="J373" s="5">
        <v>225</v>
      </c>
      <c r="K373" s="5">
        <v>169</v>
      </c>
      <c r="L373" s="5">
        <v>974</v>
      </c>
      <c r="M373" s="5">
        <v>120</v>
      </c>
      <c r="N373" s="5">
        <v>3</v>
      </c>
      <c r="O373" s="5">
        <v>15</v>
      </c>
      <c r="P373" s="5">
        <v>15</v>
      </c>
      <c r="Q373" s="5">
        <v>0</v>
      </c>
      <c r="R373" s="5">
        <v>0</v>
      </c>
      <c r="S373" s="5">
        <v>0</v>
      </c>
      <c r="T373" s="5">
        <v>0</v>
      </c>
    </row>
    <row r="374">
      <c r="A374" s="20" t="s">
        <v>962</v>
      </c>
      <c r="B374" s="5" t="s">
        <v>963</v>
      </c>
      <c r="C374" s="5">
        <v>79</v>
      </c>
      <c r="D374" s="5" t="s">
        <v>219</v>
      </c>
      <c r="E374" s="5" t="s">
        <v>219</v>
      </c>
      <c r="F374" s="5"/>
      <c r="G374" s="5" t="s">
        <v>219</v>
      </c>
      <c r="H374" s="5" t="s">
        <v>219</v>
      </c>
      <c r="I374" s="5">
        <v>778</v>
      </c>
      <c r="J374" s="5">
        <v>100</v>
      </c>
      <c r="K374" s="5">
        <v>95</v>
      </c>
      <c r="L374" s="5">
        <v>973</v>
      </c>
      <c r="M374" s="5">
        <v>134</v>
      </c>
      <c r="N374" s="5">
        <v>1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</row>
    <row r="375">
      <c r="A375" s="20" t="s">
        <v>964</v>
      </c>
      <c r="B375" s="5" t="s">
        <v>965</v>
      </c>
      <c r="C375" s="5">
        <v>66</v>
      </c>
      <c r="D375" s="5" t="s">
        <v>219</v>
      </c>
      <c r="E375" s="5" t="s">
        <v>219</v>
      </c>
      <c r="F375" s="5"/>
      <c r="G375" s="5" t="s">
        <v>219</v>
      </c>
      <c r="H375" s="5" t="s">
        <v>219</v>
      </c>
      <c r="I375" s="5">
        <v>511</v>
      </c>
      <c r="J375" s="5">
        <v>248</v>
      </c>
      <c r="K375" s="5">
        <v>173</v>
      </c>
      <c r="L375" s="5">
        <v>932</v>
      </c>
      <c r="M375" s="5">
        <v>93</v>
      </c>
      <c r="N375" s="5">
        <v>1</v>
      </c>
      <c r="O375" s="5">
        <v>0</v>
      </c>
      <c r="P375" s="5">
        <v>2</v>
      </c>
      <c r="Q375" s="5">
        <v>0</v>
      </c>
      <c r="R375" s="5">
        <v>0</v>
      </c>
      <c r="S375" s="5">
        <v>0</v>
      </c>
      <c r="T375" s="5">
        <v>0</v>
      </c>
    </row>
    <row r="376">
      <c r="A376" s="20" t="s">
        <v>966</v>
      </c>
      <c r="B376" s="5" t="s">
        <v>967</v>
      </c>
      <c r="C376" s="5">
        <v>69</v>
      </c>
      <c r="D376" s="5" t="s">
        <v>219</v>
      </c>
      <c r="E376" s="5" t="s">
        <v>219</v>
      </c>
      <c r="F376" s="5"/>
      <c r="G376" s="5" t="s">
        <v>219</v>
      </c>
      <c r="H376" s="5" t="s">
        <v>219</v>
      </c>
      <c r="I376" s="5">
        <v>618</v>
      </c>
      <c r="J376" s="5">
        <v>158</v>
      </c>
      <c r="K376" s="5">
        <v>148</v>
      </c>
      <c r="L376" s="5">
        <v>924</v>
      </c>
      <c r="M376" s="5">
        <v>129</v>
      </c>
      <c r="N376" s="5">
        <v>5</v>
      </c>
      <c r="O376" s="5">
        <v>0</v>
      </c>
      <c r="P376" s="5">
        <v>2</v>
      </c>
      <c r="Q376" s="5">
        <v>0</v>
      </c>
      <c r="R376" s="5">
        <v>0</v>
      </c>
      <c r="S376" s="5">
        <v>0</v>
      </c>
      <c r="T376" s="5">
        <v>0</v>
      </c>
    </row>
    <row r="377">
      <c r="A377" s="20" t="s">
        <v>968</v>
      </c>
      <c r="B377" s="5" t="s">
        <v>969</v>
      </c>
      <c r="C377" s="5">
        <v>28</v>
      </c>
      <c r="D377" s="5" t="s">
        <v>219</v>
      </c>
      <c r="E377" s="5" t="s">
        <v>218</v>
      </c>
      <c r="F377" s="5"/>
      <c r="G377" s="5" t="s">
        <v>219</v>
      </c>
      <c r="H377" s="5" t="s">
        <v>219</v>
      </c>
      <c r="I377" s="5">
        <v>293</v>
      </c>
      <c r="J377" s="5">
        <v>294</v>
      </c>
      <c r="K377" s="5">
        <v>327</v>
      </c>
      <c r="L377" s="5">
        <v>914</v>
      </c>
      <c r="M377" s="5">
        <v>75</v>
      </c>
      <c r="N377" s="5">
        <v>4</v>
      </c>
      <c r="O377" s="5">
        <v>1</v>
      </c>
      <c r="P377" s="5">
        <v>1</v>
      </c>
      <c r="Q377" s="5">
        <v>0</v>
      </c>
      <c r="R377" s="5">
        <v>0</v>
      </c>
      <c r="S377" s="5">
        <v>0</v>
      </c>
      <c r="T377" s="5">
        <v>0</v>
      </c>
    </row>
    <row r="378">
      <c r="A378" s="20" t="s">
        <v>970</v>
      </c>
      <c r="B378" s="5" t="s">
        <v>971</v>
      </c>
      <c r="C378" s="5">
        <v>31</v>
      </c>
      <c r="D378" s="5" t="s">
        <v>219</v>
      </c>
      <c r="E378" s="5" t="s">
        <v>219</v>
      </c>
      <c r="F378" s="5"/>
      <c r="G378" s="5" t="s">
        <v>219</v>
      </c>
      <c r="H378" s="5" t="s">
        <v>219</v>
      </c>
      <c r="I378" s="5">
        <v>325</v>
      </c>
      <c r="J378" s="5">
        <v>298</v>
      </c>
      <c r="K378" s="5">
        <v>276</v>
      </c>
      <c r="L378" s="5">
        <v>899</v>
      </c>
      <c r="M378" s="5">
        <v>18</v>
      </c>
      <c r="N378" s="5">
        <v>3</v>
      </c>
      <c r="O378" s="5">
        <v>3</v>
      </c>
      <c r="P378" s="5">
        <v>3</v>
      </c>
      <c r="Q378" s="5">
        <v>0</v>
      </c>
      <c r="R378" s="5">
        <v>0</v>
      </c>
      <c r="S378" s="5">
        <v>0</v>
      </c>
      <c r="T378" s="5">
        <v>0</v>
      </c>
    </row>
    <row r="379">
      <c r="A379" s="20" t="s">
        <v>972</v>
      </c>
      <c r="B379" s="5" t="s">
        <v>973</v>
      </c>
      <c r="C379" s="5">
        <v>74</v>
      </c>
      <c r="D379" s="5" t="s">
        <v>219</v>
      </c>
      <c r="E379" s="5" t="s">
        <v>219</v>
      </c>
      <c r="F379" s="5"/>
      <c r="G379" s="5" t="s">
        <v>219</v>
      </c>
      <c r="H379" s="5" t="s">
        <v>219</v>
      </c>
      <c r="I379" s="5">
        <v>508</v>
      </c>
      <c r="J379" s="5">
        <v>141</v>
      </c>
      <c r="K379" s="5">
        <v>212</v>
      </c>
      <c r="L379" s="5">
        <v>861</v>
      </c>
      <c r="M379" s="5">
        <v>115</v>
      </c>
      <c r="N379" s="5">
        <v>5</v>
      </c>
      <c r="O379" s="5">
        <v>0</v>
      </c>
      <c r="P379" s="5">
        <v>0</v>
      </c>
      <c r="Q379" s="5">
        <v>3</v>
      </c>
      <c r="R379" s="5">
        <v>0</v>
      </c>
      <c r="S379" s="5">
        <v>2</v>
      </c>
      <c r="T379" s="5">
        <v>0</v>
      </c>
    </row>
    <row r="380">
      <c r="A380" s="20" t="s">
        <v>974</v>
      </c>
      <c r="B380" s="5" t="s">
        <v>975</v>
      </c>
      <c r="C380" s="5">
        <v>76</v>
      </c>
      <c r="D380" s="5" t="s">
        <v>219</v>
      </c>
      <c r="E380" s="5" t="s">
        <v>219</v>
      </c>
      <c r="F380" s="5"/>
      <c r="G380" s="5" t="s">
        <v>219</v>
      </c>
      <c r="H380" s="5" t="s">
        <v>219</v>
      </c>
      <c r="I380" s="5">
        <v>487</v>
      </c>
      <c r="J380" s="5">
        <v>144</v>
      </c>
      <c r="K380" s="5">
        <v>220</v>
      </c>
      <c r="L380" s="5">
        <v>851</v>
      </c>
      <c r="M380" s="5">
        <v>65</v>
      </c>
      <c r="N380" s="5">
        <v>1</v>
      </c>
      <c r="O380" s="5">
        <v>1</v>
      </c>
      <c r="P380" s="5">
        <v>1</v>
      </c>
      <c r="Q380" s="5">
        <v>0</v>
      </c>
      <c r="R380" s="5">
        <v>0</v>
      </c>
      <c r="S380" s="5">
        <v>0</v>
      </c>
      <c r="T380" s="5">
        <v>0</v>
      </c>
    </row>
    <row r="381">
      <c r="A381" s="20" t="s">
        <v>976</v>
      </c>
      <c r="B381" s="5" t="s">
        <v>977</v>
      </c>
      <c r="C381" s="5">
        <v>67</v>
      </c>
      <c r="D381" s="5" t="s">
        <v>219</v>
      </c>
      <c r="E381" s="5" t="s">
        <v>219</v>
      </c>
      <c r="F381" s="5"/>
      <c r="G381" s="5" t="s">
        <v>219</v>
      </c>
      <c r="H381" s="5" t="s">
        <v>219</v>
      </c>
      <c r="I381" s="5">
        <v>412</v>
      </c>
      <c r="J381" s="5">
        <v>312</v>
      </c>
      <c r="K381" s="5">
        <v>123</v>
      </c>
      <c r="L381" s="5">
        <v>847</v>
      </c>
      <c r="M381" s="5">
        <v>238</v>
      </c>
      <c r="N381" s="5">
        <v>1</v>
      </c>
      <c r="O381" s="5">
        <v>1</v>
      </c>
      <c r="P381" s="5">
        <v>1</v>
      </c>
      <c r="Q381" s="5">
        <v>0</v>
      </c>
      <c r="R381" s="5">
        <v>0</v>
      </c>
      <c r="S381" s="5">
        <v>0</v>
      </c>
      <c r="T381" s="5">
        <v>0</v>
      </c>
    </row>
    <row r="382">
      <c r="A382" s="20" t="s">
        <v>978</v>
      </c>
      <c r="B382" s="5" t="s">
        <v>979</v>
      </c>
      <c r="C382" s="5">
        <v>58</v>
      </c>
      <c r="D382" s="5" t="s">
        <v>219</v>
      </c>
      <c r="E382" s="5" t="s">
        <v>219</v>
      </c>
      <c r="F382" s="5"/>
      <c r="G382" s="5" t="s">
        <v>219</v>
      </c>
      <c r="H382" s="5" t="s">
        <v>219</v>
      </c>
      <c r="I382" s="5">
        <v>353</v>
      </c>
      <c r="J382" s="5">
        <v>298</v>
      </c>
      <c r="K382" s="5">
        <v>182</v>
      </c>
      <c r="L382" s="5">
        <v>833</v>
      </c>
      <c r="M382" s="5">
        <v>70</v>
      </c>
      <c r="N382" s="5">
        <v>0</v>
      </c>
      <c r="O382" s="5">
        <v>4</v>
      </c>
      <c r="P382" s="5">
        <v>4</v>
      </c>
      <c r="Q382" s="5">
        <v>0</v>
      </c>
      <c r="R382" s="5">
        <v>0</v>
      </c>
      <c r="S382" s="5">
        <v>0</v>
      </c>
      <c r="T382" s="5">
        <v>0</v>
      </c>
    </row>
    <row r="383">
      <c r="A383" s="20" t="s">
        <v>980</v>
      </c>
      <c r="B383" s="5" t="s">
        <v>981</v>
      </c>
      <c r="C383" s="5">
        <v>52</v>
      </c>
      <c r="D383" s="5" t="s">
        <v>219</v>
      </c>
      <c r="E383" s="5" t="s">
        <v>219</v>
      </c>
      <c r="F383" s="5"/>
      <c r="G383" s="5" t="s">
        <v>219</v>
      </c>
      <c r="H383" s="5" t="s">
        <v>219</v>
      </c>
      <c r="I383" s="5">
        <v>276</v>
      </c>
      <c r="J383" s="5">
        <v>230</v>
      </c>
      <c r="K383" s="5">
        <v>250</v>
      </c>
      <c r="L383" s="5">
        <v>756</v>
      </c>
      <c r="M383" s="5">
        <v>58</v>
      </c>
      <c r="N383" s="5">
        <v>0</v>
      </c>
      <c r="O383" s="5">
        <v>253</v>
      </c>
      <c r="P383" s="5">
        <v>253</v>
      </c>
      <c r="Q383" s="5">
        <v>0</v>
      </c>
      <c r="R383" s="5">
        <v>0</v>
      </c>
      <c r="S383" s="5">
        <v>0</v>
      </c>
      <c r="T383" s="5">
        <v>0</v>
      </c>
    </row>
    <row r="384">
      <c r="A384" s="20" t="s">
        <v>982</v>
      </c>
      <c r="B384" s="5" t="s">
        <v>983</v>
      </c>
      <c r="C384" s="5">
        <v>45</v>
      </c>
      <c r="D384" s="5" t="s">
        <v>219</v>
      </c>
      <c r="E384" s="5" t="s">
        <v>219</v>
      </c>
      <c r="F384" s="5"/>
      <c r="G384" s="5" t="s">
        <v>219</v>
      </c>
      <c r="H384" s="5" t="s">
        <v>219</v>
      </c>
      <c r="I384" s="5">
        <v>277</v>
      </c>
      <c r="J384" s="5">
        <v>209</v>
      </c>
      <c r="K384" s="5">
        <v>270</v>
      </c>
      <c r="L384" s="5">
        <v>756</v>
      </c>
      <c r="M384" s="5">
        <v>112</v>
      </c>
      <c r="N384" s="5">
        <v>1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</row>
    <row r="385">
      <c r="A385" s="20" t="s">
        <v>984</v>
      </c>
      <c r="B385" s="5" t="s">
        <v>985</v>
      </c>
      <c r="C385" s="5">
        <v>76</v>
      </c>
      <c r="D385" s="5" t="s">
        <v>219</v>
      </c>
      <c r="E385" s="5" t="s">
        <v>219</v>
      </c>
      <c r="F385" s="5"/>
      <c r="G385" s="5" t="s">
        <v>219</v>
      </c>
      <c r="H385" s="5" t="s">
        <v>218</v>
      </c>
      <c r="I385" s="5">
        <v>506</v>
      </c>
      <c r="J385" s="5">
        <v>158</v>
      </c>
      <c r="K385" s="5">
        <v>88</v>
      </c>
      <c r="L385" s="5">
        <v>752</v>
      </c>
      <c r="M385" s="5">
        <v>150</v>
      </c>
      <c r="N385" s="5">
        <v>1</v>
      </c>
      <c r="O385" s="5">
        <v>2</v>
      </c>
      <c r="P385" s="5">
        <v>2</v>
      </c>
      <c r="Q385" s="5">
        <v>12</v>
      </c>
      <c r="R385" s="5">
        <v>0</v>
      </c>
      <c r="S385" s="5">
        <v>0</v>
      </c>
      <c r="T385" s="5">
        <v>0</v>
      </c>
    </row>
    <row r="386">
      <c r="A386" s="20" t="s">
        <v>986</v>
      </c>
      <c r="B386" s="5" t="s">
        <v>987</v>
      </c>
      <c r="C386" s="5">
        <v>63</v>
      </c>
      <c r="D386" s="5" t="s">
        <v>219</v>
      </c>
      <c r="E386" s="5" t="s">
        <v>219</v>
      </c>
      <c r="F386" s="5"/>
      <c r="G386" s="5" t="s">
        <v>219</v>
      </c>
      <c r="H386" s="5" t="s">
        <v>219</v>
      </c>
      <c r="I386" s="5">
        <v>221</v>
      </c>
      <c r="J386" s="5">
        <v>186</v>
      </c>
      <c r="K386" s="5">
        <v>344</v>
      </c>
      <c r="L386" s="5">
        <v>751</v>
      </c>
      <c r="M386" s="5">
        <v>91</v>
      </c>
      <c r="N386" s="5">
        <v>9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</row>
    <row r="387">
      <c r="A387" s="20" t="s">
        <v>988</v>
      </c>
      <c r="B387" s="5" t="s">
        <v>989</v>
      </c>
      <c r="C387" s="5">
        <v>60</v>
      </c>
      <c r="D387" s="5" t="s">
        <v>219</v>
      </c>
      <c r="E387" s="5" t="s">
        <v>219</v>
      </c>
      <c r="F387" s="5"/>
      <c r="G387" s="5" t="s">
        <v>219</v>
      </c>
      <c r="H387" s="5" t="s">
        <v>219</v>
      </c>
      <c r="I387" s="5">
        <v>301</v>
      </c>
      <c r="J387" s="5">
        <v>241</v>
      </c>
      <c r="K387" s="5">
        <v>197</v>
      </c>
      <c r="L387" s="5">
        <v>739</v>
      </c>
      <c r="M387" s="5">
        <v>57</v>
      </c>
      <c r="N387" s="5">
        <v>0</v>
      </c>
      <c r="O387" s="5">
        <v>17</v>
      </c>
      <c r="P387" s="5">
        <v>17</v>
      </c>
      <c r="Q387" s="5">
        <v>0</v>
      </c>
      <c r="R387" s="5">
        <v>0</v>
      </c>
      <c r="S387" s="5">
        <v>0</v>
      </c>
      <c r="T387" s="5">
        <v>0</v>
      </c>
    </row>
    <row r="388">
      <c r="A388" s="20" t="s">
        <v>990</v>
      </c>
      <c r="B388" s="5" t="s">
        <v>991</v>
      </c>
      <c r="C388" s="5">
        <v>52</v>
      </c>
      <c r="D388" s="5" t="s">
        <v>219</v>
      </c>
      <c r="E388" s="5" t="s">
        <v>219</v>
      </c>
      <c r="F388" s="5"/>
      <c r="G388" s="5" t="s">
        <v>219</v>
      </c>
      <c r="H388" s="5" t="s">
        <v>219</v>
      </c>
      <c r="I388" s="5">
        <v>317</v>
      </c>
      <c r="J388" s="5">
        <v>276</v>
      </c>
      <c r="K388" s="5">
        <v>142</v>
      </c>
      <c r="L388" s="5">
        <v>735</v>
      </c>
      <c r="M388" s="5">
        <v>397</v>
      </c>
      <c r="N388" s="5">
        <v>16</v>
      </c>
      <c r="O388" s="5">
        <v>0</v>
      </c>
      <c r="P388" s="5">
        <v>0</v>
      </c>
      <c r="Q388" s="5">
        <v>1</v>
      </c>
      <c r="R388" s="5">
        <v>0</v>
      </c>
      <c r="S388" s="5">
        <v>0</v>
      </c>
      <c r="T388" s="5">
        <v>0</v>
      </c>
    </row>
    <row r="389">
      <c r="A389" s="20" t="s">
        <v>992</v>
      </c>
      <c r="B389" s="5" t="s">
        <v>993</v>
      </c>
      <c r="C389" s="5">
        <v>58</v>
      </c>
      <c r="D389" s="5" t="s">
        <v>219</v>
      </c>
      <c r="E389" s="5" t="s">
        <v>219</v>
      </c>
      <c r="F389" s="5"/>
      <c r="G389" s="5" t="s">
        <v>219</v>
      </c>
      <c r="H389" s="5" t="s">
        <v>219</v>
      </c>
      <c r="I389" s="5">
        <v>334</v>
      </c>
      <c r="J389" s="5">
        <v>274</v>
      </c>
      <c r="K389" s="5">
        <v>91</v>
      </c>
      <c r="L389" s="5">
        <v>699</v>
      </c>
      <c r="M389" s="5">
        <v>126</v>
      </c>
      <c r="N389" s="5">
        <v>5</v>
      </c>
      <c r="O389" s="5">
        <v>4</v>
      </c>
      <c r="P389" s="5">
        <v>4</v>
      </c>
      <c r="Q389" s="5">
        <v>8</v>
      </c>
      <c r="R389" s="5">
        <v>0</v>
      </c>
      <c r="S389" s="5">
        <v>0</v>
      </c>
      <c r="T389" s="5">
        <v>0</v>
      </c>
    </row>
    <row r="390">
      <c r="A390" s="20" t="s">
        <v>994</v>
      </c>
      <c r="B390" s="5" t="s">
        <v>995</v>
      </c>
      <c r="C390" s="5">
        <v>91</v>
      </c>
      <c r="D390" s="5" t="s">
        <v>219</v>
      </c>
      <c r="E390" s="5" t="s">
        <v>219</v>
      </c>
      <c r="F390" s="5"/>
      <c r="G390" s="5" t="s">
        <v>219</v>
      </c>
      <c r="H390" s="5" t="s">
        <v>219</v>
      </c>
      <c r="I390" s="5">
        <v>305</v>
      </c>
      <c r="J390" s="5">
        <v>201</v>
      </c>
      <c r="K390" s="5">
        <v>174</v>
      </c>
      <c r="L390" s="5">
        <v>680</v>
      </c>
      <c r="M390" s="5">
        <v>74</v>
      </c>
      <c r="N390" s="5">
        <v>7</v>
      </c>
      <c r="O390" s="5">
        <v>12</v>
      </c>
      <c r="P390" s="5">
        <v>12</v>
      </c>
      <c r="Q390" s="5">
        <v>0</v>
      </c>
      <c r="R390" s="5">
        <v>0</v>
      </c>
      <c r="S390" s="5">
        <v>311</v>
      </c>
      <c r="T390" s="5">
        <v>0</v>
      </c>
    </row>
    <row r="391">
      <c r="A391" s="20" t="s">
        <v>996</v>
      </c>
      <c r="B391" s="5" t="s">
        <v>997</v>
      </c>
      <c r="C391" s="5">
        <v>43</v>
      </c>
      <c r="D391" s="5" t="s">
        <v>219</v>
      </c>
      <c r="E391" s="5" t="s">
        <v>219</v>
      </c>
      <c r="F391" s="5"/>
      <c r="G391" s="5" t="s">
        <v>219</v>
      </c>
      <c r="H391" s="5" t="s">
        <v>219</v>
      </c>
      <c r="I391" s="5">
        <v>277</v>
      </c>
      <c r="J391" s="5">
        <v>211</v>
      </c>
      <c r="K391" s="5">
        <v>190</v>
      </c>
      <c r="L391" s="5">
        <v>678</v>
      </c>
      <c r="M391" s="5">
        <v>59</v>
      </c>
      <c r="N391" s="5">
        <v>3</v>
      </c>
      <c r="O391" s="5">
        <v>8</v>
      </c>
      <c r="P391" s="5">
        <v>8</v>
      </c>
      <c r="Q391" s="5">
        <v>0</v>
      </c>
      <c r="R391" s="5">
        <v>0</v>
      </c>
      <c r="S391" s="5">
        <v>1</v>
      </c>
      <c r="T391" s="5">
        <v>0</v>
      </c>
    </row>
    <row r="392">
      <c r="A392" s="20" t="s">
        <v>998</v>
      </c>
      <c r="B392" s="5" t="s">
        <v>999</v>
      </c>
      <c r="C392" s="5">
        <v>58</v>
      </c>
      <c r="D392" s="5" t="s">
        <v>219</v>
      </c>
      <c r="E392" s="5" t="s">
        <v>218</v>
      </c>
      <c r="F392" s="5"/>
      <c r="G392" s="5" t="s">
        <v>219</v>
      </c>
      <c r="H392" s="5" t="s">
        <v>219</v>
      </c>
      <c r="I392" s="5">
        <v>434</v>
      </c>
      <c r="J392" s="5">
        <v>21</v>
      </c>
      <c r="K392" s="5">
        <v>219</v>
      </c>
      <c r="L392" s="5">
        <v>674</v>
      </c>
      <c r="M392" s="5">
        <v>25</v>
      </c>
      <c r="N392" s="5">
        <v>1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</row>
    <row r="393">
      <c r="A393" s="20" t="s">
        <v>1000</v>
      </c>
      <c r="B393" s="5" t="s">
        <v>1001</v>
      </c>
      <c r="C393" s="5">
        <v>48</v>
      </c>
      <c r="D393" s="5" t="s">
        <v>219</v>
      </c>
      <c r="E393" s="5" t="s">
        <v>219</v>
      </c>
      <c r="F393" s="5"/>
      <c r="G393" s="5" t="s">
        <v>219</v>
      </c>
      <c r="H393" s="5" t="s">
        <v>219</v>
      </c>
      <c r="I393" s="5">
        <v>363</v>
      </c>
      <c r="J393" s="5">
        <v>125</v>
      </c>
      <c r="K393" s="5">
        <v>180</v>
      </c>
      <c r="L393" s="5">
        <v>668</v>
      </c>
      <c r="M393" s="5">
        <v>66</v>
      </c>
      <c r="N393" s="5">
        <v>2</v>
      </c>
      <c r="O393" s="5">
        <v>1</v>
      </c>
      <c r="P393" s="5">
        <v>1</v>
      </c>
      <c r="Q393" s="5">
        <v>0</v>
      </c>
      <c r="R393" s="5">
        <v>0</v>
      </c>
      <c r="S393" s="5">
        <v>0</v>
      </c>
      <c r="T393" s="5">
        <v>0</v>
      </c>
    </row>
    <row r="394">
      <c r="A394" s="20" t="s">
        <v>1002</v>
      </c>
      <c r="B394" s="5" t="s">
        <v>1003</v>
      </c>
      <c r="C394" s="5">
        <v>59</v>
      </c>
      <c r="D394" s="5" t="s">
        <v>219</v>
      </c>
      <c r="E394" s="5" t="s">
        <v>219</v>
      </c>
      <c r="F394" s="5"/>
      <c r="G394" s="5" t="s">
        <v>219</v>
      </c>
      <c r="H394" s="5" t="s">
        <v>219</v>
      </c>
      <c r="I394" s="5">
        <v>555</v>
      </c>
      <c r="J394" s="5">
        <v>81</v>
      </c>
      <c r="K394" s="5">
        <v>25</v>
      </c>
      <c r="L394" s="5">
        <v>661</v>
      </c>
      <c r="M394" s="5">
        <v>40</v>
      </c>
      <c r="N394" s="5">
        <v>0</v>
      </c>
      <c r="O394" s="5">
        <v>6</v>
      </c>
      <c r="P394" s="5">
        <v>6</v>
      </c>
      <c r="Q394" s="5">
        <v>0</v>
      </c>
      <c r="R394" s="5">
        <v>0</v>
      </c>
      <c r="S394" s="5">
        <v>0</v>
      </c>
      <c r="T394" s="5">
        <v>0</v>
      </c>
    </row>
    <row r="395">
      <c r="A395" s="20" t="s">
        <v>1004</v>
      </c>
      <c r="B395" s="5" t="s">
        <v>1005</v>
      </c>
      <c r="C395" s="5">
        <v>80</v>
      </c>
      <c r="D395" s="5" t="s">
        <v>219</v>
      </c>
      <c r="E395" s="5" t="s">
        <v>219</v>
      </c>
      <c r="F395" s="5"/>
      <c r="G395" s="5" t="s">
        <v>219</v>
      </c>
      <c r="H395" s="5" t="s">
        <v>219</v>
      </c>
      <c r="I395" s="5">
        <v>332</v>
      </c>
      <c r="J395" s="5">
        <v>179</v>
      </c>
      <c r="K395" s="5">
        <v>139</v>
      </c>
      <c r="L395" s="5">
        <v>650</v>
      </c>
      <c r="M395" s="5">
        <v>101</v>
      </c>
      <c r="N395" s="5">
        <v>6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</row>
    <row r="396">
      <c r="A396" s="20" t="s">
        <v>1006</v>
      </c>
      <c r="B396" s="5" t="s">
        <v>1007</v>
      </c>
      <c r="C396" s="5">
        <v>97</v>
      </c>
      <c r="D396" s="5" t="s">
        <v>219</v>
      </c>
      <c r="E396" s="5" t="s">
        <v>219</v>
      </c>
      <c r="F396" s="5"/>
      <c r="G396" s="5" t="s">
        <v>219</v>
      </c>
      <c r="H396" s="5" t="s">
        <v>219</v>
      </c>
      <c r="I396" s="5">
        <v>230</v>
      </c>
      <c r="J396" s="5">
        <v>244</v>
      </c>
      <c r="K396" s="5">
        <v>169</v>
      </c>
      <c r="L396" s="5">
        <v>643</v>
      </c>
      <c r="M396" s="5">
        <v>58</v>
      </c>
      <c r="N396" s="5">
        <v>0</v>
      </c>
      <c r="O396" s="5">
        <v>10</v>
      </c>
      <c r="P396" s="5">
        <v>10</v>
      </c>
      <c r="Q396" s="5">
        <v>0</v>
      </c>
      <c r="R396" s="5">
        <v>0</v>
      </c>
      <c r="S396" s="5">
        <v>1</v>
      </c>
      <c r="T396" s="5">
        <v>0</v>
      </c>
    </row>
    <row r="397">
      <c r="A397" s="20" t="s">
        <v>1008</v>
      </c>
      <c r="B397" s="5" t="s">
        <v>1009</v>
      </c>
      <c r="C397" s="5">
        <v>25</v>
      </c>
      <c r="D397" s="5" t="s">
        <v>219</v>
      </c>
      <c r="E397" s="5" t="s">
        <v>218</v>
      </c>
      <c r="F397" s="5"/>
      <c r="G397" s="5" t="s">
        <v>219</v>
      </c>
      <c r="H397" s="5" t="s">
        <v>219</v>
      </c>
      <c r="I397" s="5">
        <v>151</v>
      </c>
      <c r="J397" s="5">
        <v>188</v>
      </c>
      <c r="K397" s="5">
        <v>248</v>
      </c>
      <c r="L397" s="5">
        <v>587</v>
      </c>
      <c r="M397" s="5">
        <v>183</v>
      </c>
      <c r="N397" s="5">
        <v>4</v>
      </c>
      <c r="O397" s="5">
        <v>0</v>
      </c>
      <c r="P397" s="5">
        <v>0</v>
      </c>
      <c r="Q397" s="5">
        <v>6</v>
      </c>
      <c r="R397" s="5">
        <v>0</v>
      </c>
      <c r="S397" s="5">
        <v>0</v>
      </c>
      <c r="T397" s="5">
        <v>0</v>
      </c>
    </row>
    <row r="398">
      <c r="A398" s="20" t="s">
        <v>1010</v>
      </c>
      <c r="B398" s="5" t="s">
        <v>1011</v>
      </c>
      <c r="C398" s="5">
        <v>61</v>
      </c>
      <c r="D398" s="5" t="s">
        <v>219</v>
      </c>
      <c r="E398" s="5" t="s">
        <v>219</v>
      </c>
      <c r="F398" s="5"/>
      <c r="G398" s="5" t="s">
        <v>219</v>
      </c>
      <c r="H398" s="5" t="s">
        <v>219</v>
      </c>
      <c r="I398" s="5">
        <v>242</v>
      </c>
      <c r="J398" s="5">
        <v>123</v>
      </c>
      <c r="K398" s="5">
        <v>214</v>
      </c>
      <c r="L398" s="5">
        <v>579</v>
      </c>
      <c r="M398" s="5">
        <v>78</v>
      </c>
      <c r="N398" s="5">
        <v>7</v>
      </c>
      <c r="O398" s="5">
        <v>0</v>
      </c>
      <c r="P398" s="5">
        <v>0</v>
      </c>
      <c r="Q398" s="5">
        <v>2</v>
      </c>
      <c r="R398" s="5">
        <v>0</v>
      </c>
      <c r="S398" s="5">
        <v>0</v>
      </c>
      <c r="T398" s="5">
        <v>0</v>
      </c>
    </row>
    <row r="399">
      <c r="A399" s="20" t="s">
        <v>1012</v>
      </c>
      <c r="B399" s="5" t="s">
        <v>1013</v>
      </c>
      <c r="C399" s="5">
        <v>38</v>
      </c>
      <c r="D399" s="5" t="s">
        <v>219</v>
      </c>
      <c r="E399" s="5" t="s">
        <v>218</v>
      </c>
      <c r="F399" s="5"/>
      <c r="G399" s="5" t="s">
        <v>219</v>
      </c>
      <c r="H399" s="5" t="s">
        <v>219</v>
      </c>
      <c r="I399" s="5">
        <v>268</v>
      </c>
      <c r="J399" s="5">
        <v>168</v>
      </c>
      <c r="K399" s="5">
        <v>125</v>
      </c>
      <c r="L399" s="5">
        <v>561</v>
      </c>
      <c r="M399" s="5">
        <v>75</v>
      </c>
      <c r="N399" s="5">
        <v>2</v>
      </c>
      <c r="O399" s="5">
        <v>3</v>
      </c>
      <c r="P399" s="5">
        <v>3</v>
      </c>
      <c r="Q399" s="5">
        <v>0</v>
      </c>
      <c r="R399" s="5">
        <v>0</v>
      </c>
      <c r="S399" s="5">
        <v>0</v>
      </c>
      <c r="T399" s="5">
        <v>0</v>
      </c>
    </row>
    <row r="400">
      <c r="A400" s="20" t="s">
        <v>1014</v>
      </c>
      <c r="B400" s="5" t="s">
        <v>1015</v>
      </c>
      <c r="C400" s="5">
        <v>57</v>
      </c>
      <c r="D400" s="5" t="s">
        <v>219</v>
      </c>
      <c r="E400" s="5" t="s">
        <v>219</v>
      </c>
      <c r="F400" s="5"/>
      <c r="G400" s="5" t="s">
        <v>219</v>
      </c>
      <c r="H400" s="5" t="s">
        <v>219</v>
      </c>
      <c r="I400" s="5">
        <v>371</v>
      </c>
      <c r="J400" s="5">
        <v>48</v>
      </c>
      <c r="K400" s="5">
        <v>125</v>
      </c>
      <c r="L400" s="5">
        <v>544</v>
      </c>
      <c r="M400" s="5">
        <v>58</v>
      </c>
      <c r="N400" s="5">
        <v>0</v>
      </c>
      <c r="O400" s="5">
        <v>1</v>
      </c>
      <c r="P400" s="5">
        <v>1</v>
      </c>
      <c r="Q400" s="5">
        <v>0</v>
      </c>
      <c r="R400" s="5">
        <v>0</v>
      </c>
      <c r="S400" s="5">
        <v>1</v>
      </c>
      <c r="T400" s="5">
        <v>0</v>
      </c>
    </row>
    <row r="401">
      <c r="A401" s="20" t="s">
        <v>1016</v>
      </c>
      <c r="B401" s="5" t="s">
        <v>1017</v>
      </c>
      <c r="C401" s="5">
        <v>59</v>
      </c>
      <c r="D401" s="5" t="s">
        <v>219</v>
      </c>
      <c r="E401" s="5" t="s">
        <v>219</v>
      </c>
      <c r="F401" s="5"/>
      <c r="G401" s="5" t="s">
        <v>219</v>
      </c>
      <c r="H401" s="5" t="s">
        <v>219</v>
      </c>
      <c r="I401" s="5">
        <v>310</v>
      </c>
      <c r="J401" s="5">
        <v>70</v>
      </c>
      <c r="K401" s="5">
        <v>161</v>
      </c>
      <c r="L401" s="5">
        <v>541</v>
      </c>
      <c r="M401" s="5">
        <v>80</v>
      </c>
      <c r="N401" s="5">
        <v>4</v>
      </c>
      <c r="O401" s="5">
        <v>0</v>
      </c>
      <c r="P401" s="5">
        <v>0</v>
      </c>
      <c r="Q401" s="5">
        <v>0</v>
      </c>
      <c r="R401" s="5">
        <v>0</v>
      </c>
      <c r="S401" s="5">
        <v>55</v>
      </c>
      <c r="T401" s="5">
        <v>0</v>
      </c>
    </row>
    <row r="402">
      <c r="A402" s="20" t="s">
        <v>1018</v>
      </c>
      <c r="B402" s="5" t="s">
        <v>1019</v>
      </c>
      <c r="C402" s="5">
        <v>66</v>
      </c>
      <c r="D402" s="5" t="s">
        <v>219</v>
      </c>
      <c r="E402" s="5" t="s">
        <v>219</v>
      </c>
      <c r="F402" s="5"/>
      <c r="G402" s="5" t="s">
        <v>219</v>
      </c>
      <c r="H402" s="5" t="s">
        <v>219</v>
      </c>
      <c r="I402" s="5">
        <v>219</v>
      </c>
      <c r="J402" s="5">
        <v>113</v>
      </c>
      <c r="K402" s="5">
        <v>193</v>
      </c>
      <c r="L402" s="5">
        <v>525</v>
      </c>
      <c r="M402" s="5">
        <v>130</v>
      </c>
      <c r="N402" s="5">
        <v>6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</row>
    <row r="403">
      <c r="A403" s="20" t="s">
        <v>1020</v>
      </c>
      <c r="B403" s="5" t="s">
        <v>1021</v>
      </c>
      <c r="C403" s="5">
        <v>61</v>
      </c>
      <c r="D403" s="5" t="s">
        <v>219</v>
      </c>
      <c r="E403" s="5" t="s">
        <v>219</v>
      </c>
      <c r="F403" s="5"/>
      <c r="G403" s="5" t="s">
        <v>219</v>
      </c>
      <c r="H403" s="5" t="s">
        <v>219</v>
      </c>
      <c r="I403" s="5">
        <v>261</v>
      </c>
      <c r="J403" s="5">
        <v>107</v>
      </c>
      <c r="K403" s="5">
        <v>145</v>
      </c>
      <c r="L403" s="5">
        <v>513</v>
      </c>
      <c r="M403" s="5">
        <v>258</v>
      </c>
      <c r="N403" s="5">
        <v>0</v>
      </c>
      <c r="O403" s="5">
        <v>8</v>
      </c>
      <c r="P403" s="5">
        <v>8</v>
      </c>
      <c r="Q403" s="5">
        <v>0</v>
      </c>
      <c r="R403" s="5">
        <v>0</v>
      </c>
      <c r="S403" s="5">
        <v>0</v>
      </c>
      <c r="T403" s="5">
        <v>0</v>
      </c>
    </row>
    <row r="404">
      <c r="A404" s="20" t="s">
        <v>1022</v>
      </c>
      <c r="B404" s="5" t="s">
        <v>1023</v>
      </c>
      <c r="C404" s="5">
        <v>51</v>
      </c>
      <c r="D404" s="5" t="s">
        <v>219</v>
      </c>
      <c r="E404" s="5" t="s">
        <v>219</v>
      </c>
      <c r="F404" s="5"/>
      <c r="G404" s="5" t="s">
        <v>219</v>
      </c>
      <c r="H404" s="5" t="s">
        <v>219</v>
      </c>
      <c r="I404" s="5">
        <v>166</v>
      </c>
      <c r="J404" s="5">
        <v>125</v>
      </c>
      <c r="K404" s="5">
        <v>220</v>
      </c>
      <c r="L404" s="5">
        <v>511</v>
      </c>
      <c r="M404" s="5">
        <v>416</v>
      </c>
      <c r="N404" s="5">
        <v>10</v>
      </c>
      <c r="O404" s="5">
        <v>0</v>
      </c>
      <c r="P404" s="5">
        <v>0</v>
      </c>
      <c r="Q404" s="5">
        <v>1</v>
      </c>
      <c r="R404" s="5">
        <v>0</v>
      </c>
      <c r="S404" s="5">
        <v>0</v>
      </c>
      <c r="T404" s="5">
        <v>0</v>
      </c>
    </row>
    <row r="405">
      <c r="A405" s="20" t="s">
        <v>1024</v>
      </c>
      <c r="B405" s="5" t="s">
        <v>1025</v>
      </c>
      <c r="C405" s="5">
        <v>52</v>
      </c>
      <c r="D405" s="5" t="s">
        <v>219</v>
      </c>
      <c r="E405" s="5" t="s">
        <v>219</v>
      </c>
      <c r="F405" s="5"/>
      <c r="G405" s="5" t="s">
        <v>219</v>
      </c>
      <c r="H405" s="5" t="s">
        <v>219</v>
      </c>
      <c r="I405" s="5">
        <v>153</v>
      </c>
      <c r="J405" s="5">
        <v>198</v>
      </c>
      <c r="K405" s="5">
        <v>155</v>
      </c>
      <c r="L405" s="5">
        <v>506</v>
      </c>
      <c r="M405" s="5">
        <v>93</v>
      </c>
      <c r="N405" s="5">
        <v>0</v>
      </c>
      <c r="O405" s="5">
        <v>0</v>
      </c>
      <c r="P405" s="5">
        <v>0</v>
      </c>
      <c r="Q405" s="5">
        <v>2</v>
      </c>
      <c r="R405" s="5">
        <v>0</v>
      </c>
      <c r="S405" s="5">
        <v>0</v>
      </c>
      <c r="T405" s="5">
        <v>0</v>
      </c>
    </row>
    <row r="406">
      <c r="A406" s="20" t="s">
        <v>1026</v>
      </c>
      <c r="B406" s="5" t="s">
        <v>1027</v>
      </c>
      <c r="C406" s="5">
        <v>70</v>
      </c>
      <c r="D406" s="5" t="s">
        <v>219</v>
      </c>
      <c r="E406" s="5" t="s">
        <v>219</v>
      </c>
      <c r="F406" s="5"/>
      <c r="G406" s="5" t="s">
        <v>219</v>
      </c>
      <c r="H406" s="5" t="s">
        <v>219</v>
      </c>
      <c r="I406" s="5">
        <v>178</v>
      </c>
      <c r="J406" s="5">
        <v>217</v>
      </c>
      <c r="K406" s="5">
        <v>90</v>
      </c>
      <c r="L406" s="5">
        <v>485</v>
      </c>
      <c r="M406" s="5">
        <v>40</v>
      </c>
      <c r="N406" s="5">
        <v>2</v>
      </c>
      <c r="O406" s="5">
        <v>2</v>
      </c>
      <c r="P406" s="5">
        <v>2</v>
      </c>
      <c r="Q406" s="5">
        <v>0</v>
      </c>
      <c r="R406" s="5">
        <v>0</v>
      </c>
      <c r="S406" s="5">
        <v>0</v>
      </c>
      <c r="T406" s="5">
        <v>0</v>
      </c>
    </row>
    <row r="407">
      <c r="A407" s="20" t="s">
        <v>1028</v>
      </c>
      <c r="B407" s="5" t="s">
        <v>1029</v>
      </c>
      <c r="C407" s="5">
        <v>43</v>
      </c>
      <c r="D407" s="5" t="s">
        <v>219</v>
      </c>
      <c r="E407" s="5" t="s">
        <v>219</v>
      </c>
      <c r="F407" s="5"/>
      <c r="G407" s="5" t="s">
        <v>219</v>
      </c>
      <c r="H407" s="5" t="s">
        <v>219</v>
      </c>
      <c r="I407" s="5">
        <v>327</v>
      </c>
      <c r="J407" s="5">
        <v>54</v>
      </c>
      <c r="K407" s="5">
        <v>99</v>
      </c>
      <c r="L407" s="5">
        <v>480</v>
      </c>
      <c r="M407" s="5">
        <v>45</v>
      </c>
      <c r="N407" s="5">
        <v>1</v>
      </c>
      <c r="O407" s="5">
        <v>2</v>
      </c>
      <c r="P407" s="5">
        <v>2</v>
      </c>
      <c r="Q407" s="5">
        <v>1</v>
      </c>
      <c r="R407" s="5">
        <v>0</v>
      </c>
      <c r="S407" s="5">
        <v>0</v>
      </c>
      <c r="T407" s="5">
        <v>0</v>
      </c>
    </row>
    <row r="408">
      <c r="A408" s="20" t="s">
        <v>1030</v>
      </c>
      <c r="B408" s="5" t="s">
        <v>1031</v>
      </c>
      <c r="C408" s="5">
        <v>32</v>
      </c>
      <c r="D408" s="5" t="s">
        <v>219</v>
      </c>
      <c r="E408" s="5" t="s">
        <v>218</v>
      </c>
      <c r="F408" s="5"/>
      <c r="G408" s="5" t="s">
        <v>219</v>
      </c>
      <c r="H408" s="5" t="s">
        <v>219</v>
      </c>
      <c r="I408" s="5">
        <v>208</v>
      </c>
      <c r="J408" s="5">
        <v>29</v>
      </c>
      <c r="K408" s="5">
        <v>235</v>
      </c>
      <c r="L408" s="5">
        <v>472</v>
      </c>
      <c r="M408" s="5">
        <v>22</v>
      </c>
      <c r="N408" s="5">
        <v>0</v>
      </c>
      <c r="O408" s="5">
        <v>1</v>
      </c>
      <c r="P408" s="5">
        <v>1</v>
      </c>
      <c r="Q408" s="5">
        <v>0</v>
      </c>
      <c r="R408" s="5">
        <v>0</v>
      </c>
      <c r="S408" s="5">
        <v>0</v>
      </c>
      <c r="T408" s="5">
        <v>0</v>
      </c>
    </row>
    <row r="409">
      <c r="A409" s="20" t="s">
        <v>1032</v>
      </c>
      <c r="B409" s="5" t="s">
        <v>1033</v>
      </c>
      <c r="C409" s="5">
        <v>93</v>
      </c>
      <c r="D409" s="5" t="s">
        <v>219</v>
      </c>
      <c r="E409" s="5" t="s">
        <v>219</v>
      </c>
      <c r="F409" s="5"/>
      <c r="G409" s="5" t="s">
        <v>219</v>
      </c>
      <c r="H409" s="5" t="s">
        <v>219</v>
      </c>
      <c r="I409" s="5">
        <v>273</v>
      </c>
      <c r="J409" s="5">
        <v>153</v>
      </c>
      <c r="K409" s="5">
        <v>32</v>
      </c>
      <c r="L409" s="5">
        <v>458</v>
      </c>
      <c r="M409" s="5">
        <v>38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38</v>
      </c>
      <c r="T409" s="5">
        <v>0</v>
      </c>
    </row>
    <row r="410">
      <c r="A410" s="20" t="s">
        <v>1034</v>
      </c>
      <c r="B410" s="5" t="s">
        <v>1035</v>
      </c>
      <c r="C410" s="5">
        <v>62</v>
      </c>
      <c r="D410" s="5" t="s">
        <v>219</v>
      </c>
      <c r="E410" s="5" t="s">
        <v>219</v>
      </c>
      <c r="F410" s="5"/>
      <c r="G410" s="5" t="s">
        <v>219</v>
      </c>
      <c r="H410" s="5" t="s">
        <v>219</v>
      </c>
      <c r="I410" s="5">
        <v>193</v>
      </c>
      <c r="J410" s="5">
        <v>211</v>
      </c>
      <c r="K410" s="5">
        <v>54</v>
      </c>
      <c r="L410" s="5">
        <v>458</v>
      </c>
      <c r="M410" s="5">
        <v>61</v>
      </c>
      <c r="N410" s="5">
        <v>3</v>
      </c>
      <c r="O410" s="5">
        <v>0</v>
      </c>
      <c r="P410" s="5">
        <v>4</v>
      </c>
      <c r="Q410" s="5">
        <v>0</v>
      </c>
      <c r="R410" s="5">
        <v>0</v>
      </c>
      <c r="S410" s="5">
        <v>0</v>
      </c>
      <c r="T410" s="5">
        <v>0</v>
      </c>
    </row>
    <row r="411">
      <c r="A411" s="20" t="s">
        <v>1036</v>
      </c>
      <c r="B411" s="5" t="s">
        <v>1037</v>
      </c>
      <c r="C411" s="5">
        <v>50</v>
      </c>
      <c r="D411" s="5" t="s">
        <v>219</v>
      </c>
      <c r="E411" s="5" t="s">
        <v>219</v>
      </c>
      <c r="F411" s="5"/>
      <c r="G411" s="5" t="s">
        <v>219</v>
      </c>
      <c r="H411" s="5" t="s">
        <v>219</v>
      </c>
      <c r="I411" s="5">
        <v>194</v>
      </c>
      <c r="J411" s="5">
        <v>186</v>
      </c>
      <c r="K411" s="5">
        <v>75</v>
      </c>
      <c r="L411" s="5">
        <v>455</v>
      </c>
      <c r="M411" s="5">
        <v>168</v>
      </c>
      <c r="N411" s="5">
        <v>3</v>
      </c>
      <c r="O411" s="5">
        <v>4</v>
      </c>
      <c r="P411" s="5">
        <v>4</v>
      </c>
      <c r="Q411" s="5">
        <v>3</v>
      </c>
      <c r="R411" s="5">
        <v>0</v>
      </c>
      <c r="S411" s="5">
        <v>3</v>
      </c>
      <c r="T411" s="5">
        <v>0</v>
      </c>
    </row>
    <row r="412">
      <c r="A412" s="20" t="s">
        <v>1038</v>
      </c>
      <c r="B412" s="5" t="s">
        <v>1039</v>
      </c>
      <c r="C412" s="5">
        <v>84</v>
      </c>
      <c r="D412" s="5" t="s">
        <v>219</v>
      </c>
      <c r="E412" s="5" t="s">
        <v>219</v>
      </c>
      <c r="F412" s="5"/>
      <c r="G412" s="5" t="s">
        <v>219</v>
      </c>
      <c r="H412" s="5" t="s">
        <v>219</v>
      </c>
      <c r="I412" s="5">
        <v>261</v>
      </c>
      <c r="J412" s="5">
        <v>124</v>
      </c>
      <c r="K412" s="5">
        <v>67</v>
      </c>
      <c r="L412" s="5">
        <v>452</v>
      </c>
      <c r="M412" s="5">
        <v>67</v>
      </c>
      <c r="N412" s="5">
        <v>0</v>
      </c>
      <c r="O412" s="5">
        <v>1</v>
      </c>
      <c r="P412" s="5">
        <v>1</v>
      </c>
      <c r="Q412" s="5">
        <v>0</v>
      </c>
      <c r="R412" s="5">
        <v>0</v>
      </c>
      <c r="S412" s="5">
        <v>0</v>
      </c>
      <c r="T412" s="5">
        <v>0</v>
      </c>
    </row>
    <row r="413">
      <c r="A413" s="20" t="s">
        <v>1040</v>
      </c>
      <c r="B413" s="5" t="s">
        <v>1041</v>
      </c>
      <c r="C413" s="5">
        <v>59</v>
      </c>
      <c r="D413" s="5" t="s">
        <v>219</v>
      </c>
      <c r="E413" s="5" t="s">
        <v>219</v>
      </c>
      <c r="F413" s="5"/>
      <c r="G413" s="5" t="s">
        <v>219</v>
      </c>
      <c r="H413" s="5" t="s">
        <v>219</v>
      </c>
      <c r="I413" s="5">
        <v>269</v>
      </c>
      <c r="J413" s="5">
        <v>131</v>
      </c>
      <c r="K413" s="5">
        <v>47</v>
      </c>
      <c r="L413" s="5">
        <v>447</v>
      </c>
      <c r="M413" s="5">
        <v>65</v>
      </c>
      <c r="N413" s="5">
        <v>6</v>
      </c>
      <c r="O413" s="5">
        <v>9</v>
      </c>
      <c r="P413" s="5">
        <v>9</v>
      </c>
      <c r="Q413" s="5">
        <v>0</v>
      </c>
      <c r="R413" s="5">
        <v>0</v>
      </c>
      <c r="S413" s="5">
        <v>0</v>
      </c>
      <c r="T413" s="5">
        <v>0</v>
      </c>
    </row>
    <row r="414">
      <c r="A414" s="20" t="s">
        <v>1042</v>
      </c>
      <c r="B414" s="5" t="s">
        <v>1043</v>
      </c>
      <c r="C414" s="5">
        <v>56</v>
      </c>
      <c r="D414" s="5" t="s">
        <v>219</v>
      </c>
      <c r="E414" s="5" t="s">
        <v>218</v>
      </c>
      <c r="F414" s="5"/>
      <c r="G414" s="5" t="s">
        <v>219</v>
      </c>
      <c r="H414" s="5" t="s">
        <v>219</v>
      </c>
      <c r="I414" s="5">
        <v>199</v>
      </c>
      <c r="J414" s="5">
        <v>83</v>
      </c>
      <c r="K414" s="5">
        <v>151</v>
      </c>
      <c r="L414" s="5">
        <v>433</v>
      </c>
      <c r="M414" s="5">
        <v>35</v>
      </c>
      <c r="N414" s="5">
        <v>2</v>
      </c>
      <c r="O414" s="5">
        <v>4</v>
      </c>
      <c r="P414" s="5">
        <v>4</v>
      </c>
      <c r="Q414" s="5">
        <v>0</v>
      </c>
      <c r="R414" s="5">
        <v>0</v>
      </c>
      <c r="S414" s="5">
        <v>0</v>
      </c>
      <c r="T414" s="5">
        <v>0</v>
      </c>
    </row>
    <row r="415">
      <c r="A415" s="20" t="s">
        <v>1044</v>
      </c>
      <c r="B415" s="5" t="s">
        <v>1045</v>
      </c>
      <c r="C415" s="5">
        <v>86</v>
      </c>
      <c r="D415" s="5" t="s">
        <v>219</v>
      </c>
      <c r="E415" s="5" t="s">
        <v>219</v>
      </c>
      <c r="F415" s="5"/>
      <c r="G415" s="5" t="s">
        <v>219</v>
      </c>
      <c r="H415" s="5" t="s">
        <v>219</v>
      </c>
      <c r="I415" s="5">
        <v>179</v>
      </c>
      <c r="J415" s="5">
        <v>105</v>
      </c>
      <c r="K415" s="5">
        <v>136</v>
      </c>
      <c r="L415" s="5">
        <v>420</v>
      </c>
      <c r="M415" s="5">
        <v>65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3</v>
      </c>
      <c r="T415" s="5">
        <v>0</v>
      </c>
    </row>
    <row r="416">
      <c r="A416" s="20" t="s">
        <v>1046</v>
      </c>
      <c r="B416" s="5" t="s">
        <v>1047</v>
      </c>
      <c r="C416" s="5">
        <v>82</v>
      </c>
      <c r="D416" s="5" t="s">
        <v>219</v>
      </c>
      <c r="E416" s="5" t="s">
        <v>219</v>
      </c>
      <c r="F416" s="5"/>
      <c r="G416" s="5" t="s">
        <v>219</v>
      </c>
      <c r="H416" s="5" t="s">
        <v>219</v>
      </c>
      <c r="I416" s="5">
        <v>216</v>
      </c>
      <c r="J416" s="5">
        <v>80</v>
      </c>
      <c r="K416" s="5">
        <v>119</v>
      </c>
      <c r="L416" s="5">
        <v>415</v>
      </c>
      <c r="M416" s="5">
        <v>90</v>
      </c>
      <c r="N416" s="5">
        <v>1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</row>
    <row r="417">
      <c r="A417" s="20" t="s">
        <v>1048</v>
      </c>
      <c r="B417" s="5" t="s">
        <v>1049</v>
      </c>
      <c r="C417" s="5">
        <v>79</v>
      </c>
      <c r="D417" s="5" t="s">
        <v>219</v>
      </c>
      <c r="E417" s="5" t="s">
        <v>219</v>
      </c>
      <c r="F417" s="5"/>
      <c r="G417" s="5" t="s">
        <v>219</v>
      </c>
      <c r="H417" s="5" t="s">
        <v>219</v>
      </c>
      <c r="I417" s="5">
        <v>176</v>
      </c>
      <c r="J417" s="5">
        <v>157</v>
      </c>
      <c r="K417" s="5">
        <v>69</v>
      </c>
      <c r="L417" s="5">
        <v>402</v>
      </c>
      <c r="M417" s="5">
        <v>130</v>
      </c>
      <c r="N417" s="5">
        <v>5</v>
      </c>
      <c r="O417" s="5">
        <v>0</v>
      </c>
      <c r="P417" s="5">
        <v>2</v>
      </c>
      <c r="Q417" s="5">
        <v>0</v>
      </c>
      <c r="R417" s="5">
        <v>0</v>
      </c>
      <c r="S417" s="5">
        <v>0</v>
      </c>
      <c r="T417" s="5">
        <v>0</v>
      </c>
    </row>
    <row r="418">
      <c r="A418" s="20" t="s">
        <v>1050</v>
      </c>
      <c r="B418" s="5" t="s">
        <v>1051</v>
      </c>
      <c r="C418" s="5">
        <v>44</v>
      </c>
      <c r="D418" s="5" t="s">
        <v>219</v>
      </c>
      <c r="E418" s="5" t="s">
        <v>218</v>
      </c>
      <c r="F418" s="5"/>
      <c r="G418" s="5" t="s">
        <v>219</v>
      </c>
      <c r="H418" s="5" t="s">
        <v>219</v>
      </c>
      <c r="I418" s="5">
        <v>137</v>
      </c>
      <c r="J418" s="5">
        <v>129</v>
      </c>
      <c r="K418" s="5">
        <v>123</v>
      </c>
      <c r="L418" s="5">
        <v>389</v>
      </c>
      <c r="M418" s="5">
        <v>20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</row>
    <row r="419">
      <c r="A419" s="20" t="s">
        <v>1052</v>
      </c>
      <c r="B419" s="5" t="s">
        <v>1053</v>
      </c>
      <c r="C419" s="5">
        <v>64</v>
      </c>
      <c r="D419" s="5" t="s">
        <v>219</v>
      </c>
      <c r="E419" s="5" t="s">
        <v>219</v>
      </c>
      <c r="F419" s="5"/>
      <c r="G419" s="5" t="s">
        <v>219</v>
      </c>
      <c r="H419" s="5" t="s">
        <v>219</v>
      </c>
      <c r="I419" s="5">
        <v>141</v>
      </c>
      <c r="J419" s="5">
        <v>176</v>
      </c>
      <c r="K419" s="5">
        <v>53</v>
      </c>
      <c r="L419" s="5">
        <v>370</v>
      </c>
      <c r="M419" s="5">
        <v>51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</row>
    <row r="420">
      <c r="A420" s="20" t="s">
        <v>1054</v>
      </c>
      <c r="B420" s="5" t="s">
        <v>1055</v>
      </c>
      <c r="C420" s="5">
        <v>71</v>
      </c>
      <c r="D420" s="5" t="s">
        <v>219</v>
      </c>
      <c r="E420" s="5" t="s">
        <v>219</v>
      </c>
      <c r="F420" s="5"/>
      <c r="G420" s="5" t="s">
        <v>219</v>
      </c>
      <c r="H420" s="5" t="s">
        <v>219</v>
      </c>
      <c r="I420" s="5">
        <v>152</v>
      </c>
      <c r="J420" s="5">
        <v>108</v>
      </c>
      <c r="K420" s="5">
        <v>110</v>
      </c>
      <c r="L420" s="5">
        <v>370</v>
      </c>
      <c r="M420" s="5">
        <v>54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</row>
    <row r="421">
      <c r="A421" s="20" t="s">
        <v>1056</v>
      </c>
      <c r="B421" s="5" t="s">
        <v>1057</v>
      </c>
      <c r="C421" s="5">
        <v>64</v>
      </c>
      <c r="D421" s="5" t="s">
        <v>219</v>
      </c>
      <c r="E421" s="5" t="s">
        <v>219</v>
      </c>
      <c r="F421" s="5"/>
      <c r="G421" s="5" t="s">
        <v>219</v>
      </c>
      <c r="H421" s="5" t="s">
        <v>219</v>
      </c>
      <c r="I421" s="5">
        <v>160</v>
      </c>
      <c r="J421" s="5">
        <v>127</v>
      </c>
      <c r="K421" s="5">
        <v>77</v>
      </c>
      <c r="L421" s="5">
        <v>364</v>
      </c>
      <c r="M421" s="5">
        <v>36</v>
      </c>
      <c r="N421" s="5">
        <v>1</v>
      </c>
      <c r="O421" s="5">
        <v>134</v>
      </c>
      <c r="P421" s="5">
        <v>134</v>
      </c>
      <c r="Q421" s="5">
        <v>0</v>
      </c>
      <c r="R421" s="5">
        <v>0</v>
      </c>
      <c r="S421" s="5">
        <v>3</v>
      </c>
      <c r="T421" s="5">
        <v>0</v>
      </c>
    </row>
    <row r="422">
      <c r="A422" s="20" t="s">
        <v>1058</v>
      </c>
      <c r="B422" s="5" t="s">
        <v>1059</v>
      </c>
      <c r="C422" s="5">
        <v>57</v>
      </c>
      <c r="D422" s="5" t="s">
        <v>219</v>
      </c>
      <c r="E422" s="5" t="s">
        <v>219</v>
      </c>
      <c r="F422" s="5"/>
      <c r="G422" s="5" t="s">
        <v>219</v>
      </c>
      <c r="H422" s="5" t="s">
        <v>219</v>
      </c>
      <c r="I422" s="5">
        <v>189</v>
      </c>
      <c r="J422" s="5">
        <v>85</v>
      </c>
      <c r="K422" s="5">
        <v>88</v>
      </c>
      <c r="L422" s="5">
        <v>362</v>
      </c>
      <c r="M422" s="5">
        <v>38</v>
      </c>
      <c r="N422" s="5">
        <v>1</v>
      </c>
      <c r="O422" s="5">
        <v>144</v>
      </c>
      <c r="P422" s="5">
        <v>144</v>
      </c>
      <c r="Q422" s="5">
        <v>0</v>
      </c>
      <c r="R422" s="5">
        <v>0</v>
      </c>
      <c r="S422" s="5">
        <v>0</v>
      </c>
      <c r="T422" s="5">
        <v>0</v>
      </c>
    </row>
    <row r="423">
      <c r="A423" s="20" t="s">
        <v>1060</v>
      </c>
      <c r="B423" s="5" t="s">
        <v>1061</v>
      </c>
      <c r="C423" s="5">
        <v>99</v>
      </c>
      <c r="D423" s="5" t="s">
        <v>219</v>
      </c>
      <c r="E423" s="5" t="s">
        <v>219</v>
      </c>
      <c r="F423" s="5"/>
      <c r="G423" s="5" t="s">
        <v>219</v>
      </c>
      <c r="H423" s="5" t="s">
        <v>219</v>
      </c>
      <c r="I423" s="5">
        <v>191</v>
      </c>
      <c r="J423" s="5">
        <v>101</v>
      </c>
      <c r="K423" s="5">
        <v>65</v>
      </c>
      <c r="L423" s="5">
        <v>357</v>
      </c>
      <c r="M423" s="5">
        <v>52</v>
      </c>
      <c r="N423" s="5">
        <v>3</v>
      </c>
      <c r="O423" s="5">
        <v>0</v>
      </c>
      <c r="P423" s="5">
        <v>0</v>
      </c>
      <c r="Q423" s="5">
        <v>0</v>
      </c>
      <c r="R423" s="5">
        <v>0</v>
      </c>
      <c r="S423" s="5">
        <v>78</v>
      </c>
      <c r="T423" s="5">
        <v>0</v>
      </c>
    </row>
    <row r="424">
      <c r="A424" s="20" t="s">
        <v>1062</v>
      </c>
      <c r="B424" s="5" t="s">
        <v>1063</v>
      </c>
      <c r="C424" s="5">
        <v>61</v>
      </c>
      <c r="D424" s="5" t="s">
        <v>219</v>
      </c>
      <c r="E424" s="5" t="s">
        <v>219</v>
      </c>
      <c r="F424" s="5"/>
      <c r="G424" s="5" t="s">
        <v>219</v>
      </c>
      <c r="H424" s="5" t="s">
        <v>219</v>
      </c>
      <c r="I424" s="5">
        <v>95</v>
      </c>
      <c r="J424" s="5">
        <v>97</v>
      </c>
      <c r="K424" s="5">
        <v>159</v>
      </c>
      <c r="L424" s="5">
        <v>351</v>
      </c>
      <c r="M424" s="5">
        <v>139</v>
      </c>
      <c r="N424" s="5">
        <v>0</v>
      </c>
      <c r="O424" s="5">
        <v>0</v>
      </c>
      <c r="P424" s="5">
        <v>0</v>
      </c>
      <c r="Q424" s="5">
        <v>2</v>
      </c>
      <c r="R424" s="5">
        <v>0</v>
      </c>
      <c r="S424" s="5">
        <v>0</v>
      </c>
      <c r="T424" s="5">
        <v>0</v>
      </c>
    </row>
    <row r="425">
      <c r="A425" s="20" t="s">
        <v>1064</v>
      </c>
      <c r="B425" s="5" t="s">
        <v>1065</v>
      </c>
      <c r="C425" s="5">
        <v>68</v>
      </c>
      <c r="D425" s="5" t="s">
        <v>219</v>
      </c>
      <c r="E425" s="5" t="s">
        <v>219</v>
      </c>
      <c r="F425" s="5"/>
      <c r="G425" s="5" t="s">
        <v>219</v>
      </c>
      <c r="H425" s="5" t="s">
        <v>219</v>
      </c>
      <c r="I425" s="5">
        <v>117</v>
      </c>
      <c r="J425" s="5">
        <v>127</v>
      </c>
      <c r="K425" s="5">
        <v>90</v>
      </c>
      <c r="L425" s="5">
        <v>334</v>
      </c>
      <c r="M425" s="5">
        <v>41</v>
      </c>
      <c r="N425" s="5">
        <v>10</v>
      </c>
      <c r="O425" s="5">
        <v>2</v>
      </c>
      <c r="P425" s="5">
        <v>2</v>
      </c>
      <c r="Q425" s="5">
        <v>0</v>
      </c>
      <c r="R425" s="5">
        <v>0</v>
      </c>
      <c r="S425" s="5">
        <v>0</v>
      </c>
      <c r="T425" s="5">
        <v>0</v>
      </c>
    </row>
    <row r="426">
      <c r="A426" s="20" t="s">
        <v>1066</v>
      </c>
      <c r="B426" s="5" t="s">
        <v>1067</v>
      </c>
      <c r="C426" s="5">
        <v>90</v>
      </c>
      <c r="D426" s="5" t="s">
        <v>219</v>
      </c>
      <c r="E426" s="5" t="s">
        <v>219</v>
      </c>
      <c r="F426" s="5"/>
      <c r="G426" s="5" t="s">
        <v>219</v>
      </c>
      <c r="H426" s="5" t="s">
        <v>219</v>
      </c>
      <c r="I426" s="5">
        <v>166</v>
      </c>
      <c r="J426" s="5">
        <v>103</v>
      </c>
      <c r="K426" s="5">
        <v>53</v>
      </c>
      <c r="L426" s="5">
        <v>322</v>
      </c>
      <c r="M426" s="5">
        <v>72</v>
      </c>
      <c r="N426" s="5">
        <v>2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</row>
    <row r="427">
      <c r="A427" s="20" t="s">
        <v>1068</v>
      </c>
      <c r="B427" s="5" t="s">
        <v>1069</v>
      </c>
      <c r="C427" s="5">
        <v>65</v>
      </c>
      <c r="D427" s="5" t="s">
        <v>219</v>
      </c>
      <c r="E427" s="5" t="s">
        <v>219</v>
      </c>
      <c r="F427" s="5"/>
      <c r="G427" s="5" t="s">
        <v>218</v>
      </c>
      <c r="H427" s="5" t="s">
        <v>219</v>
      </c>
      <c r="I427" s="5">
        <v>120</v>
      </c>
      <c r="J427" s="5">
        <v>121</v>
      </c>
      <c r="K427" s="5">
        <v>60</v>
      </c>
      <c r="L427" s="5">
        <v>301</v>
      </c>
      <c r="M427" s="5">
        <v>98</v>
      </c>
      <c r="N427" s="5">
        <v>1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</row>
    <row r="428">
      <c r="A428" s="20" t="s">
        <v>1070</v>
      </c>
      <c r="B428" s="5" t="s">
        <v>1071</v>
      </c>
      <c r="C428" s="5">
        <v>84</v>
      </c>
      <c r="D428" s="5" t="s">
        <v>219</v>
      </c>
      <c r="E428" s="5" t="s">
        <v>219</v>
      </c>
      <c r="F428" s="5"/>
      <c r="G428" s="5" t="s">
        <v>219</v>
      </c>
      <c r="H428" s="5" t="s">
        <v>219</v>
      </c>
      <c r="I428" s="5">
        <v>226</v>
      </c>
      <c r="J428" s="5">
        <v>39</v>
      </c>
      <c r="K428" s="5">
        <v>32</v>
      </c>
      <c r="L428" s="5">
        <v>297</v>
      </c>
      <c r="M428" s="5">
        <v>55</v>
      </c>
      <c r="N428" s="5">
        <v>1</v>
      </c>
      <c r="O428" s="5">
        <v>0</v>
      </c>
      <c r="P428" s="5">
        <v>0</v>
      </c>
      <c r="Q428" s="5">
        <v>10</v>
      </c>
      <c r="R428" s="5">
        <v>0</v>
      </c>
      <c r="S428" s="5">
        <v>0</v>
      </c>
      <c r="T428" s="5">
        <v>0</v>
      </c>
    </row>
    <row r="429">
      <c r="A429" s="20" t="s">
        <v>1072</v>
      </c>
      <c r="B429" s="5" t="s">
        <v>1073</v>
      </c>
      <c r="C429" s="5">
        <v>44</v>
      </c>
      <c r="D429" s="5" t="s">
        <v>219</v>
      </c>
      <c r="E429" s="5" t="s">
        <v>219</v>
      </c>
      <c r="F429" s="5"/>
      <c r="G429" s="5" t="s">
        <v>219</v>
      </c>
      <c r="H429" s="5" t="s">
        <v>219</v>
      </c>
      <c r="I429" s="5">
        <v>118</v>
      </c>
      <c r="J429" s="5">
        <v>89</v>
      </c>
      <c r="K429" s="5">
        <v>88</v>
      </c>
      <c r="L429" s="5">
        <v>295</v>
      </c>
      <c r="M429" s="5">
        <v>45</v>
      </c>
      <c r="N429" s="5">
        <v>0</v>
      </c>
      <c r="O429" s="5">
        <v>0</v>
      </c>
      <c r="P429" s="5">
        <v>2</v>
      </c>
      <c r="Q429" s="5">
        <v>0</v>
      </c>
      <c r="R429" s="5">
        <v>0</v>
      </c>
      <c r="S429" s="5">
        <v>52</v>
      </c>
      <c r="T429" s="5">
        <v>0</v>
      </c>
    </row>
    <row r="430">
      <c r="A430" s="20" t="s">
        <v>1074</v>
      </c>
      <c r="B430" s="5" t="s">
        <v>1075</v>
      </c>
      <c r="C430" s="5">
        <v>58</v>
      </c>
      <c r="D430" s="5" t="s">
        <v>219</v>
      </c>
      <c r="E430" s="5" t="s">
        <v>219</v>
      </c>
      <c r="F430" s="5"/>
      <c r="G430" s="5" t="s">
        <v>219</v>
      </c>
      <c r="H430" s="5" t="s">
        <v>219</v>
      </c>
      <c r="I430" s="5">
        <v>138</v>
      </c>
      <c r="J430" s="5">
        <v>50</v>
      </c>
      <c r="K430" s="5">
        <v>104</v>
      </c>
      <c r="L430" s="5">
        <v>292</v>
      </c>
      <c r="M430" s="5">
        <v>71</v>
      </c>
      <c r="N430" s="5">
        <v>1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</row>
    <row r="431">
      <c r="A431" s="20" t="s">
        <v>1076</v>
      </c>
      <c r="B431" s="5" t="s">
        <v>1077</v>
      </c>
      <c r="C431" s="5">
        <v>62</v>
      </c>
      <c r="D431" s="5" t="s">
        <v>219</v>
      </c>
      <c r="E431" s="5" t="s">
        <v>219</v>
      </c>
      <c r="F431" s="5"/>
      <c r="G431" s="5" t="s">
        <v>219</v>
      </c>
      <c r="H431" s="5" t="s">
        <v>219</v>
      </c>
      <c r="I431" s="5">
        <v>149</v>
      </c>
      <c r="J431" s="5">
        <v>83</v>
      </c>
      <c r="K431" s="5">
        <v>59</v>
      </c>
      <c r="L431" s="5">
        <v>291</v>
      </c>
      <c r="M431" s="5">
        <v>59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</row>
    <row r="432">
      <c r="A432" s="20" t="s">
        <v>1078</v>
      </c>
      <c r="B432" s="5" t="s">
        <v>1079</v>
      </c>
      <c r="C432" s="5">
        <v>61</v>
      </c>
      <c r="D432" s="5" t="s">
        <v>219</v>
      </c>
      <c r="E432" s="5" t="s">
        <v>219</v>
      </c>
      <c r="F432" s="5"/>
      <c r="G432" s="5" t="s">
        <v>219</v>
      </c>
      <c r="H432" s="5" t="s">
        <v>219</v>
      </c>
      <c r="I432" s="5">
        <v>136</v>
      </c>
      <c r="J432" s="5">
        <v>82</v>
      </c>
      <c r="K432" s="5">
        <v>70</v>
      </c>
      <c r="L432" s="5">
        <v>288</v>
      </c>
      <c r="M432" s="5">
        <v>26</v>
      </c>
      <c r="N432" s="5">
        <v>15</v>
      </c>
      <c r="O432" s="5">
        <v>0</v>
      </c>
      <c r="P432" s="5">
        <v>0</v>
      </c>
      <c r="Q432" s="5">
        <v>0</v>
      </c>
      <c r="R432" s="5">
        <v>0</v>
      </c>
      <c r="S432" s="5">
        <v>52</v>
      </c>
      <c r="T432" s="5">
        <v>0</v>
      </c>
    </row>
    <row r="433">
      <c r="A433" s="20" t="s">
        <v>1080</v>
      </c>
      <c r="B433" s="5" t="s">
        <v>1081</v>
      </c>
      <c r="C433" s="5">
        <v>63</v>
      </c>
      <c r="D433" s="5" t="s">
        <v>219</v>
      </c>
      <c r="E433" s="5" t="s">
        <v>219</v>
      </c>
      <c r="F433" s="5"/>
      <c r="G433" s="5" t="s">
        <v>219</v>
      </c>
      <c r="H433" s="5" t="s">
        <v>219</v>
      </c>
      <c r="I433" s="5">
        <v>170</v>
      </c>
      <c r="J433" s="5">
        <v>56</v>
      </c>
      <c r="K433" s="5">
        <v>52</v>
      </c>
      <c r="L433" s="5">
        <v>278</v>
      </c>
      <c r="M433" s="5">
        <v>50</v>
      </c>
      <c r="N433" s="5">
        <v>1</v>
      </c>
      <c r="O433" s="5">
        <v>0</v>
      </c>
      <c r="P433" s="5">
        <v>1</v>
      </c>
      <c r="Q433" s="5">
        <v>0</v>
      </c>
      <c r="R433" s="5">
        <v>0</v>
      </c>
      <c r="S433" s="5">
        <v>1</v>
      </c>
      <c r="T433" s="5">
        <v>0</v>
      </c>
    </row>
    <row r="434">
      <c r="A434" s="20" t="s">
        <v>1082</v>
      </c>
      <c r="B434" s="5" t="s">
        <v>1083</v>
      </c>
      <c r="C434" s="5">
        <v>38</v>
      </c>
      <c r="D434" s="5" t="s">
        <v>219</v>
      </c>
      <c r="E434" s="5" t="s">
        <v>219</v>
      </c>
      <c r="F434" s="5"/>
      <c r="G434" s="5" t="s">
        <v>219</v>
      </c>
      <c r="H434" s="5" t="s">
        <v>219</v>
      </c>
      <c r="I434" s="5">
        <v>125</v>
      </c>
      <c r="J434" s="5">
        <v>66</v>
      </c>
      <c r="K434" s="5">
        <v>84</v>
      </c>
      <c r="L434" s="5">
        <v>275</v>
      </c>
      <c r="M434" s="5">
        <v>47</v>
      </c>
      <c r="N434" s="5">
        <v>1</v>
      </c>
      <c r="O434" s="5">
        <v>0</v>
      </c>
      <c r="P434" s="5">
        <v>0</v>
      </c>
      <c r="Q434" s="5">
        <v>1</v>
      </c>
      <c r="R434" s="5">
        <v>0</v>
      </c>
      <c r="S434" s="5">
        <v>1</v>
      </c>
      <c r="T434" s="5">
        <v>0</v>
      </c>
    </row>
    <row r="435">
      <c r="A435" s="20" t="s">
        <v>1084</v>
      </c>
      <c r="B435" s="5" t="s">
        <v>1085</v>
      </c>
      <c r="C435" s="5">
        <v>84</v>
      </c>
      <c r="D435" s="5" t="s">
        <v>219</v>
      </c>
      <c r="E435" s="5" t="s">
        <v>219</v>
      </c>
      <c r="F435" s="5"/>
      <c r="G435" s="5" t="s">
        <v>219</v>
      </c>
      <c r="H435" s="5" t="s">
        <v>219</v>
      </c>
      <c r="I435" s="5">
        <v>98</v>
      </c>
      <c r="J435" s="5">
        <v>91</v>
      </c>
      <c r="K435" s="5">
        <v>78</v>
      </c>
      <c r="L435" s="5">
        <v>267</v>
      </c>
      <c r="M435" s="5">
        <v>88</v>
      </c>
      <c r="N435" s="5">
        <v>1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</row>
    <row r="436">
      <c r="A436" s="20" t="s">
        <v>1086</v>
      </c>
      <c r="B436" s="5" t="s">
        <v>1087</v>
      </c>
      <c r="C436" s="5">
        <v>91</v>
      </c>
      <c r="D436" s="5" t="s">
        <v>219</v>
      </c>
      <c r="E436" s="5" t="s">
        <v>219</v>
      </c>
      <c r="F436" s="5"/>
      <c r="G436" s="5" t="s">
        <v>219</v>
      </c>
      <c r="H436" s="5" t="s">
        <v>219</v>
      </c>
      <c r="I436" s="5">
        <v>172</v>
      </c>
      <c r="J436" s="5">
        <v>60</v>
      </c>
      <c r="K436" s="5">
        <v>25</v>
      </c>
      <c r="L436" s="5">
        <v>257</v>
      </c>
      <c r="M436" s="5">
        <v>47</v>
      </c>
      <c r="N436" s="5">
        <v>3</v>
      </c>
      <c r="O436" s="5">
        <v>2</v>
      </c>
      <c r="P436" s="5">
        <v>2</v>
      </c>
      <c r="Q436" s="5">
        <v>1</v>
      </c>
      <c r="R436" s="5">
        <v>0</v>
      </c>
      <c r="S436" s="5">
        <v>2</v>
      </c>
      <c r="T436" s="5">
        <v>0</v>
      </c>
    </row>
    <row r="437">
      <c r="A437" s="20" t="s">
        <v>1088</v>
      </c>
      <c r="B437" s="5" t="s">
        <v>1089</v>
      </c>
      <c r="C437" s="5">
        <v>43</v>
      </c>
      <c r="D437" s="5" t="s">
        <v>219</v>
      </c>
      <c r="E437" s="5" t="s">
        <v>219</v>
      </c>
      <c r="F437" s="5"/>
      <c r="G437" s="5" t="s">
        <v>219</v>
      </c>
      <c r="H437" s="5" t="s">
        <v>219</v>
      </c>
      <c r="I437" s="5">
        <v>87</v>
      </c>
      <c r="J437" s="5">
        <v>86</v>
      </c>
      <c r="K437" s="5">
        <v>84</v>
      </c>
      <c r="L437" s="5">
        <v>257</v>
      </c>
      <c r="M437" s="5">
        <v>61</v>
      </c>
      <c r="N437" s="5">
        <v>0</v>
      </c>
      <c r="O437" s="5">
        <v>2</v>
      </c>
      <c r="P437" s="5">
        <v>2</v>
      </c>
      <c r="Q437" s="5">
        <v>0</v>
      </c>
      <c r="R437" s="5">
        <v>0</v>
      </c>
      <c r="S437" s="5">
        <v>0</v>
      </c>
      <c r="T437" s="5">
        <v>0</v>
      </c>
    </row>
    <row r="438">
      <c r="A438" s="20" t="s">
        <v>1090</v>
      </c>
      <c r="B438" s="5" t="s">
        <v>1091</v>
      </c>
      <c r="C438" s="5">
        <v>66</v>
      </c>
      <c r="D438" s="5" t="s">
        <v>219</v>
      </c>
      <c r="E438" s="5" t="s">
        <v>219</v>
      </c>
      <c r="F438" s="5"/>
      <c r="G438" s="5" t="s">
        <v>219</v>
      </c>
      <c r="H438" s="5" t="s">
        <v>219</v>
      </c>
      <c r="I438" s="5">
        <v>141</v>
      </c>
      <c r="J438" s="5">
        <v>74</v>
      </c>
      <c r="K438" s="5">
        <v>29</v>
      </c>
      <c r="L438" s="5">
        <v>244</v>
      </c>
      <c r="M438" s="5">
        <v>30</v>
      </c>
      <c r="N438" s="5">
        <v>2</v>
      </c>
      <c r="O438" s="5">
        <v>0</v>
      </c>
      <c r="P438" s="5">
        <v>0</v>
      </c>
      <c r="Q438" s="5">
        <v>0</v>
      </c>
      <c r="R438" s="5">
        <v>0</v>
      </c>
      <c r="S438" s="5">
        <v>60</v>
      </c>
      <c r="T438" s="5">
        <v>0</v>
      </c>
    </row>
    <row r="439">
      <c r="A439" s="20" t="s">
        <v>1092</v>
      </c>
      <c r="B439" s="5" t="s">
        <v>1093</v>
      </c>
      <c r="C439" s="5">
        <v>101</v>
      </c>
      <c r="D439" s="5" t="s">
        <v>219</v>
      </c>
      <c r="E439" s="5" t="s">
        <v>219</v>
      </c>
      <c r="F439" s="5"/>
      <c r="G439" s="5" t="s">
        <v>219</v>
      </c>
      <c r="H439" s="5" t="s">
        <v>219</v>
      </c>
      <c r="I439" s="5">
        <v>143</v>
      </c>
      <c r="J439" s="5">
        <v>44</v>
      </c>
      <c r="K439" s="5">
        <v>54</v>
      </c>
      <c r="L439" s="5">
        <v>241</v>
      </c>
      <c r="M439" s="5">
        <v>59</v>
      </c>
      <c r="N439" s="5">
        <v>0</v>
      </c>
      <c r="O439" s="5">
        <v>0</v>
      </c>
      <c r="P439" s="5">
        <v>2</v>
      </c>
      <c r="Q439" s="5">
        <v>0</v>
      </c>
      <c r="R439" s="5">
        <v>0</v>
      </c>
      <c r="S439" s="5">
        <v>2</v>
      </c>
      <c r="T439" s="5">
        <v>0</v>
      </c>
    </row>
    <row r="440">
      <c r="A440" s="20" t="s">
        <v>1094</v>
      </c>
      <c r="B440" s="5" t="s">
        <v>1095</v>
      </c>
      <c r="C440" s="5">
        <v>54</v>
      </c>
      <c r="D440" s="5" t="s">
        <v>219</v>
      </c>
      <c r="E440" s="5" t="s">
        <v>219</v>
      </c>
      <c r="F440" s="5"/>
      <c r="G440" s="5" t="s">
        <v>219</v>
      </c>
      <c r="H440" s="5" t="s">
        <v>219</v>
      </c>
      <c r="I440" s="5">
        <v>88</v>
      </c>
      <c r="J440" s="5">
        <v>133</v>
      </c>
      <c r="K440" s="5">
        <v>17</v>
      </c>
      <c r="L440" s="5">
        <v>238</v>
      </c>
      <c r="M440" s="5">
        <v>321</v>
      </c>
      <c r="N440" s="5">
        <v>3</v>
      </c>
      <c r="O440" s="5">
        <v>4</v>
      </c>
      <c r="P440" s="5">
        <v>4</v>
      </c>
      <c r="Q440" s="5">
        <v>2</v>
      </c>
      <c r="R440" s="5">
        <v>0</v>
      </c>
      <c r="S440" s="5">
        <v>0</v>
      </c>
      <c r="T440" s="5">
        <v>0</v>
      </c>
    </row>
    <row r="441">
      <c r="A441" s="20" t="s">
        <v>1096</v>
      </c>
      <c r="B441" s="5" t="s">
        <v>1097</v>
      </c>
      <c r="C441" s="5">
        <v>50</v>
      </c>
      <c r="D441" s="5" t="s">
        <v>219</v>
      </c>
      <c r="E441" s="5" t="s">
        <v>219</v>
      </c>
      <c r="F441" s="5"/>
      <c r="G441" s="5" t="s">
        <v>219</v>
      </c>
      <c r="H441" s="5" t="s">
        <v>219</v>
      </c>
      <c r="I441" s="5">
        <v>92</v>
      </c>
      <c r="J441" s="5">
        <v>72</v>
      </c>
      <c r="K441" s="5">
        <v>72</v>
      </c>
      <c r="L441" s="5">
        <v>236</v>
      </c>
      <c r="M441" s="5">
        <v>35</v>
      </c>
      <c r="N441" s="5">
        <v>1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</row>
    <row r="442">
      <c r="A442" s="20" t="s">
        <v>1098</v>
      </c>
      <c r="B442" s="5" t="s">
        <v>1099</v>
      </c>
      <c r="C442" s="5">
        <v>59</v>
      </c>
      <c r="D442" s="5" t="s">
        <v>219</v>
      </c>
      <c r="E442" s="5" t="s">
        <v>219</v>
      </c>
      <c r="F442" s="5"/>
      <c r="G442" s="5" t="s">
        <v>219</v>
      </c>
      <c r="H442" s="5" t="s">
        <v>219</v>
      </c>
      <c r="I442" s="5">
        <v>69</v>
      </c>
      <c r="J442" s="5">
        <v>106</v>
      </c>
      <c r="K442" s="5">
        <v>60</v>
      </c>
      <c r="L442" s="5">
        <v>235</v>
      </c>
      <c r="M442" s="5">
        <v>70</v>
      </c>
      <c r="N442" s="5">
        <v>2</v>
      </c>
      <c r="O442" s="5">
        <v>0</v>
      </c>
      <c r="P442" s="5">
        <v>0</v>
      </c>
      <c r="Q442" s="5">
        <v>2</v>
      </c>
      <c r="R442" s="5">
        <v>0</v>
      </c>
      <c r="S442" s="5">
        <v>0</v>
      </c>
      <c r="T442" s="5">
        <v>0</v>
      </c>
    </row>
    <row r="443">
      <c r="A443" s="20" t="s">
        <v>1100</v>
      </c>
      <c r="B443" s="5" t="s">
        <v>1101</v>
      </c>
      <c r="C443" s="5">
        <v>88</v>
      </c>
      <c r="D443" s="5" t="s">
        <v>219</v>
      </c>
      <c r="E443" s="5" t="s">
        <v>219</v>
      </c>
      <c r="F443" s="5"/>
      <c r="G443" s="5" t="s">
        <v>219</v>
      </c>
      <c r="H443" s="5" t="s">
        <v>218</v>
      </c>
      <c r="I443" s="5">
        <v>111</v>
      </c>
      <c r="J443" s="5">
        <v>105</v>
      </c>
      <c r="K443" s="5">
        <v>11</v>
      </c>
      <c r="L443" s="5">
        <v>227</v>
      </c>
      <c r="M443" s="5">
        <v>183</v>
      </c>
      <c r="N443" s="5">
        <v>1</v>
      </c>
      <c r="O443" s="5">
        <v>1</v>
      </c>
      <c r="P443" s="5">
        <v>1</v>
      </c>
      <c r="Q443" s="5">
        <v>1</v>
      </c>
      <c r="R443" s="5">
        <v>0</v>
      </c>
      <c r="S443" s="5">
        <v>0</v>
      </c>
      <c r="T443" s="5">
        <v>0</v>
      </c>
    </row>
    <row r="444">
      <c r="A444" s="20" t="s">
        <v>1102</v>
      </c>
      <c r="B444" s="5" t="s">
        <v>1103</v>
      </c>
      <c r="C444" s="5">
        <v>100</v>
      </c>
      <c r="D444" s="5" t="s">
        <v>219</v>
      </c>
      <c r="E444" s="5" t="s">
        <v>219</v>
      </c>
      <c r="F444" s="5"/>
      <c r="G444" s="5" t="s">
        <v>219</v>
      </c>
      <c r="H444" s="5" t="s">
        <v>219</v>
      </c>
      <c r="I444" s="5">
        <v>92</v>
      </c>
      <c r="J444" s="5">
        <v>70</v>
      </c>
      <c r="K444" s="5">
        <v>64</v>
      </c>
      <c r="L444" s="5">
        <v>226</v>
      </c>
      <c r="M444" s="5">
        <v>111</v>
      </c>
      <c r="N444" s="5">
        <v>3</v>
      </c>
      <c r="O444" s="5">
        <v>1</v>
      </c>
      <c r="P444" s="5">
        <v>1</v>
      </c>
      <c r="Q444" s="5">
        <v>0</v>
      </c>
      <c r="R444" s="5">
        <v>0</v>
      </c>
      <c r="S444" s="5">
        <v>0</v>
      </c>
      <c r="T444" s="5">
        <v>0</v>
      </c>
    </row>
    <row r="445">
      <c r="A445" s="20" t="s">
        <v>1104</v>
      </c>
      <c r="B445" s="5" t="s">
        <v>1105</v>
      </c>
      <c r="C445" s="5">
        <v>95</v>
      </c>
      <c r="D445" s="5" t="s">
        <v>219</v>
      </c>
      <c r="E445" s="5" t="s">
        <v>219</v>
      </c>
      <c r="F445" s="5"/>
      <c r="G445" s="5" t="s">
        <v>219</v>
      </c>
      <c r="H445" s="5" t="s">
        <v>219</v>
      </c>
      <c r="I445" s="5">
        <v>52</v>
      </c>
      <c r="J445" s="5">
        <v>47</v>
      </c>
      <c r="K445" s="5">
        <v>120</v>
      </c>
      <c r="L445" s="5">
        <v>219</v>
      </c>
      <c r="M445" s="5">
        <v>24</v>
      </c>
      <c r="N445" s="5">
        <v>1</v>
      </c>
      <c r="O445" s="5">
        <v>0</v>
      </c>
      <c r="P445" s="5">
        <v>0</v>
      </c>
      <c r="Q445" s="5">
        <v>0</v>
      </c>
      <c r="R445" s="5">
        <v>0</v>
      </c>
      <c r="S445" s="5">
        <v>52</v>
      </c>
      <c r="T445" s="5">
        <v>0</v>
      </c>
    </row>
    <row r="446">
      <c r="A446" s="20" t="s">
        <v>1106</v>
      </c>
      <c r="B446" s="5" t="s">
        <v>1107</v>
      </c>
      <c r="C446" s="5">
        <v>49</v>
      </c>
      <c r="D446" s="5" t="s">
        <v>219</v>
      </c>
      <c r="E446" s="5" t="s">
        <v>219</v>
      </c>
      <c r="F446" s="5"/>
      <c r="G446" s="5" t="s">
        <v>219</v>
      </c>
      <c r="H446" s="5" t="s">
        <v>219</v>
      </c>
      <c r="I446" s="5">
        <v>100</v>
      </c>
      <c r="J446" s="5">
        <v>64</v>
      </c>
      <c r="K446" s="5">
        <v>53</v>
      </c>
      <c r="L446" s="5">
        <v>217</v>
      </c>
      <c r="M446" s="5">
        <v>34</v>
      </c>
      <c r="N446" s="5">
        <v>0</v>
      </c>
      <c r="O446" s="5">
        <v>86</v>
      </c>
      <c r="P446" s="5">
        <v>86</v>
      </c>
      <c r="Q446" s="5">
        <v>8</v>
      </c>
      <c r="R446" s="5">
        <v>0</v>
      </c>
      <c r="S446" s="5">
        <v>59</v>
      </c>
      <c r="T446" s="5">
        <v>0</v>
      </c>
    </row>
    <row r="447">
      <c r="A447" s="20" t="s">
        <v>1108</v>
      </c>
      <c r="B447" s="5" t="s">
        <v>1109</v>
      </c>
      <c r="C447" s="5">
        <v>49</v>
      </c>
      <c r="D447" s="5" t="s">
        <v>219</v>
      </c>
      <c r="E447" s="5" t="s">
        <v>219</v>
      </c>
      <c r="F447" s="5"/>
      <c r="G447" s="5" t="s">
        <v>219</v>
      </c>
      <c r="H447" s="5" t="s">
        <v>219</v>
      </c>
      <c r="I447" s="5">
        <v>116</v>
      </c>
      <c r="J447" s="5">
        <v>58</v>
      </c>
      <c r="K447" s="5">
        <v>40</v>
      </c>
      <c r="L447" s="5">
        <v>214</v>
      </c>
      <c r="M447" s="5">
        <v>89</v>
      </c>
      <c r="N447" s="5">
        <v>1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</row>
    <row r="448">
      <c r="A448" s="20" t="s">
        <v>1110</v>
      </c>
      <c r="B448" s="5" t="s">
        <v>1111</v>
      </c>
      <c r="C448" s="5">
        <v>80</v>
      </c>
      <c r="D448" s="5" t="s">
        <v>219</v>
      </c>
      <c r="E448" s="5" t="s">
        <v>219</v>
      </c>
      <c r="F448" s="5"/>
      <c r="G448" s="5" t="s">
        <v>219</v>
      </c>
      <c r="H448" s="5" t="s">
        <v>219</v>
      </c>
      <c r="I448" s="5">
        <v>83</v>
      </c>
      <c r="J448" s="5">
        <v>68</v>
      </c>
      <c r="K448" s="5">
        <v>63</v>
      </c>
      <c r="L448" s="5">
        <v>214</v>
      </c>
      <c r="M448" s="5">
        <v>50</v>
      </c>
      <c r="N448" s="5">
        <v>0</v>
      </c>
      <c r="O448" s="5">
        <v>0</v>
      </c>
      <c r="P448" s="5">
        <v>1</v>
      </c>
      <c r="Q448" s="5">
        <v>0</v>
      </c>
      <c r="R448" s="5">
        <v>0</v>
      </c>
      <c r="S448" s="5">
        <v>0</v>
      </c>
      <c r="T448" s="5">
        <v>0</v>
      </c>
    </row>
    <row r="449">
      <c r="A449" s="20" t="s">
        <v>1112</v>
      </c>
      <c r="B449" s="5" t="s">
        <v>1113</v>
      </c>
      <c r="C449" s="5">
        <v>66</v>
      </c>
      <c r="D449" s="5" t="s">
        <v>219</v>
      </c>
      <c r="E449" s="5" t="s">
        <v>219</v>
      </c>
      <c r="F449" s="5"/>
      <c r="G449" s="5" t="s">
        <v>219</v>
      </c>
      <c r="H449" s="5" t="s">
        <v>219</v>
      </c>
      <c r="I449" s="5">
        <v>100</v>
      </c>
      <c r="J449" s="5">
        <v>78</v>
      </c>
      <c r="K449" s="5">
        <v>34</v>
      </c>
      <c r="L449" s="5">
        <v>212</v>
      </c>
      <c r="M449" s="5">
        <v>47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</row>
    <row r="450">
      <c r="A450" s="20" t="s">
        <v>1114</v>
      </c>
      <c r="B450" s="5" t="s">
        <v>1115</v>
      </c>
      <c r="C450" s="5">
        <v>63</v>
      </c>
      <c r="D450" s="5" t="s">
        <v>219</v>
      </c>
      <c r="E450" s="5" t="s">
        <v>219</v>
      </c>
      <c r="F450" s="5"/>
      <c r="G450" s="5" t="s">
        <v>219</v>
      </c>
      <c r="H450" s="5" t="s">
        <v>219</v>
      </c>
      <c r="I450" s="5">
        <v>79</v>
      </c>
      <c r="J450" s="5">
        <v>79</v>
      </c>
      <c r="K450" s="5">
        <v>52</v>
      </c>
      <c r="L450" s="5">
        <v>210</v>
      </c>
      <c r="M450" s="5">
        <v>31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1</v>
      </c>
      <c r="T450" s="5">
        <v>0</v>
      </c>
    </row>
    <row r="451">
      <c r="A451" s="20" t="s">
        <v>1116</v>
      </c>
      <c r="B451" s="5" t="s">
        <v>1117</v>
      </c>
      <c r="C451" s="5">
        <v>76</v>
      </c>
      <c r="D451" s="5" t="s">
        <v>219</v>
      </c>
      <c r="E451" s="5" t="s">
        <v>219</v>
      </c>
      <c r="F451" s="5"/>
      <c r="G451" s="5" t="s">
        <v>219</v>
      </c>
      <c r="H451" s="5" t="s">
        <v>219</v>
      </c>
      <c r="I451" s="5">
        <v>104</v>
      </c>
      <c r="J451" s="5">
        <v>71</v>
      </c>
      <c r="K451" s="5">
        <v>31</v>
      </c>
      <c r="L451" s="5">
        <v>206</v>
      </c>
      <c r="M451" s="5">
        <v>101</v>
      </c>
      <c r="N451" s="5">
        <v>1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</row>
    <row r="452">
      <c r="A452" s="20" t="s">
        <v>1118</v>
      </c>
      <c r="B452" s="5" t="s">
        <v>1119</v>
      </c>
      <c r="C452" s="5">
        <v>57</v>
      </c>
      <c r="D452" s="5" t="s">
        <v>219</v>
      </c>
      <c r="E452" s="5" t="s">
        <v>219</v>
      </c>
      <c r="F452" s="5"/>
      <c r="G452" s="5" t="s">
        <v>219</v>
      </c>
      <c r="H452" s="5" t="s">
        <v>219</v>
      </c>
      <c r="I452" s="5">
        <v>111</v>
      </c>
      <c r="J452" s="5">
        <v>62</v>
      </c>
      <c r="K452" s="5">
        <v>27</v>
      </c>
      <c r="L452" s="5">
        <v>200</v>
      </c>
      <c r="M452" s="5">
        <v>271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</row>
    <row r="453">
      <c r="A453" s="20" t="s">
        <v>1120</v>
      </c>
      <c r="B453" s="5" t="s">
        <v>1121</v>
      </c>
      <c r="C453" s="5">
        <v>77</v>
      </c>
      <c r="D453" s="5" t="s">
        <v>219</v>
      </c>
      <c r="E453" s="5" t="s">
        <v>219</v>
      </c>
      <c r="F453" s="5"/>
      <c r="G453" s="5" t="s">
        <v>219</v>
      </c>
      <c r="H453" s="5" t="s">
        <v>219</v>
      </c>
      <c r="I453" s="5">
        <v>72</v>
      </c>
      <c r="J453" s="5">
        <v>50</v>
      </c>
      <c r="K453" s="5">
        <v>71</v>
      </c>
      <c r="L453" s="5">
        <v>193</v>
      </c>
      <c r="M453" s="5">
        <v>62</v>
      </c>
      <c r="N453" s="5">
        <v>7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</row>
    <row r="454">
      <c r="A454" s="20" t="s">
        <v>1122</v>
      </c>
      <c r="B454" s="5" t="s">
        <v>1123</v>
      </c>
      <c r="C454" s="5">
        <v>56</v>
      </c>
      <c r="D454" s="5" t="s">
        <v>219</v>
      </c>
      <c r="E454" s="5" t="s">
        <v>219</v>
      </c>
      <c r="F454" s="5"/>
      <c r="G454" s="5" t="s">
        <v>219</v>
      </c>
      <c r="H454" s="5" t="s">
        <v>219</v>
      </c>
      <c r="I454" s="5">
        <v>71</v>
      </c>
      <c r="J454" s="5">
        <v>82</v>
      </c>
      <c r="K454" s="5">
        <v>32</v>
      </c>
      <c r="L454" s="5">
        <v>185</v>
      </c>
      <c r="M454" s="5">
        <v>72</v>
      </c>
      <c r="N454" s="5">
        <v>0</v>
      </c>
      <c r="O454" s="5">
        <v>0</v>
      </c>
      <c r="P454" s="5">
        <v>1</v>
      </c>
      <c r="Q454" s="5">
        <v>0</v>
      </c>
      <c r="R454" s="5">
        <v>0</v>
      </c>
      <c r="S454" s="5">
        <v>0</v>
      </c>
      <c r="T454" s="5">
        <v>0</v>
      </c>
    </row>
    <row r="455">
      <c r="A455" s="20" t="s">
        <v>1124</v>
      </c>
      <c r="B455" s="5" t="s">
        <v>1125</v>
      </c>
      <c r="C455" s="5">
        <v>101</v>
      </c>
      <c r="D455" s="5" t="s">
        <v>219</v>
      </c>
      <c r="E455" s="5" t="s">
        <v>219</v>
      </c>
      <c r="F455" s="5"/>
      <c r="G455" s="5" t="s">
        <v>219</v>
      </c>
      <c r="H455" s="5" t="s">
        <v>219</v>
      </c>
      <c r="I455" s="5">
        <v>111</v>
      </c>
      <c r="J455" s="5">
        <v>31</v>
      </c>
      <c r="K455" s="5">
        <v>40</v>
      </c>
      <c r="L455" s="5">
        <v>182</v>
      </c>
      <c r="M455" s="5">
        <v>94</v>
      </c>
      <c r="N455" s="5">
        <v>1</v>
      </c>
      <c r="O455" s="5">
        <v>0</v>
      </c>
      <c r="P455" s="5">
        <v>0</v>
      </c>
      <c r="Q455" s="5">
        <v>0</v>
      </c>
      <c r="R455" s="5">
        <v>0</v>
      </c>
      <c r="S455" s="5">
        <v>2</v>
      </c>
      <c r="T455" s="5">
        <v>0</v>
      </c>
    </row>
    <row r="456">
      <c r="A456" s="20" t="s">
        <v>1126</v>
      </c>
      <c r="B456" s="5" t="s">
        <v>1127</v>
      </c>
      <c r="C456" s="5">
        <v>69</v>
      </c>
      <c r="D456" s="5" t="s">
        <v>219</v>
      </c>
      <c r="E456" s="5" t="s">
        <v>219</v>
      </c>
      <c r="F456" s="5"/>
      <c r="G456" s="5" t="s">
        <v>219</v>
      </c>
      <c r="H456" s="5" t="s">
        <v>219</v>
      </c>
      <c r="I456" s="5">
        <v>62</v>
      </c>
      <c r="J456" s="5">
        <v>75</v>
      </c>
      <c r="K456" s="5">
        <v>43</v>
      </c>
      <c r="L456" s="5">
        <v>180</v>
      </c>
      <c r="M456" s="5">
        <v>31</v>
      </c>
      <c r="N456" s="5">
        <v>1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</row>
    <row r="457">
      <c r="A457" s="20" t="s">
        <v>1128</v>
      </c>
      <c r="B457" s="5" t="s">
        <v>1129</v>
      </c>
      <c r="C457" s="5">
        <v>73</v>
      </c>
      <c r="D457" s="5" t="s">
        <v>219</v>
      </c>
      <c r="E457" s="5" t="s">
        <v>219</v>
      </c>
      <c r="F457" s="5"/>
      <c r="G457" s="5" t="s">
        <v>219</v>
      </c>
      <c r="H457" s="5" t="s">
        <v>219</v>
      </c>
      <c r="I457" s="5">
        <v>78</v>
      </c>
      <c r="J457" s="5">
        <v>64</v>
      </c>
      <c r="K457" s="5">
        <v>35</v>
      </c>
      <c r="L457" s="5">
        <v>177</v>
      </c>
      <c r="M457" s="5">
        <v>27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</row>
    <row r="458">
      <c r="A458" s="20" t="s">
        <v>1130</v>
      </c>
      <c r="B458" s="5" t="s">
        <v>1131</v>
      </c>
      <c r="C458" s="5">
        <v>36</v>
      </c>
      <c r="D458" s="5" t="s">
        <v>219</v>
      </c>
      <c r="E458" s="5" t="s">
        <v>219</v>
      </c>
      <c r="F458" s="5"/>
      <c r="G458" s="5" t="s">
        <v>218</v>
      </c>
      <c r="H458" s="5" t="s">
        <v>219</v>
      </c>
      <c r="I458" s="5">
        <v>86</v>
      </c>
      <c r="J458" s="5">
        <v>46</v>
      </c>
      <c r="K458" s="5">
        <v>22</v>
      </c>
      <c r="L458" s="5">
        <v>154</v>
      </c>
      <c r="M458" s="5">
        <v>91</v>
      </c>
      <c r="N458" s="5">
        <v>2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</row>
    <row r="459">
      <c r="A459" s="20" t="s">
        <v>1132</v>
      </c>
      <c r="B459" s="5" t="s">
        <v>1133</v>
      </c>
      <c r="C459" s="5">
        <v>85</v>
      </c>
      <c r="D459" s="5" t="s">
        <v>219</v>
      </c>
      <c r="E459" s="5" t="s">
        <v>219</v>
      </c>
      <c r="F459" s="5"/>
      <c r="G459" s="5" t="s">
        <v>219</v>
      </c>
      <c r="H459" s="5" t="s">
        <v>219</v>
      </c>
      <c r="I459" s="5">
        <v>98</v>
      </c>
      <c r="J459" s="5">
        <v>29</v>
      </c>
      <c r="K459" s="5">
        <v>26</v>
      </c>
      <c r="L459" s="5">
        <v>153</v>
      </c>
      <c r="M459" s="5">
        <v>18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58</v>
      </c>
      <c r="T459" s="5">
        <v>0</v>
      </c>
    </row>
    <row r="460">
      <c r="A460" s="20" t="s">
        <v>1134</v>
      </c>
      <c r="B460" s="5" t="s">
        <v>1135</v>
      </c>
      <c r="C460" s="5">
        <v>86</v>
      </c>
      <c r="D460" s="5" t="s">
        <v>219</v>
      </c>
      <c r="E460" s="5" t="s">
        <v>219</v>
      </c>
      <c r="F460" s="5"/>
      <c r="G460" s="5" t="s">
        <v>219</v>
      </c>
      <c r="H460" s="5" t="s">
        <v>219</v>
      </c>
      <c r="I460" s="5">
        <v>73</v>
      </c>
      <c r="J460" s="5">
        <v>57</v>
      </c>
      <c r="K460" s="5">
        <v>19</v>
      </c>
      <c r="L460" s="5">
        <v>149</v>
      </c>
      <c r="M460" s="5">
        <v>54</v>
      </c>
      <c r="N460" s="5">
        <v>1</v>
      </c>
      <c r="O460" s="5">
        <v>0</v>
      </c>
      <c r="P460" s="5">
        <v>0</v>
      </c>
      <c r="Q460" s="5">
        <v>1</v>
      </c>
      <c r="R460" s="5">
        <v>0</v>
      </c>
      <c r="S460" s="5">
        <v>0</v>
      </c>
      <c r="T460" s="5">
        <v>0</v>
      </c>
    </row>
    <row r="461">
      <c r="A461" s="20" t="s">
        <v>1136</v>
      </c>
      <c r="B461" s="5" t="s">
        <v>1137</v>
      </c>
      <c r="C461" s="5">
        <v>45</v>
      </c>
      <c r="D461" s="5" t="s">
        <v>219</v>
      </c>
      <c r="E461" s="5" t="s">
        <v>219</v>
      </c>
      <c r="F461" s="5"/>
      <c r="G461" s="5" t="s">
        <v>219</v>
      </c>
      <c r="H461" s="5" t="s">
        <v>219</v>
      </c>
      <c r="I461" s="5">
        <v>91</v>
      </c>
      <c r="J461" s="5">
        <v>23</v>
      </c>
      <c r="K461" s="5">
        <v>31</v>
      </c>
      <c r="L461" s="5">
        <v>145</v>
      </c>
      <c r="M461" s="5">
        <v>35</v>
      </c>
      <c r="N461" s="5">
        <v>1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</row>
    <row r="462">
      <c r="A462" s="20" t="s">
        <v>1138</v>
      </c>
      <c r="B462" s="5" t="s">
        <v>1139</v>
      </c>
      <c r="C462" s="5">
        <v>57</v>
      </c>
      <c r="D462" s="5" t="s">
        <v>219</v>
      </c>
      <c r="E462" s="5" t="s">
        <v>219</v>
      </c>
      <c r="F462" s="5"/>
      <c r="G462" s="5" t="s">
        <v>219</v>
      </c>
      <c r="H462" s="5" t="s">
        <v>219</v>
      </c>
      <c r="I462" s="5">
        <v>31</v>
      </c>
      <c r="J462" s="5">
        <v>60</v>
      </c>
      <c r="K462" s="5">
        <v>53</v>
      </c>
      <c r="L462" s="5">
        <v>144</v>
      </c>
      <c r="M462" s="5">
        <v>23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</row>
    <row r="463">
      <c r="A463" s="20" t="s">
        <v>1140</v>
      </c>
      <c r="B463" s="5" t="s">
        <v>1141</v>
      </c>
      <c r="C463" s="5">
        <v>78</v>
      </c>
      <c r="D463" s="5" t="s">
        <v>219</v>
      </c>
      <c r="E463" s="5" t="s">
        <v>219</v>
      </c>
      <c r="F463" s="5"/>
      <c r="G463" s="5" t="s">
        <v>219</v>
      </c>
      <c r="H463" s="5" t="s">
        <v>219</v>
      </c>
      <c r="I463" s="5">
        <v>49</v>
      </c>
      <c r="J463" s="5">
        <v>37</v>
      </c>
      <c r="K463" s="5">
        <v>54</v>
      </c>
      <c r="L463" s="5">
        <v>140</v>
      </c>
      <c r="M463" s="5">
        <v>30</v>
      </c>
      <c r="N463" s="5">
        <v>1</v>
      </c>
      <c r="O463" s="5">
        <v>23</v>
      </c>
      <c r="P463" s="5">
        <v>23</v>
      </c>
      <c r="Q463" s="5">
        <v>0</v>
      </c>
      <c r="R463" s="5">
        <v>0</v>
      </c>
      <c r="S463" s="5">
        <v>0</v>
      </c>
      <c r="T463" s="5">
        <v>0</v>
      </c>
    </row>
    <row r="464">
      <c r="A464" s="20" t="s">
        <v>1142</v>
      </c>
      <c r="B464" s="5" t="s">
        <v>1143</v>
      </c>
      <c r="C464" s="5">
        <v>47</v>
      </c>
      <c r="D464" s="5" t="s">
        <v>219</v>
      </c>
      <c r="E464" s="5" t="s">
        <v>219</v>
      </c>
      <c r="F464" s="5"/>
      <c r="G464" s="5" t="s">
        <v>219</v>
      </c>
      <c r="H464" s="5" t="s">
        <v>219</v>
      </c>
      <c r="I464" s="5">
        <v>51</v>
      </c>
      <c r="J464" s="5">
        <v>48</v>
      </c>
      <c r="K464" s="5">
        <v>39</v>
      </c>
      <c r="L464" s="5">
        <v>138</v>
      </c>
      <c r="M464" s="5">
        <v>51</v>
      </c>
      <c r="N464" s="5">
        <v>1</v>
      </c>
      <c r="O464" s="5">
        <v>2</v>
      </c>
      <c r="P464" s="5">
        <v>2</v>
      </c>
      <c r="Q464" s="5">
        <v>0</v>
      </c>
      <c r="R464" s="5">
        <v>0</v>
      </c>
      <c r="S464" s="5">
        <v>0</v>
      </c>
      <c r="T464" s="5">
        <v>0</v>
      </c>
    </row>
    <row r="465">
      <c r="A465" s="20" t="s">
        <v>1144</v>
      </c>
      <c r="B465" s="5" t="s">
        <v>1145</v>
      </c>
      <c r="C465" s="5">
        <v>79</v>
      </c>
      <c r="D465" s="5" t="s">
        <v>219</v>
      </c>
      <c r="E465" s="5" t="s">
        <v>219</v>
      </c>
      <c r="F465" s="5"/>
      <c r="G465" s="5" t="s">
        <v>219</v>
      </c>
      <c r="H465" s="5" t="s">
        <v>219</v>
      </c>
      <c r="I465" s="5">
        <v>20</v>
      </c>
      <c r="J465" s="5">
        <v>50</v>
      </c>
      <c r="K465" s="5">
        <v>61</v>
      </c>
      <c r="L465" s="5">
        <v>131</v>
      </c>
      <c r="M465" s="5">
        <v>41</v>
      </c>
      <c r="N465" s="5">
        <v>1</v>
      </c>
      <c r="O465" s="5">
        <v>10</v>
      </c>
      <c r="P465" s="5">
        <v>10</v>
      </c>
      <c r="Q465" s="5">
        <v>0</v>
      </c>
      <c r="R465" s="5">
        <v>0</v>
      </c>
      <c r="S465" s="5">
        <v>0</v>
      </c>
      <c r="T465" s="5">
        <v>0</v>
      </c>
    </row>
    <row r="466">
      <c r="A466" s="20" t="s">
        <v>1146</v>
      </c>
      <c r="B466" s="5" t="s">
        <v>1147</v>
      </c>
      <c r="C466" s="5">
        <v>68</v>
      </c>
      <c r="D466" s="5" t="s">
        <v>219</v>
      </c>
      <c r="E466" s="5" t="s">
        <v>219</v>
      </c>
      <c r="F466" s="5"/>
      <c r="G466" s="5" t="s">
        <v>219</v>
      </c>
      <c r="H466" s="5" t="s">
        <v>219</v>
      </c>
      <c r="I466" s="5">
        <v>91</v>
      </c>
      <c r="J466" s="5">
        <v>23</v>
      </c>
      <c r="K466" s="5">
        <v>14</v>
      </c>
      <c r="L466" s="5">
        <v>128</v>
      </c>
      <c r="M466" s="5">
        <v>42</v>
      </c>
      <c r="N466" s="5">
        <v>0</v>
      </c>
      <c r="O466" s="5">
        <v>1</v>
      </c>
      <c r="P466" s="5">
        <v>1</v>
      </c>
      <c r="Q466" s="5">
        <v>0</v>
      </c>
      <c r="R466" s="5">
        <v>0</v>
      </c>
      <c r="S466" s="5">
        <v>0</v>
      </c>
      <c r="T466" s="5">
        <v>0</v>
      </c>
    </row>
    <row r="467">
      <c r="A467" s="20" t="s">
        <v>1148</v>
      </c>
      <c r="B467" s="5" t="s">
        <v>1149</v>
      </c>
      <c r="C467" s="5">
        <v>49</v>
      </c>
      <c r="D467" s="5" t="s">
        <v>219</v>
      </c>
      <c r="E467" s="5" t="s">
        <v>219</v>
      </c>
      <c r="F467" s="5"/>
      <c r="G467" s="5" t="s">
        <v>219</v>
      </c>
      <c r="H467" s="5" t="s">
        <v>219</v>
      </c>
      <c r="I467" s="5">
        <v>20</v>
      </c>
      <c r="J467" s="5">
        <v>65</v>
      </c>
      <c r="K467" s="5">
        <v>43</v>
      </c>
      <c r="L467" s="5">
        <v>128</v>
      </c>
      <c r="M467" s="5">
        <v>2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</row>
    <row r="468">
      <c r="A468" s="20" t="s">
        <v>1150</v>
      </c>
      <c r="B468" s="5" t="s">
        <v>1151</v>
      </c>
      <c r="C468" s="5">
        <v>54</v>
      </c>
      <c r="D468" s="5" t="s">
        <v>219</v>
      </c>
      <c r="E468" s="5" t="s">
        <v>219</v>
      </c>
      <c r="F468" s="5"/>
      <c r="G468" s="5" t="s">
        <v>219</v>
      </c>
      <c r="H468" s="5" t="s">
        <v>219</v>
      </c>
      <c r="I468" s="5">
        <v>50</v>
      </c>
      <c r="J468" s="5">
        <v>31</v>
      </c>
      <c r="K468" s="5">
        <v>26</v>
      </c>
      <c r="L468" s="5">
        <v>107</v>
      </c>
      <c r="M468" s="5">
        <v>57</v>
      </c>
      <c r="N468" s="5">
        <v>2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</row>
    <row r="469">
      <c r="A469" s="20" t="s">
        <v>1152</v>
      </c>
      <c r="B469" s="5" t="s">
        <v>1153</v>
      </c>
      <c r="C469" s="5">
        <v>52</v>
      </c>
      <c r="D469" s="5" t="s">
        <v>219</v>
      </c>
      <c r="E469" s="5" t="s">
        <v>219</v>
      </c>
      <c r="F469" s="5"/>
      <c r="G469" s="5" t="s">
        <v>219</v>
      </c>
      <c r="H469" s="5" t="s">
        <v>219</v>
      </c>
      <c r="I469" s="5">
        <v>18</v>
      </c>
      <c r="J469" s="5">
        <v>49</v>
      </c>
      <c r="K469" s="5">
        <v>35</v>
      </c>
      <c r="L469" s="5">
        <v>102</v>
      </c>
      <c r="M469" s="5">
        <v>118</v>
      </c>
      <c r="N469" s="5">
        <v>1</v>
      </c>
      <c r="O469" s="5">
        <v>0</v>
      </c>
      <c r="P469" s="5">
        <v>0</v>
      </c>
      <c r="Q469" s="5">
        <v>1</v>
      </c>
      <c r="R469" s="5">
        <v>0</v>
      </c>
      <c r="S469" s="5">
        <v>26</v>
      </c>
      <c r="T469" s="5">
        <v>0</v>
      </c>
    </row>
    <row r="470">
      <c r="A470" s="20" t="s">
        <v>1154</v>
      </c>
      <c r="B470" s="5" t="s">
        <v>1155</v>
      </c>
      <c r="C470" s="5">
        <v>73</v>
      </c>
      <c r="D470" s="5" t="s">
        <v>219</v>
      </c>
      <c r="E470" s="5" t="s">
        <v>219</v>
      </c>
      <c r="F470" s="5"/>
      <c r="G470" s="5" t="s">
        <v>219</v>
      </c>
      <c r="H470" s="5" t="s">
        <v>219</v>
      </c>
      <c r="I470" s="5">
        <v>41</v>
      </c>
      <c r="J470" s="5">
        <v>33</v>
      </c>
      <c r="K470" s="5">
        <v>27</v>
      </c>
      <c r="L470" s="5">
        <v>101</v>
      </c>
      <c r="M470" s="5">
        <v>33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</row>
    <row r="471">
      <c r="A471" s="20" t="s">
        <v>1156</v>
      </c>
      <c r="B471" s="5" t="s">
        <v>1157</v>
      </c>
      <c r="C471" s="5">
        <v>84</v>
      </c>
      <c r="D471" s="5" t="s">
        <v>219</v>
      </c>
      <c r="E471" s="5" t="s">
        <v>219</v>
      </c>
      <c r="F471" s="5"/>
      <c r="G471" s="5" t="s">
        <v>219</v>
      </c>
      <c r="H471" s="5" t="s">
        <v>218</v>
      </c>
      <c r="I471" s="5">
        <v>25</v>
      </c>
      <c r="J471" s="5">
        <v>37</v>
      </c>
      <c r="K471" s="5">
        <v>38</v>
      </c>
      <c r="L471" s="5">
        <v>100</v>
      </c>
      <c r="M471" s="5">
        <v>53</v>
      </c>
      <c r="N471" s="5">
        <v>1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</row>
    <row r="472">
      <c r="A472" s="20" t="s">
        <v>1158</v>
      </c>
      <c r="B472" s="5" t="s">
        <v>1159</v>
      </c>
      <c r="C472" s="5">
        <v>89</v>
      </c>
      <c r="D472" s="5" t="s">
        <v>219</v>
      </c>
      <c r="E472" s="5" t="s">
        <v>219</v>
      </c>
      <c r="F472" s="5"/>
      <c r="G472" s="5" t="s">
        <v>219</v>
      </c>
      <c r="H472" s="5" t="s">
        <v>219</v>
      </c>
      <c r="I472" s="5">
        <v>38</v>
      </c>
      <c r="J472" s="5">
        <v>34</v>
      </c>
      <c r="K472" s="5">
        <v>28</v>
      </c>
      <c r="L472" s="5">
        <v>100</v>
      </c>
      <c r="M472" s="5">
        <v>37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68</v>
      </c>
      <c r="T472" s="5">
        <v>0</v>
      </c>
    </row>
    <row r="473">
      <c r="A473" s="20" t="s">
        <v>1160</v>
      </c>
      <c r="B473" s="5" t="s">
        <v>1161</v>
      </c>
      <c r="C473" s="5">
        <v>64</v>
      </c>
      <c r="D473" s="5" t="s">
        <v>219</v>
      </c>
      <c r="E473" s="5" t="s">
        <v>219</v>
      </c>
      <c r="F473" s="5"/>
      <c r="G473" s="5" t="s">
        <v>219</v>
      </c>
      <c r="H473" s="5" t="s">
        <v>219</v>
      </c>
      <c r="I473" s="5">
        <v>37</v>
      </c>
      <c r="J473" s="5">
        <v>51</v>
      </c>
      <c r="K473" s="5">
        <v>8</v>
      </c>
      <c r="L473" s="5">
        <v>96</v>
      </c>
      <c r="M473" s="5">
        <v>30</v>
      </c>
      <c r="N473" s="5">
        <v>2</v>
      </c>
      <c r="O473" s="5">
        <v>0</v>
      </c>
      <c r="P473" s="5">
        <v>182</v>
      </c>
      <c r="Q473" s="5">
        <v>0</v>
      </c>
      <c r="R473" s="5">
        <v>0</v>
      </c>
      <c r="S473" s="5">
        <v>1</v>
      </c>
      <c r="T473" s="5">
        <v>0</v>
      </c>
    </row>
    <row r="474">
      <c r="A474" s="20" t="s">
        <v>1162</v>
      </c>
      <c r="B474" s="5" t="s">
        <v>1163</v>
      </c>
      <c r="C474" s="5">
        <v>79</v>
      </c>
      <c r="D474" s="5" t="s">
        <v>219</v>
      </c>
      <c r="E474" s="5" t="s">
        <v>219</v>
      </c>
      <c r="F474" s="5"/>
      <c r="G474" s="5" t="s">
        <v>219</v>
      </c>
      <c r="H474" s="5" t="s">
        <v>219</v>
      </c>
      <c r="I474" s="5">
        <v>16</v>
      </c>
      <c r="J474" s="5">
        <v>35</v>
      </c>
      <c r="K474" s="5">
        <v>42</v>
      </c>
      <c r="L474" s="5">
        <v>93</v>
      </c>
      <c r="M474" s="5">
        <v>46</v>
      </c>
      <c r="N474" s="5">
        <v>1</v>
      </c>
      <c r="O474" s="5">
        <v>0</v>
      </c>
      <c r="P474" s="5">
        <v>0</v>
      </c>
      <c r="Q474" s="5">
        <v>1</v>
      </c>
      <c r="R474" s="5">
        <v>0</v>
      </c>
      <c r="S474" s="5">
        <v>0</v>
      </c>
      <c r="T474" s="5">
        <v>0</v>
      </c>
    </row>
    <row r="475">
      <c r="A475" s="20" t="s">
        <v>1164</v>
      </c>
      <c r="B475" s="5" t="s">
        <v>1165</v>
      </c>
      <c r="C475" s="5">
        <v>56</v>
      </c>
      <c r="D475" s="5" t="s">
        <v>219</v>
      </c>
      <c r="E475" s="5" t="s">
        <v>219</v>
      </c>
      <c r="F475" s="5"/>
      <c r="G475" s="5" t="s">
        <v>219</v>
      </c>
      <c r="H475" s="5" t="s">
        <v>219</v>
      </c>
      <c r="I475" s="5">
        <v>29</v>
      </c>
      <c r="J475" s="5">
        <v>28</v>
      </c>
      <c r="K475" s="5">
        <v>29</v>
      </c>
      <c r="L475" s="5">
        <v>86</v>
      </c>
      <c r="M475" s="5">
        <v>36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53</v>
      </c>
      <c r="T475" s="5">
        <v>0</v>
      </c>
    </row>
    <row r="476">
      <c r="A476" s="20" t="s">
        <v>1166</v>
      </c>
      <c r="B476" s="5" t="s">
        <v>1167</v>
      </c>
      <c r="C476" s="5">
        <v>66</v>
      </c>
      <c r="D476" s="5" t="s">
        <v>219</v>
      </c>
      <c r="E476" s="5" t="s">
        <v>219</v>
      </c>
      <c r="F476" s="5"/>
      <c r="G476" s="5" t="s">
        <v>219</v>
      </c>
      <c r="H476" s="5" t="s">
        <v>219</v>
      </c>
      <c r="I476" s="5">
        <v>32</v>
      </c>
      <c r="J476" s="5">
        <v>28</v>
      </c>
      <c r="K476" s="5">
        <v>18</v>
      </c>
      <c r="L476" s="5">
        <v>78</v>
      </c>
      <c r="M476" s="5">
        <v>49</v>
      </c>
      <c r="N476" s="5">
        <v>1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</row>
    <row r="477">
      <c r="A477" s="20" t="s">
        <v>1168</v>
      </c>
      <c r="B477" s="5" t="s">
        <v>1169</v>
      </c>
      <c r="C477" s="5">
        <v>64</v>
      </c>
      <c r="D477" s="5" t="s">
        <v>219</v>
      </c>
      <c r="E477" s="5" t="s">
        <v>218</v>
      </c>
      <c r="F477" s="5"/>
      <c r="G477" s="5" t="s">
        <v>219</v>
      </c>
      <c r="H477" s="5" t="s">
        <v>219</v>
      </c>
      <c r="I477" s="5">
        <v>20</v>
      </c>
      <c r="J477" s="5">
        <v>45</v>
      </c>
      <c r="K477" s="5">
        <v>13</v>
      </c>
      <c r="L477" s="5">
        <v>78</v>
      </c>
      <c r="M477" s="5">
        <v>29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</row>
    <row r="478">
      <c r="A478" s="20" t="s">
        <v>1170</v>
      </c>
      <c r="B478" s="5" t="s">
        <v>1171</v>
      </c>
      <c r="C478" s="5">
        <v>41</v>
      </c>
      <c r="D478" s="5" t="s">
        <v>219</v>
      </c>
      <c r="E478" s="5" t="s">
        <v>219</v>
      </c>
      <c r="F478" s="5"/>
      <c r="G478" s="5" t="s">
        <v>219</v>
      </c>
      <c r="H478" s="5" t="s">
        <v>219</v>
      </c>
      <c r="I478" s="5">
        <v>30</v>
      </c>
      <c r="J478" s="5">
        <v>38</v>
      </c>
      <c r="K478" s="5">
        <v>7</v>
      </c>
      <c r="L478" s="5">
        <v>75</v>
      </c>
      <c r="M478" s="5">
        <v>61</v>
      </c>
      <c r="N478" s="5">
        <v>0</v>
      </c>
      <c r="O478" s="5">
        <v>1</v>
      </c>
      <c r="P478" s="5">
        <v>1</v>
      </c>
      <c r="Q478" s="5">
        <v>0</v>
      </c>
      <c r="R478" s="5">
        <v>0</v>
      </c>
      <c r="S478" s="5">
        <v>0</v>
      </c>
      <c r="T478" s="5">
        <v>0</v>
      </c>
    </row>
    <row r="479">
      <c r="A479" s="20" t="s">
        <v>1172</v>
      </c>
      <c r="B479" s="5" t="s">
        <v>1173</v>
      </c>
      <c r="C479" s="5">
        <v>89</v>
      </c>
      <c r="D479" s="5" t="s">
        <v>219</v>
      </c>
      <c r="E479" s="5" t="s">
        <v>219</v>
      </c>
      <c r="F479" s="5"/>
      <c r="G479" s="5" t="s">
        <v>219</v>
      </c>
      <c r="H479" s="5" t="s">
        <v>218</v>
      </c>
      <c r="I479" s="5">
        <v>31</v>
      </c>
      <c r="J479" s="5">
        <v>21</v>
      </c>
      <c r="K479" s="5">
        <v>18</v>
      </c>
      <c r="L479" s="5">
        <v>70</v>
      </c>
      <c r="M479" s="5">
        <v>47</v>
      </c>
      <c r="N479" s="5">
        <v>1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</row>
    <row r="480">
      <c r="A480" s="20" t="s">
        <v>1174</v>
      </c>
      <c r="B480" s="5" t="s">
        <v>1175</v>
      </c>
      <c r="C480" s="5">
        <v>86</v>
      </c>
      <c r="D480" s="5" t="s">
        <v>219</v>
      </c>
      <c r="E480" s="5" t="s">
        <v>219</v>
      </c>
      <c r="F480" s="5"/>
      <c r="G480" s="5" t="s">
        <v>219</v>
      </c>
      <c r="H480" s="5" t="s">
        <v>219</v>
      </c>
      <c r="I480" s="5">
        <v>26</v>
      </c>
      <c r="J480" s="5">
        <v>27</v>
      </c>
      <c r="K480" s="5">
        <v>15</v>
      </c>
      <c r="L480" s="5">
        <v>68</v>
      </c>
      <c r="M480" s="5">
        <v>48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</row>
    <row r="481">
      <c r="A481" s="20" t="s">
        <v>1176</v>
      </c>
      <c r="B481" s="5" t="s">
        <v>1177</v>
      </c>
      <c r="C481" s="5">
        <v>73</v>
      </c>
      <c r="D481" s="5" t="s">
        <v>219</v>
      </c>
      <c r="E481" s="5" t="s">
        <v>219</v>
      </c>
      <c r="F481" s="5"/>
      <c r="G481" s="5" t="s">
        <v>219</v>
      </c>
      <c r="H481" s="5" t="s">
        <v>219</v>
      </c>
      <c r="I481" s="5">
        <v>32</v>
      </c>
      <c r="J481" s="5">
        <v>23</v>
      </c>
      <c r="K481" s="5">
        <v>7</v>
      </c>
      <c r="L481" s="5">
        <v>62</v>
      </c>
      <c r="M481" s="5">
        <v>34</v>
      </c>
      <c r="N481" s="5">
        <v>1</v>
      </c>
      <c r="O481" s="5">
        <v>1</v>
      </c>
      <c r="P481" s="5">
        <v>1</v>
      </c>
      <c r="Q481" s="5">
        <v>0</v>
      </c>
      <c r="R481" s="5">
        <v>0</v>
      </c>
      <c r="S481" s="5">
        <v>0</v>
      </c>
      <c r="T481" s="5">
        <v>0</v>
      </c>
    </row>
    <row r="482">
      <c r="A482" s="20" t="s">
        <v>1178</v>
      </c>
      <c r="B482" s="5" t="s">
        <v>1179</v>
      </c>
      <c r="C482" s="5">
        <v>66</v>
      </c>
      <c r="D482" s="5" t="s">
        <v>219</v>
      </c>
      <c r="E482" s="5" t="s">
        <v>219</v>
      </c>
      <c r="F482" s="5"/>
      <c r="G482" s="5" t="s">
        <v>219</v>
      </c>
      <c r="H482" s="5" t="s">
        <v>219</v>
      </c>
      <c r="I482" s="5">
        <v>17</v>
      </c>
      <c r="J482" s="5">
        <v>40</v>
      </c>
      <c r="K482" s="5">
        <v>4</v>
      </c>
      <c r="L482" s="5">
        <v>61</v>
      </c>
      <c r="M482" s="5">
        <v>73</v>
      </c>
      <c r="N482" s="5">
        <v>3</v>
      </c>
      <c r="O482" s="5">
        <v>1</v>
      </c>
      <c r="P482" s="5">
        <v>1</v>
      </c>
      <c r="Q482" s="5">
        <v>0</v>
      </c>
      <c r="R482" s="5">
        <v>0</v>
      </c>
      <c r="S482" s="5">
        <v>0</v>
      </c>
      <c r="T482" s="5">
        <v>0</v>
      </c>
    </row>
    <row r="483">
      <c r="A483" s="20" t="s">
        <v>1180</v>
      </c>
      <c r="B483" s="5" t="s">
        <v>1181</v>
      </c>
      <c r="C483" s="5">
        <v>81</v>
      </c>
      <c r="D483" s="5" t="s">
        <v>219</v>
      </c>
      <c r="E483" s="5" t="s">
        <v>218</v>
      </c>
      <c r="F483" s="5"/>
      <c r="G483" s="5" t="s">
        <v>219</v>
      </c>
      <c r="H483" s="5" t="s">
        <v>219</v>
      </c>
      <c r="I483" s="5">
        <v>14</v>
      </c>
      <c r="J483" s="5">
        <v>25</v>
      </c>
      <c r="K483" s="5">
        <v>21</v>
      </c>
      <c r="L483" s="5">
        <v>60</v>
      </c>
      <c r="M483" s="5">
        <v>36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</row>
    <row r="484">
      <c r="A484" s="20" t="s">
        <v>1182</v>
      </c>
      <c r="B484" s="5" t="s">
        <v>1183</v>
      </c>
      <c r="C484" s="5">
        <v>47</v>
      </c>
      <c r="D484" s="5" t="s">
        <v>219</v>
      </c>
      <c r="E484" s="5" t="s">
        <v>219</v>
      </c>
      <c r="F484" s="5"/>
      <c r="G484" s="5" t="s">
        <v>219</v>
      </c>
      <c r="H484" s="5" t="s">
        <v>219</v>
      </c>
      <c r="I484" s="5">
        <v>25</v>
      </c>
      <c r="J484" s="5">
        <v>21</v>
      </c>
      <c r="K484" s="5">
        <v>13</v>
      </c>
      <c r="L484" s="5">
        <v>59</v>
      </c>
      <c r="M484" s="5">
        <v>53</v>
      </c>
      <c r="N484" s="5">
        <v>2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</row>
    <row r="485">
      <c r="A485" s="20" t="s">
        <v>1184</v>
      </c>
      <c r="B485" s="5" t="s">
        <v>1185</v>
      </c>
      <c r="C485" s="5">
        <v>36</v>
      </c>
      <c r="D485" s="5" t="s">
        <v>219</v>
      </c>
      <c r="E485" s="5" t="s">
        <v>218</v>
      </c>
      <c r="F485" s="5"/>
      <c r="G485" s="5" t="s">
        <v>219</v>
      </c>
      <c r="H485" s="5" t="s">
        <v>219</v>
      </c>
      <c r="I485" s="5">
        <v>11</v>
      </c>
      <c r="J485" s="5">
        <v>37</v>
      </c>
      <c r="K485" s="5">
        <v>11</v>
      </c>
      <c r="L485" s="5">
        <v>59</v>
      </c>
      <c r="M485" s="5">
        <v>69</v>
      </c>
      <c r="N485" s="5">
        <v>1</v>
      </c>
      <c r="O485" s="5">
        <v>0</v>
      </c>
      <c r="P485" s="5">
        <v>0</v>
      </c>
      <c r="Q485" s="5">
        <v>3</v>
      </c>
      <c r="R485" s="5">
        <v>0</v>
      </c>
      <c r="S485" s="5">
        <v>58</v>
      </c>
      <c r="T485" s="5">
        <v>0</v>
      </c>
    </row>
    <row r="486">
      <c r="A486" s="20" t="s">
        <v>1186</v>
      </c>
      <c r="B486" s="5" t="s">
        <v>1187</v>
      </c>
      <c r="C486" s="5">
        <v>61</v>
      </c>
      <c r="D486" s="5" t="s">
        <v>219</v>
      </c>
      <c r="E486" s="5" t="s">
        <v>219</v>
      </c>
      <c r="F486" s="5"/>
      <c r="G486" s="5" t="s">
        <v>219</v>
      </c>
      <c r="H486" s="5" t="s">
        <v>219</v>
      </c>
      <c r="I486" s="5">
        <v>22</v>
      </c>
      <c r="J486" s="5">
        <v>25</v>
      </c>
      <c r="K486" s="5">
        <v>7</v>
      </c>
      <c r="L486" s="5">
        <v>54</v>
      </c>
      <c r="M486" s="5">
        <v>36</v>
      </c>
      <c r="N486" s="5">
        <v>0</v>
      </c>
      <c r="O486" s="5">
        <v>0</v>
      </c>
      <c r="P486" s="5">
        <v>0</v>
      </c>
      <c r="Q486" s="5">
        <v>1</v>
      </c>
      <c r="R486" s="5">
        <v>0</v>
      </c>
      <c r="S486" s="5">
        <v>53</v>
      </c>
      <c r="T486" s="5">
        <v>0</v>
      </c>
    </row>
    <row r="487">
      <c r="A487" s="20" t="s">
        <v>1188</v>
      </c>
      <c r="B487" s="5" t="s">
        <v>1189</v>
      </c>
      <c r="C487" s="5">
        <v>77</v>
      </c>
      <c r="D487" s="5" t="s">
        <v>219</v>
      </c>
      <c r="E487" s="5" t="s">
        <v>219</v>
      </c>
      <c r="F487" s="5"/>
      <c r="G487" s="5" t="s">
        <v>219</v>
      </c>
      <c r="H487" s="5" t="s">
        <v>219</v>
      </c>
      <c r="I487" s="5">
        <v>10</v>
      </c>
      <c r="J487" s="5">
        <v>26</v>
      </c>
      <c r="K487" s="5">
        <v>17</v>
      </c>
      <c r="L487" s="5">
        <v>53</v>
      </c>
      <c r="M487" s="5">
        <v>31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1</v>
      </c>
      <c r="T487" s="5">
        <v>0</v>
      </c>
    </row>
    <row r="488">
      <c r="A488" s="20" t="s">
        <v>1190</v>
      </c>
      <c r="B488" s="5" t="s">
        <v>1191</v>
      </c>
      <c r="C488" s="5">
        <v>63</v>
      </c>
      <c r="D488" s="5" t="s">
        <v>219</v>
      </c>
      <c r="E488" s="5" t="s">
        <v>219</v>
      </c>
      <c r="F488" s="5"/>
      <c r="G488" s="5" t="s">
        <v>219</v>
      </c>
      <c r="H488" s="5" t="s">
        <v>219</v>
      </c>
      <c r="I488" s="5">
        <v>17</v>
      </c>
      <c r="J488" s="5">
        <v>27</v>
      </c>
      <c r="K488" s="5">
        <v>7</v>
      </c>
      <c r="L488" s="5">
        <v>51</v>
      </c>
      <c r="M488" s="5">
        <v>129</v>
      </c>
      <c r="N488" s="5">
        <v>0</v>
      </c>
      <c r="O488" s="5">
        <v>0</v>
      </c>
      <c r="P488" s="5">
        <v>0</v>
      </c>
      <c r="Q488" s="5">
        <v>2</v>
      </c>
      <c r="R488" s="5">
        <v>0</v>
      </c>
      <c r="S488" s="5">
        <v>0</v>
      </c>
      <c r="T488" s="5">
        <v>0</v>
      </c>
    </row>
    <row r="489">
      <c r="A489" s="20" t="s">
        <v>1192</v>
      </c>
      <c r="B489" s="5" t="s">
        <v>1193</v>
      </c>
      <c r="C489" s="5">
        <v>44</v>
      </c>
      <c r="D489" s="5" t="s">
        <v>219</v>
      </c>
      <c r="E489" s="5" t="s">
        <v>219</v>
      </c>
      <c r="F489" s="5"/>
      <c r="G489" s="5" t="s">
        <v>219</v>
      </c>
      <c r="H489" s="5" t="s">
        <v>219</v>
      </c>
      <c r="I489" s="5">
        <v>16</v>
      </c>
      <c r="J489" s="5">
        <v>19</v>
      </c>
      <c r="K489" s="5">
        <v>13</v>
      </c>
      <c r="L489" s="5">
        <v>48</v>
      </c>
      <c r="M489" s="5">
        <v>34</v>
      </c>
      <c r="N489" s="5">
        <v>1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</row>
    <row r="490">
      <c r="A490" s="20" t="s">
        <v>1194</v>
      </c>
      <c r="B490" s="5" t="s">
        <v>1195</v>
      </c>
      <c r="C490" s="5">
        <v>55</v>
      </c>
      <c r="D490" s="5" t="s">
        <v>219</v>
      </c>
      <c r="E490" s="5" t="s">
        <v>219</v>
      </c>
      <c r="F490" s="5"/>
      <c r="G490" s="5" t="s">
        <v>219</v>
      </c>
      <c r="H490" s="5" t="s">
        <v>219</v>
      </c>
      <c r="I490" s="5">
        <v>17</v>
      </c>
      <c r="J490" s="5">
        <v>19</v>
      </c>
      <c r="K490" s="5">
        <v>6</v>
      </c>
      <c r="L490" s="5">
        <v>42</v>
      </c>
      <c r="M490" s="5">
        <v>35</v>
      </c>
      <c r="N490" s="5">
        <v>5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</row>
    <row r="491">
      <c r="A491" s="20" t="s">
        <v>1196</v>
      </c>
      <c r="B491" s="5" t="s">
        <v>1197</v>
      </c>
      <c r="C491" s="5">
        <v>61</v>
      </c>
      <c r="D491" s="5" t="s">
        <v>219</v>
      </c>
      <c r="E491" s="5" t="s">
        <v>219</v>
      </c>
      <c r="F491" s="5"/>
      <c r="G491" s="5" t="s">
        <v>219</v>
      </c>
      <c r="H491" s="5" t="s">
        <v>219</v>
      </c>
      <c r="I491" s="5">
        <v>15</v>
      </c>
      <c r="J491" s="5">
        <v>9</v>
      </c>
      <c r="K491" s="5">
        <v>14</v>
      </c>
      <c r="L491" s="5">
        <v>38</v>
      </c>
      <c r="M491" s="5">
        <v>35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</row>
    <row r="492">
      <c r="A492" s="20" t="s">
        <v>1198</v>
      </c>
      <c r="B492" s="5" t="s">
        <v>1199</v>
      </c>
      <c r="C492" s="5">
        <v>52</v>
      </c>
      <c r="D492" s="5" t="s">
        <v>219</v>
      </c>
      <c r="E492" s="5" t="s">
        <v>219</v>
      </c>
      <c r="F492" s="5"/>
      <c r="G492" s="5" t="s">
        <v>219</v>
      </c>
      <c r="H492" s="5" t="s">
        <v>219</v>
      </c>
      <c r="I492" s="5">
        <v>9</v>
      </c>
      <c r="J492" s="5">
        <v>11</v>
      </c>
      <c r="K492" s="5">
        <v>17</v>
      </c>
      <c r="L492" s="5">
        <v>37</v>
      </c>
      <c r="M492" s="5">
        <v>39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</row>
    <row r="493">
      <c r="A493" s="20" t="s">
        <v>1200</v>
      </c>
      <c r="B493" s="5" t="s">
        <v>1201</v>
      </c>
      <c r="C493" s="5">
        <v>38</v>
      </c>
      <c r="D493" s="5" t="s">
        <v>219</v>
      </c>
      <c r="E493" s="5" t="s">
        <v>218</v>
      </c>
      <c r="F493" s="5"/>
      <c r="G493" s="5" t="s">
        <v>219</v>
      </c>
      <c r="H493" s="5" t="s">
        <v>219</v>
      </c>
      <c r="I493" s="5">
        <v>5</v>
      </c>
      <c r="J493" s="5">
        <v>25</v>
      </c>
      <c r="K493" s="5">
        <v>2</v>
      </c>
      <c r="L493" s="5">
        <v>32</v>
      </c>
      <c r="M493" s="5">
        <v>175</v>
      </c>
      <c r="N493" s="5">
        <v>15</v>
      </c>
      <c r="O493" s="5">
        <v>3</v>
      </c>
      <c r="P493" s="5">
        <v>3</v>
      </c>
      <c r="Q493" s="5">
        <v>17</v>
      </c>
      <c r="R493" s="5">
        <v>0</v>
      </c>
      <c r="S493" s="5">
        <v>2</v>
      </c>
      <c r="T493" s="5">
        <v>0</v>
      </c>
    </row>
    <row r="494">
      <c r="A494" s="20" t="s">
        <v>1202</v>
      </c>
      <c r="B494" s="5" t="s">
        <v>1203</v>
      </c>
      <c r="C494" s="5">
        <v>89</v>
      </c>
      <c r="D494" s="5" t="s">
        <v>219</v>
      </c>
      <c r="E494" s="5" t="s">
        <v>219</v>
      </c>
      <c r="F494" s="5"/>
      <c r="G494" s="5" t="s">
        <v>219</v>
      </c>
      <c r="H494" s="5" t="s">
        <v>219</v>
      </c>
      <c r="I494" s="5">
        <v>8</v>
      </c>
      <c r="J494" s="5">
        <v>16</v>
      </c>
      <c r="K494" s="5">
        <v>4</v>
      </c>
      <c r="L494" s="5">
        <v>28</v>
      </c>
      <c r="M494" s="5">
        <v>63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</row>
    <row r="495">
      <c r="A495" s="20" t="s">
        <v>1204</v>
      </c>
      <c r="B495" s="5" t="s">
        <v>1205</v>
      </c>
      <c r="C495" s="5">
        <v>55</v>
      </c>
      <c r="D495" s="5" t="s">
        <v>219</v>
      </c>
      <c r="E495" s="5" t="s">
        <v>219</v>
      </c>
      <c r="F495" s="5"/>
      <c r="G495" s="5" t="s">
        <v>219</v>
      </c>
      <c r="H495" s="5" t="s">
        <v>219</v>
      </c>
      <c r="I495" s="5">
        <v>5</v>
      </c>
      <c r="J495" s="5">
        <v>17</v>
      </c>
      <c r="K495" s="5">
        <v>5</v>
      </c>
      <c r="L495" s="5">
        <v>27</v>
      </c>
      <c r="M495" s="5">
        <v>32</v>
      </c>
      <c r="N495" s="5">
        <v>1</v>
      </c>
      <c r="O495" s="5">
        <v>1</v>
      </c>
      <c r="P495" s="5">
        <v>1</v>
      </c>
      <c r="Q495" s="5">
        <v>0</v>
      </c>
      <c r="R495" s="5">
        <v>0</v>
      </c>
      <c r="S495" s="5">
        <v>0</v>
      </c>
      <c r="T495" s="5">
        <v>0</v>
      </c>
    </row>
    <row r="496">
      <c r="A496" s="20" t="s">
        <v>1206</v>
      </c>
      <c r="B496" s="5" t="s">
        <v>1207</v>
      </c>
      <c r="C496" s="5">
        <v>86</v>
      </c>
      <c r="D496" s="5" t="s">
        <v>219</v>
      </c>
      <c r="E496" s="5" t="s">
        <v>219</v>
      </c>
      <c r="F496" s="5"/>
      <c r="G496" s="5" t="s">
        <v>219</v>
      </c>
      <c r="H496" s="5" t="s">
        <v>219</v>
      </c>
      <c r="I496" s="5">
        <v>7</v>
      </c>
      <c r="J496" s="5">
        <v>17</v>
      </c>
      <c r="K496" s="5">
        <v>3</v>
      </c>
      <c r="L496" s="5">
        <v>27</v>
      </c>
      <c r="M496" s="5">
        <v>21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</row>
    <row r="497">
      <c r="A497" s="20" t="s">
        <v>1208</v>
      </c>
      <c r="B497" s="5" t="s">
        <v>1209</v>
      </c>
      <c r="C497" s="5">
        <v>80</v>
      </c>
      <c r="D497" s="5" t="s">
        <v>219</v>
      </c>
      <c r="E497" s="5" t="s">
        <v>219</v>
      </c>
      <c r="F497" s="5"/>
      <c r="G497" s="5" t="s">
        <v>219</v>
      </c>
      <c r="H497" s="5" t="s">
        <v>219</v>
      </c>
      <c r="I497" s="5">
        <v>6</v>
      </c>
      <c r="J497" s="5">
        <v>15</v>
      </c>
      <c r="K497" s="5">
        <v>5</v>
      </c>
      <c r="L497" s="5">
        <v>26</v>
      </c>
      <c r="M497" s="5">
        <v>46</v>
      </c>
      <c r="N497" s="5">
        <v>0</v>
      </c>
      <c r="O497" s="5">
        <v>3</v>
      </c>
      <c r="P497" s="5">
        <v>3</v>
      </c>
      <c r="Q497" s="5">
        <v>0</v>
      </c>
      <c r="R497" s="5">
        <v>0</v>
      </c>
      <c r="S497" s="5">
        <v>0</v>
      </c>
      <c r="T497" s="5">
        <v>0</v>
      </c>
    </row>
    <row r="498">
      <c r="A498" s="20" t="s">
        <v>1210</v>
      </c>
      <c r="B498" s="5" t="s">
        <v>1211</v>
      </c>
      <c r="C498" s="5">
        <v>104</v>
      </c>
      <c r="D498" s="5" t="s">
        <v>219</v>
      </c>
      <c r="E498" s="5" t="s">
        <v>219</v>
      </c>
      <c r="F498" s="5"/>
      <c r="G498" s="5" t="s">
        <v>219</v>
      </c>
      <c r="H498" s="5" t="s">
        <v>219</v>
      </c>
      <c r="I498" s="5">
        <v>2</v>
      </c>
      <c r="J498" s="5">
        <v>11</v>
      </c>
      <c r="K498" s="5">
        <v>9</v>
      </c>
      <c r="L498" s="5">
        <v>22</v>
      </c>
      <c r="M498" s="5">
        <v>58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1</v>
      </c>
      <c r="T498" s="5">
        <v>0</v>
      </c>
    </row>
    <row r="499">
      <c r="A499" s="20" t="s">
        <v>1212</v>
      </c>
      <c r="B499" s="5" t="s">
        <v>1213</v>
      </c>
      <c r="C499" s="5">
        <v>51</v>
      </c>
      <c r="D499" s="5" t="s">
        <v>219</v>
      </c>
      <c r="E499" s="5" t="s">
        <v>219</v>
      </c>
      <c r="F499" s="5"/>
      <c r="G499" s="5" t="s">
        <v>219</v>
      </c>
      <c r="H499" s="5" t="s">
        <v>219</v>
      </c>
      <c r="I499" s="5">
        <v>5</v>
      </c>
      <c r="J499" s="5">
        <v>10</v>
      </c>
      <c r="K499" s="5">
        <v>3</v>
      </c>
      <c r="L499" s="5">
        <v>18</v>
      </c>
      <c r="M499" s="5">
        <v>41</v>
      </c>
      <c r="N499" s="5">
        <v>1</v>
      </c>
      <c r="O499" s="5">
        <v>0</v>
      </c>
      <c r="P499" s="5">
        <v>0</v>
      </c>
      <c r="Q499" s="5">
        <v>0</v>
      </c>
      <c r="R499" s="5">
        <v>0</v>
      </c>
      <c r="S499" s="5">
        <v>2</v>
      </c>
      <c r="T499" s="5">
        <v>0</v>
      </c>
    </row>
    <row r="500">
      <c r="A500" s="20" t="s">
        <v>1214</v>
      </c>
      <c r="B500" s="5" t="s">
        <v>1215</v>
      </c>
      <c r="C500" s="5">
        <v>54</v>
      </c>
      <c r="D500" s="5" t="s">
        <v>219</v>
      </c>
      <c r="E500" s="5" t="s">
        <v>219</v>
      </c>
      <c r="F500" s="5"/>
      <c r="G500" s="5" t="s">
        <v>219</v>
      </c>
      <c r="H500" s="5" t="s">
        <v>219</v>
      </c>
      <c r="I500" s="5">
        <v>2</v>
      </c>
      <c r="J500" s="5">
        <v>11</v>
      </c>
      <c r="K500" s="5">
        <v>5</v>
      </c>
      <c r="L500" s="5">
        <v>18</v>
      </c>
      <c r="M500" s="5">
        <v>21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</row>
    <row r="501">
      <c r="A501" s="20" t="s">
        <v>1216</v>
      </c>
      <c r="B501" s="5" t="s">
        <v>1217</v>
      </c>
      <c r="C501" s="5">
        <v>78</v>
      </c>
      <c r="D501" s="5" t="s">
        <v>219</v>
      </c>
      <c r="E501" s="5" t="s">
        <v>219</v>
      </c>
      <c r="F501" s="5"/>
      <c r="G501" s="5" t="s">
        <v>219</v>
      </c>
      <c r="H501" s="5" t="s">
        <v>219</v>
      </c>
      <c r="I501" s="5">
        <v>2</v>
      </c>
      <c r="J501" s="5">
        <v>13</v>
      </c>
      <c r="K501" s="5">
        <v>2</v>
      </c>
      <c r="L501" s="5">
        <v>17</v>
      </c>
      <c r="M501" s="5">
        <v>54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</row>
    <row r="502">
      <c r="A502" s="20" t="s">
        <v>1218</v>
      </c>
      <c r="B502" s="5" t="s">
        <v>1219</v>
      </c>
      <c r="C502" s="5">
        <v>98</v>
      </c>
      <c r="D502" s="5" t="s">
        <v>219</v>
      </c>
      <c r="E502" s="5" t="s">
        <v>219</v>
      </c>
      <c r="F502" s="5"/>
      <c r="G502" s="5" t="s">
        <v>219</v>
      </c>
      <c r="H502" s="5" t="s">
        <v>219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</row>
    <row r="503">
      <c r="A503" s="20" t="s">
        <v>1220</v>
      </c>
      <c r="B503" s="5" t="s">
        <v>1221</v>
      </c>
      <c r="C503" s="5">
        <v>78</v>
      </c>
      <c r="D503" s="5" t="s">
        <v>219</v>
      </c>
      <c r="E503" s="5" t="s">
        <v>219</v>
      </c>
      <c r="F503" s="5"/>
      <c r="G503" s="5" t="s">
        <v>219</v>
      </c>
      <c r="H503" s="5" t="s">
        <v>219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</row>
    <row r="504">
      <c r="A504" s="20" t="s">
        <v>1222</v>
      </c>
      <c r="B504" s="5" t="s">
        <v>1223</v>
      </c>
      <c r="C504" s="5">
        <v>73</v>
      </c>
      <c r="D504" s="5" t="s">
        <v>219</v>
      </c>
      <c r="E504" s="5" t="s">
        <v>219</v>
      </c>
      <c r="F504" s="5"/>
      <c r="G504" s="5" t="s">
        <v>219</v>
      </c>
      <c r="H504" s="5" t="s">
        <v>219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</row>
    <row r="505">
      <c r="A505" s="20" t="s">
        <v>1224</v>
      </c>
      <c r="B505" s="5" t="s">
        <v>1225</v>
      </c>
      <c r="C505" s="5">
        <v>56</v>
      </c>
      <c r="D505" s="5" t="s">
        <v>219</v>
      </c>
      <c r="E505" s="5" t="s">
        <v>219</v>
      </c>
      <c r="F505" s="5"/>
      <c r="G505" s="5" t="s">
        <v>219</v>
      </c>
      <c r="H505" s="5" t="s">
        <v>219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</row>
    <row r="506">
      <c r="A506" s="20" t="s">
        <v>1226</v>
      </c>
      <c r="B506" s="5" t="s">
        <v>1227</v>
      </c>
      <c r="C506" s="5">
        <v>76</v>
      </c>
      <c r="D506" s="5" t="s">
        <v>219</v>
      </c>
      <c r="E506" s="5" t="s">
        <v>219</v>
      </c>
      <c r="F506" s="5"/>
      <c r="G506" s="5" t="s">
        <v>219</v>
      </c>
      <c r="H506" s="5" t="s">
        <v>219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</row>
    <row r="507">
      <c r="A507" s="20" t="s">
        <v>1228</v>
      </c>
      <c r="B507" s="5" t="s">
        <v>1229</v>
      </c>
      <c r="C507" s="5">
        <v>88</v>
      </c>
      <c r="D507" s="5" t="s">
        <v>219</v>
      </c>
      <c r="E507" s="5" t="s">
        <v>219</v>
      </c>
      <c r="F507" s="5"/>
      <c r="G507" s="5" t="s">
        <v>219</v>
      </c>
      <c r="H507" s="5" t="s">
        <v>219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</row>
    <row r="508">
      <c r="A508" s="20" t="s">
        <v>1230</v>
      </c>
      <c r="B508" s="5" t="s">
        <v>1231</v>
      </c>
      <c r="C508" s="5">
        <v>83</v>
      </c>
      <c r="D508" s="5" t="s">
        <v>219</v>
      </c>
      <c r="E508" s="5" t="s">
        <v>219</v>
      </c>
      <c r="F508" s="5"/>
      <c r="G508" s="5" t="s">
        <v>219</v>
      </c>
      <c r="H508" s="5" t="s">
        <v>219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</row>
    <row r="509">
      <c r="A509" s="20" t="s">
        <v>1232</v>
      </c>
      <c r="B509" s="5" t="s">
        <v>1233</v>
      </c>
      <c r="C509" s="5">
        <v>59</v>
      </c>
      <c r="D509" s="5" t="s">
        <v>219</v>
      </c>
      <c r="E509" s="5" t="s">
        <v>219</v>
      </c>
      <c r="F509" s="5"/>
      <c r="G509" s="5" t="s">
        <v>219</v>
      </c>
      <c r="H509" s="5" t="s">
        <v>219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</row>
    <row r="510">
      <c r="A510" s="20" t="s">
        <v>1234</v>
      </c>
      <c r="B510" s="5" t="s">
        <v>1235</v>
      </c>
      <c r="C510" s="5">
        <v>52</v>
      </c>
      <c r="D510" s="5" t="s">
        <v>219</v>
      </c>
      <c r="E510" s="5" t="s">
        <v>219</v>
      </c>
      <c r="F510" s="5"/>
      <c r="G510" s="5" t="s">
        <v>219</v>
      </c>
      <c r="H510" s="5" t="s">
        <v>219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</row>
    <row r="511">
      <c r="A511" s="20" t="s">
        <v>1236</v>
      </c>
      <c r="B511" s="5" t="s">
        <v>1237</v>
      </c>
      <c r="C511" s="5">
        <v>53</v>
      </c>
      <c r="D511" s="5" t="s">
        <v>219</v>
      </c>
      <c r="E511" s="5" t="s">
        <v>218</v>
      </c>
      <c r="F511" s="5"/>
      <c r="G511" s="5" t="s">
        <v>219</v>
      </c>
      <c r="H511" s="5" t="s">
        <v>219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</row>
    <row r="512">
      <c r="A512" s="20" t="s">
        <v>1238</v>
      </c>
      <c r="B512" s="5" t="s">
        <v>1239</v>
      </c>
      <c r="C512" s="5">
        <v>45</v>
      </c>
      <c r="D512" s="5" t="s">
        <v>219</v>
      </c>
      <c r="E512" s="5" t="s">
        <v>219</v>
      </c>
      <c r="F512" s="5"/>
      <c r="G512" s="5" t="s">
        <v>219</v>
      </c>
      <c r="H512" s="5" t="s">
        <v>219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</row>
    <row r="513">
      <c r="A513" s="20" t="s">
        <v>1240</v>
      </c>
      <c r="B513" s="5" t="s">
        <v>1241</v>
      </c>
      <c r="C513" s="5">
        <v>60</v>
      </c>
      <c r="D513" s="5" t="s">
        <v>219</v>
      </c>
      <c r="E513" s="5" t="s">
        <v>219</v>
      </c>
      <c r="F513" s="5"/>
      <c r="G513" s="5" t="s">
        <v>219</v>
      </c>
      <c r="H513" s="5" t="s">
        <v>219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</row>
    <row r="514">
      <c r="A514" s="20" t="s">
        <v>1242</v>
      </c>
      <c r="B514" s="5" t="s">
        <v>1243</v>
      </c>
      <c r="C514" s="5">
        <v>59</v>
      </c>
      <c r="D514" s="5" t="s">
        <v>219</v>
      </c>
      <c r="E514" s="5" t="s">
        <v>219</v>
      </c>
      <c r="F514" s="5"/>
      <c r="G514" s="5" t="s">
        <v>219</v>
      </c>
      <c r="H514" s="5" t="s">
        <v>218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</row>
    <row r="515">
      <c r="A515" s="20" t="s">
        <v>1244</v>
      </c>
      <c r="B515" s="5" t="s">
        <v>1245</v>
      </c>
      <c r="C515" s="5">
        <v>20</v>
      </c>
      <c r="D515" s="5" t="s">
        <v>219</v>
      </c>
      <c r="E515" s="5" t="s">
        <v>219</v>
      </c>
      <c r="F515" s="5"/>
      <c r="G515" s="5" t="s">
        <v>219</v>
      </c>
      <c r="H515" s="5" t="s">
        <v>219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</row>
    <row r="516">
      <c r="A516" s="20" t="s">
        <v>1246</v>
      </c>
      <c r="B516" s="5" t="s">
        <v>1247</v>
      </c>
      <c r="C516" s="5">
        <v>34</v>
      </c>
      <c r="D516" s="5" t="s">
        <v>219</v>
      </c>
      <c r="E516" s="5" t="s">
        <v>218</v>
      </c>
      <c r="F516" s="5"/>
      <c r="G516" s="5" t="s">
        <v>219</v>
      </c>
      <c r="H516" s="5" t="s">
        <v>219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</row>
    <row r="517">
      <c r="A517" s="20" t="s">
        <v>1248</v>
      </c>
      <c r="B517" s="5" t="s">
        <v>1249</v>
      </c>
      <c r="C517" s="5">
        <v>42</v>
      </c>
      <c r="D517" s="5" t="s">
        <v>219</v>
      </c>
      <c r="E517" s="5" t="s">
        <v>218</v>
      </c>
      <c r="F517" s="5"/>
      <c r="G517" s="5" t="s">
        <v>219</v>
      </c>
      <c r="H517" s="5" t="s">
        <v>219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</row>
    <row r="518">
      <c r="A518" s="20" t="s">
        <v>1250</v>
      </c>
      <c r="B518" s="5" t="s">
        <v>1251</v>
      </c>
      <c r="C518" s="5">
        <v>49</v>
      </c>
      <c r="D518" s="5" t="s">
        <v>219</v>
      </c>
      <c r="E518" s="5" t="s">
        <v>219</v>
      </c>
      <c r="F518" s="5"/>
      <c r="G518" s="5" t="s">
        <v>219</v>
      </c>
      <c r="H518" s="5" t="s">
        <v>219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</row>
    <row r="519">
      <c r="A519" s="20" t="s">
        <v>1252</v>
      </c>
      <c r="B519" s="5" t="s">
        <v>1253</v>
      </c>
      <c r="C519" s="5">
        <v>77</v>
      </c>
      <c r="D519" s="5" t="s">
        <v>219</v>
      </c>
      <c r="E519" s="5" t="s">
        <v>219</v>
      </c>
      <c r="F519" s="5"/>
      <c r="G519" s="5" t="s">
        <v>219</v>
      </c>
      <c r="H519" s="5" t="s">
        <v>218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</row>
    <row r="520">
      <c r="A520" s="20" t="s">
        <v>1254</v>
      </c>
      <c r="B520" s="5" t="s">
        <v>1255</v>
      </c>
      <c r="C520" s="5">
        <v>51</v>
      </c>
      <c r="D520" s="5" t="s">
        <v>219</v>
      </c>
      <c r="E520" s="5" t="s">
        <v>219</v>
      </c>
      <c r="F520" s="5"/>
      <c r="G520" s="5" t="s">
        <v>219</v>
      </c>
      <c r="H520" s="5" t="s">
        <v>219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</row>
    <row r="521">
      <c r="A521" s="20" t="s">
        <v>1256</v>
      </c>
      <c r="B521" s="5" t="s">
        <v>1257</v>
      </c>
      <c r="C521" s="5">
        <v>52</v>
      </c>
      <c r="D521" s="5" t="s">
        <v>219</v>
      </c>
      <c r="E521" s="5" t="s">
        <v>219</v>
      </c>
      <c r="F521" s="5"/>
      <c r="G521" s="5" t="s">
        <v>219</v>
      </c>
      <c r="H521" s="5" t="s">
        <v>219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</row>
    <row r="522">
      <c r="A522" s="20" t="s">
        <v>1258</v>
      </c>
      <c r="B522" s="5" t="s">
        <v>1259</v>
      </c>
      <c r="C522" s="5">
        <v>58</v>
      </c>
      <c r="D522" s="5" t="s">
        <v>219</v>
      </c>
      <c r="E522" s="5" t="s">
        <v>218</v>
      </c>
      <c r="F522" s="5"/>
      <c r="G522" s="5" t="s">
        <v>219</v>
      </c>
      <c r="H522" s="5" t="s">
        <v>219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</row>
    <row r="523">
      <c r="A523" s="20" t="s">
        <v>1260</v>
      </c>
      <c r="B523" s="5" t="s">
        <v>1261</v>
      </c>
      <c r="C523" s="5">
        <v>33</v>
      </c>
      <c r="D523" s="5" t="s">
        <v>219</v>
      </c>
      <c r="E523" s="5" t="s">
        <v>219</v>
      </c>
      <c r="F523" s="5"/>
      <c r="G523" s="5" t="s">
        <v>219</v>
      </c>
      <c r="H523" s="5" t="s">
        <v>219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</row>
    <row r="524">
      <c r="A524" s="20" t="s">
        <v>1262</v>
      </c>
      <c r="B524" s="5" t="s">
        <v>1263</v>
      </c>
      <c r="C524" s="5">
        <v>65</v>
      </c>
      <c r="D524" s="5" t="s">
        <v>219</v>
      </c>
      <c r="E524" s="5" t="s">
        <v>219</v>
      </c>
      <c r="F524" s="5"/>
      <c r="G524" s="5" t="s">
        <v>219</v>
      </c>
      <c r="H524" s="5" t="s">
        <v>219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</row>
    <row r="525">
      <c r="A525" s="20" t="s">
        <v>1264</v>
      </c>
      <c r="B525" s="5" t="s">
        <v>1265</v>
      </c>
      <c r="C525" s="5">
        <v>28</v>
      </c>
      <c r="D525" s="5" t="s">
        <v>219</v>
      </c>
      <c r="E525" s="5" t="s">
        <v>219</v>
      </c>
      <c r="F525" s="5"/>
      <c r="G525" s="5" t="s">
        <v>219</v>
      </c>
      <c r="H525" s="5" t="s">
        <v>219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</row>
    <row r="526">
      <c r="A526" s="20" t="s">
        <v>1266</v>
      </c>
      <c r="B526" s="5" t="s">
        <v>1267</v>
      </c>
      <c r="C526" s="5">
        <v>65</v>
      </c>
      <c r="D526" s="5" t="s">
        <v>219</v>
      </c>
      <c r="E526" s="5" t="s">
        <v>219</v>
      </c>
      <c r="F526" s="5"/>
      <c r="G526" s="5" t="s">
        <v>219</v>
      </c>
      <c r="H526" s="5" t="s">
        <v>219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</row>
    <row r="527">
      <c r="A527" s="20" t="s">
        <v>1268</v>
      </c>
      <c r="B527" s="5" t="s">
        <v>1269</v>
      </c>
      <c r="C527" s="5">
        <v>82</v>
      </c>
      <c r="D527" s="5" t="s">
        <v>219</v>
      </c>
      <c r="E527" s="5" t="s">
        <v>219</v>
      </c>
      <c r="F527" s="5"/>
      <c r="G527" s="5" t="s">
        <v>219</v>
      </c>
      <c r="H527" s="5" t="s">
        <v>218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</row>
    <row r="528">
      <c r="A528" s="20" t="s">
        <v>1270</v>
      </c>
      <c r="B528" s="5" t="s">
        <v>1271</v>
      </c>
      <c r="C528" s="5">
        <v>35</v>
      </c>
      <c r="D528" s="5" t="s">
        <v>219</v>
      </c>
      <c r="E528" s="5" t="s">
        <v>218</v>
      </c>
      <c r="F528" s="5"/>
      <c r="G528" s="5" t="s">
        <v>219</v>
      </c>
      <c r="H528" s="5" t="s">
        <v>219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</row>
    <row r="529">
      <c r="A529" s="20" t="s">
        <v>1272</v>
      </c>
      <c r="B529" s="5" t="s">
        <v>1273</v>
      </c>
      <c r="C529" s="5">
        <v>57</v>
      </c>
      <c r="D529" s="5" t="s">
        <v>219</v>
      </c>
      <c r="E529" s="5" t="s">
        <v>219</v>
      </c>
      <c r="F529" s="5"/>
      <c r="G529" s="5" t="s">
        <v>219</v>
      </c>
      <c r="H529" s="5" t="s">
        <v>219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</row>
    <row r="530">
      <c r="A530" s="20" t="s">
        <v>1274</v>
      </c>
      <c r="B530" s="5" t="s">
        <v>1275</v>
      </c>
      <c r="C530" s="5">
        <v>48</v>
      </c>
      <c r="D530" s="5" t="s">
        <v>219</v>
      </c>
      <c r="E530" s="5" t="s">
        <v>219</v>
      </c>
      <c r="F530" s="5"/>
      <c r="G530" s="5" t="s">
        <v>219</v>
      </c>
      <c r="H530" s="5" t="s">
        <v>219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</row>
    <row r="531">
      <c r="A531" s="20" t="s">
        <v>1276</v>
      </c>
      <c r="B531" s="5" t="s">
        <v>1277</v>
      </c>
      <c r="C531" s="5">
        <v>76</v>
      </c>
      <c r="D531" s="5" t="s">
        <v>219</v>
      </c>
      <c r="E531" s="5" t="s">
        <v>219</v>
      </c>
      <c r="F531" s="5"/>
      <c r="G531" s="5" t="s">
        <v>219</v>
      </c>
      <c r="H531" s="5" t="s">
        <v>219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</row>
    <row r="532">
      <c r="A532" s="20" t="s">
        <v>1278</v>
      </c>
      <c r="B532" s="5" t="s">
        <v>1279</v>
      </c>
      <c r="C532" s="5">
        <v>48</v>
      </c>
      <c r="D532" s="5" t="s">
        <v>219</v>
      </c>
      <c r="E532" s="5" t="s">
        <v>219</v>
      </c>
      <c r="F532" s="5"/>
      <c r="G532" s="5" t="s">
        <v>219</v>
      </c>
      <c r="H532" s="5" t="s">
        <v>219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</row>
    <row r="533">
      <c r="A533" s="20" t="s">
        <v>1280</v>
      </c>
      <c r="B533" s="5" t="s">
        <v>1281</v>
      </c>
      <c r="C533" s="5">
        <v>99</v>
      </c>
      <c r="D533" s="5" t="s">
        <v>219</v>
      </c>
      <c r="E533" s="5" t="s">
        <v>219</v>
      </c>
      <c r="F533" s="5"/>
      <c r="G533" s="5" t="s">
        <v>219</v>
      </c>
      <c r="H533" s="5" t="s">
        <v>219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</row>
    <row r="534">
      <c r="A534" s="20" t="s">
        <v>1282</v>
      </c>
      <c r="B534" s="5" t="s">
        <v>1283</v>
      </c>
      <c r="C534" s="5">
        <v>43</v>
      </c>
      <c r="D534" s="5" t="s">
        <v>219</v>
      </c>
      <c r="E534" s="5" t="s">
        <v>219</v>
      </c>
      <c r="F534" s="5"/>
      <c r="G534" s="5" t="s">
        <v>219</v>
      </c>
      <c r="H534" s="5" t="s">
        <v>219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</row>
    <row r="535">
      <c r="A535" s="20" t="s">
        <v>1284</v>
      </c>
      <c r="B535" s="5" t="s">
        <v>1285</v>
      </c>
      <c r="C535" s="5">
        <v>50</v>
      </c>
      <c r="D535" s="5" t="s">
        <v>219</v>
      </c>
      <c r="E535" s="5" t="s">
        <v>219</v>
      </c>
      <c r="F535" s="5"/>
      <c r="G535" s="5" t="s">
        <v>219</v>
      </c>
      <c r="H535" s="5" t="s">
        <v>219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</row>
    <row r="536">
      <c r="A536" s="20" t="s">
        <v>1286</v>
      </c>
      <c r="B536" s="5" t="s">
        <v>1287</v>
      </c>
      <c r="C536" s="5">
        <v>75</v>
      </c>
      <c r="D536" s="5" t="s">
        <v>219</v>
      </c>
      <c r="E536" s="5" t="s">
        <v>219</v>
      </c>
      <c r="F536" s="5"/>
      <c r="G536" s="5" t="s">
        <v>219</v>
      </c>
      <c r="H536" s="5" t="s">
        <v>219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</row>
    <row r="537">
      <c r="A537" s="20" t="s">
        <v>1288</v>
      </c>
      <c r="B537" s="5" t="s">
        <v>1289</v>
      </c>
      <c r="C537" s="5">
        <v>64</v>
      </c>
      <c r="D537" s="5" t="s">
        <v>219</v>
      </c>
      <c r="E537" s="5" t="s">
        <v>219</v>
      </c>
      <c r="F537" s="5"/>
      <c r="G537" s="5" t="s">
        <v>219</v>
      </c>
      <c r="H537" s="5" t="s">
        <v>219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</row>
    <row r="538">
      <c r="A538" s="20" t="s">
        <v>1290</v>
      </c>
      <c r="B538" s="5" t="s">
        <v>1291</v>
      </c>
      <c r="C538" s="5">
        <v>80</v>
      </c>
      <c r="D538" s="5" t="s">
        <v>219</v>
      </c>
      <c r="E538" s="5" t="s">
        <v>219</v>
      </c>
      <c r="F538" s="5"/>
      <c r="G538" s="5" t="s">
        <v>219</v>
      </c>
      <c r="H538" s="5" t="s">
        <v>219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</row>
    <row r="539">
      <c r="A539" s="20" t="s">
        <v>1292</v>
      </c>
      <c r="B539" s="5" t="s">
        <v>1293</v>
      </c>
      <c r="C539" s="5">
        <v>72</v>
      </c>
      <c r="D539" s="5" t="s">
        <v>219</v>
      </c>
      <c r="E539" s="5" t="s">
        <v>219</v>
      </c>
      <c r="F539" s="5"/>
      <c r="G539" s="5" t="s">
        <v>219</v>
      </c>
      <c r="H539" s="5" t="s">
        <v>219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</row>
    <row r="540">
      <c r="A540" s="20" t="s">
        <v>1294</v>
      </c>
      <c r="B540" s="5" t="s">
        <v>1295</v>
      </c>
      <c r="C540" s="5">
        <v>71</v>
      </c>
      <c r="D540" s="5" t="s">
        <v>219</v>
      </c>
      <c r="E540" s="5" t="s">
        <v>219</v>
      </c>
      <c r="F540" s="5"/>
      <c r="G540" s="5" t="s">
        <v>219</v>
      </c>
      <c r="H540" s="5" t="s">
        <v>219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</row>
    <row r="541">
      <c r="A541" s="20" t="s">
        <v>1296</v>
      </c>
      <c r="B541" s="5" t="s">
        <v>1297</v>
      </c>
      <c r="C541" s="5">
        <v>58</v>
      </c>
      <c r="D541" s="5" t="s">
        <v>219</v>
      </c>
      <c r="E541" s="5" t="s">
        <v>219</v>
      </c>
      <c r="F541" s="5"/>
      <c r="G541" s="5" t="s">
        <v>219</v>
      </c>
      <c r="H541" s="5" t="s">
        <v>219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</row>
    <row r="542">
      <c r="A542" s="20" t="s">
        <v>1298</v>
      </c>
      <c r="B542" s="5" t="s">
        <v>1299</v>
      </c>
      <c r="C542" s="5">
        <v>62</v>
      </c>
      <c r="D542" s="5" t="s">
        <v>219</v>
      </c>
      <c r="E542" s="5" t="s">
        <v>219</v>
      </c>
      <c r="F542" s="5"/>
      <c r="G542" s="5" t="s">
        <v>219</v>
      </c>
      <c r="H542" s="5" t="s">
        <v>219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</row>
    <row r="543">
      <c r="A543" s="20" t="s">
        <v>1300</v>
      </c>
      <c r="B543" s="5" t="s">
        <v>1301</v>
      </c>
      <c r="C543" s="5">
        <v>88</v>
      </c>
      <c r="D543" s="5" t="s">
        <v>219</v>
      </c>
      <c r="E543" s="5" t="s">
        <v>219</v>
      </c>
      <c r="F543" s="5"/>
      <c r="G543" s="5" t="s">
        <v>219</v>
      </c>
      <c r="H543" s="5" t="s">
        <v>219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</row>
    <row r="544">
      <c r="A544" s="20" t="s">
        <v>1302</v>
      </c>
      <c r="B544" s="5" t="s">
        <v>1303</v>
      </c>
      <c r="C544" s="5">
        <v>81</v>
      </c>
      <c r="D544" s="5" t="s">
        <v>219</v>
      </c>
      <c r="E544" s="5" t="s">
        <v>219</v>
      </c>
      <c r="F544" s="5"/>
      <c r="G544" s="5" t="s">
        <v>219</v>
      </c>
      <c r="H544" s="5" t="s">
        <v>219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</row>
    <row r="545">
      <c r="A545" s="20" t="s">
        <v>1304</v>
      </c>
      <c r="B545" s="5" t="s">
        <v>1305</v>
      </c>
      <c r="C545" s="5">
        <v>54</v>
      </c>
      <c r="D545" s="5" t="s">
        <v>219</v>
      </c>
      <c r="E545" s="5" t="s">
        <v>219</v>
      </c>
      <c r="F545" s="5"/>
      <c r="G545" s="5" t="s">
        <v>219</v>
      </c>
      <c r="H545" s="5" t="s">
        <v>219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</row>
    <row r="546">
      <c r="A546" s="20" t="s">
        <v>1306</v>
      </c>
      <c r="B546" s="5" t="s">
        <v>1307</v>
      </c>
      <c r="C546" s="5">
        <v>75</v>
      </c>
      <c r="D546" s="5" t="s">
        <v>219</v>
      </c>
      <c r="E546" s="5" t="s">
        <v>219</v>
      </c>
      <c r="F546" s="5"/>
      <c r="G546" s="5" t="s">
        <v>219</v>
      </c>
      <c r="H546" s="5" t="s">
        <v>219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</row>
    <row r="547">
      <c r="A547" s="20" t="s">
        <v>1308</v>
      </c>
      <c r="B547" s="5" t="s">
        <v>1309</v>
      </c>
      <c r="C547" s="5">
        <v>42</v>
      </c>
      <c r="D547" s="5" t="s">
        <v>219</v>
      </c>
      <c r="E547" s="5" t="s">
        <v>219</v>
      </c>
      <c r="F547" s="5"/>
      <c r="G547" s="5" t="s">
        <v>219</v>
      </c>
      <c r="H547" s="5" t="s">
        <v>219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</row>
    <row r="548">
      <c r="A548" s="20" t="s">
        <v>1310</v>
      </c>
      <c r="B548" s="5" t="s">
        <v>1311</v>
      </c>
      <c r="C548" s="5">
        <v>72</v>
      </c>
      <c r="D548" s="5" t="s">
        <v>219</v>
      </c>
      <c r="E548" s="5" t="s">
        <v>219</v>
      </c>
      <c r="F548" s="5"/>
      <c r="G548" s="5" t="s">
        <v>219</v>
      </c>
      <c r="H548" s="5" t="s">
        <v>219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</row>
    <row r="549">
      <c r="A549" s="20" t="s">
        <v>1312</v>
      </c>
      <c r="B549" s="5" t="s">
        <v>1313</v>
      </c>
      <c r="C549" s="5">
        <v>57</v>
      </c>
      <c r="D549" s="5" t="s">
        <v>219</v>
      </c>
      <c r="E549" s="5" t="s">
        <v>219</v>
      </c>
      <c r="F549" s="5"/>
      <c r="G549" s="5" t="s">
        <v>219</v>
      </c>
      <c r="H549" s="5" t="s">
        <v>219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</row>
    <row r="550">
      <c r="A550" s="20" t="s">
        <v>1314</v>
      </c>
      <c r="B550" s="5" t="s">
        <v>1315</v>
      </c>
      <c r="C550" s="5">
        <v>54</v>
      </c>
      <c r="D550" s="5" t="s">
        <v>219</v>
      </c>
      <c r="E550" s="5" t="s">
        <v>219</v>
      </c>
      <c r="F550" s="5"/>
      <c r="G550" s="5" t="s">
        <v>219</v>
      </c>
      <c r="H550" s="5" t="s">
        <v>219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</row>
    <row r="551">
      <c r="A551" s="20" t="s">
        <v>1316</v>
      </c>
      <c r="B551" s="5" t="s">
        <v>1317</v>
      </c>
      <c r="C551" s="5">
        <v>30</v>
      </c>
      <c r="D551" s="5" t="s">
        <v>219</v>
      </c>
      <c r="E551" s="5" t="s">
        <v>219</v>
      </c>
      <c r="F551" s="5"/>
      <c r="G551" s="5" t="s">
        <v>219</v>
      </c>
      <c r="H551" s="5" t="s">
        <v>219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</row>
    <row r="552">
      <c r="A552" s="20" t="s">
        <v>1318</v>
      </c>
      <c r="B552" s="5" t="s">
        <v>1319</v>
      </c>
      <c r="C552" s="5">
        <v>45</v>
      </c>
      <c r="D552" s="5" t="s">
        <v>219</v>
      </c>
      <c r="E552" s="5" t="s">
        <v>219</v>
      </c>
      <c r="F552" s="5"/>
      <c r="G552" s="5" t="s">
        <v>219</v>
      </c>
      <c r="H552" s="5" t="s">
        <v>219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</row>
    <row r="553">
      <c r="A553" s="20" t="s">
        <v>1320</v>
      </c>
      <c r="B553" s="5" t="s">
        <v>1321</v>
      </c>
      <c r="C553" s="5">
        <v>80</v>
      </c>
      <c r="D553" s="5" t="s">
        <v>219</v>
      </c>
      <c r="E553" s="5" t="s">
        <v>219</v>
      </c>
      <c r="F553" s="5"/>
      <c r="G553" s="5" t="s">
        <v>219</v>
      </c>
      <c r="H553" s="5" t="s">
        <v>219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</row>
    <row r="554">
      <c r="A554" s="20" t="s">
        <v>1322</v>
      </c>
      <c r="B554" s="5" t="s">
        <v>1323</v>
      </c>
      <c r="C554" s="5">
        <v>73</v>
      </c>
      <c r="D554" s="5" t="s">
        <v>219</v>
      </c>
      <c r="E554" s="5" t="s">
        <v>219</v>
      </c>
      <c r="F554" s="5"/>
      <c r="G554" s="5" t="s">
        <v>219</v>
      </c>
      <c r="H554" s="5" t="s">
        <v>219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</row>
    <row r="555">
      <c r="A555" s="20" t="s">
        <v>1324</v>
      </c>
      <c r="B555" s="5" t="s">
        <v>1325</v>
      </c>
      <c r="C555" s="5">
        <v>36</v>
      </c>
      <c r="D555" s="5" t="s">
        <v>219</v>
      </c>
      <c r="E555" s="5" t="s">
        <v>219</v>
      </c>
      <c r="F555" s="5"/>
      <c r="G555" s="5" t="s">
        <v>219</v>
      </c>
      <c r="H555" s="5" t="s">
        <v>219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</row>
    <row r="556">
      <c r="A556" s="20" t="s">
        <v>1326</v>
      </c>
      <c r="B556" s="5" t="s">
        <v>1327</v>
      </c>
      <c r="C556" s="5">
        <v>96</v>
      </c>
      <c r="D556" s="5" t="s">
        <v>219</v>
      </c>
      <c r="E556" s="5" t="s">
        <v>219</v>
      </c>
      <c r="F556" s="5"/>
      <c r="G556" s="5" t="s">
        <v>219</v>
      </c>
      <c r="H556" s="5" t="s">
        <v>219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</row>
    <row r="557">
      <c r="A557" s="20" t="s">
        <v>1328</v>
      </c>
      <c r="B557" s="5" t="s">
        <v>1329</v>
      </c>
      <c r="C557" s="5">
        <v>29</v>
      </c>
      <c r="D557" s="5" t="s">
        <v>219</v>
      </c>
      <c r="E557" s="5" t="s">
        <v>218</v>
      </c>
      <c r="F557" s="5"/>
      <c r="G557" s="5" t="s">
        <v>219</v>
      </c>
      <c r="H557" s="5" t="s">
        <v>219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</row>
    <row r="558">
      <c r="A558" s="20" t="s">
        <v>1330</v>
      </c>
      <c r="B558" s="5" t="s">
        <v>1331</v>
      </c>
      <c r="C558" s="5">
        <v>61</v>
      </c>
      <c r="D558" s="5" t="s">
        <v>219</v>
      </c>
      <c r="E558" s="5" t="s">
        <v>218</v>
      </c>
      <c r="F558" s="5"/>
      <c r="G558" s="5" t="s">
        <v>219</v>
      </c>
      <c r="H558" s="5" t="s">
        <v>219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</row>
    <row r="559">
      <c r="A559" s="20" t="s">
        <v>1332</v>
      </c>
      <c r="B559" s="5" t="s">
        <v>1333</v>
      </c>
      <c r="C559" s="5">
        <v>88</v>
      </c>
      <c r="D559" s="5" t="s">
        <v>219</v>
      </c>
      <c r="E559" s="5" t="s">
        <v>219</v>
      </c>
      <c r="F559" s="5"/>
      <c r="G559" s="5" t="s">
        <v>219</v>
      </c>
      <c r="H559" s="5" t="s">
        <v>219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</row>
    <row r="560">
      <c r="A560" s="20" t="s">
        <v>1334</v>
      </c>
      <c r="B560" s="5" t="s">
        <v>1335</v>
      </c>
      <c r="C560" s="5">
        <v>74</v>
      </c>
      <c r="D560" s="5" t="s">
        <v>219</v>
      </c>
      <c r="E560" s="5" t="s">
        <v>219</v>
      </c>
      <c r="F560" s="5"/>
      <c r="G560" s="5" t="s">
        <v>219</v>
      </c>
      <c r="H560" s="5" t="s">
        <v>219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</row>
    <row r="561">
      <c r="A561" s="20" t="s">
        <v>1336</v>
      </c>
      <c r="B561" s="5" t="s">
        <v>1337</v>
      </c>
      <c r="C561" s="5">
        <v>44</v>
      </c>
      <c r="D561" s="5" t="s">
        <v>219</v>
      </c>
      <c r="E561" s="5" t="s">
        <v>219</v>
      </c>
      <c r="F561" s="5"/>
      <c r="G561" s="5" t="s">
        <v>219</v>
      </c>
      <c r="H561" s="5" t="s">
        <v>219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</row>
    <row r="562">
      <c r="A562" s="20" t="s">
        <v>1338</v>
      </c>
      <c r="B562" s="5" t="s">
        <v>1339</v>
      </c>
      <c r="C562" s="5">
        <v>76</v>
      </c>
      <c r="D562" s="5" t="s">
        <v>219</v>
      </c>
      <c r="E562" s="5" t="s">
        <v>219</v>
      </c>
      <c r="F562" s="5"/>
      <c r="G562" s="5" t="s">
        <v>219</v>
      </c>
      <c r="H562" s="5" t="s">
        <v>219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</row>
    <row r="563">
      <c r="A563" s="20" t="s">
        <v>1340</v>
      </c>
      <c r="B563" s="5" t="s">
        <v>1341</v>
      </c>
      <c r="C563" s="5">
        <v>92</v>
      </c>
      <c r="D563" s="5" t="s">
        <v>219</v>
      </c>
      <c r="E563" s="5" t="s">
        <v>219</v>
      </c>
      <c r="F563" s="5"/>
      <c r="G563" s="5" t="s">
        <v>219</v>
      </c>
      <c r="H563" s="5" t="s">
        <v>219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</row>
    <row r="564">
      <c r="A564" s="20" t="s">
        <v>1342</v>
      </c>
      <c r="B564" s="5" t="s">
        <v>1343</v>
      </c>
      <c r="C564" s="5">
        <v>44</v>
      </c>
      <c r="D564" s="5" t="s">
        <v>219</v>
      </c>
      <c r="E564" s="5" t="s">
        <v>219</v>
      </c>
      <c r="F564" s="5"/>
      <c r="G564" s="5" t="s">
        <v>219</v>
      </c>
      <c r="H564" s="5" t="s">
        <v>219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</row>
    <row r="565">
      <c r="A565" s="20" t="s">
        <v>1344</v>
      </c>
      <c r="B565" s="5" t="s">
        <v>1345</v>
      </c>
      <c r="C565" s="5">
        <v>55</v>
      </c>
      <c r="D565" s="5" t="s">
        <v>219</v>
      </c>
      <c r="E565" s="5" t="s">
        <v>219</v>
      </c>
      <c r="F565" s="5"/>
      <c r="G565" s="5" t="s">
        <v>219</v>
      </c>
      <c r="H565" s="5" t="s">
        <v>219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</row>
    <row r="566">
      <c r="A566" s="20" t="s">
        <v>1346</v>
      </c>
      <c r="B566" s="5" t="s">
        <v>1347</v>
      </c>
      <c r="C566" s="5">
        <v>67</v>
      </c>
      <c r="D566" s="5" t="s">
        <v>219</v>
      </c>
      <c r="E566" s="5" t="s">
        <v>219</v>
      </c>
      <c r="F566" s="5"/>
      <c r="G566" s="5" t="s">
        <v>219</v>
      </c>
      <c r="H566" s="5" t="s">
        <v>219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</row>
    <row r="567">
      <c r="A567" s="20" t="s">
        <v>1348</v>
      </c>
      <c r="B567" s="5" t="s">
        <v>1349</v>
      </c>
      <c r="C567" s="5">
        <v>31</v>
      </c>
      <c r="D567" s="5" t="s">
        <v>219</v>
      </c>
      <c r="E567" s="5" t="s">
        <v>219</v>
      </c>
      <c r="F567" s="5"/>
      <c r="G567" s="5" t="s">
        <v>219</v>
      </c>
      <c r="H567" s="5" t="s">
        <v>219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</row>
    <row r="568">
      <c r="A568" s="20" t="s">
        <v>1350</v>
      </c>
      <c r="B568" s="5" t="s">
        <v>1351</v>
      </c>
      <c r="C568" s="5">
        <v>59</v>
      </c>
      <c r="D568" s="5" t="s">
        <v>219</v>
      </c>
      <c r="E568" s="5" t="s">
        <v>219</v>
      </c>
      <c r="F568" s="5"/>
      <c r="G568" s="5" t="s">
        <v>219</v>
      </c>
      <c r="H568" s="5" t="s">
        <v>219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</row>
    <row r="569">
      <c r="A569" s="20" t="s">
        <v>1352</v>
      </c>
      <c r="B569" s="5" t="s">
        <v>1353</v>
      </c>
      <c r="C569" s="5">
        <v>39</v>
      </c>
      <c r="D569" s="5" t="s">
        <v>219</v>
      </c>
      <c r="E569" s="5" t="s">
        <v>219</v>
      </c>
      <c r="F569" s="5"/>
      <c r="G569" s="5" t="s">
        <v>219</v>
      </c>
      <c r="H569" s="5" t="s">
        <v>219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</row>
    <row r="570">
      <c r="A570" s="20" t="s">
        <v>1354</v>
      </c>
      <c r="B570" s="5" t="s">
        <v>1355</v>
      </c>
      <c r="C570" s="5">
        <v>80</v>
      </c>
      <c r="D570" s="5" t="s">
        <v>219</v>
      </c>
      <c r="E570" s="5" t="s">
        <v>219</v>
      </c>
      <c r="F570" s="5"/>
      <c r="G570" s="5" t="s">
        <v>219</v>
      </c>
      <c r="H570" s="5" t="s">
        <v>219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</row>
    <row r="571">
      <c r="A571" s="20" t="s">
        <v>1356</v>
      </c>
      <c r="B571" s="5" t="s">
        <v>1357</v>
      </c>
      <c r="C571" s="5">
        <v>45</v>
      </c>
      <c r="D571" s="5" t="s">
        <v>219</v>
      </c>
      <c r="E571" s="5" t="s">
        <v>219</v>
      </c>
      <c r="F571" s="5"/>
      <c r="G571" s="5" t="s">
        <v>219</v>
      </c>
      <c r="H571" s="5" t="s">
        <v>219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</row>
    <row r="572">
      <c r="A572" s="20" t="s">
        <v>1358</v>
      </c>
      <c r="B572" s="5" t="s">
        <v>1359</v>
      </c>
      <c r="C572" s="5">
        <v>74</v>
      </c>
      <c r="D572" s="5" t="s">
        <v>219</v>
      </c>
      <c r="E572" s="5" t="s">
        <v>219</v>
      </c>
      <c r="F572" s="5"/>
      <c r="G572" s="5" t="s">
        <v>219</v>
      </c>
      <c r="H572" s="5" t="s">
        <v>219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</row>
    <row r="573">
      <c r="A573" s="20" t="s">
        <v>1360</v>
      </c>
      <c r="B573" s="5" t="s">
        <v>1361</v>
      </c>
      <c r="C573" s="5">
        <v>63</v>
      </c>
      <c r="D573" s="5" t="s">
        <v>219</v>
      </c>
      <c r="E573" s="5" t="s">
        <v>219</v>
      </c>
      <c r="F573" s="5"/>
      <c r="G573" s="5" t="s">
        <v>219</v>
      </c>
      <c r="H573" s="5" t="s">
        <v>219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</row>
    <row r="574">
      <c r="A574" s="20" t="s">
        <v>1362</v>
      </c>
      <c r="B574" s="5" t="s">
        <v>1363</v>
      </c>
      <c r="C574" s="5">
        <v>45</v>
      </c>
      <c r="D574" s="5" t="s">
        <v>219</v>
      </c>
      <c r="E574" s="5" t="s">
        <v>219</v>
      </c>
      <c r="F574" s="5"/>
      <c r="G574" s="5" t="s">
        <v>219</v>
      </c>
      <c r="H574" s="5" t="s">
        <v>219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</row>
    <row r="575">
      <c r="A575" s="20" t="s">
        <v>1364</v>
      </c>
      <c r="B575" s="5" t="s">
        <v>1365</v>
      </c>
      <c r="C575" s="5">
        <v>61</v>
      </c>
      <c r="D575" s="5" t="s">
        <v>219</v>
      </c>
      <c r="E575" s="5" t="s">
        <v>219</v>
      </c>
      <c r="F575" s="5"/>
      <c r="G575" s="5" t="s">
        <v>219</v>
      </c>
      <c r="H575" s="5" t="s">
        <v>219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</row>
    <row r="576">
      <c r="A576" s="20" t="s">
        <v>1366</v>
      </c>
      <c r="B576" s="5" t="s">
        <v>1367</v>
      </c>
      <c r="C576" s="5">
        <v>53</v>
      </c>
      <c r="D576" s="5" t="s">
        <v>219</v>
      </c>
      <c r="E576" s="5" t="s">
        <v>219</v>
      </c>
      <c r="F576" s="5"/>
      <c r="G576" s="5" t="s">
        <v>219</v>
      </c>
      <c r="H576" s="5" t="s">
        <v>219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</row>
    <row r="577">
      <c r="A577" s="20" t="s">
        <v>1368</v>
      </c>
      <c r="B577" s="5" t="s">
        <v>1369</v>
      </c>
      <c r="C577" s="5">
        <v>60</v>
      </c>
      <c r="D577" s="5" t="s">
        <v>219</v>
      </c>
      <c r="E577" s="5" t="s">
        <v>219</v>
      </c>
      <c r="F577" s="5"/>
      <c r="G577" s="5" t="s">
        <v>219</v>
      </c>
      <c r="H577" s="5" t="s">
        <v>219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</row>
    <row r="578">
      <c r="A578" s="20" t="s">
        <v>1370</v>
      </c>
      <c r="B578" s="5" t="s">
        <v>1371</v>
      </c>
      <c r="C578" s="5">
        <v>46</v>
      </c>
      <c r="D578" s="5" t="s">
        <v>219</v>
      </c>
      <c r="E578" s="5" t="s">
        <v>219</v>
      </c>
      <c r="F578" s="5"/>
      <c r="G578" s="5" t="s">
        <v>219</v>
      </c>
      <c r="H578" s="5" t="s">
        <v>219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</row>
    <row r="579">
      <c r="A579" s="20" t="s">
        <v>1372</v>
      </c>
      <c r="B579" s="5" t="s">
        <v>1373</v>
      </c>
      <c r="C579" s="5">
        <v>76</v>
      </c>
      <c r="D579" s="5" t="s">
        <v>219</v>
      </c>
      <c r="E579" s="5" t="s">
        <v>219</v>
      </c>
      <c r="F579" s="5"/>
      <c r="G579" s="5" t="s">
        <v>219</v>
      </c>
      <c r="H579" s="5" t="s">
        <v>219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</row>
    <row r="580">
      <c r="A580" s="20" t="s">
        <v>1374</v>
      </c>
      <c r="B580" s="5" t="s">
        <v>1375</v>
      </c>
      <c r="C580" s="5">
        <v>68</v>
      </c>
      <c r="D580" s="5" t="s">
        <v>219</v>
      </c>
      <c r="E580" s="5" t="s">
        <v>219</v>
      </c>
      <c r="F580" s="5"/>
      <c r="G580" s="5" t="s">
        <v>219</v>
      </c>
      <c r="H580" s="5" t="s">
        <v>219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</row>
    <row r="581">
      <c r="A581" s="20" t="s">
        <v>1376</v>
      </c>
      <c r="B581" s="5" t="s">
        <v>1377</v>
      </c>
      <c r="C581" s="5">
        <v>43</v>
      </c>
      <c r="D581" s="5" t="s">
        <v>219</v>
      </c>
      <c r="E581" s="5" t="s">
        <v>219</v>
      </c>
      <c r="F581" s="5"/>
      <c r="G581" s="5" t="s">
        <v>219</v>
      </c>
      <c r="H581" s="5" t="s">
        <v>219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</row>
    <row r="582">
      <c r="A582" s="20" t="s">
        <v>1378</v>
      </c>
      <c r="B582" s="5" t="s">
        <v>1379</v>
      </c>
      <c r="C582" s="5">
        <v>67</v>
      </c>
      <c r="D582" s="5" t="s">
        <v>219</v>
      </c>
      <c r="E582" s="5" t="s">
        <v>219</v>
      </c>
      <c r="F582" s="5"/>
      <c r="G582" s="5" t="s">
        <v>219</v>
      </c>
      <c r="H582" s="5" t="s">
        <v>219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</row>
    <row r="583">
      <c r="A583" s="20" t="s">
        <v>1380</v>
      </c>
      <c r="B583" s="5" t="s">
        <v>1381</v>
      </c>
      <c r="C583" s="5">
        <v>64</v>
      </c>
      <c r="D583" s="5" t="s">
        <v>219</v>
      </c>
      <c r="E583" s="5" t="s">
        <v>219</v>
      </c>
      <c r="F583" s="5"/>
      <c r="G583" s="5" t="s">
        <v>219</v>
      </c>
      <c r="H583" s="5" t="s">
        <v>219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</row>
    <row r="584">
      <c r="A584" s="20" t="s">
        <v>1382</v>
      </c>
      <c r="B584" s="5" t="s">
        <v>1383</v>
      </c>
      <c r="C584" s="5">
        <v>56</v>
      </c>
      <c r="D584" s="5" t="s">
        <v>219</v>
      </c>
      <c r="E584" s="5" t="s">
        <v>219</v>
      </c>
      <c r="F584" s="5"/>
      <c r="G584" s="5" t="s">
        <v>219</v>
      </c>
      <c r="H584" s="5" t="s">
        <v>219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</row>
    <row r="585">
      <c r="A585" s="20" t="s">
        <v>1384</v>
      </c>
      <c r="B585" s="5" t="s">
        <v>1385</v>
      </c>
      <c r="C585" s="5">
        <v>60</v>
      </c>
      <c r="D585" s="5" t="s">
        <v>219</v>
      </c>
      <c r="E585" s="5" t="s">
        <v>219</v>
      </c>
      <c r="F585" s="5"/>
      <c r="G585" s="5" t="s">
        <v>219</v>
      </c>
      <c r="H585" s="5" t="s">
        <v>218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</row>
    <row r="586">
      <c r="A586" s="20" t="s">
        <v>1386</v>
      </c>
      <c r="B586" s="5" t="s">
        <v>1387</v>
      </c>
      <c r="C586" s="5">
        <v>29</v>
      </c>
      <c r="D586" s="5" t="s">
        <v>219</v>
      </c>
      <c r="E586" s="5" t="s">
        <v>218</v>
      </c>
      <c r="F586" s="5"/>
      <c r="G586" s="5" t="s">
        <v>219</v>
      </c>
      <c r="H586" s="5" t="s">
        <v>219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</row>
    <row r="587">
      <c r="A587" s="20" t="s">
        <v>1388</v>
      </c>
      <c r="B587" s="5" t="s">
        <v>1389</v>
      </c>
      <c r="C587" s="5">
        <v>18</v>
      </c>
      <c r="D587" s="5" t="s">
        <v>219</v>
      </c>
      <c r="E587" s="5" t="s">
        <v>218</v>
      </c>
      <c r="F587" s="5"/>
      <c r="G587" s="5" t="s">
        <v>219</v>
      </c>
      <c r="H587" s="5" t="s">
        <v>219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</row>
    <row r="588">
      <c r="A588" s="20" t="s">
        <v>1390</v>
      </c>
      <c r="B588" s="5" t="s">
        <v>1391</v>
      </c>
      <c r="C588" s="5">
        <v>48</v>
      </c>
      <c r="D588" s="5" t="s">
        <v>219</v>
      </c>
      <c r="E588" s="5" t="s">
        <v>218</v>
      </c>
      <c r="F588" s="5"/>
      <c r="G588" s="5" t="s">
        <v>219</v>
      </c>
      <c r="H588" s="5" t="s">
        <v>219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</row>
    <row r="589">
      <c r="A589" s="20" t="s">
        <v>1392</v>
      </c>
      <c r="B589" s="5" t="s">
        <v>1393</v>
      </c>
      <c r="C589" s="5">
        <v>75</v>
      </c>
      <c r="D589" s="5" t="s">
        <v>219</v>
      </c>
      <c r="E589" s="5" t="s">
        <v>219</v>
      </c>
      <c r="F589" s="5"/>
      <c r="G589" s="5" t="s">
        <v>219</v>
      </c>
      <c r="H589" s="5" t="s">
        <v>219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</row>
    <row r="590">
      <c r="A590" s="20" t="s">
        <v>1394</v>
      </c>
      <c r="B590" s="5" t="s">
        <v>1395</v>
      </c>
      <c r="C590" s="5">
        <v>67</v>
      </c>
      <c r="D590" s="5" t="s">
        <v>219</v>
      </c>
      <c r="E590" s="5" t="s">
        <v>219</v>
      </c>
      <c r="F590" s="5"/>
      <c r="G590" s="5" t="s">
        <v>219</v>
      </c>
      <c r="H590" s="5" t="s">
        <v>219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</row>
    <row r="591">
      <c r="A591" s="20" t="s">
        <v>1396</v>
      </c>
      <c r="B591" s="5" t="s">
        <v>1397</v>
      </c>
      <c r="C591" s="5">
        <v>36</v>
      </c>
      <c r="D591" s="5" t="s">
        <v>219</v>
      </c>
      <c r="E591" s="5" t="s">
        <v>218</v>
      </c>
      <c r="F591" s="5"/>
      <c r="G591" s="5" t="s">
        <v>219</v>
      </c>
      <c r="H591" s="5" t="s">
        <v>219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</row>
    <row r="592">
      <c r="A592" s="20" t="s">
        <v>1398</v>
      </c>
      <c r="B592" s="5" t="s">
        <v>1399</v>
      </c>
      <c r="C592" s="5">
        <v>23</v>
      </c>
      <c r="D592" s="5" t="s">
        <v>219</v>
      </c>
      <c r="E592" s="5" t="s">
        <v>218</v>
      </c>
      <c r="F592" s="5"/>
      <c r="G592" s="5" t="s">
        <v>219</v>
      </c>
      <c r="H592" s="5" t="s">
        <v>219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</row>
    <row r="593">
      <c r="A593" s="20" t="s">
        <v>1400</v>
      </c>
      <c r="B593" s="5" t="s">
        <v>1401</v>
      </c>
      <c r="C593" s="5">
        <v>31</v>
      </c>
      <c r="D593" s="5" t="s">
        <v>219</v>
      </c>
      <c r="E593" s="5" t="s">
        <v>218</v>
      </c>
      <c r="F593" s="5"/>
      <c r="G593" s="5" t="s">
        <v>219</v>
      </c>
      <c r="H593" s="5" t="s">
        <v>219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</row>
    <row r="594">
      <c r="A594" s="20" t="s">
        <v>1402</v>
      </c>
      <c r="B594" s="5" t="s">
        <v>1403</v>
      </c>
      <c r="C594" s="5">
        <v>47</v>
      </c>
      <c r="D594" s="5" t="s">
        <v>219</v>
      </c>
      <c r="E594" s="5" t="s">
        <v>218</v>
      </c>
      <c r="F594" s="5"/>
      <c r="G594" s="5" t="s">
        <v>219</v>
      </c>
      <c r="H594" s="5" t="s">
        <v>219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</row>
    <row r="595">
      <c r="A595" s="20" t="s">
        <v>1404</v>
      </c>
      <c r="B595" s="5" t="s">
        <v>1405</v>
      </c>
      <c r="C595" s="5">
        <v>35</v>
      </c>
      <c r="D595" s="5" t="s">
        <v>219</v>
      </c>
      <c r="E595" s="5" t="s">
        <v>218</v>
      </c>
      <c r="F595" s="5"/>
      <c r="G595" s="5" t="s">
        <v>219</v>
      </c>
      <c r="H595" s="5" t="s">
        <v>219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</row>
    <row r="596">
      <c r="A596" s="20" t="s">
        <v>1406</v>
      </c>
      <c r="B596" s="5" t="s">
        <v>1407</v>
      </c>
      <c r="C596" s="5">
        <v>65</v>
      </c>
      <c r="D596" s="5" t="s">
        <v>219</v>
      </c>
      <c r="E596" s="5" t="s">
        <v>218</v>
      </c>
      <c r="F596" s="5"/>
      <c r="G596" s="5" t="s">
        <v>219</v>
      </c>
      <c r="H596" s="5" t="s">
        <v>219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</row>
    <row r="597">
      <c r="A597" s="20" t="s">
        <v>1408</v>
      </c>
      <c r="B597" s="5" t="s">
        <v>1409</v>
      </c>
      <c r="C597" s="5">
        <v>23</v>
      </c>
      <c r="D597" s="5" t="s">
        <v>219</v>
      </c>
      <c r="E597" s="5" t="s">
        <v>218</v>
      </c>
      <c r="F597" s="5"/>
      <c r="G597" s="5" t="s">
        <v>218</v>
      </c>
      <c r="H597" s="5" t="s">
        <v>219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</row>
    <row r="598">
      <c r="A598" s="20" t="s">
        <v>1410</v>
      </c>
      <c r="B598" s="5" t="s">
        <v>1411</v>
      </c>
      <c r="C598" s="5">
        <v>67</v>
      </c>
      <c r="D598" s="5" t="s">
        <v>219</v>
      </c>
      <c r="E598" s="5" t="s">
        <v>219</v>
      </c>
      <c r="F598" s="5"/>
      <c r="G598" s="5" t="s">
        <v>218</v>
      </c>
      <c r="H598" s="5" t="s">
        <v>219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</row>
    <row r="599">
      <c r="A599" s="20" t="s">
        <v>1412</v>
      </c>
      <c r="B599" s="5" t="s">
        <v>1413</v>
      </c>
      <c r="C599" s="5">
        <v>68</v>
      </c>
      <c r="D599" s="5" t="s">
        <v>219</v>
      </c>
      <c r="E599" s="5" t="s">
        <v>219</v>
      </c>
      <c r="F599" s="5"/>
      <c r="G599" s="5" t="s">
        <v>219</v>
      </c>
      <c r="H599" s="5" t="s">
        <v>219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</row>
    <row r="600">
      <c r="A600" s="20" t="s">
        <v>1414</v>
      </c>
      <c r="B600" s="5" t="s">
        <v>1415</v>
      </c>
      <c r="C600" s="5">
        <v>46</v>
      </c>
      <c r="D600" s="5" t="s">
        <v>219</v>
      </c>
      <c r="E600" s="5" t="s">
        <v>219</v>
      </c>
      <c r="F600" s="5"/>
      <c r="G600" s="5" t="s">
        <v>219</v>
      </c>
      <c r="H600" s="5" t="s">
        <v>219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</row>
    <row r="601">
      <c r="A601" s="20" t="s">
        <v>1416</v>
      </c>
      <c r="B601" s="5" t="s">
        <v>1417</v>
      </c>
      <c r="C601" s="5">
        <v>60</v>
      </c>
      <c r="D601" s="5" t="s">
        <v>219</v>
      </c>
      <c r="E601" s="5" t="s">
        <v>219</v>
      </c>
      <c r="F601" s="5"/>
      <c r="G601" s="5" t="s">
        <v>219</v>
      </c>
      <c r="H601" s="5" t="s">
        <v>219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</row>
  </sheetData>
  <autoFilter ref="A1:T601">
    <filterColumn colId="0">
      <filters>
        <filter val="22 Messages From Creationists To People Who Believe In Evolution"/>
        <filter val="10 Pictures That Prove Bruno Mars Is Actually Powerline From “A Goofy Movie”"/>
        <filter val="23 Things All Servers Will Understand"/>
        <filter val="10 Ways Canada Has Already Won The Winter Olympics"/>
        <filter val="27 Weird And Creepy Vintage Valentine’s Day Cards"/>
        <filter val="52 Hilarious #ActivistPickUpLines For Valentine’s Day"/>
        <filter val="44 Stock Photos That Hope To Change The Way We Look At Women"/>
        <filter val="27 Real Struggles That Only RAs Will Understand"/>
        <filter val="27 Signs You’ve Found The Perfect Roommate"/>
        <filter val="The 21 Stages Of Having Your Life Completely Ruined By Flappy Bird"/>
        <filter val="26 Super-Sexy Pairs Of Men’s Underwear Totally Perfect For Valentine’s Day"/>
        <filter val="10 Types Of Friends You Shouldn’t Feel Bad Dumping"/>
        <filter val="11 Emotionally Repressed Valentine’s Cards For British People"/>
        <filter val="27 People Who Are Way Worse At Parenting Than You"/>
        <filter val="20 Reasons Why White People Can’t Be Trusted"/>
        <filter val="26 Signs You’re At An Italian-American Wedding"/>
        <filter val="23 More Workout Tanks To Not Work Out In"/>
        <filter val="23 Stunningly Subtle Disney Tattoos"/>
        <filter val="22 Conversations Every Cat Owner Has Had With Their Pet"/>
        <filter val="27 Tiny Animals That Will Warm Your Heart Today"/>
        <filter val="20 Ways To Eat A Tim Tam"/>
        <filter val="27 Red Velvet Desserts That Want To Be Your Valentine"/>
        <filter val="27 Reasons Your Cat Makes The Best Valentine"/>
        <filter val="21 Valentine’s Day Gifts Every Twentysomething Really Wants"/>
        <filter val="21 Pun Battles That Are Actually So Bad They’re Good"/>
        <filter val="25 Critters That Will Kill You (With Their Cuteness)"/>
        <filter val="11 Inspiring Stories Of People Who Left Normal Life And Embarked On An Adventure"/>
        <filter val="28 Sexy Brownies To Spend Valentine’s Day With"/>
        <filter val="27 Things You’ll Never Forget If You Were A Teenage Girl In Taiwan"/>
        <filter val="22 Delicious Russian Foods For Your Sochi Olympics Party"/>
        <filter val="17 Hot Canadian Athletes Who Will Literally Melt The Winter Olympics"/>
        <filter val="22 Photos That Prove The Hanson Brothers Are Actually Smoking Hot"/>
        <filter val="7 Valentine’s Day Cards Inspired By Tina From “Bob’s Burgers”"/>
        <filter val="The 29 Most New Zealand Moments Ever"/>
        <filter val="19 Reasons Hermione Shouldn’t Have Gotten Married At All"/>
        <filter val="13 Actual Porn Comments Turned Into Valentines"/>
        <filter val="23 Derek Jeter Memories That Will Live Forever In Our Hearts"/>
        <filter val="17 Facts That Prove Toronto Is The Most Underrated City"/>
        <filter val="22 Magical Facts That Will Make You Want To Move To Norway"/>
        <filter val="17 Reasons It’s Better To Be Single This Valentine’s Day"/>
        <filter val="16 Reasons Wollongong Is The Happiest City In Australia"/>
        <filter val="19 Dogs Standing Up To Sochi’s Deplorable Treatment Of Stray Dogs"/>
        <filter val="15 Classic Tales Wishbone Taught Better Than Your English Teacher"/>
        <filter val="7-Eleven Is Currently Testing A Mozzarella Stick-Type Thing Made From Doritos Stuffed With Cheese"/>
        <filter val="19 People Who Haven’t Quite Worked Doors Out Yet"/>
        <filter val="14 Things That Prove Bees Are Actually Superheroes"/>
        <filter val="25 Famous Movies That Should Have Been About Cheese"/>
        <filter val="19 Reasons Having A Sister Seems Awesome"/>
        <filter val="18 Kids Movies From The ’90s You’ve Probably Forgotten About"/>
        <filter val="7 Leslie Knope Ways To Tell Your Bestie You Love Them This Galentine’s Day"/>
        <filter val="The 24 Most Exciting Moments From The Final &quot;Divergent&quot; Trailer"/>
        <filter val="18 Things You Need To Know About California’s Worst Drought In Centuries"/>
        <filter val="23 Reasons Shaun White Is The Perfect Valentine For You"/>
        <filter val="22 Of The Most Creative College Essay Questions From 2013"/>
        <filter val="19 Reasons Tim Burton Is The King Of Romance"/>
        <filter val="The 15 Types Of Couples You See In Restaurants On Valentine’s Day"/>
        <filter val="“Seventeen’s” 1999 Guide To Figuring Out If You’re Emo"/>
        <filter val="9 Ways Mizzou Stands With Michael Sam"/>
        <filter val="The 12 Types Of Drunk People You Encounter At The Bar"/>
        <filter val="35 Nerdy Cards Against Humanity Cards To Add To Your Deck"/>
        <filter val="22 Reasons “House Of Cards” Is The Only Valentine You Need"/>
        <filter val="15 Reasons Valentine’s Day Was Better In Elementary School"/>
        <filter val="21 Things Twitter Thinks Bob Costas’ Gross Eyes Made Him Look Like"/>
        <filter val="36 Witches Ron Weasley Should Have Ended Up With"/>
        <filter val="26 Signs You Grew Up On A Farm"/>
        <filter val="6 Bonus Songs From &quot;Frozen&quot; That You Need To Hear"/>
        <filter val="24 Signs You’re So Done With College"/>
        <filter val="14 Must-Read Works Of Chicano Literature"/>
        <filter val="16 Scientific Reasons Love Is Bad For You"/>
        <filter val="25 Problems Only Meat Lovers Would Understand"/>
        <filter val="21 Ways To Celebrate Galentine’s Day With Your BFFs"/>
        <filter val="27 Signs You’ve Found Yourself A Keeper"/>
        <filter val="24 Wonderful Things You Should Thank Your Dad For"/>
        <filter val="The 18 Different Types Of Travelers"/>
        <filter val="The 33 People With The Best Names In The 2014 Sochi Olympics"/>
        <filter val="27 British People Who Must Be Stopped"/>
        <filter val="15 Highly Anticipated Books From (Mostly) Small Presses"/>
        <filter val="12 Signs Being Ladylike Isn’t Your Forte"/>
        <filter val="8 Valentines To Send To The Food You Love"/>
        <filter val="700 Words That Explain Exactly What It Feels Like To Do Heroin"/>
        <filter val="27 Chocolate Desserts That Make Valentine’s Day Worth Celebrating"/>
        <filter val="17 New Slang Terms You Should Start Using Immediately"/>
        <filter val="19 Terrible Puns You Can Only Make During The Sochi Olympics"/>
        <filter val="25 Chai-Spiced Treats To Warm Your Winter Kitchen"/>
        <filter val="17 Maya Angelou Quotes That Will Inspire You To Be A Better Person"/>
        <filter val="18 Important Things You Should Know About Your Raw Denim"/>
        <filter val="29 Tasty Vegetarian Paleo Recipes"/>
        <filter val="26 Horrifyingly Awesome Figure Skating Fashions From The ’80s"/>
        <filter val="The 13 Types Of People You See On Valentine’s Day"/>
        <filter val="11 (Unintentionally) Scary Vintage Dolls That Will Make Your Skin Crawl"/>
        <filter val="21 Animals Who Totally Believe In You"/>
        <filter val="12 Incredible Stories Of Life-Saving Organ Donations"/>
        <filter val="16 Spectacular Dicks On The Herald Sun"/>
        <filter val="26 Devilishly Clever Words You Never Knew You Could Get Away With In Scrabble"/>
        <filter val="18 Reasons Shirley Temple Was Basically The Coolest Kid Ever"/>
        <filter val="15 Ways “Cadet Kelly” Was Secretly About Being Gay"/>
        <filter val="18 Optical Illusion Tattoos That Will Make You Take A Second Look"/>
        <filter val="20 Breathtaking Photographs From The Largest Pride March In Mumbai’s History"/>
        <filter val="21 Reasons Why CM Punk Is Loved By The WWE Universe"/>
        <filter val="16 Legitimate Reasons Why Valentine’s Day Is The Worst"/>
        <filter val="13 Of The Weirdest Monopoly Editions Ever Created"/>
        <filter val="15 Highly Questionable Pieces Of Vintage Dating Advice"/>
        <filter val="7 GMO Foods That Will Blow Your Mind"/>
        <filter val="15 Indisputable Facts That Prove You Should Only Wear Professional Wrestling T-Shirts"/>
        <filter val="19 Fun Websites To Waste Time On Right Now"/>
        <filter val="17 Faces That Will Make You Want To Adopt An Older Dog"/>
        <filter val="21 Photos Of Your New Favorite Frenchie"/>
        <filter val="21 Signs Pajamas Are Your Significant Other"/>
        <filter val="15 Olympic Sports Any Twentysomthing Could Totally Win"/>
        <filter val="27 Songs For Every Single Person On Valentine’s Day"/>
        <filter val="9 Beautiful Hand-Drawn Animations From Disney Films"/>
        <filter val="17 Celebrities You Forgot Were On “Boy Meets World”"/>
        <filter val="12 Everyday Problems Of Blonde Girls"/>
        <filter val="28 Wardrobe Essentials For Female Gamers"/>
        <filter val="13 Lessons In Healthy Living You Learned From &quot;Sex And The City&quot;"/>
        <filter val="18 Australian Valentine’s Day Cards To Give To Your Special Someone"/>
        <filter val="15 Eerie Pictures Of A Classic Car Graveyard In Sweden"/>
        <filter val="30 Pictures Of Dogs Prancing Around At The 138th Westminster Kennel Club"/>
        <filter val="25 Adorable Gifts For Your Valentine For Under $25"/>
        <filter val="27 Treats To Give The Person You Love"/>
        <filter val="20 Signs You Are Actually Jimmy Fallon"/>
        <filter val="54 Photos Proving The U.S.A.-Canada Women’s Hockey Rivalry Is Becoming The Best Part Of The Olympics"/>
        <filter val="20 Amazing Works Of Refrigerator Door Art"/>
        <filter val="22 Olympics Photos That Will Destroy Your Faith In Gravity"/>
        <filter val="15 Of The Most Insane Airbnb Rental Listings"/>
        <filter val="15 Easy Tips For Scoring Your Dream Job In Your Twenties"/>
        <filter val="22 Struggles Only Bros Will Understand"/>
        <filter val="21 People Posing With Photos Of Their Younger, More Awkward Selves"/>
        <filter val="The 600 Year Old Butt Song From Hell"/>
        <filter val="9 Reasons Shailene Woodley Is The Next Jennifer Lawrence"/>
        <filter val="24 Simple Tricks To Reduce Your Anxiety"/>
        <filter val="16 Things Johnny Weir Has Looked Like During His Time In Sochi"/>
        <filter val="17 Cupids Who Will Murder You The Second You Close Your Eyes"/>
        <filter val="22 Unconventional Gifts To Show Someone You Love Them"/>
        <filter val="15 Things To Consider Before Renting Your First Apartment"/>
        <filter val="35 Old-School Latino Albums You Probably Forgot About"/>
        <filter val="The 33 Best Instagram Accounts To Follow During The Winter Olympics"/>
        <filter val="12 Breathtaking Views From The World’s Coolest Towers"/>
        <filter val="The 21 Ways People Say “Yes” When Typing, Defined"/>
        <filter val="13 Classic Russian Paintings Reimagined With The Simpsons"/>
        <filter val="21 Annoying Cartoon Characters Every ’90s Kid Loved To Hate"/>
        <filter val="21 Things You Probably Didn’t Know About Sonic The Hedgehog"/>
        <filter val="29 People Who Will Make You Proud To Be Australian"/>
        <filter val="36 Celebrities Who Are Flying Solo This Valentine’s Day"/>
        <filter val="The 17 Funniest Figure Skating Faces At The Sochi Olympics"/>
        <filter val="21 Signs You’re The Parent In The Office"/>
        <filter val="21 Cole Porter Lyrics That Will Make You Fall In Love"/>
        <filter val="9 Painful Steps Of Every Moving Process"/>
        <filter val="12 Beautifully Re-Coloured Vintage Pictures Of Celebrities"/>
        <filter val="23 Bewitching Vintage Valentine’s for Halloween Lovers"/>
        <filter val="11 Romantic Destinations With No Cell Service"/>
        <filter val="10 Biggest Dick Moves On Valentine’s Day"/>
        <filter val="15 Singers You Might Not Know Were Immortalized As Barbies"/>
        <filter val="16 Delightful Made-Up Words"/>
        <filter val="10 Expanded Universe Characters That Need To Be In &quot;Star Wars VII&quot;"/>
        <filter val="23 Reasons Why Greg Bretz Should Be Your Valentine This Year"/>
        <filter val="31 Love Stories In 140 Characters Or Less"/>
        <filter val="19 Short Novels For The Shortest Month Of The Year"/>
        <filter val="23 Gifts That Look Good Enough To Eat"/>
        <filter val="25 Reasons To Give &quot;The Godfather Part III&quot; Another Shot"/>
        <filter val="10 Greatest Anime Endings Of All Time"/>
        <filter val="7 Bananas That Would Make Gwen Stefani Proud"/>
        <filter val="31 Country Songs For A Lonely Heart"/>
        <filter val="8 Stunning Pictures Of The World’s Last Surviving Tribes"/>
        <filter val="13 Reasons Why Australia Is The Daggiest Country"/>
        <filter val="7 Quick Dinners To Make This Week"/>
        <filter val="The 21 Most Triumphant Moments Of Facebook’s 10 Years"/>
        <filter val="20 Awkward Moments That Only Occur In Cars"/>
        <filter val="12 Comics That Will Ruin Your Childhood"/>
        <filter val="13 Of The Sickest Presidential Insults"/>
        <filter val="20 Signs You Grew Up In The Northern Territory"/>
        <filter val="21 Ridiculously Adorable Vintage Valentine’s Day Cards"/>
        <filter val="13 Must See Movies At Sydney’s Mardi Gras Film Festival"/>
        <filter val="67 Things You Need To Know About This Year’s Oscar Nominees"/>
        <filter val="13 Reasons The Madden Bowl Was A Lot Better Than The Super Bowl"/>
        <filter val="18 Female Artists Who Are Finally On Wikipedia"/>
        <filter val="10 Pictures Of An Australian Brothel That Perfectly Capture The ’90s"/>
        <filter val="8 Accurate Comics About Being An OkCupid-Loathing Single"/>
        <filter val="The 7 Most Infectious Rapper Laughs"/>
        <filter val="32 Pictures Of Britain As It Battles The Floods"/>
        <filter val="32 Important Things Every Fashion Week Party Needs"/>
        <filter val="12 Spectacular Examples Of Media Conference Gobbledegook"/>
        <filter val="21 Awesome Book Covers Illustrated By Erik Blegvad"/>
        <filter val="22 Valentine’s Day Children’s Books To Warm Your Heart"/>
        <filter val="12 Last-Minute Printable Valentines"/>
        <filter val="15 Clips You Really Have To Look At To Understand"/>
        <filter val="The 50 Most Romantic Movies Ever Lead The Daily Links"/>
        <filter val="8 Celebrity Tweets You Missed Today"/>
        <filter val="8 Everyday Catastrophes For Shy People"/>
        <filter val="37 Things @Jack May Or May Not Agree With"/>
        <filter val="10 Celebrities Who Shared Their First Kiss With Another Celebrity Lead The Daily Links"/>
        <filter val="5 Last-Minute Vacation Ideas To Escape Winter Lead The Daily Links"/>
        <filter val="The 12 Most Inspiring Fictional Couples Lead The Daily Links"/>
        <filter val="15 Vintage Board Games That Will Make ’90s Kids Nostalgic"/>
        <filter val="15 Works Of Nail Art Inspired By Your Favorite Children’s Books"/>
        <filter val="16 Actors Who Enjoy Doing Impressions Of Other Actors"/>
        <filter val="16 Cats Who Are Getting A Jump On Spring Cleaning"/>
        <filter val="16 More Reasons To Root Against The Evil Canadians At The Winter Olympics"/>
        <filter val="17 Dogs Who Shockingly Lost Their Puppy Bowl Bets"/>
        <filter val="17 Photos Of The Furry Faces Olympians Have To Leave At Home"/>
        <filter val="17 Signs You Might Be Really Obsessed With Your Cat"/>
        <filter val="17 Singers Who Really Don’t Need Autotune"/>
        <filter val="18 Australians Having A Way Worse Day Than You"/>
        <filter val="18 Hilarious Artist Re-Interpretations Of Weird Things They See"/>
        <filter val="18 Valentines From Leonardo DiCaprio That Are Necessary For Your Loved One"/>
        <filter val="19 Lovely Cupcakes To Make This Valentine’s Day"/>
        <filter val="19 Reasons Why Arachnophobes Should Give Australia A Miss"/>
        <filter val="19 Signs You’re The Creepy Friend"/>
        <filter val="2 Cats Who Know The Secret To A Good Cuddle"/>
        <filter val="20 Actresses Who Can Truly Belt It Out"/>
        <filter val="20 Reasons Why You’re The Awkward One In The Relationship"/>
        <filter val="21 Punny Pop Star Mash-Ups"/>
        <filter val="21 Reasons Miles Teller Should Be Your Next Celebrity Crush"/>
        <filter val="21 Signs You Were Raised By Lawyers"/>
        <filter val="21 Signs You’re A Cat Lady In Training"/>
        <filter val="22 Messages For Creationists From People Who Believe In Evolution"/>
        <filter val="22 Reasons Why Thor Is The Most Underrated Avenger"/>
        <filter val="23 Insanely Romantic Ways To Say I Love You"/>
        <filter val="23 On-The-Go Breakfasts That Are Actually Good For You"/>
        <filter val="24 Amazingly Cute GIFs Of Shirley Temple As A Child To Remind Us What An Icon She Was"/>
        <filter val="24 Signs You’re A Writer"/>
        <filter val="25 Ridiculous Gum Flavors You Didn’t Know Existed"/>
        <filter val="26 Dinners For Your Vegetarian Valentine"/>
        <filter val="26 Pictures That Will Redefine Your Perceptions Of Tony Abbott"/>
        <filter val="29 Problems Only Writers Will Understand"/>
        <filter val="29 Things People With Curly Hair Can Simply Never Do"/>
        <filter val="31 Grilled Cheeses That Are Better Than A Boyfriend"/>
        <filter val="38 Powerful Pictures From The Sony World Photography Awards"/>
        <filter val="39 Jaw-Dropping Vintage Nasa Photographs"/>
        <filter val="7 Alarming Facts About How British Hitmen Really Work"/>
        <filter val="9 Ways You Didn’t Know You Could Relieve Stress"/>
        <filter val="The 10 Types Of People Who Watch The Winter Olympics"/>
        <filter val="The 18 Best Valentine’s Day Cards For The Harry Potter Addict In Your Life"/>
        <filter val="The 18 Most Delightful Moments In The Life Of An Australian"/>
        <filter val="The 22 Awful Stages Of Going To A Conference"/>
        <filter val="The 30 Most Important Onesies In The History Of Fashion"/>
        <filter val="The 42 Ways To Type Laughter, Defined"/>
        <filter val="This Short Film Shows Just How Terrifying Life Is For LGBT People In Russia"/>
        <filter val="Where In London Should You Actually Live?"/>
        <filter val="Canada’s Response To Russia’s Anti-LGBT Propaganda Law Is Totally Awesome"/>
        <filter val="What’s Your Hidden Talent?"/>
        <filter val="What Character from &quot;It’s Always Sunny In Philadelphia&quot; Are You?"/>
        <filter val="Why Are You Single?"/>
        <filter val="Which Old-School Pro Wrestling Legend Are You?"/>
        <filter val="Who’s Your Disney Best Friend?"/>
        <filter val="Which ’90s Nickelodeon Show Are You?"/>
        <filter val="Which Circle Of Hell Will You Go To?"/>
        <filter val="Which Stefon Club Are You?"/>
        <filter val="The Shortest And Most Accurate History Of The World You’ll Ever Read"/>
        <filter val="Which Classic Rock Band Are You?"/>
        <filter val="What Kind Of Girl Scout Cookie Are You?"/>
        <filter val="This Mashup Of &quot;Frozen&quot; And &quot;High School Musical&quot; Is Hilarious And Perfect"/>
        <filter val="This Is What Creationists Believe About Dinosaurs"/>
        <filter val="This Powerful Video Shows Men What It Feels Like To Be Subjected To Sexism And Sexual Violence"/>
        <filter val="After Her Marine Boyfriend’s Death, Woman Finds Their Story Told By Facebook’s 10-Year Anniversary Video"/>
        <filter val="The Final “Divergent” Trailer Will Make You Jump With Excitement"/>
        <filter val="Olympic Ice Dancing Routine Matches Up Flawlessly With Beyoncé’s “Drunk In Love”"/>
        <filter val="Which Sex Toy Are You?"/>
        <filter val="This Is How Ke$ha’s &quot;Timber&quot; Would’ve Sounded If It Were A 1950s Doo Wop Song"/>
        <filter val="Which “Sailor Moon” Character Are You?"/>
        <filter val="This Guy Sticks Household Objects In His Beard And It’s Weirdly Mesmerizing"/>
        <filter val="This “Frozen” Mashup Is Absolutely Wonderful"/>
        <filter val="Behind The Heartwarming Proposal On The “Bones” Set"/>
        <filter val="Which Vladimir Putin Are You?"/>
        <filter val="School Officials Rap To “Ice Ice Baby” In Amazing Snow Day Announcement"/>
        <filter val="Which ’90s Movie Soundtrack Are You?"/>
        <filter val="What If “Doctor Who” Was American?"/>
        <filter val="This Teenage Girl Pulled Off Some Of The Best “Frozen” Cosplay You’ll Ever See"/>
        <filter val="What It’s Like Being Single On Valentine’s Day"/>
        <filter val="Whiskey, Will You Be My Valentine?"/>
        <filter val="High School Bully Apologizes After Seeing Gay Victim’s Wedding Proposal Video Online"/>
        <filter val="Bob Costas Is Replaced By Matt Lauer After Infection Spreads To Other Eye"/>
        <filter val="Hilarious Video Proves That Figure Farting Should Be An Olympic Event"/>
        <filter val="For Everyone That Is Attracted To Kristoff From &quot;Frozen&quot;"/>
        <filter val="The Definitive Ranking Of Poop"/>
        <filter val="A Canadian Coach Replaced A Russian Athlete’s Broken Ski So He Could Finish The Race"/>
        <filter val="Canada’s Olympic House Has A Beer Fridge That Only Opens With A Canadian Passport"/>
        <filter val="These Otters Celebrating Valentine’s Day Will Make Your Heart Smile"/>
        <filter val="Proof That Geese Are Actually Demon Spawns From Hell"/>
        <filter val="The Definitive Ranking Of The American Girls Dolls"/>
        <filter val="Canada’s Alex Bilodeau Dedicates Olympic Gold To Brother With Cerebral Palsy"/>
        <filter val="Ice-T Narrated A Dungeons &amp; Dragons Audio Book And Didn’t Understand Any Of It"/>
        <filter val="Right Now, Slovenia Looks Eerily Similar To The “Frozen” Kingdom Of Arendelle"/>
        <filter val="Subway Plans To Remove A Chemical From Its Bread That’s Also Used To Make Yoga Mats"/>
        <filter val="Who Said It: Hillary Clinton Or Leslie Knope?"/>
        <filter val="How &quot;Frozen&quot; Became The Most Beloved Animated Movie In 20 Years"/>
        <filter val="Ellen DeGeneres And Bruno Mars Teamed Up To Prank An Unsuspecting Nurse"/>
        <filter val="This Hot American Olympic Skier Is Also A Puppy Saver"/>
        <filter val="These Star Wars Dresses Win Fashion Week"/>
        <filter val="George Zimmerman Reportedly Set To Fight Rapper DMX"/>
        <filter val="This Video Of Olympic Skiers Being Shot By The Giant Walkers From Star Wars Is Absolutely Perfect"/>
        <filter val="Billy Ray Cyrus And A Rapper Named Buck 22 Made A Cringeworthy Hip-Hop Sequel To “Achy Breaky Heart”"/>
        <filter val="Which Billionaire Tycoon Are You?"/>
        <filter val="Sochi’s Condemned Stray Dogs Are Being Saved By A Russian Billionaire"/>
        <filter val="The Ultimate Valentine’s Day Drinking Game"/>
        <filter val="This Han Solo Flashback Is The Funniest Thing You’ll See Today"/>
        <filter val="Who Are You?"/>
        <filter val="Definitive Proof That Turtles Are The Most Kick-Arse Sea Creatures Ever"/>
        <filter val="This Is Possibly The Most Embarrassing Typo Of The 19th Century"/>
        <filter val="This Map Shows You The Worst People From Each State In America"/>
        <filter val="Elsa From “Frozen” Reminds Disney Princesses That They Don’t Need A Man"/>
        <filter val="We Tried To Scare A Bunch Of College Kids Out Of Liberal Arts Majors"/>
        <filter val="Enjoy Your Galentine’s Day With This Drinking Game"/>
        <filter val="What Your Facebook Birthday Message Actually Means"/>
        <filter val="Where Should You Honeymoon?"/>
        <filter val="This Is The Only Coffee Shop Map Of New York City You’ll Ever Need"/>
        <filter val="&quot;Full House&quot; Stars Candace Cameron And Scott Weinger Are Playing A TV Couple Again"/>
        <filter val="This Woman’s Powerful Breast Cancer Photos Sparked Online Storm"/>
        <filter val="Jerry Seinfeld On Diversity In Comedy: “Who Cares? Are You Making Us Laugh Or Not?”"/>
        <filter val="This Dude Has A 14-Inch Butt Hair So People Think He’s A God"/>
        <filter val="Shia LaBeouf Is Sitting In A Room With A Bag Over His Head For An Art Stunt In L.A."/>
        <filter val="Are You In Love?"/>
        <filter val="The Definitive Ranking Of Disney Love Songs"/>
        <filter val="This Guy’s Kickstarter For Sassy-Looking &quot;Period Underwear&quot; Raised $100,000 In Five Days"/>
        <filter val="Texas Sportscaster Delivers A Brilliant Takedown Of NFL Bigots"/>
        <filter val="Universal Studios Florida Is Building A Mini London For Its Harry Potter World"/>
        <filter val="Are You Cool?"/>
        <filter val="Watch A Couple Break Up Using 154 Movie Titles As The Only Lines Of Dialogue"/>
        <filter val="Which “Shark Tank” Shark Are You?"/>
        <filter val="The Definitive Ranking Of One Direction Face Mash-Ups By Hotness"/>
        <filter val="This Beyoncé And Missy Elliott Mash-Up Is Everything"/>
        <filter val="Olympics Pairs Figure Skaters Minus Men Are Totally Magical"/>
        <filter val="These Incredible Rings Are Fit For A Conquering Queen"/>
        <filter val="You Can Now Play Flappy Bird With Hundreds Of Other People At The Same Time"/>
        <filter val="This Is The “True Detective” Meme You’ve Been Waiting For"/>
        <filter val="This May Be The Most Relatable Macklemore Vine Ever"/>
        <filter val="A Big Sinkhole Opened Up At The National Corvette Museum And Swallowed A Bunch Of Classic Cars"/>
        <filter val="Introducing The Hummus, A Satirical News Site Being Hailed As The Onion For Muslims"/>
        <filter val="This Supercut Of “María La Del Barrio’s” Soraya Montenegro Dramatically Yelling ‘Lárgate’ Is Epic"/>
        <filter val="This Video Of A Penguin Chasing Her Human Friend Is The Absolute Cutest"/>
        <filter val="These Ithaca College Students Don’t Speak African"/>
        <filter val="This Adorable Rescued Fox Will Melt Your Heart"/>
        <filter val="What It’s Like Being A Black Student At A Mostly White College"/>
        <filter val="Undeniable Signs That The Pope Is A Time Lord"/>
        <filter val="High School Junior Strips Down To Ask Miley Cyrus To His Prom"/>
        <filter val="For Everyone Who Knows In Their Heart That Spicy Food Is The Worst"/>
        <filter val="The World’s Longest Place Names Ranked From Long To Very Very Long Indeed"/>
        <filter val="Werner Freund, The Man Who Led His Own Wolf Pack, Has Died Aged 80"/>
        <filter val="This Is What Happens When People Try To Identify The U.S. Presidents"/>
        <filter val="Russia Won’t Let Team USA Receive Its Shipment Of Chobani Yogurt"/>
        <filter val="The Greatest Game About A Goat Ever Is Coming Out This Spring"/>
        <filter val="Nevada State Officials Stop Defending Same-Sex Marriage Ban In Appeal"/>
        <filter val="Epcot Centre’s Twitter Is The Funniest Thing You’ll Read All Day"/>
        <filter val="This Goat Simulator Video Game Looks Amazing"/>
        <filter val="Facts That Will Change Your Mind About New Jersey"/>
        <filter val="Adorable 10-Year-Old Girl Petitions For A Disabled “American Girl” Doll"/>
        <filter val="Can You Spot The Real Daily Mail Headline?"/>
        <filter val="Insane Russian Sports That Should Be In The Olympics"/>
        <filter val="This Dance Routine To Nicki Minaj’s “Boss Ass Bitch” Remix Is Epic"/>
        <filter val="Concerned Brother Uses Nicolas Cage To Get Stolen Phone Returned To Sister"/>
        <filter val="Bob Costas Is Reporting From Sochi With A Horrible Eye Infection"/>
        <filter val="This Woman Came Out To Her Entire Family On Christmas Eve And Recorded Everything"/>
        <filter val="The U.S. Bobsledder Who Broke Through His Bathroom Door Got Stuck In An Elevator Today"/>
        <filter val="Guess How Much These “Romantic” Hotel Rooms Cost"/>
        <filter val="“Dumb Starbucks” Coffee Shop Shut Down After Comedy Central Star Takes Credit"/>
        <filter val="James Joyce’s Dirty As Hell Love Letters"/>
        <filter val="This Is What Happens When You Google Translate The Lyrics To Frozen’s &quot;Let It Go&quot;"/>
        <filter val="This Man Has Reinvented The Door"/>
        <filter val="The Definitive Ranking Of Vagina Euphemisms"/>
        <filter val="Lindsay Lohan And Daniel Franzese Had A “Mean Girls” Reunion Last Night And It Was So Fetch"/>
        <filter val="Definitive Proof That Blue Cheese Will Always Be Better Than Ranch"/>
        <filter val="Kanye West Reflects On The 10th Anniversary Of &quot;The College Dropout&quot;"/>
        <filter val="A Short And Perfect Comic By A Female Artist About What It’s Like Being A Girl In A Comic Store"/>
        <filter val="What It’s Like Going To The Gym In Australia"/>
        <filter val="This Might Be The Strangest Book Ever Written"/>
        <filter val="Deleted Tweets Clay Aiken Probably Doesn’t Want You To See Now That He Is Running For Office"/>
        <filter val="This Little Boy Who Had “No Friends” To Celebrate His Birthday Now Has One Million"/>
        <filter val="Three People Charged In Philip Seymour Hoffman Death Investigation"/>
        <filter val="Unbelievable Video Of A Camera Hurtling Towards Earth And Landing In A Pig Pen"/>
        <filter val="This Is How You Eat Vegemite"/>
        <filter val="You Can Grow Heart-Shaped Fruit And Vegetables At Home Now"/>
        <filter val="&quot;Beautiful Darkness&quot; Is The Best Fairytale Horror Comic You’ll Read This Season"/>
        <filter val="How James Van Der Beek Became A Character Actor Trapped In A Leading Man’s Body"/>
        <filter val="These Pictures Of Freedivers With Beluga Whales Are Pretty Special"/>
        <filter val="This Is What The Swiss Soccer Team Would Look Like Without Immigrants"/>
        <filter val="Are You Smarter Than A Crow?"/>
        <filter val="Eye-Opening Facts About Vaginas"/>
        <filter val="Answers To Every Question You Have About My Queer Polyamorous Relationship"/>
        <filter val="A Fan Rushed Taylor Swift On Stage And She Was Kind Enough To Shake His Hand"/>
        <filter val="Jerry O’Connell Spoofs Shia LaBeouf In Competing Pop-Up Art Exhibit"/>
        <filter val="Awkward Valentines For Your Most Complicated Relationships"/>
        <filter val="How To Make Fig Newtons With All-Natural Ingredients"/>
        <filter val="These Vladimir Putin Tattoos Are Works Of Art"/>
        <filter val="LGBT Skiers And Snowboarders Throw Snowballs At Giant Banner Of Putin’s Face"/>
        <filter val="Android Users Have Better Sex, But iPhone Users Have More Of It"/>
        <filter val="In Case You Were Wondering What Animal The Beast Actually Is"/>
        <filter val="British Surfer May Have Ridden The Biggest Wave Ever"/>
        <filter val="Apple’s 30th Anniversary Ad Was Shot Entirely On An iPhone"/>
        <filter val="There Is An Underwater Hotel Room In The Middle Of The Indian Ocean, And You Can Stay There"/>
        <filter val="A Definitive Ranking Of High School Cliques"/>
        <filter val="Which Underrated Musician Should Everyone Be Listening To?"/>
        <filter val="Ricky Martin Attempts To Take The Perfect Selfie"/>
        <filter val="Erin Hamlin Becomes First American To Medal In Singles Luge"/>
        <filter val="Watch This Radio 1 DJ’s Magnificent Take-Down Of A Rapper Who Made A Rape Threat"/>
        <filter val="Two Guys Who Know Nothing About Fashion Critique The 15 Boldest Olympics Opening Ceremony Outfits"/>
        <filter val="Should You Learn To Code?"/>
        <filter val="Australian Government Sends Graphic Message To Asylum Seekers"/>
        <filter val="Who Are Your State’s Olympic Athletes?"/>
        <filter val="Whoopi Goldberg Says &quot;Don’t Get Poop-Faced&quot; To Avoid Rape"/>
        <filter val="President Obama Says Fox News Is “Absolutely” Unfair To Him"/>
        <filter val="Reporters Read Quotes From Their Most Horrible Internet Commenters"/>
        <filter val="Check Out Michelle Obama’s Fabulous French State Dinner Dress"/>
        <filter val="Key Democratic Group Will Sit Out Midterm Elections"/>
        <filter val="Flappy Bird In Slow Motion Is Haunting And Beautiful"/>
        <filter val="These Hypnotised Footballers Are The Funniest Thing You’ll See All Day"/>
        <filter val="The Definitive Ranking Of Cable TV Channels"/>
        <filter val="What’s Your Favorite Cover Song?"/>
        <filter val="A Teenager Wrote A Gigantic Inspirational Message To His Mom In The Snow Next To Her Hospital"/>
        <filter val="What 9 Different Academic Disciplines Tell You About Your Life"/>
        <filter val="Listen To Jimi Hendrix’s Fantastic Final Interview"/>
        <filter val="The Internet Gets Naked To Support Lebanese Olympian Criticized For Racy Photo Shoot"/>
        <filter val="Dan Goldman’s Illustrated Guide To Drawing A Page Of Comics"/>
        <filter val="Can You Guess Who This Hunky Old Hollywood Celebrity Is?"/>
        <filter val="A City Council In England Will Send Residents “Motivational” Texts If They Get Too Fat"/>
        <filter val="This Is How Drake Really Feels About Macklemore Sharing His Text To Kendrick Lamar"/>
        <filter val="This Tumblr Inserts Conservative Politicians Into Modern Art And It Is Glorious"/>
        <filter val="What Could You Buy For The Price Of College?"/>
        <filter val="“Mo’ Sochi, Mo’ Problems” Is The Only Putin Pump Up Jam You Need"/>
        <filter val="You Will Totally Understand The Little Girl Who Wrote This Note In 1988"/>
        <filter val="This Is The Only Valentine’s Gift Anyone Really Wants To Receive"/>
        <filter val="How To Make Spaghetti With Bacon, Pecorino, And Fried Egg"/>
        <filter val="Sports Illustrated’s Swimsuit Models Would Like You To Pay Attention To This In-Flight Safety Video"/>
        <filter val="Report: Comcast To Acquire Time Warner Cable For $159 A Share"/>
        <filter val="The Cutest Story Of A Kitten Plotting Revenge With An Unwanted Robot"/>
        <filter val="George Clooney’s Revenge On Tina Fey And Amy Poehler Involves Fruit Baskets And Matt Damon"/>
        <filter val="Why Jesus Shuttlesworth Should Be Your Favorite Basketball Player"/>
        <filter val="There’s A Twitter Account That Will Turn Anything You Tweet At It Into A Candy Heart"/>
        <filter val="This Sound System Is Loud Enough To Kill You"/>
        <filter val="Selena Gomez Secretly Went To Rehab Voluntarily Last Month"/>
        <filter val="The French Really Brought Their Selfie Game To The White House"/>
        <filter val="A Woman Was Released From Prison And The Internet Went Mental"/>
        <filter val="This Epic Photo Is Like &quot;The Last Supper&quot; Of ’90s TV Teen Stars"/>
        <filter val="Taylor Swift Cut Her Long Golden Locks"/>
        <filter val="Knicks Point Guard Caught Yawning On Court During Overtime Of Game He Was Playing In"/>
        <filter val="“On Loving Women”: A Collection Of Comics That Perfectly Captures Coming Out And First Love"/>
        <filter val="PSA: You Can Just Google Your Math Homework"/>
        <filter val="The “Priceline Of Pot” Will Help You Find The Cheapest Weed Around"/>
        <filter val="Actress Jennifer Sky Tackles The Modeling Industry’s Darkest Secrets In &quot;Queen Of The Tokyo Ballroom&quot;"/>
        <filter val="Here’s Delightful Evidence Facebook Was Around In 1902"/>
        <filter val="Ted Danson Once Did Mushrooms With Woody Harrelson"/>
        <filter val="Someone Built A Robot That Cannot Be Defeated At Air Hockey"/>
        <filter val="LGBT Activists Launch “Cheers To Sochi” Parody Site After “Hijacking” McDonald’s Hashtag"/>
        <filter val="With Past Allegations Of Sexual Assault Resurfacing, Bill Cosby’s NBC Show Continues To Move Forward"/>
        <filter val="Penguin India Agrees to Withdraw And Destroy All Copies Of An American Scholar’s Book On Hindus"/>
        <filter val="The Beginner’s Guide To Becoming A Frequent Flier"/>
        <filter val="Bryan Cranston’s Selfie Game Is Better Than Yours"/>
        <filter val="Guests At The White House State Dinner Tonight Will Be Eating Out Of A Terrarium"/>
        <filter val="This Is What Burning A Match Looks Like At 4,000 Frames Per Second"/>
        <filter val="You Have To Watch The Schapelle Corby Facebook Look Back Parody"/>
        <filter val="The Curling Arena In Sochi Is Literally Called The “Ice Cube Curling Center”"/>
        <filter val="Adorable Instagrams Of U.S. Olympians When They Were Kids"/>
        <filter val="British Papers Tomorrow Are Going To Be All About A Clinton Sex Scandal Again"/>
        <filter val="This Is What Happens When Middle Earth Meets Wall Street"/>
        <filter val="Andy Cohen Officiated An Incredibly Sweet Same-Sex Wedding On The &quot;Watch What Happens Live&quot; Aftershow"/>
        <filter val="If There Is A Hero In This Ruined World, It Is Keytar God Jeff Abbott"/>
        <filter val="Ask A Dumb Cat: “My Boyfriend’s Going To Propose And I Don’t Want Him To”"/>
        <filter val="No One Knows Why Bronze Medals Exist"/>
        <filter val="Badger From “Breaking Bad” Is Awful At Basketball In New Guided By Voices Music Video"/>
        <filter val="Jerry Seinfeld Thinks The Fight Between Men’s Wearhouse And JoS A. Bank Is “Hilarious”"/>
        <filter val="Tell Us About Yourself(ie): Stephanie Beatriz"/>
        <filter val="Fake Clay Aiken Attack Ad Uses His Own Lyrics Against Him"/>
        <filter val="Eva Mendes Says She’s Going To Watch “The Notebook” And Cry For Valentines Day"/>
        <filter val="Sarah Jessica Parker On The Wendy Williams Show"/>
        <filter val="Taylor Lautner’s Latest Role? Replacing Andy Samberg In British Sitcom &quot;Cuckoo&quot;"/>
        <filter val="&quot;Wolfen Jump&quot; Is The Rad Cute Animal Comics Anthology Of Your Dreams"/>
        <filter val="Olympic Sports You Won’t Believe Actually Existed"/>
        <filter val="This Was The Most Shocking Thing In Bones’ Living Room"/>
        <filter val="NBC Broadcasted Some Dude Air-Humping A Horse Saddle"/>
        <filter val="This Vocabulary Lesson Given To Icelandic Schoolchildren Is Pretty Racist"/>
        <filter val="Out Web Designer Allegedly Raped By Policemen In Ahmedabad, India, After LGBT Parade"/>
        <filter val="This Japanese Blogger Queued Up For The iPhone 6 Seven Months Early, Dressed As An iPhone"/>
        <filter val="How To Make Spaghetti With Olive, Capers And Roasted Red Peppers"/>
        <filter val="Per Jimmy Kimmel, Here’s What Happens When Russians Translate Snowboarder Slang"/>
        <filter val="Iran Is Parading Cardboard Cutouts Of Ayatollah Khomeini"/>
        <filter val="John Krasinski &amp; Jimmy Kimmel Give Away $1.5 Million From Esurance"/>
        <filter val="Which Object At #IAMSORRY Should You Talk To Shia LaBeouf About?"/>
        <filter val="Beauty, A Boy, Burns, and a Shopping Cart"/>
        <filter val="Watch Anti-Gay, Pro-Putin Americans Demonstrate On The Streets Of Sochi As Police Look On"/>
        <filter val="Here’s More Conclusive Proof That Television Subtitles Aren’t Very Accurate These Days"/>
        <filter val="Here’s What Happens When You Ask People To Draw The House They Grew Up In"/>
        <filter val="These Digitally Altered Photos Of The Winter Olympics Are Stunning"/>
        <filter val="Did A Radioactive Earthquake At The Time Of Jesus’ Death Create The Turin Shroud?"/>
        <filter val="A Brand-New Impact Crater Just Appeared On Mars"/>
        <filter val="Are These The First iPhone 6 Photos?"/>
        <filter val="Two Gold Medals Awarded In Historic Downhill Skiing Dead Heat"/>
        <filter val="Nasa Is Asking Private Companies To Help It Get To The Moon (But Not Mine It)"/>
        <filter val="Jerry Seinfeld Wanted A Show That He Could “Put In Your Pocket”"/>
        <filter val="It’s Not The 2000s Anymore: Politics Edition"/>
        <filter val="Check Out Rashida Jones’ Inaugural Column For “Glamour”"/>
        <filter val="Shani Davis Comes Up Short In Attempt For Third Straight Gold"/>
        <filter val="Brooklyn Residents All Look Alike To This CNN Anchor"/>
        <filter val="Are The Big Social Networks Saturated?"/>
        <filter val="Republican Governors Association Attacks Democrat For Bill Pennsylvania Governor Supports"/>
        <filter val="Brooklyn Decker Didn’t Always Look Like Brooklyn Decker"/>
        <filter val="New Video Shows President Obama Meeting His Half-Brother For The First Time In Decades"/>
        <filter val="Life Stories: An Interview With Rebecca Mead, Author Of “My Life In Middlemarch”"/>
        <filter val="Conservative Groups Stand By Kentucky Senate Primary Challenger Despite His Support Of 2008 Bank Bailout"/>
        <filter val="Drew Barrymore Was A Brilliant Actor At 4 Years Old"/>
        <filter val="Jay Leno Made A Cameo In Lady Gaga’s “Alejandro” Video"/>
        <filter val="Check Out This Crazy Photo From The Raucous Protest Site At The Sochi Olympics"/>
        <filter val="A 7-Year-Old Boy Who Died Of Brain Cancer Had A Police Funeral With A Pallbearer Dressed As Batman"/>
        <filter val="A Dad Is Pleading With Facebook To Let Him View His Late Son’s Look Back Video"/>
        <filter val="A Drag Queen’s Advice On How To Get Valentine’s Day Right (Or Die Trying)"/>
        <filter val="A Journey Through Space, Time, And The Doctor’s Wardrobe"/>
        <filter val="A Principal Recorded The Most Epic Message To Tell Parents School Was Closed"/>
        <filter val="A Tumblr Artist Reenvisioned A Bunch Of Awesome ’90s Cartoons As If They Were Made Today"/>
        <filter val="Abandoned Psychiatric Hospital In Italy Is The Most Chilling Thing You’ll See Today"/>
        <filter val="Amy Poehler Is Glowing On The Cover Of Ladies’ Home Journal"/>
        <filter val="Angry At “Flappy Bird”? Get Your Sweet Sweet Revenge"/>
        <filter val="Are You Too Old To Sleep With Your Childhood Blanket?"/>
        <filter val="Backstalking Is The Best Thing About Facebook"/>
        <filter val="Benedict Cumberbatch Stars In Adorable &quot;Sesame Street&quot; Video"/>
        <filter val="Brewery Launches Anti-Putin Beer In Protest Over Gay Rights"/>
        <filter val="BuzzFeed Style Guide"/>
        <filter val="Can You Spot The Fake Grunge Song?"/>
        <filter val="Can You Watch This Video Without Giggling?"/>
        <filter val="Castaway Claims To Have Been At Sea For 13 Months"/>
        <filter val="Channel 4 Has Changed Its Logo To Support Gay Athletes At The Winter Olympics"/>
        <filter val="Check Out These Absurdly Funny Misheard Song Lyrics"/>
        <filter val="Clay Aiken Is Running For Congress In North Carolina"/>
        <filter val="Do You Know How To Step Over A New York City Slush Puddle?"/>
        <filter val="Every Way Duke Is Better Than UNC"/>
        <filter val="Everything You Need To Know About The Bill Nye And Ken Ham Debate"/>
        <filter val="Facebook’s Nuclear Advantage"/>
        <filter val="Fox Reporter Saves Man Who Fell Headfirst Onto Metro-North Tracks"/>
        <filter val="Graphic British News Reports Show Anti-Gay Gangs Targeting Russia’s LGBT Community"/>
        <filter val="How Much Water Do You Use In A Day?"/>
        <filter val="How To Make Spaghetti With Anchovies, Garlic And Parmesan"/>
        <filter val="How To Sear The Perfect Steak For Your Valentine"/>
        <filter val="If Shoshana From &quot;Girls&quot; Was An Olympian, Then We’d Have The Shoshi Olympics"/>
        <filter val="Important Debates With The Cast Of &quot;Workaholics&quot;"/>
        <filter val="Incredibly Life-Like Statue Of A Man In Just His Underwear Is Scaring Students At Wellesley College"/>
        <filter val="Inside The Mind Of The Man Who Broke Madden"/>
        <filter val="Janet Jackson Benefits From &quot;Nipplegate&quot; Nostalgia"/>
        <filter val="Japan Has Formed A Plus-Size Girl Group And They’re Calling It &quot;Chubbiness&quot;"/>
        <filter val="Joe Biden Has &quot;One Overwhelming Reason Not To Run For President&quot;"/>
        <filter val="Journalists Are Having A Rotten Time At Sochi, And Their Tweets Are Pretty Funny"/>
        <filter val="Lena Dunham’s Dog, Lamby, Has A Little Human Face And My Heart Is Aching"/>
        <filter val="Lil Bub And Andrew WK Made A Music Video That’ll Make You Want To Party"/>
        <filter val="Maru And His Little Sister Play Fight While Being Adorable"/>
        <filter val="McDonald’s Wants You To See What Goes Into Its Chicken Nuggets"/>
        <filter val="Members From This Small Town Rallied Together To Support A New Mother With A Brain Tumor"/>
        <filter val="Minnesota High School Student Receives Death Threats After Coming Out On Facebook"/>
        <filter val="Nick Offerman Sings A Song About Weed And Other Things"/>
        <filter val="Operatives Bristle As DNC Chair Downplays Chances Of Winning Back The House"/>
        <filter val="Pharrell Is Still Rocking His Very Big Hat"/>
        <filter val="Police Detain Man Dressed As A &quot;Tactical Banana&quot; While Carrying An AK-47"/>
        <filter val="President Obama Tried To Shoot A Video With An iPad Today"/>
        <filter val="Pussy Riot To Colbert: We Were Arrested For Having Fun"/>
        <filter val="Real Pope Meets Chocolate Pope"/>
        <filter val="Real-Life Technology Predicted By “Star Trek”"/>
        <filter val="Richie Incognito Blasts Former Dolphins Teammate Jonathan Martin In Twitter Rant"/>
        <filter val="Russian Olympian Figure Skates To Ginuwine’s “Pony” In This Perfect Remix"/>
        <filter val="Scotland Legalizes Same-Sex Marriage"/>
        <filter val="Scott Brown, Mike Huckabee Sent Out An Email Featuring A Vaccine Truther And Conspiracy Theorist"/>
        <filter val="Should You Move To Australia?"/>
        <filter val="Should You Spend Valentine’s Day With Your New Love Interest?"/>
        <filter val="Sleeping Man Hurled 150 Feet Skywards In The Japanese TV Prank To End Japanese TV Pranks"/>
        <filter val="Stanford Football Recruit Picks Stanford In The Most Stanford Way Possible"/>
        <filter val="Starbucks Secret Menu Drinks You Need To Try"/>
        <filter val="Supermodel Irina Shayk Shows Off Her Olympic Spirit With Homemade “Swimsuit”"/>
        <filter val="Take A Terrifying Virtual Ride On The Snowboarding Course That Keeps Injuring Sochi Athletes"/>
        <filter val="Texts That Prove Relationships Are Overrated"/>
        <filter val="The Best Commercial For Literacy (And Scotch) Ever Made"/>
        <filter val="The Biggest Movie In The World Right Now Is About A Mystical Monkey"/>
        <filter val="The Chances Of You Being Famous"/>
        <filter val="The Creationist Vs. Evolutionist Debate Summed Up In Comics"/>
        <filter val="The Evolution Of Your Favorite Websites"/>
        <filter val="The Horrific Moment A Man Was Kicked Through The Top Deck Window Of A London Bus"/>
        <filter val="The Kardashians Got Too Rowdy On A Trampoline"/>
        <filter val="The Northern Territory Celebrated A Train’s 10th Anniversary By Mooning It"/>
        <filter val="The Official Hotness Ranking Of The Cayman Islands Olympic Team"/>
        <filter val="The Real Cookie Dough Oreo And How To Make It"/>
        <filter val="The Red Hot Chili Peppers Played Air Guitar At The Super Bowl"/>
        <filter val="The Story Of Super Bowl XLVIII Told Through Instagram"/>
        <filter val="There Is A Peeing Sex Toy That People Use To Pass Drug Tests"/>
        <filter val="There’s A DJ School For Babies In Brooklyn Now"/>
        <filter val="This Woman Is The First Person To Be Jailed For Trolling Herself On Facebook"/>
        <filter val="Thousands Of Stray Dogs Are Being Killed Ahead Of The Sochi Olympics"/>
        <filter val="Twitter: The Console War Is A Sad Stalemate"/>
        <filter val="Two VEEPs Collided When Julia Louis-Dreyfus Hung Out With Joe Biden"/>
        <filter val="Want To Work At An NGO? Check Out This Kenyan Mockumentary First"/>
        <filter val="Watch A Bunch Of Guys Try To Guess How Much Makeup Costs"/>
        <filter val="Watch An Irish Drag Queen’s Powerful Speech About Homophobia"/>
        <filter val="What Arbitrary Thing Are You?"/>
        <filter val="What Font Are You?"/>
        <filter val="What Nice Thing Should You Do For Someone Today?"/>
        <filter val="What The Singers From Coca-Cola’s Controversial Super Bowl Commercial Think"/>
        <filter val="When You Put Beer In A Hot Frying Pan It Turns Into Nightmare Gunge"/>
        <filter val="Which &quot;Labyrinth&quot; Character Are You?"/>
        <filter val="Which Al Roker Are You?"/>
        <filter val="Which Design Aesthetic Are You?"/>
        <filter val="Which Disney Couple Is Your Ideal Relationship?"/>
        <filter val="Which Roald Dahl Character Are You?"/>
        <filter val="Which Underdog Nation Should You Root For In The Winter Olympics?"/>
        <filter val="Why Does My Body Smell?"/>
        <filter val="Why You Should Be Totally Obsessed With British TV Hunk Dan Osborne"/>
        <filter val="Will Ferrell Proves He’s The Funniest Man On The Internet In His AMA"/>
        <filter val="Would You Rather With Lucy Fry And Zoey Deutch"/>
        <filter val="You Absolutely Need To Celebrate “Galentine’s Day” This Year"/>
      </filters>
    </filterColumn>
    <filterColumn colId="1">
      <filters>
        <filter val="http://www.buzzfeed.com/mjs538/messages-from-creationists-to-people-who-believe-in-evolutio"/>
        <filter val="http://www.buzzfeed.com/ellievhall/10-pictures-that-prove-bruno-mars-is-actually-powerline-from"/>
        <filter val="http://www.buzzfeed.com/reneeallday/23-things-all-servers-will-understand-jggc"/>
        <filter val="http://www.buzzfeed.com/tanyachen/heartwarming-ways-canada-has-already-won-the-winter-olymp"/>
        <filter val="http://www.buzzfeed.com/briangalindo/27-weird-and-creepy-vintage-valentines-day-cards"/>
        <filter val="http://www.buzzfeed.com/tasneemnashrulla/52-hilarious-activistpickuplines-for-valentines-day"/>
        <filter val="http://www.buzzfeed.com/ashleyperez/stock-photos-that-hope-to-change-the-way-we-look-at-women"/>
        <filter val="http://www.buzzfeed.com/regajha/real-struggles-that-ras-understand"/>
        <filter val="http://www.buzzfeed.com/regajha/signs-youve-found-the-perfect-roommate"/>
        <filter val="http://www.buzzfeed.com/mattbellassai/the-stages-of-having-your-life-completely-ruined-by-flapp"/>
        <filter val="http://www.buzzfeed.com/juliegerstein/26-terrifyingly-sexy-pairs-of-mens-underwear-just-in-time-fo"/>
        <filter val="http://www.buzzfeed.com/ariannarebolini/types-of-friends-you-shouldnt-feel-bad-dumping"/>
        <filter val="http://www.buzzfeed.com/robinedds/emotionally-repressed-valentines-cards-for-british-people"/>
        <filter val="http://www.buzzfeed.com/mikespohr/people-who-are-way-worse-at-parenting-than-you"/>
        <filter val="http://www.buzzfeed.com/daves4/why-white-people-cant-be-trusted"/>
        <filter val="http://www.buzzfeed.com/emmyf/signs-youre-at-an-italian-wedding"/>
        <filter val="http://www.buzzfeed.com/kmallikarjuna/more-fandom-muscle-shirts"/>
        <filter val="http://www.buzzfeed.com/kmallikarjuna/stunningly-subtle-disney-tattoos"/>
        <filter val="http://www.buzzfeed.com/analuisa1234/23-conversations-every-cat-owner-has-had-with-thei-fxd2"/>
        <filter val="http://www.buzzfeed.com/conzpreti/little-animals-that-will-warm-your-heart-today"/>
        <filter val="http://www.buzzfeed.com/bradesposito/ways-to-eat-a-tim-tam"/>
        <filter val="http://www.buzzfeed.com/christinebyrne/red-velvet-desserts-that-want-to-be-your-valentine"/>
        <filter val="http://www.buzzfeed.com/chelseamarshall/reasons-your-cat-makes-the-best-valentine"/>
        <filter val="http://www.buzzfeed.com/jessicamisener/21-valentines-day-gifts-every-twentysomething-really-wants"/>
        <filter val="http://www.buzzfeed.com/regajha/pun-battles-that-are-actually-so-bad-theyre-good"/>
        <filter val="http://www.buzzfeed.com/simoncrerar/australian-critters-that-will-kill-you-with-their-cuteness"/>
        <filter val="http://www.buzzfeed.com/laraparker/inspiring-stories-of-people-who-left-normal-life-and-emba"/>
        <filter val="http://www.buzzfeed.com/samstryker/sexy-brownies-to-spend-valentines-day-with"/>
        <filter val="http://www.buzzfeed.com/kimberlywang/27-things-youll-never-forget-if-you-were-a-teenage-girl-in-t"/>
        <filter val="http://www.buzzfeed.com/tashweenali/delicious-russian-foods-for-your-sochi-olympics-party"/>
        <filter val="http://www.buzzfeed.com/tanyachen/hot-canadian-athletes-who-will-literally-melt-the-winter"/>
        <filter val="http://www.buzzfeed.com/erinlarosa/this-is-definitely-not-22-photos-of-the-hanson-brothers-look"/>
        <filter val="http://www.buzzfeed.com/juliapugachevsky/valentines-day-cards-inspired-by-tina-from-bobs-burgers"/>
        <filter val="http://www.buzzfeed.com/simoncrerar/most-new-zealand-moments-ever"/>
        <filter val="http://www.buzzfeed.com/krystieyandoli/19-reasons-hermione-shouldnt-have-gotten-married-at-all"/>
        <filter val="http://www.buzzfeed.com/erinchack/actual-porn-comments-turned-into-valentines"/>
        <filter val="http://www.buzzfeed.com/adriancarrasquillo/23-derek-jeter-memories-that-will-live-forever-in-our-hearts"/>
        <filter val="http://www.buzzfeed.com/tanyachen/facts-that-prove-toronto-is-the-most-underrated-city"/>
        <filter val="http://www.buzzfeed.com/keelyflaherty/magical-facts-that-will-make-you-want-to-move-to-norway"/>
        <filter val="http://www.buzzfeed.com/deenashanker/reasons-its-better-to-be-single-this-valentines-day"/>
        <filter val="http://www.buzzfeed.com/jennaguillaume/reasons-wollongong-is-the-happiest-city-in-australia"/>
        <filter val="http://www.buzzfeed.com/chelseamarshall/dogs-standing-up-to-sochis-deplorable-treatment-of-stray"/>
        <filter val="http://www.buzzfeed.com/dianabruk/15-classic-tales-wishbone-taught-better-than-your-english-te"/>
        <filter val="http://www.buzzfeed.com/ryanhatesthis/7-eleven-is-currently-testing-a-mozzarella-stick-type-thing"/>
        <filter val="http://www.buzzfeed.com/tomphillips/19-people-who-havent-quite-worked-doors-out-yet"/>
        <filter val="http://www.buzzfeed.com/kellyoakes/14-things-that-prove-bees-are-actually-superheroes"/>
        <filter val="http://www.buzzfeed.com/keelyflaherty/famous-movies-that-should-have-been-about-cheese"/>
        <filter val="http://www.buzzfeed.com/ailbhemalone/19-reasons-having-a-sister-seems-awesome"/>
        <filter val="http://www.buzzfeed.com/briangalindo/18-kids-movies-from-the-90s-youve-probably-forgotten-about"/>
        <filter val="http://www.buzzfeed.com/tabirakhter/7-leslie-knope-ways-to-tell-your-bestie-you-love-them-this-g"/>
        <filter val="http://www.buzzfeed.com/ariellecalderon/the-most-exciting-moments-from-the-final-divergent-trailer"/>
        <filter val="http://www.buzzfeed.com/madisonlmedeiros/facts-about-californias-worst-drought-in-centuries"/>
        <filter val="http://www.buzzfeed.com/juliapugachevsky/reasons-shaun-white-is-the-perfect-valentine-for-you"/>
        <filter val="http://www.buzzfeed.com/krystieyandoli/most-creative-college-essay-questions-from-2013"/>
        <filter val="http://www.buzzfeed.com/madisonlmedeiros/19-reasons-tim-burton-is-the-king-of-romance"/>
        <filter val="http://www.buzzfeed.com/tomphillips/the-15-types-of-couple-you-see-in-restaurants-on-valentines"/>
        <filter val="http://www.buzzfeed.com/leonoraepstein/seventeens-1999-guide-to-figuring-out-if-youre-emo"/>
        <filter val="http://www.buzzfeed.com/kateg56/9-ways-mizzou-stands-with-michael-sam-k5le"/>
        <filter val="http://www.buzzfeed.com/adamellis/types-of-drunk-people-you-encounter-at-the-bar"/>
        <filter val="http://www.buzzfeed.com/kmallikarjuna/nerdy-cards-against-humanity"/>
        <filter val="http://www.buzzfeed.com/juliapugachevsky/reasons-house-of-cards-is-the-only-valentine-you-need"/>
        <filter val="http://www.buzzfeed.com/ariannarebolini/valentines-day-was-better-in-elementary-school"/>
        <filter val="http://www.buzzfeed.com/mjkiebus/things-twitter-thinks-bob-costas-gross-eyes-look-like"/>
        <filter val="http://www.buzzfeed.com/samstryker/witches-ron-should-have-ended-up-with"/>
        <filter val="http://www.buzzfeed.com/laraparker/26-signs-you-grew-up-on-a-farm"/>
        <filter val="http://www.buzzfeed.com/hnew92/6-bonus-songs-from-frozen-that-you-need-to-hear-9qja"/>
        <filter val="http://www.buzzfeed.com/kevintang/21-signs-youre-so-ready-to-finish-college"/>
        <filter val="http://www.buzzfeed.com/rigobertogonzalez/must-read-chicano-literature"/>
        <filter val="http://www.buzzfeed.com/dianabruk/16-scientific-reasons-love-is-bad-for-you"/>
        <filter val="http://www.buzzfeed.com/norbertobriceno/problems-only-meat-lovers-would-understand"/>
        <filter val="http://www.buzzfeed.com/samimain/ways-to-celebrate-galentines-day-with-your-bffs"/>
        <filter val="http://www.buzzfeed.com/awesomer/27-signs-youve-found-yourself-a-keeper"/>
        <filter val="http://www.buzzfeed.com/regajha/wonderful-things-you-need-to-thank-your-dad-for"/>
        <filter val="http://www.buzzfeed.com/laraparker/different-types-of-travelers"/>
        <filter val="http://www.buzzfeed.com/lyapalater/the-33-people-with-the-best-names-in-the-2014-sochi-olympics"/>
        <filter val="http://www.buzzfeed.com/robinedds/british-people-who-need-to-stop"/>
        <filter val="http://www.buzzfeed.com/richardthomas/15-highly-anticipated-books-from-mostly-small-presses"/>
        <filter val="http://www.buzzfeed.com/video/micaela/12-signs-being-ladylike-isnt-your-forte"/>
        <filter val="http://www.buzzfeed.com/erinchack/valentines-to-send-to-the-food-you-love"/>
        <filter val="http://www.buzzfeed.com/lukelewis/700-words-that-explain-exactly-what-it-feels-like-to-do-hero"/>
        <filter val="http://www.buzzfeed.com/rachelysanders/chocolate-desserts-valentines-day"/>
        <filter val="http://www.buzzfeed.com/alexnaidus/new-slang-terms-you-should-start-using-immediately"/>
        <filter val="http://www.buzzfeed.com/juliapugachevsky/terrible-puns-you-can-only-make-during-the-sochi-olympics"/>
        <filter val="http://www.buzzfeed.com/moxyq/25-chai-spiced-treats-to-warm-your-winter-kitchen-7m3w"/>
        <filter val="http://www.buzzfeed.com/krystieyandoli/maya-angelou-quotes-that-will-inspire-you-to-be-a-better"/>
        <filter val="http://www.buzzfeed.com/peggy/important-things-you-should-know-about-your-raw-denim"/>
        <filter val="http://www.buzzfeed.com/jessicamisener/tasty-vegetarian-paleo-recipes"/>
        <filter val="http://www.buzzfeed.com/leonoraepstein/horrifyingly-awesome-figure-skating-fashions-from-the-80s"/>
        <filter val="http://www.buzzfeed.com/kristinchirico/types-people-you-see-on-valentines-day"/>
        <filter val="http://www.buzzfeed.com/briangalindo/11-unintentionally-scary-vintage-dolls-that-will-make-your-s"/>
        <filter val="http://www.buzzfeed.com/justinabarca/animals-who-dont-want-you-to-give-up"/>
        <filter val="http://www.buzzfeed.com/hannahcgregg/12-incredible-stories-of-life-saving-organ-donations"/>
        <filter val="http://www.buzzfeed.com/bradesposito/of-the-best-dicks-on-the-herald-sun"/>
        <filter val="http://www.buzzfeed.com/ailbhemalone/26-devilishly-clever-words-you-never-knew-you-could-get-away"/>
        <filter val="http://www.buzzfeed.com/emilyorley/18-reasons-shirley-temple-was-basically-the-coolest-kid-ever"/>
        <filter val="http://www.buzzfeed.com/juliapugachevsky/ways-cadet-kelly-was-secretly-about-being-gay"/>
        <filter val="http://www.buzzfeed.com/lukelewis/optical-illusion-tattoos"/>
        <filter val="http://www.buzzfeed.com/skarlan/20-breathtaking-photographs-from-the-largest-pride-march-in"/>
        <filter val="http://www.buzzfeed.com/norbertobriceno/reasons-why-cm-punk-was-loved-by-the-wwe-universe"/>
        <filter val="http://www.buzzfeed.com/tanyachen/legitimate-reasons-why-valentines-day-is-the-worst"/>
        <filter val="http://www.buzzfeed.com/scottybryan/13-of-the-weirdest-monopoly-editions-ever-created"/>
        <filter val="http://www.buzzfeed.com/dorieanstevenson/15-highly-questionable-pieces-of-vintage-dating-advice"/>
        <filter val="http://www.buzzfeed.com/deenashanker/crazy-gmo-foods"/>
        <filter val="http://www.buzzfeed.com/austinhunt/facts-that-prove-you-should-wear-wrestling-shirts"/>
        <filter val="http://www.buzzfeed.com/mlew15/19-websites-to-waste-time-on-right-now-h0se"/>
        <filter val="http://www.buzzfeed.com/chelseamarshall/faces-that-will-make-you-want-to-adopt-an-older-dog"/>
        <filter val="http://www.buzzfeed.com/chelseamarshall/21-photos-of-your-new-favorite-frenchie"/>
        <filter val="http://www.buzzfeed.com/kaylayandoli/21-signs-pajamas-are-your-significant-other-cqn5"/>
        <filter val="http://www.buzzfeed.com/courtsport/15-olympic-sports-you-could-totally-win-hvgr"/>
        <filter val="http://www.buzzfeed.com/smackgowan/27-videos-to-celebrate-you-being-single-on-valenti-g1b9"/>
        <filter val="http://www.buzzfeed.com/patricksmith/9-beautiful-hand-drawn-animations-from-disney-films"/>
        <filter val="http://www.buzzfeed.com/kaitlynnknopp/17-celebrities-you-forgot-were-on-boy-meets-world-de8z"/>
        <filter val="http://www.buzzfeed.com/video/caitlincowie/12-everyday-problems-of-blonde-girls"/>
        <filter val="http://www.buzzfeed.com/hannahcgregg/wardrobe-essentials-for-female-gamers"/>
        <filter val="http://www.buzzfeed.com/sarahaspler/13-lessons-in-healthy-living-you-learned-from-sex-f6ih"/>
        <filter val="http://www.buzzfeed.com/bradesposito/australian-valentines-day-cards-to-give-to-your-special-s"/>
        <filter val="http://www.buzzfeed.com/lukelewis/eerily-beautiful-pictures-of-a-classic-car-graveyard-in-s"/>
        <filter val="http://www.buzzfeed.com/mbvd/30-pictures-of-dogs-prancing-around-at-the-138th-westminster"/>
        <filter val="http://www.buzzfeed.com/tabirakhter/25-adorable-gifts-for-your-valentine-for-under-25"/>
        <filter val="http://www.buzzfeed.com/tashweenali/treats-for-the-person-you-love"/>
        <filter val="http://www.buzzfeed.com/trysomelove/19-signs-that-jimmy-fallon-is-your-spirit-animal-i4ea"/>
        <filter val="http://www.buzzfeed.com/mrloganrhoades/54-photos-that-perfectly-recap-the-canada-usa-womens-hockey"/>
        <filter val="http://www.buzzfeed.com/javim2/20-amazing-works-of-refrigerator-door-art-bw9q"/>
        <filter val="http://www.buzzfeed.com/hillaryreinsberg/olympics-photos-that-will-destroy-your-faith-in-gravity"/>
        <filter val="http://www.buzzfeed.com/dray/15-of-the-most-insane-airbnb-rental-listings-4666"/>
        <filter val="http://www.buzzfeed.com/rachelzarrell/15-tips-for-scoring-your-dream-job"/>
        <filter val="http://www.buzzfeed.com/austinhunt/22-struggles-only-bros-will-understand"/>
        <filter val="http://www.buzzfeed.com/lukelewis/21-people-posing-with-photos-of-their-younger-more-awkward-s"/>
        <filter val="http://www.buzzfeed.com/katienotopoulos/the-600-year-old-butt-song-from-hell"/>
        <filter val="http://www.buzzfeed.com/kristinalucarelli/shailene-woodley-is-the-next-jennifer-lawrence"/>
        <filter val="http://www.buzzfeed.com/krystieyandoli/simple-tricks-to-reduce-your-anxiety"/>
        <filter val="http://www.buzzfeed.com/skarlan/16-things-johnny-weir-has-looked-like-during-his-time-in-soc"/>
        <filter val="http://www.buzzfeed.com/katieheaney/17-cupids-who-will-murder-you-the-second-you-close-your-eyes"/>
        <filter val="http://www.buzzfeed.com/alannaokun/22-unconventional-gifts-to-show-someone-you-love-t"/>
        <filter val="http://www.buzzfeed.com/justinabarca/things-to-consider-before-renting-your-first-apartement"/>
        <filter val="http://www.buzzfeed.com/norbertobriceno/old-school-latino-albums-you-probably-forgot-about"/>
        <filter val="http://www.buzzfeed.com/mrloganrhoades/the-33-best-instagram-accounts-to-follow-during-the-winter-o"/>
        <filter val="http://www.buzzfeed.com/dray/12-of-the-worlds-best-towers-from-which-to-take-i-4666"/>
        <filter val="http://www.buzzfeed.com/leonoraepstein/the-21-ways-people-say-yes-when-typing-defined"/>
        <filter val="http://www.buzzfeed.com/dianabruk/classic-russian-paintings-reimagined-with-the-simpsons"/>
        <filter val="http://www.buzzfeed.com/michaelblackmon/21-incredibly-annoying-cartoon-characters-every-9-9hu9"/>
        <filter val="http://www.buzzfeed.com/norbertobriceno/things-you-probably-didnt-know-about-sonic-the-hedgehog"/>
        <filter val="http://www.buzzfeed.com/simoncrerar/people-who-make-you-proud-to-be-australian"/>
        <filter val="http://www.buzzfeed.com/emilyhennen/35-celebrities-who-are-flying-solo-this-valentines-day"/>
        <filter val="http://www.buzzfeed.com/mackenziekruvant/funniest-figure-skating-faces-in-sochi"/>
        <filter val="http://www.buzzfeed.com/mikespohr/signs-youre-the-parent-in-the-office"/>
        <filter val="http://www.buzzfeed.com/madisonlmedeiros/cole-porter-lyrics-that-will-make-you-fall-in-love"/>
        <filter val="http://www.buzzfeed.com/danitides/the-painful-steps-in-the-moving-process-7t38"/>
        <filter val="http://www.buzzfeed.com/alanwhite/12-beautifully-re-coloured-vintage-pictures-of-celebrities"/>
        <filter val="http://www.buzzfeed.com/briangalindo/23-bewitching-vintage-valentines-for-halloween-lovers"/>
        <filter val="http://www.buzzfeed.com/mbvd/11-romantic-destinations-with-no-cell-service"/>
        <filter val="http://www.buzzfeed.com/justinabarca/biggest-dick-moves-on-valentines-day"/>
        <filter val="http://www.buzzfeed.com/briangalindo/15-singers-you-might-not-know-were-immortaziled-as-barbies"/>
        <filter val="http://www.buzzfeed.com/alanwhite/16-delightful-made-up-words"/>
        <filter val="http://www.buzzfeed.com/jamiewalker/the-ten-expanded-universe-characters-that-need-to-j6dg"/>
        <filter val="http://www.buzzfeed.com/conzpreti/reasons-why-greg-bretz-should-be-your-valentine-this-year"/>
        <filter val="http://www.buzzfeed.com/jennaguillaume/love-stories-in-140-characters-or-less"/>
        <filter val="http://www.buzzfeed.com/kelseymckinney/short-novels-for-the-shortest-month"/>
        <filter val="http://www.buzzfeed.com/madplatter/30-gifts-good-enough-to-eat-bhg8"/>
        <filter val="http://www.buzzfeed.com/dorieanstevenson/reasons-to-give-the-godfather-part-iii-another-shot"/>
        <filter val="http://www.buzzfeed.com/mccarricksean/x-greatest-anime-endings-of-all-time-fjmu"/>
        <filter val="http://www.buzzfeed.com/aejohnson9/7-bananas-that-would-make-gwen-stefani-proud-7clk"/>
        <filter val="http://www.buzzfeed.com/deenashanker/country-songs-for-a-lonely-heart"/>
        <filter val="http://www.buzzfeed.com/alanwhite/eight-stunning-pictures-of-the-worlds-last-surviving-tribes"/>
        <filter val="http://www.buzzfeed.com/rhiannonsawyer/13-reasons-why-australia-is-the-daggiest-country-fe3k"/>
        <filter val="http://www.buzzfeed.com/emofly/quick-dinners-for-february-2"/>
        <filter val="http://www.buzzfeed.com/katienotopoulos/the-21-most-triumphant-moments-of-facebooks-10-years"/>
        <filter val="http://www.buzzfeed.com/javim2/20-awkward-moments-that-only-occur-in-cars-bw9q"/>
        <filter val="http://www.buzzfeed.com/kevintang/11-comics-that-will-ruin-your-childhood"/>
        <filter val="http://www.buzzfeed.com/video/mdeicke1/the-13-best-presidential-insults"/>
        <filter val="http://www.buzzfeed.com/bradesposito/20-signs-you-grew-up-in-the-northern-territory"/>
        <filter val="http://www.buzzfeed.com/leonoraepstein/ridiculously-adorable-vintage-valentines-day-cards"/>
        <filter val="http://www.buzzfeed.com/jemimagrace/must-see-movies-at-sydney-mardi-gras-film-festival"/>
        <filter val="http://www.buzzfeed.com/adambvary/things-you-need-to-know-2013-oscar-nominees"/>
        <filter val="http://www.buzzfeed.com/mjkiebus/reasons-why-the-madden-bowl-a-lot-better-than"/>
        <filter val="http://www.buzzfeed.com/mbvd/18-female-artists-who-are-finally-on-wikipedia"/>
        <filter val="http://www.buzzfeed.com/leonoraepstein/pictures-of-an-australian-brothel-that-perfectly-capture"/>
        <filter val="http://www.buzzfeed.com/kevintang/liz-prince-alone-forever"/>
        <filter val="http://www.buzzfeed.com/pablob6/the-7-most-infectious-rapper-laughs-e9wr"/>
        <filter val="http://www.buzzfeed.com/alanwhite/32-pictures-of-britain-as-it-battles-the-floods"/>
        <filter val="http://www.buzzfeed.com/maceyjforonda/important-things-every-fashion-party-needs"/>
        <filter val="http://www.buzzfeed.com/alanwhite/12-spectacular-examples-of-media-conference-gobbledegook"/>
        <filter val="http://www.buzzfeed.com/krystieyandoli/book-covers-illustrated-by-erik-blegvad"/>
        <filter val="http://www.buzzfeed.com/hnew92/22-valentines-day-childrens-books-to-warm-your-h-9qja"/>
        <filter val="http://www.buzzfeed.com/rachelos/last-minute-printable-valentines-6w6q"/>
        <filter val="http://www.buzzfeed.com/video/hillarylevine/15-clips-you-really-have-to-look-at-to-understand"/>
        <filter val="http://www.buzzfeed.com/moerder/daily-links-02-11-2014"/>
        <filter val="http://www.buzzfeed.com/lyapalater/celebrity-tweets-you-missed-today-89798798"/>
        <filter val="http://www.buzzfeed.com/video/mikerose/everyday-catastrophes-for-shy-people"/>
        <filter val="http://www.buzzfeed.com/samir/things-jack-dorsey-may-or-may-not-agree-with"/>
        <filter val="http://www.buzzfeed.com/moerder/daily-links-02-04-2014"/>
        <filter val="http://www.buzzfeed.com/moerder/daily-links-02-05-2014"/>
        <filter val="http://www.buzzfeed.com/moerder/daily-links-02-12-2014"/>
        <filter val="http://www.buzzfeed.com/briangalindo/15-vintage-board-games-that-will-make-90s-kids-nostalgic"/>
        <filter val="http://www.buzzfeed.com/alannaokun/works-of-nail-art-inspired-by-your-favorite-childrens-boo"/>
        <filter val="http://www.buzzfeed.com/emilyhennen/16-actors-who-enjoy-doing-impressions-of-other-actors"/>
        <filter val="http://www.buzzfeed.com/samimain/cats-who-are-getting-a-jump-on-spring-cleaning"/>
        <filter val="http://www.buzzfeed.com/mjkiebus/more-reasons-to-root-against-the-evil-canadians-at-the-wi"/>
        <filter val="http://www.buzzfeed.com/chelseamarshall/dogs-who-lost-their-puppy-bowl-bets"/>
        <filter val="http://www.buzzfeed.com/chelseamarshall/photos-of-the-furry-faces-olympians-have-to-leave-at-home"/>
        <filter val="http://www.buzzfeed.com/analuisa1234/17-signs-you-might-be-really-obsessed-with-your-ca-fxd2"/>
        <filter val="http://www.buzzfeed.com/mlew15/17-singers-who-really-dont-need-autotune-h0se"/>
        <filter val="http://www.buzzfeed.com/bradesposito/australians-having-a-way-worse-day-than-you"/>
        <filter val="http://www.buzzfeed.com/kevintang/18-hilarious-artist-re-interpretations-of-confusing-photos"/>
        <filter val="http://www.buzzfeed.com/lyapalater/valentines-from-leonardo-dicaprio-that-are-necessary-for"/>
        <filter val="http://www.buzzfeed.com/mlew15/19-lovely-cupcakes-to-make-this-valentines-day-h0se"/>
        <filter val="http://www.buzzfeed.com/simoncrerar/why-arachnophobes-should-skip-australia"/>
        <filter val="http://www.buzzfeed.com/steffiefuller/19-signs-youre-the-creepy-friend-jqc7"/>
        <filter val="http://www.buzzfeed.com/samimain/2-cats-who-know-the-secret-to-a-good-cuddle"/>
        <filter val="http://www.buzzfeed.com/emilyhennen/21-actresses-who-can-truly-belt-it-out"/>
        <filter val="http://www.buzzfeed.com/erinlarosa/are-you-the-awkward-one-in-the-relationship"/>
        <filter val="http://www.buzzfeed.com/javim2/21-punny-pop-star-mash-ups-bw9q"/>
        <filter val="http://www.buzzfeed.com/mackenziekruvant/miles-teller-should-be-your-new-celebrity-crush"/>
        <filter val="http://www.buzzfeed.com/hannahcgregg/signs-you-were-raised-by-lawyers"/>
        <filter val="http://www.buzzfeed.com/adamellis/signs-youre-a-cat-lady-in-training"/>
        <filter val="http://www.buzzfeed.com/mjs538/messages-for-creationists-from-people-who-believe-in-evoluti"/>
        <filter val="http://www.buzzfeed.com/kmallikarjuna/reasons-why-thor-is-the-most-underrated-avenger"/>
        <filter val="http://www.buzzfeed.com/emofly/romantic-ways-to-say-i-love-you"/>
        <filter val="http://www.buzzfeed.com/christinebyrne/on-the-go-breakfasts-that-are-actually-good-for-you"/>
        <filter val="http://www.buzzfeed.com/kimberleydadds/amazingly-cute-gifs-of-shirley-temple-as-a-child"/>
        <filter val="http://www.buzzfeed.com/hgilham/25-signs-youre-a-writer-cc9d"/>
        <filter val="http://www.buzzfeed.com/paulf24/25-ridiculous-flavors-of-gum-that-actually-exist-b5ra"/>
        <filter val="http://www.buzzfeed.com/deenashanker/vegetarian-valentines-recipes"/>
        <filter val="http://www.buzzfeed.com/simoncrerar/pictures-that-will-redefine-your-perception-of-tony-abbott"/>
        <filter val="http://www.buzzfeed.com/isaacfitzgerald/problems-only-writers-will-understand"/>
        <filter val="http://www.buzzfeed.com/regajha/things-people-with-curly-hair-can-simply-never-do"/>
        <filter val="http://www.buzzfeed.com/jessicamisener/31-grilled-cheeses-that-are-better-than-a-boyfriend"/>
        <filter val="http://www.buzzfeed.com/matthewtucker/38-powerful-pictures-from-the-sony-world-photography-awards"/>
        <filter val="http://www.buzzfeed.com/kellyoakes/39-jaw-dropping-vintage-nasa-photographs"/>
        <filter val="http://www.buzzfeed.com/patricksmith/7-alarming-facts-about-how-british-hitmen-really-work"/>
        <filter val="http://www.buzzfeed.com/kasiagalazka/ways-you-didnt-know-you-could-relieve-stress"/>
        <filter val="http://www.buzzfeed.com/suzefigs/the-10-types-of-people-who-watch-the-winter-olympi-9ynr"/>
        <filter val="http://www.buzzfeed.com/analuisa1234/the-20-best-valentines-day-cards-for-the-harry-po-fxd2"/>
        <filter val="http://www.buzzfeed.com/bradesposito/most-delightful-moments-in-the-life-of-an-australian"/>
        <filter val="http://www.buzzfeed.com/patricksmith/the-22-awful-stages-of-going-to-a-conference"/>
        <filter val="http://www.buzzfeed.com/simoncrerar/most-important-onesies-in-the-history-of-fashion"/>
        <filter val="http://www.buzzfeed.com/katieheaney/the-42-ways-to-type-laughter-defined"/>
        <filter val="http://www.buzzfeed.com/lesterfeder/this-short-film-shows-just-how-terrifying-life-is-for-lgbt-p"/>
        <filter val="http://www.buzzfeed.com/robinedds/where-in-london-should-you-actually-live"/>
        <filter val="http://www.buzzfeed.com/maycie/canadas-response-to-russias-russias-anti-lgbt-propaganda-law"/>
        <filter val="http://www.buzzfeed.com/leonoraepstein/whats-your-hidden-talent"/>
        <filter val="http://www.buzzfeed.com/lyapalater/what-character-from-its-always-sunny-in-philadelphia-are-you"/>
        <filter val="http://www.buzzfeed.com/lyapalater/why-are-you-single"/>
        <filter val="http://www.buzzfeed.com/adriancarrasquillo/which-old-school-pro-wrestling-legend-are-you"/>
        <filter val="http://www.buzzfeed.com/ariellecalderon/whos-your-disney-best-friend"/>
        <filter val="http://www.buzzfeed.com/rachelzarrell/which-90s-nickelodeon-show-are-you"/>
        <filter val="http://www.buzzfeed.com/juliapugachevsky/which-circle-of-hell-will-you-go-to"/>
        <filter val="http://www.buzzfeed.com/perpetua/which-stefon-club-are-you"/>
        <filter val="http://www.buzzfeed.com/robinedds/the-shortest-and-most-accurate-history-of-the-world-youll-ev"/>
        <filter val="http://www.buzzfeed.com/justincarissimo/which-classic-rock-band-are-you"/>
        <filter val="http://www.buzzfeed.com/dorieanstevenson/what-kind-of-girl-scout-cookie-are-you"/>
        <filter val="http://www.buzzfeed.com/ellievhall/this-mashup-of-frozen-and-high-school-musical-is-hilarious-a"/>
        <filter val="http://www.buzzfeed.com/mjs538/this-is-what-creationists-believe-about-dinosaurs"/>
        <filter val="http://www.buzzfeed.com/marietelling/this-powerful-video-shows-men-what-it-feels-like-to-be-subje"/>
        <filter val="http://www.buzzfeed.com/ryanhatesthis/after-her-marine-boyfriends-death-woman-finds-their-story-to"/>
        <filter val="http://www.buzzfeed.com/kateaurthur/divergent-trailer-shailene-woodley"/>
        <filter val="http://www.buzzfeed.com/ellievhall/olympic-ice-dancers-skate-to-beyonces-drunk-in-love"/>
        <filter val="http://www.buzzfeed.com/kristinchirico/which-sex-toy-are-you"/>
        <filter val="http://www.buzzfeed.com/regajha/this-is-how-kehas-timber-wouldve-sounded-if-it-were-a-1950s"/>
        <filter val="http://www.buzzfeed.com/kimberlywang/which-sailor-moon-character-are-you"/>
        <filter val="http://www.buzzfeed.com/katieheaney/this-guy-sticks-household-objects-in-his-beard-and-its-weird"/>
        <filter val="http://www.buzzfeed.com/ariellecalderon/frozen-let-it-go-mashup"/>
        <filter val="http://www.buzzfeed.com/arianelange/behind-the-heartwarming-proposal-on-the-bones-set"/>
        <filter val="http://www.buzzfeed.com/maxseddon/which-vladimir-putin-are-you-quiz"/>
        <filter val="http://www.buzzfeed.com/rachelzarrell/school-officials-rap-to-ice-ice-baby-in-amazing-snow-day-ann"/>
        <filter val="http://www.buzzfeed.com/perpetua/which-90s-movie-soundtrack-are-you"/>
        <filter val="http://www.buzzfeed.com/newu456/what-if-doctor-who-was-american-5pxx"/>
        <filter val="http://www.buzzfeed.com/ryanhatesthis/this-teenage-girl-pulled-off-some-of-the-best-frozen-cosplay"/>
        <filter val="http://www.buzzfeed.com/megansweet57/what-its-like-being-single-every-valentines-day-a0vf"/>
        <filter val="http://www.buzzfeed.com/erinlarosa/whiskey-will-you-be-my-valentine"/>
        <filter val="http://www.buzzfeed.com/skarlan/high-school-bully-apologizes-after-seeing-gay-victims-weddin"/>
        <filter val="http://www.buzzfeed.com/mackenziekruvant/bob-costas-replaced-by-matt-lauer"/>
        <filter val="http://www.buzzfeed.com/ellievhall/hilarious-video-proves-that-figure-farting-should-be-an-olym"/>
        <filter val="http://www.buzzfeed.com/lyapalater/for-everyone-that-is-attracted-to-kristoff-from-frozen"/>
        <filter val="http://www.buzzfeed.com/adamellis/definitive-ranking-of-poop"/>
        <filter val="http://www.buzzfeed.com/ellievhall/a-canadian-coach-replaced-a-russian-athletes-broken-ski-so-h"/>
        <filter val="http://www.buzzfeed.com/ellievhall/canadas-olympic-house-has-a-beer-fridge-that-only-opens-with"/>
        <filter val="http://www.buzzfeed.com/samimain/these-otters-celebrating-valentines-day-will-make-your-heart"/>
        <filter val="http://www.buzzfeed.com/chelseac16/proof-that-geese-are-actually-demon-spawn-from-hel-bi8s"/>
        <filter val="http://www.buzzfeed.com/FeliciaFitzpatrick/the-definitive-ranking-of-the-american-girls-dolls-jbnr"/>
        <filter val="http://www.buzzfeed.com/spenceralthouse/canadas-alex-bilodeau-dedicates-olympic-gold-to-brother-with"/>
        <filter val="http://www.buzzfeed.com/patricksmith/ice-t-narrated-a-dungeons-dragons-audio-book-and-didnt-under"/>
        <filter val="http://www.buzzfeed.com/tasneemnashrulla/right-now-slovenia-looks-eerily-similar-to-the-frozen-kingdo"/>
        <filter val="http://www.buzzfeed.com/tasneemnashrulla/subway-plans-to-remove-a-chemical-from-its-bread"/>
        <filter val="http://www.buzzfeed.com/keelyflaherty/who-said-it-hillary-clinton-or-leslie-knope"/>
        <filter val="http://www.buzzfeed.com/jarettwieselman/how-frozen-became-the-most-beloved-animated-movie-in-20-year"/>
        <filter val="http://www.buzzfeed.com/regajha/ellen-degeneres-and-bruno-mars-teamed-up-to-prank-an-unsuspe"/>
        <filter val="http://www.buzzfeed.com/lyapalater/this-hot-american-olympic-skier-is-also-a-puppy-saver"/>
        <filter val="http://www.buzzfeed.com/ellievhall/these-star-wars-dresses-win-fashion-week"/>
        <filter val="http://www.buzzfeed.com/adriancarrasquillo/george-zimmerman-to-box-rapper-dmx-promoter-backtracks-from"/>
        <filter val="http://www.buzzfeed.com/ryanhatesthis/this-video-of-olympic-skiers-being-shot-by-the-giant-walkers"/>
        <filter val="http://www.buzzfeed.com/ryanhatesthis/billy-ray-cyrus-and-a-rapper-named-buck-22-made-a-cringewort"/>
        <filter val="http://www.buzzfeed.com/matthewzeitlin/which-billionaire-tycoon-are-you"/>
        <filter val="http://www.buzzfeed.com/alanwhite/sochis-condemned-stray-dogs-are-being-saved-by-a-russian-bil"/>
        <filter val="http://www.buzzfeed.com/joannaborns/valentines-day-drinking-game"/>
        <filter val="http://www.buzzfeed.com/briangalindo/this-han-solo-flashback-is-the-funniest-thing-youll-see-toda"/>
        <filter val="http://www.buzzfeed.com/justinabarca/who-are-you"/>
        <filter val="http://www.buzzfeed.com/jennaguillaume/definitive-proof-that-turtles-are-kick-arse"/>
        <filter val="http://www.buzzfeed.com/aaronc13/this-is-possibly-the-most-embarrassing-typo-of-the-19th-cent"/>
        <filter val="http://www.buzzfeed.com/tracyclayton/this-map-shows-you-the-worst-people-from-each-state-in-ameri"/>
        <filter val="http://www.buzzfeed.com/ariellecalderon/frozen-reminds-disney-princesses-that-they-dont-need-a-man"/>
        <filter val="http://www.buzzfeed.com/henrygoldman/this-is-the-scared-straight-you-wish-youd-gone-to-when-you-w"/>
        <filter val="http://www.buzzfeed.com/samimain/enjoy-your-galentines-day-with-this-drinking-game"/>
        <filter val="http://www.buzzfeed.com/kristinchirico/what-your-facebook-birthday-message-actually-means"/>
        <filter val="http://www.buzzfeed.com/hannahcgregg/where-should-you-honeymoon"/>
        <filter val="http://www.buzzfeed.com/aaronc13/this-is-the-only-coffee-shop-map-of-new-york-city-youll-ever"/>
        <filter val="http://www.buzzfeed.com/spenceralthouse/full-house-stars-candace-cameron-and-scott-weinger-are-playi"/>
        <filter val="http://www.buzzfeed.com/jennaguillaume/see-powerful-breast-cancer-awareness-photos"/>
        <filter val="http://www.buzzfeed.com/jarettwieselman/jerry-seinfeld-on-diversity-in-comedy-who-cares-are-you-maki"/>
        <filter val="http://www.buzzfeed.com/erinchack/this-dude-has-a-14-inch-butt-hair-so-people-think-hes-a-god"/>
        <filter val="http://www.buzzfeed.com/adambvary/shia-labeouf-art-stunt-iamsorry-los-angeles"/>
        <filter val="http://www.buzzfeed.com/joannaborns/are-you-in-love"/>
        <filter val="http://www.buzzfeed.com/hnew92/a-definitive-ranking-of-the-greatest-disney-love-s-9qja"/>
        <filter val="http://www.buzzfeed.com/ryanhatesthis/this-guys-kickstarter-for-sassy-looking-period-underwear-rai"/>
        <filter val="http://www.buzzfeed.com/summeranne/michael-sam-texas-sportscaster"/>
        <filter val="http://www.buzzfeed.com/patricksmith/universal-studios-florida-is-building-a-mini-london-for-its"/>
        <filter val="http://www.buzzfeed.com/joannaborns/quiz-are-you-cool"/>
        <filter val="http://www.buzzfeed.com/maycie/watch-a-couple-break-up-using-154-movie-titles-as-the-only-l"/>
        <filter val="http://www.buzzfeed.com/jessicamisener/which-shark-tank-shark-are-you"/>
        <filter val="http://www.buzzfeed.com/mattbellassai/the-definitive-ranking-of-one-direction-face-mash-ups-by-hot"/>
        <filter val="http://www.buzzfeed.com/tanyachen/this-beyonce-and-missy-elliott-mash-up-is-everything"/>
        <filter val="http://www.buzzfeed.com/summeranne/olympics-pairs-skaters-minus-men-are-totally-magical"/>
        <filter val="http://www.buzzfeed.com/kmallikarjuna/these-rings-have-tiny-cities-in-them"/>
        <filter val="http://www.buzzfeed.com/josephbernstein/you-can-now-play-flappy-bird-with-hundreds-of-other-people-a"/>
        <filter val="http://www.buzzfeed.com/justinabarca/this-is-the-true-detective-meme-youve-been-waiting-for"/>
        <filter val="http://www.buzzfeed.com/erinchack/this-may-be-the-most-relatable-macklemore-vine-ever"/>
        <filter val="http://www.buzzfeed.com/ryanhatesthis/a-big-sinkhole-swallowed-a-bunch-of-cars"/>
        <filter val="http://www.buzzfeed.com/tasneemnashrulla/the-hummus-is-a-satirical-news-website-being-hailed-as-the-o"/>
        <filter val="http://www.buzzfeed.com/briangalindo/this-supercut-of-maria-la-del-barrios-soraya-montenegro-dram"/>
        <filter val="http://www.buzzfeed.com/ellievhall/this-video-of-a-penguin-chasing-her-human-friend-is-the-abso"/>
        <filter val="http://www.buzzfeed.com/erinchack/these-ithaca-college-students-dont-speak-african"/>
        <filter val="http://www.buzzfeed.com/doree/this-adorable-rescued-fox-will-melt-your-heart"/>
        <filter val="http://www.buzzfeed.com/hnigatu/what-its-like-being-a-black-student-at-white-colleg"/>
        <filter val="http://www.buzzfeed.com/qwantz/pope-timelord"/>
        <filter val="http://www.buzzfeed.com/maycie/this-miley-cyrus-superfan-got-naked-to-ask-her-to-his-high-s"/>
        <filter val="http://www.buzzfeed.com/adamdavis/for-everyone-who-knows-in-their-heart-that-spicy-food-is-the"/>
        <filter val="http://www.buzzfeed.com/simoncrerar/longest-place-names-ranked-from-long-to-very-very-long"/>
        <filter val="http://www.buzzfeed.com/alanwhite/werner-freund-the-man-who-lead-his-own-wolf-pack-has-died-ag"/>
        <filter val="http://www.buzzfeed.com/adamdavis/presidents-day-quiz"/>
        <filter val="http://www.buzzfeed.com/adriancarrasquillo/russia-wont-let-team-usa-receive-its-shipment-of-chobani-yog"/>
        <filter val="http://www.buzzfeed.com/josephbernstein/the-greatest-game-about-a-goat-ever-is-coming-out-this-sprin"/>
        <filter val="http://www.buzzfeed.com/chrisgeidner/nevada-attorney-general-seeks-to-withdraw-defense-of-same-se"/>
        <filter val="http://www.buzzfeed.com/laurenp94/epcot-centres-twitter-is-the-funniest-thing-youl-iqaf"/>
        <filter val="http://www.buzzfeed.com/alanwhite/this-goat-simulator-video-game-looks-amazing"/>
        <filter val="http://www.buzzfeed.com/video/rachelrothenberg/facts-that-will-change-your-mind-about-new-jersey"/>
        <filter val="http://www.buzzfeed.com/alisonvingiano/adorable-ten-girl-old-girl-petitions-for-a-disabled-american"/>
        <filter val="http://www.buzzfeed.com/alanwhite/can-you-spot-the-real-daily-mail-headline"/>
        <filter val="http://www.buzzfeed.com/bennyjohnson/russian-sports-that-should-have-totally-made-it-into-the-oly"/>
        <filter val="http://www.buzzfeed.com/azafar/epic-dance-routine-to-nicki-minaj-remix"/>
        <filter val="http://www.buzzfeed.com/alyssalandino/concerned-brother-uses-nicolas-cage-to-get-stolen-k5t0"/>
        <filter val="http://www.buzzfeed.com/mackenziekruvant/bob-costas-is-reporting-from-sochi-with-a-lovely-case-of-pin"/>
        <filter val="http://www.buzzfeed.com/skarlan/this-woman-came-out-to-her-entire-family-on-christmas-eve-an"/>
        <filter val="http://www.buzzfeed.com/mjkiebus/bobsledder-who-broke-through-his-bathroom-door-got-stuck-in"/>
        <filter val="http://www.buzzfeed.com/katieheaney/guess-how-much-these-romantic-hotel-rooms-cost"/>
        <filter val="http://www.buzzfeed.com/ashleyperez/comedy-central-host-nathan-fielder-behind-dumb-starbucks-cof"/>
        <filter val="http://www.buzzfeed.com/isaacfitzgerald/james-joyces-dirty-as-hell-love-letters"/>
        <filter val="http://www.buzzfeed.com/ckgurl/google-translated-disney-frozen-let-it-go"/>
        <filter val="http://www.buzzfeed.com/alanwhite/this-man-has-revinvented-the-door"/>
        <filter val="http://www.buzzfeed.com/alannaokun/the-definitive-ranking-of-vagina-euphemisms"/>
        <filter val="http://www.buzzfeed.com/kimberleydadds/there-was-a-mean-girls-reunion-with-lindsay-lohan-and-daniel"/>
        <filter val="http://www.buzzfeed.com/michaelblackmon/definitive-proof-that-blue-cheese-will-always-be-b-9hu9"/>
        <filter val="http://www.buzzfeed.com/azafar/kanye-west-10th-anniversary-college-dropout"/>
        <filter val="http://www.buzzfeed.com/ryanhatesthis/what-its-like-being-a-girl-in-a-comic-store"/>
        <filter val="http://www.buzzfeed.com/bradesposito/what-its-like-going-to-the-gym-in-australia"/>
        <filter val="http://www.buzzfeed.com/alanwhite/this-might-be-the-strangest-book-ever-written"/>
        <filter val="http://www.buzzfeed.com/bennyjohnson/deleted-tweets-clay-aiken-probably-doesnt-want-you-to-see-no"/>
        <filter val="http://www.buzzfeed.com/alanwhite/this-little-boy-who-had-no-friends-to-celebrate-his-birthday"/>
        <filter val="http://www.buzzfeed.com/passantino/nypd-reportedly-question-four-in-connection-with-hoffman"/>
        <filter val="http://www.buzzfeed.com/adriancarrasquillo/unbelievable-video-of-a-camera-hurtling-towards-earth-and-la"/>
        <filter val="http://www.buzzfeed.com/bradesposito/this-is-how-you-eat-vegemite"/>
        <filter val="http://www.buzzfeed.com/ailbhemalone/you-can-make-heart-shaped-fruit-and-vegetables-at-home-now"/>
        <filter val="http://www.buzzfeed.com/kevintang/if-you-like-tezuka-crossed-with-moomin-read-beautiful-darkne"/>
        <filter val="http://www.buzzfeed.com/louispeitzman/how-james-van-der-beek-became-a-character-actor-trapped-in-a"/>
        <filter val="http://www.buzzfeed.com/alanwhite/extreme-underwater-freediving-in-the-arctic"/>
        <filter val="http://www.buzzfeed.com/miriamberger/this-is-what-the-swiss-soccer-team-would-look-like-without-i"/>
        <filter val="http://www.buzzfeed.com/kellyoakes/are-you-smarter-than-a-crow"/>
        <filter val="http://www.buzzfeed.com/video/tlo27/eye-opening-facts-about-vaginas"/>
        <filter val="http://www.buzzfeed.com/jadesylvan/answers-to-every-question-you-have-about-my-queer-polyamorou"/>
        <filter val="http://www.buzzfeed.com/lyapalater/a-fan-rushed-taylor-swift-on-stage-and-she-was-kind-enough-t"/>
        <filter val="http://www.buzzfeed.com/louispeitzman/jerry-oconnell-appears-in-competing-pop-up-art-exhibit-next"/>
        <filter val="http://www.buzzfeed.com/kevinmcshane/awkward-valentines-for-your-most-complicated-relationships"/>
        <filter val="http://www.buzzfeed.com/food52/diy-fig-newton-recipe"/>
        <filter val="http://www.buzzfeed.com/susiearmitage/these-vladimir-putin-tattoos-are-works-of-art"/>
        <filter val="http://www.buzzfeed.com/tonymerevick/lgbt-skiers-and-snowboarders-club-throw-snowballs-at-putins"/>
        <filter val="http://www.buzzfeed.com/hillaryreinsberg/android-iphone-sex-survey"/>
        <filter val="http://www.buzzfeed.com/kmallikarjuna/in-case-you-were-wondering-what-animal-the-beast-actually-is"/>
        <filter val="http://www.buzzfeed.com/mbvd/british-surfer-may-have-ridden-the-biggest-wave-ever"/>
        <filter val="http://www.buzzfeed.com/maycie/apples-30th-anniversary-ad-was-shot-entirely-on-an-iphone"/>
        <filter val="http://www.buzzfeed.com/ailbhemalone/the-is-an-underwater-hotel-room-in-the-middle-of-the-indian"/>
        <filter val="http://www.buzzfeed.com/samstryker/definitive-ranking-of-high-school-cliques"/>
        <filter val="http://www.buzzfeed.com/michaelblackmon/what-incredibly-underrated-musician-should-everyon-9hu9"/>
        <filter val="http://www.buzzfeed.com/whitneyjefferson/ricky-martin-attempts-to-take-the-perfect-selfie"/>
        <filter val="http://www.buzzfeed.com/mrloganrhoades/erin-hamlin-becomes-first-american-to-medal-in-singles-luge"/>
        <filter val="http://www.buzzfeed.com/alanwhite/watch-this-radio-1-djs-magnificent-take-down-of-a-battle-rap"/>
        <filter val="http://www.buzzfeed.com/mrloganrhoades/two-guys-who-know-nothing-about-fashion-critique-the-15-bold"/>
        <filter val="http://www.buzzfeed.com/katienotopoulos/should-you-learn-to-code"/>
        <filter val="http://www.buzzfeed.com/jennaguillaume/australian-government-sends-graphic-message-to-asylum-seeker"/>
        <filter val="http://www.buzzfeed.com/hannahcgregg/who-are-your-states-olympic-athletes"/>
        <filter val="http://www.buzzfeed.com/rachelzarrell/whoopi-goldberg-says-dont-get-poop-faced-to-avoid-rape"/>
        <filter val="http://www.buzzfeed.com/passantino/president-obama-says-fox-news-is-absolutely-unfair-to-him"/>
        <filter val="http://www.buzzfeed.com/rachelzarrell/reporters-read-quotes-from-their-most-horrible-internet-comm"/>
        <filter val="http://www.buzzfeed.com/ellievhall/check-out-michelle-obamas-fabulous-french-state-dinner-dress"/>
        <filter val="http://www.buzzfeed.com/rubycramer/key-democratic-group-will-sit-out-midterms"/>
        <filter val="http://www.buzzfeed.com/jwherrman/flappy-bird-in-slow-motion-is-hauntingly-beautiful"/>
        <filter val="http://www.buzzfeed.com/jennaguillaume/these-hypnotised-footballers-are-the-funniest-thing-youll-se"/>
        <filter val="http://www.buzzfeed.com/suzefigs/the-definitive-ranking-of-cable-television-channel-9ynr"/>
        <filter val="http://www.buzzfeed.com/hannahcgregg/whats-your-favorite-cover-song"/>
        <filter val="http://www.buzzfeed.com/ryanhatesthis/a-teenager-wrote-a-gigantic-inspirational-message-to-his-mom"/>
        <filter val="http://www.buzzfeed.com/smbc/disciplines"/>
        <filter val="http://www.buzzfeed.com/briangalindo/listen-to-jimi-hendrixs-fantastic-final-interview"/>
        <filter val="http://www.buzzfeed.com/miriamberger/the-internet-gets-naked-to-support-lebanese-olympian-critici"/>
        <filter val="http://www.buzzfeed.com/kevintang/dan-goldman"/>
        <filter val="http://www.buzzfeed.com/briangalindo/can-you-guess-who-this-hunky-old-hollywood-celebrity-is"/>
        <filter val="http://www.buzzfeed.com/alanwhite/stoke-on-trent-council-will-send-residents-motivational-text"/>
        <filter val="http://www.buzzfeed.com/lyapalater/this-is-how-drake-really-feels-about-macklmore-sharing-his-t"/>
        <filter val="http://www.buzzfeed.com/bennyjohnson/modern-art-with-conservative-politicians-photoshopped-in-is"/>
        <filter val="http://www.buzzfeed.com/video/caitlincowie/what-could-you-buy-for-the-price-of-college"/>
        <filter val="http://www.buzzfeed.com/skarlan/mo-sochi-mo-problems-is-the-only-putin-pump-up-jam-you-need"/>
        <filter val="http://www.buzzfeed.com/leonoraepstein/you-will-totally-understand-the-little-girl-who-wrote-this-n"/>
        <filter val="http://www.buzzfeed.com/tanyachen/this-is-the-only-valentines-gift-anyone-really-wants-to-rece"/>
        <filter val="http://www.buzzfeed.com/christinebyrne/how-to-make-spaghetti-with-bacon-pecorino-and-fried-egg"/>
        <filter val="http://www.buzzfeed.com/danoshinsky/swimsuit-model-safety-video"/>
        <filter val="http://www.buzzfeed.com/matthewzeitlin/report-comcast-to-acquire-time-warner-cable-for-159-a-share"/>
        <filter val="http://www.buzzfeed.com/catvshuman/little-robot"/>
        <filter val="http://www.buzzfeed.com/whitneyjefferson/george-clooneys-revenge-on-tina-fey-and-amy-poehler-involves"/>
        <filter val="http://www.buzzfeed.com/krystieyandoli/why-jesus-shuttlesworth-should-be-your-favorite-basketball-p"/>
        <filter val="http://www.buzzfeed.com/ryanhatesthis/theres-a-twitter-account-that-turns-anything-into-candy-hear"/>
        <filter val="http://www.buzzfeed.com/lukelewis/this-sound-system-is-loud-enough-to-kill-you"/>
        <filter val="http://www.buzzfeed.com/kimberleydadds/selena-gomez-secretly-went-to-rehab-voluntarily-last-month"/>
        <filter val="http://www.buzzfeed.com/bennyjohnson/the-french-really-brought-their-selfie-game-to-the-white-hou"/>
        <filter val="http://www.buzzfeed.com/bradesposito/a-woman-was-released-from-prison-and-the-internet-went-menta"/>
        <filter val="http://www.buzzfeed.com/briangalindo/this-epic-photo-is-like-the-last-supper-of-90s-tv-teen-stars"/>
        <filter val="http://www.buzzfeed.com/ashleyperez/taylor-swift-cut-her-long-golden-locks"/>
        <filter val="http://www.buzzfeed.com/bml/knicks-point-guard-caught-yawning-on-court-in-overtime-of-ga"/>
        <filter val="http://www.buzzfeed.com/skarlan/on-loving-women-a-collection-of-comics-that-perfectly-captur"/>
        <filter val="http://www.buzzfeed.com/kmallikarjuna/psa-google-math"/>
        <filter val="http://www.buzzfeed.com/rachelzarrell/the-priceline-of-pot-will-help-you-find-the-cheapest-weed-ar"/>
        <filter val="http://www.buzzfeed.com/regajha/actress-jennifer-sky-tackles-the-modeling-industrys-darkest"/>
        <filter val="http://www.buzzfeed.com/lukelewis/heres-delightful-evidence-facebook-was-around-in-1902"/>
        <filter val="http://www.buzzfeed.com/lyapalater/ted-danson-once-did-mushrooms-with-woody-harrelson"/>
        <filter val="http://www.buzzfeed.com/josephbernstein/someone-built-a-robot-that-cannot-be-defeated-at-air-hockey"/>
        <filter val="http://www.buzzfeed.com/tonymerevick/lgbt-activists-launch-cheers-to-sochi-parody"/>
        <filter val="http://www.buzzfeed.com/kateaurthur/bill-cosby-nbc-allegations-sexual-assault"/>
        <filter val="http://www.buzzfeed.com/tasneemnashrulla/penguin-india-agrees-to-withdraw-and-destroy-all-copies-of-a"/>
        <filter val="http://www.buzzfeed.com/danoshinsky/the-beginners-guide-to-frequent-flier-miles"/>
        <filter val="http://www.buzzfeed.com/ariellecalderon/bryan-cranstons-selfie-game-is-better-than-yours"/>
        <filter val="http://www.buzzfeed.com/bennyjohnson/guests-at-the-white-house-state-dinner-tonight-will-be-eatin"/>
        <filter val="http://www.buzzfeed.com/patricksmith/this-is-what-burning-a-match-looks-like-at-4000-frames-per-s"/>
        <filter val="http://www.buzzfeed.com/bradesposito/you-have-to-watch-the-schapelle-corby-facebook-look-back-par"/>
        <filter val="http://www.buzzfeed.com/bml/the-curling-arena-in-sochi-is-literally-called-the-ice-cube"/>
        <filter val="http://www.buzzfeed.com/bennyjohnson/adorable-instagrams-of-us-olympians-when-they-were-kids"/>
        <filter val="http://www.buzzfeed.com/bennyjohnson/british-papers-tomorrow-are-going-to-be-all-about-a-clinton"/>
        <filter val="http://www.buzzfeed.com/keelyflaherty/this-is-what-happens-when-middle-earth-meets-wall-street"/>
        <filter val="http://www.buzzfeed.com/jarettwieselman/andy-cohen-officiated-an-incredibly-sweet-same-sex-wedding-o"/>
        <filter val="http://www.buzzfeed.com/josephbernstein/if-there-is-a-hero-in-this-ruined-world-it-is-keytar-god-jef"/>
        <filter val="http://www.buzzfeed.com/expresident/my-boyfriends-going-to-propose-and-i-dont-wan"/>
        <filter val="http://www.buzzfeed.com/bml/next-time-lets-do-this-without-the-bronze-medal"/>
        <filter val="http://www.buzzfeed.com/justinabarca/badger-from-breaking-bad-is-awful-at-basketball-in-new-guide"/>
        <filter val="http://www.buzzfeed.com/mariahsummers/jerry-seinfeld-thinks-the-fight-between-mens-wearhouse-and-j"/>
        <filter val="http://www.buzzfeed.com/whitneyjefferson/tell-us-about-yourselfie-stephanie-beatriz"/>
        <filter val="http://www.buzzfeed.com/rachelzarrell/fake-clay-aiken-attack-ad-uses-his-own-lyrics-against-him"/>
        <filter val="http://www.buzzfeed.com/whitneyjefferson/eva-mendes-says-shes-going-to-watch-the-notebook-and-cry-for"/>
        <filter val="http://www.buzzfeed.com/whitneyjefferson/sarah-jessica-parker-on-the-wendy-williams-show"/>
        <filter val="http://www.buzzfeed.com/scottybryan/taylor-lautners-new-gig-a-role-on-a-new-series-of-a-british"/>
        <filter val="http://www.buzzfeed.com/kevintang/wolfenjump"/>
        <filter val="http://www.buzzfeed.com/video/chrisreinacher/olympic-sports-you-wont-believe-actually-existed"/>
        <filter val="http://www.buzzfeed.com/arianelange/this-was-the-most-shocking-thing-in-bones-living-room"/>
        <filter val="http://www.buzzfeed.com/erinchack/nbc-broadcasted-some-dude-air-humping-a-horse-saddle"/>
        <filter val="http://www.buzzfeed.com/tracyclayton/this-vocabulary-lesson-given-to-icelandic-schoolchildren-is"/>
        <filter val="http://www.buzzfeed.com/clairepires/web-designer-raped-by-policemen-in-mumbai-after-lgbt-parade"/>
        <filter val="http://www.buzzfeed.com/patricksmith/this-japanese-blogger-queued-up-for-the-iphone-6-seven-month"/>
        <filter val="http://www.buzzfeed.com/christinebyrne/how-to-make-spaghetti-with-olive-capers-and-roasted-red-pepp"/>
        <filter val="http://www.buzzfeed.com/alanwhite/heres-what-happens-when-russians-try-to-translate-american-s"/>
        <filter val="http://www.buzzfeed.com/patricksmith/iran-is-parading-cardboard-cutouts-of-ayatollah-khomeini"/>
        <filter val="http://www.buzzfeed.com/emilyhennen/john-krasinski-jimmy-kimmel-give-away-15-million-from-esuran"/>
        <filter val="http://www.buzzfeed.com/kristinchirico/which-object-at-iamsorry-should-you-talk-to-shia-labeouf-abo"/>
        <filter val="http://www.buzzfeed.com/susanstraight/beauty-a-boy-burns-and-a-shopping-cart"/>
        <filter val="http://www.buzzfeed.com/lesterfeder/watch-anti-gay-pro-putin-americans-demonstrate-on-the-street"/>
        <filter val="http://www.buzzfeed.com/scottybryan/heres-more-conclusive-proof-that-television-subtitles-arent"/>
        <filter val="http://www.buzzfeed.com/austinhunt/heres-what-happens-when-you-ask-people-to-draw-the-house-the"/>
        <filter val="http://www.buzzfeed.com/danoshinsky/these-digitally-altered-photos-of-the-winter-olympics-are-st"/>
        <filter val="http://www.buzzfeed.com/tomphillips/did-a-radioactive-earthquake-at-the-time-of-jesus-death-crea"/>
        <filter val="http://www.buzzfeed.com/kellyoakes/a-brand-new-impact-crater-just-appeared-on-mars"/>
        <filter val="http://www.buzzfeed.com/charliewarzel/are-these-the-first-iphone-6-photos"/>
        <filter val="http://www.buzzfeed.com/joelanderson/two-gold-medals-awarded-in-historic-downhill-skiing-dead-hea"/>
        <filter val="http://www.buzzfeed.com/kellyoakes/nasa-is-asking-private-companies-to-help-it-get-to-the-moon"/>
        <filter val="http://www.buzzfeed.com/sapna/jerry-seinfeld-wanted-a-show-he-could-put-in-your-pocket"/>
        <filter val="http://www.buzzfeed.com/andrewkaczynski/its-not-the-2000s-anymore-politics-edition"/>
        <filter val="http://www.buzzfeed.com/whitneyjefferson/rashida-jones-inaugural-column-for-glamour-mixed-messages"/>
        <filter val="http://www.buzzfeed.com/bml/shani-davis-comes-up-short-in-attempt-for-third-straight-gol"/>
        <filter val="http://www.buzzfeed.com/dorsey/brooklyn-residents-all-look-alike-to-this-cnn-anchor"/>
        <filter val="http://www.buzzfeed.com/charliewarzel/are-the-big-social-networks-saturated"/>
        <filter val="http://www.buzzfeed.com/andrewkaczynski/republican-governors-association-attacks-democrat-for-bill-p"/>
        <filter val="http://www.buzzfeed.com/emilyhennen/brooklyn-decker-didnt-always-look-like-brooklyn-decker"/>
        <filter val="http://www.buzzfeed.com/mbvd/new-video-shows-president-obama-meeting-his-half-brother-for"/>
        <filter val="http://www.buzzfeed.com/ronhogan/life-stories-rebecca-mead"/>
        <filter val="http://www.buzzfeed.com/katenocera/conservative-groups-stand-by-kentucky-senate-primary-challen"/>
        <filter val="http://www.buzzfeed.com/leonoraepstein/drew-barrymore-was-a-brilliant-actor-at-4-years-old"/>
        <filter val="http://www.buzzfeed.com/emilyhennen/jay-leno-made-a-cameo-in-lady-gagas-alejandro-video"/>
        <filter val="http://www.buzzfeed.com/miriamelder/check-out-this-crazy-photo-from-the-raucous-protest-site-at"/>
        <filter val="http://www.buzzfeed.com/ryanhatesthis/a-7-year-old-boy-who-died-of-brain-cancer-had-a-police-funer"/>
        <filter val="http://www.buzzfeed.com/ryanhatesthis/a-dad-is-trying-to-get-facebook-to-let-him-in-his-dead-sons"/>
        <filter val="http://www.buzzfeed.com/saeedjones/a-drag-queens-advice-on-how-get-valentines-day-right-or-die"/>
        <filter val="http://www.buzzfeed.com/justellis/a-journey-through-space-time-and-the-doctors-wardrobe"/>
        <filter val="http://www.buzzfeed.com/maycie/a-principal-recorded-the-most-epic-message-to-tell-parents-s"/>
        <filter val="http://www.buzzfeed.com/ryanhatesthis/a-tumblr-artist-reinvisioned-a-bunch-of-awesome-90s-cartoons"/>
        <filter val="http://www.buzzfeed.com/alanwhite/haunting-pictures-of-an-abandoned-asylum-in-italy"/>
        <filter val="http://www.buzzfeed.com/whitneyjefferson/amy-poehler-is-glowing-on-the-cover-of-ladies-home-journal"/>
        <filter val="http://www.buzzfeed.com/josephbernstein/angry-at-flappy-bird-get-your-sweet-sweet-revenge"/>
        <filter val="http://www.buzzfeed.com/taraalindsey/quiz-are-you-too-old-to-sleep-with-your-childhood-blanket"/>
        <filter val="http://www.buzzfeed.com/tabathaleggett/backstalking-is-the-best-thing-about-facebook"/>
        <filter val="http://www.buzzfeed.com/kimberleydadds/benedict-cumberbatch-stopped-by-sesame-street"/>
        <filter val="http://www.buzzfeed.com/tomphillips/brewery-launches-anti-putin-beer-in-protest-over-gay-rights"/>
        <filter val="http://www.buzzfeed.com/emmyf/buzzfeed-style-guide"/>
        <filter val="http://www.buzzfeed.com/moerder/can-you-spot-the-fake-grunge-song"/>
        <filter val="http://www.buzzfeed.com/video/kevinmcshane/can-you-watch-this-video-without-giggling"/>
        <filter val="http://www.buzzfeed.com/kasiagalazka/castaway-claims-to-have-been-at-sea-for-13-months"/>
        <filter val="http://www.buzzfeed.com/scottybryan/channel-4-have-changed-their-logo-to-support-gay-athletes-at"/>
        <filter val="http://www.buzzfeed.com/briangalindo/check-out-these-absurdly-funny-misheard-song-lyrics"/>
        <filter val="http://www.buzzfeed.com/azafar/clay-aiken-is-running-for-congress-in-north-carolina"/>
        <filter val="http://www.buzzfeed.com/mylestanzer/do-you-know-how-to-step-over-a-new-york-city-slush-puddle"/>
        <filter val="http://www.buzzfeed.com/sapna/every-way-duke-is-better-than-unc"/>
        <filter val="http://www.buzzfeed.com/mjs538/everything-you-need-to-know-about-the-bill-nye-and-ken-ham-d"/>
        <filter val="http://www.buzzfeed.com/jwherrman/facebooks-nuclear-advantage"/>
        <filter val="http://www.buzzfeed.com/passantino/fox-reporter-saves-man-who-fell-headfirst-onto-tracks"/>
        <filter val="http://www.buzzfeed.com/clairepires/hunted-a-new-graphic-trailer-about-anti-gay-gangs-in-russia"/>
        <filter val="http://www.buzzfeed.com/video/chrisreinacher/how-much-water-do-you-use-in-a-day"/>
        <filter val="http://www.buzzfeed.com/christinebyrne/how-to-make-spaghetti-with-anchovies-garlic-and-parmesan"/>
        <filter val="http://www.buzzfeed.com/christinebyrne/how-to-sear-the-perfect-steak-for-your-valentine"/>
        <filter val="http://www.buzzfeed.com/lyapalater/if-shoshana-from-girls-was-an-olympian-then-wed-have-the-sos"/>
        <filter val="http://www.buzzfeed.com/whitneyjefferson/very-important-debates-with-the-cast-of-workaholics"/>
        <filter val="http://www.buzzfeed.com/ryanhatesthis/incredibly-life-like-statue-of-a-man-in-just-his-underwear-i"/>
        <filter val="http://www.buzzfeed.com/josephbernstein/inside-the-mind-of-the-man-who-broke-madden"/>
        <filter val="http://www.buzzfeed.com/peterlauria/janet-jackson-benefits-from-nipplegate-nostalgia"/>
        <filter val="http://www.buzzfeed.com/tanyachen/japan-has-formed-a-plus-sized-girl-group-and-theyre-calling"/>
        <filter val="http://www.buzzfeed.com/evanmcsan/joe-biden-has-one-overwhelming-reason-not-to-run-for-preside"/>
        <filter val="http://www.buzzfeed.com/patricksmith/journalists-are-having-a-rotten-time-at-sochi-and-their-twee"/>
        <filter val="http://www.buzzfeed.com/chelseamarshall/lena-dunhams-dog-lamby-has-a-little-human-face-and-my-heart"/>
        <filter val="http://www.buzzfeed.com/erinchack/lil-bub-and-andrew-wk-made-a-music-video-thatll-make-you-wan"/>
        <filter val="http://www.buzzfeed.com/samimain/maru-and-his-little-sister-play-fight-while-being-adorable"/>
        <filter val="http://www.buzzfeed.com/alanwhite/mcdonalds-wants-you-to-see-what-goes-into-its-chicken-nugget"/>
        <filter val="http://www.buzzfeed.com/keelyflaherty/members-from-this-small-town-rallied-together-to-support-a-n"/>
        <filter val="http://www.buzzfeed.com/skarlan/minnesota-high-school-student-recieves-death-threats-after-c"/>
        <filter val="http://www.buzzfeed.com/emilyhennen/nick-offerman-sings-a-song-about-weed-and-other-things"/>
        <filter val="http://www.buzzfeed.com/evanmcsan/operatives-bristle-as-dnc-chair-downplays-chances-of-winning"/>
        <filter val="http://www.buzzfeed.com/emilyhennen/pharrell-is-still-rocking-his-very-big-hat"/>
        <filter val="http://www.buzzfeed.com/patricksmith/police-detain-man-dressed-as-a-tactical-banana-while-carryin"/>
        <filter val="http://www.buzzfeed.com/evanmcsan/obama-tried-to-shoot-a-video-with-an-ipad-and-he-ended-up-lo"/>
        <filter val="http://www.buzzfeed.com/nowthisnews/pussy-riot-to-colbert-we-were-arrested-for-having-749g"/>
        <filter val="http://www.buzzfeed.com/adriancarrasquillo/real-pope-meets-chocolate-pope"/>
        <filter val="http://www.buzzfeed.com/mdeicke1/real-life-technology-predicted-by-star-trek"/>
        <filter val="http://www.buzzfeed.com/joelanderson/richie-incognito-blasts-former-dolphins-teammate-jonathan-ma"/>
        <filter val="http://www.buzzfeed.com/ellievhall/russian-olympian-figure-skates-to-ginuwines-pony-in-this-per"/>
        <filter val="http://www.buzzfeed.com/jimwaterson/scotland-legalises-marriage-equality"/>
        <filter val="http://www.buzzfeed.com/andrewkaczynski/scott-brown-sent-out-an-email-featuring-a-vaccine-truther-an"/>
        <filter val="http://www.buzzfeed.com/bradesposito/should-you-move-to-australia"/>
        <filter val="http://www.buzzfeed.com/leonoraepstein/should-you-spend-valentines-day-with-your-new-love-interest"/>
        <filter val="http://www.buzzfeed.com/lukelewis/sleeping-man-hurled-150-feet-into-the-air-in-the-japanese-tv"/>
        <filter val="http://www.buzzfeed.com/danoshinsky/stanford-recruit-picks-stanford-in-most-stanford-way-possibl"/>
        <filter val="http://www.buzzfeed.com/video/micaela/starbucks-secret-menu-drinks-you-need-to-try"/>
        <filter val="http://www.buzzfeed.com/emilyhennen/supermodel-irina-shayk-shows-off-her-olympic-spirit-with-hom"/>
        <filter val="http://www.buzzfeed.com/patricksmith/take-a-terrifying-ride-on-the-snowboarding-course-that-keeps"/>
        <filter val="http://www.buzzfeed.com/video/justindailey/texts-that-prove-relationships-are-overrated"/>
        <filter val="http://www.buzzfeed.com/isaacfitzgerald/literacy-and-scotch"/>
        <filter val="http://www.buzzfeed.com/adambvary/the-monkey-king-china-box-office"/>
        <filter val="http://www.buzzfeed.com/video/dimitri/the-chances-of-you-being-famous"/>
        <filter val="http://www.buzzfeed.com/smbc/the-bill-nye-vs-ken-ham-debate-summed-up-in-comics"/>
        <filter val="http://www.buzzfeed.com/video/buzzfeedvideo/the-evolution-of-your-favorite-websites"/>
        <filter val="http://www.buzzfeed.com/alanwhite/this-is-the-horrific-moment-a-man-was-kicked-through-the-top"/>
        <filter val="http://www.buzzfeed.com/emilyhennen/kylie-jenner-hurts-her-back-while-jumping-on-a-trampoline-wi"/>
        <filter val="http://www.buzzfeed.com/bradesposito/the-northern-territory-celebrated-a-trains-10th-anniversary"/>
        <filter val="http://www.buzzfeed.com/lyapalater/the-official-hotness-ranking-of-the-caymen-islands-olympic-t"/>
        <filter val="http://www.buzzfeed.com/emofly/real-cookie-dough-oreo"/>
        <filter val="http://www.buzzfeed.com/mbvd/the-red-hot-chili-peppers-played-air-guitar-at-the-super-bow"/>
        <filter val="http://www.buzzfeed.com/jeffalt/the-story-of-super-bowl-48-told-through-instagram-gszs"/>
        <filter val="http://www.buzzfeed.com/rachelzarrell/there-is-a-peeing-sex-toy-that-people-use-to-pass-drug-tests"/>
        <filter val="http://www.buzzfeed.com/rsultan/theres-a-dj-school-for-babies-now-even-though-babies-are-you"/>
        <filter val="http://www.buzzfeed.com/alanwhite/this-woman-is-the-first-person-to-be-jailed-for-trolling-her"/>
        <filter val="http://www.buzzfeed.com/ellievhall/thousands-of-stray-dogs-are-being-killed-ahead-of-the-sochi"/>
        <filter val="http://www.buzzfeed.com/josephbernstein/twitter-the-console-war-is-a-sad-stalemate"/>
        <filter val="http://www.buzzfeed.com/lyapalater/two-veeps-collided-when-julia-louis-dreyfus-hung-out-with-jo"/>
        <filter val="http://www.buzzfeed.com/miriamberger/want-to-work-at-an-ngo-check-out-this-kenyan-mockumentary-fi"/>
        <filter val="http://www.buzzfeed.com/video/mbromberg/guys-guess-the-price-of-make-up"/>
        <filter val="http://www.buzzfeed.com/tomphillips/watch-an-irish-drag-queens-powerful-speech-about-homophobia"/>
        <filter val="http://www.buzzfeed.com/joannaborns/what-arbitrary-thing-are-you"/>
        <filter val="http://www.buzzfeed.com/alannaokun/what-font-are-you"/>
        <filter val="http://www.buzzfeed.com/ashleyperez/what-nice-thing-should-you-do-for-someone-today"/>
        <filter val="http://www.buzzfeed.com/ninjacowboy/what-the-girls-who-sang-america-the-beautiful-du-irad"/>
        <filter val="http://www.buzzfeed.com/ailbhemalone/when-you-put-beer-in-a-hot-frying-pan-it-turns-into-nightmar"/>
        <filter val="http://www.buzzfeed.com/jenlewis/which-labyrinth-character-are-you"/>
        <filter val="http://www.buzzfeed.com/summeranne/which-al-roker-are-you"/>
        <filter val="http://www.buzzfeed.com/peggy/which-design-aesthetic-are-you"/>
        <filter val="http://www.buzzfeed.com/kristinchirico/which-disney-couple-is-your-ideal-relationship"/>
        <filter val="http://www.buzzfeed.com/dorieanstevenson/which-roald-dahl-character-are-you"/>
        <filter val="http://www.buzzfeed.com/mrloganrhoades/which-underdog-nation-should-you-root-for-in-the-winter-olym"/>
        <filter val="http://www.buzzfeed.com/video/tlo27/why-does-my-body-smell"/>
        <filter val="http://www.buzzfeed.com/mattbellassai/why-you-should-be-totally-obsessed-with-british-tv-hunk-dan"/>
        <filter val="http://www.buzzfeed.com/austinhunt/will-ferrell-proves-hes-the-funniest-man-on-the-internet-in"/>
        <filter val="http://www.buzzfeed.com/ariellecalderon/would-you-rather-with-lucy-fry-zoey-deutch"/>
        <filter val="http://www.buzzfeed.com/kaylayandoli/you-absolutely-need-to-celebrate-galentineas-da-cqn5"/>
      </filters>
    </filterColumn>
    <filterColumn colId="2">
      <filters>
        <filter val="64"/>
        <filter val="76"/>
        <filter val="37"/>
        <filter val="50"/>
        <filter val="49"/>
        <filter val="53"/>
        <filter val="60"/>
        <filter val="47"/>
        <filter val="42"/>
        <filter val="66"/>
        <filter val="74"/>
        <filter val="61"/>
        <filter val="44"/>
        <filter val="46"/>
        <filter val="40"/>
        <filter val="35"/>
        <filter val="55"/>
        <filter val="24"/>
        <filter val="59"/>
        <filter val="52"/>
        <filter val="80"/>
        <filter val="56"/>
        <filter val="68"/>
        <filter val="65"/>
        <filter val="36"/>
        <filter val="58"/>
        <filter val="97"/>
        <filter val="48"/>
        <filter val="51"/>
        <filter val="63"/>
        <filter val="72"/>
        <filter val="57"/>
        <filter val="54"/>
        <filter val="30"/>
        <filter val="41"/>
        <filter val="45"/>
        <filter val="39"/>
        <filter val="62"/>
        <filter val="33"/>
        <filter val="71"/>
        <filter val="38"/>
        <filter val="77"/>
        <filter val="85"/>
        <filter val="43"/>
        <filter val="67"/>
        <filter val="100"/>
        <filter val="27"/>
        <filter val="86"/>
        <filter val="73"/>
        <filter val="26"/>
        <filter val="75"/>
        <filter val="19"/>
        <filter val="32"/>
        <filter val="94"/>
        <filter val="104"/>
        <filter val="22"/>
        <filter val="29"/>
        <filter val="34"/>
        <filter val="78"/>
        <filter val="84"/>
        <filter val="69"/>
        <filter val="81"/>
        <filter val="83"/>
        <filter val="12"/>
        <filter val="82"/>
        <filter val="16"/>
        <filter val="88"/>
        <filter val="13"/>
        <filter val="91"/>
        <filter val="95"/>
        <filter val="92"/>
        <filter val="28"/>
        <filter val="79"/>
        <filter val="31"/>
        <filter val="25"/>
        <filter val="70"/>
        <filter val="93"/>
        <filter val="99"/>
        <filter val="90"/>
        <filter val="101"/>
        <filter val="89"/>
        <filter val="98"/>
        <filter val="20"/>
        <filter val="96"/>
        <filter val="18"/>
        <filter val="23"/>
      </filters>
    </filterColumn>
    <filterColumn colId="3">
      <filters>
        <filter val="Yes"/>
        <filter val="No"/>
      </filters>
    </filterColumn>
    <filterColumn colId="4">
      <filters>
        <filter val="No"/>
        <filter val="Yes"/>
      </filters>
    </filterColumn>
    <filterColumn colId="6">
      <filters>
        <filter val="No"/>
        <filter val="Yes"/>
      </filters>
    </filterColumn>
    <filterColumn colId="7">
      <filters>
        <filter val="No"/>
        <filter val="Yes"/>
      </filters>
    </filterColumn>
    <filterColumn colId="8">
      <filters>
        <filter val="67035"/>
        <filter val="123178"/>
        <filter val="80407"/>
        <filter val="98650"/>
        <filter val="48548"/>
        <filter val="53554"/>
        <filter val="61703"/>
        <filter val="42224"/>
        <filter val="28819"/>
        <filter val="28094"/>
        <filter val="22997"/>
        <filter val="38978"/>
        <filter val="38043"/>
        <filter val="28267"/>
        <filter val="24794"/>
        <filter val="26275"/>
        <filter val="19722"/>
        <filter val="17380"/>
        <filter val="15447"/>
        <filter val="14579"/>
        <filter val="11946"/>
        <filter val="11109"/>
        <filter val="13432"/>
        <filter val="12604"/>
        <filter val="9161"/>
        <filter val="10387"/>
        <filter val="12090"/>
        <filter val="8599"/>
        <filter val="11354"/>
        <filter val="8081"/>
        <filter val="8675"/>
        <filter val="6300"/>
        <filter val="7608"/>
        <filter val="7946"/>
        <filter val="7084"/>
        <filter val="6285"/>
        <filter val="6526"/>
        <filter val="5801"/>
        <filter val="5738"/>
        <filter val="6077"/>
        <filter val="5181"/>
        <filter val="6022"/>
        <filter val="3494"/>
        <filter val="3859"/>
        <filter val="4615"/>
        <filter val="2993"/>
        <filter val="2539"/>
        <filter val="3143"/>
        <filter val="2675"/>
        <filter val="5226"/>
        <filter val="3083"/>
        <filter val="2423"/>
        <filter val="3250"/>
        <filter val="3435"/>
        <filter val="2888"/>
        <filter val="2837"/>
        <filter val="4293"/>
        <filter val="1865"/>
        <filter val="1694"/>
        <filter val="2609"/>
        <filter val="3086"/>
        <filter val="2027"/>
        <filter val="1816"/>
        <filter val="2286"/>
        <filter val="1613"/>
        <filter val="2216"/>
        <filter val="2460"/>
        <filter val="1715"/>
        <filter val="1649"/>
        <filter val="1507"/>
        <filter val="1768"/>
        <filter val="1531"/>
        <filter val="1171"/>
        <filter val="1382"/>
        <filter val="1381"/>
        <filter val="2045"/>
        <filter val="1425"/>
        <filter val="1281"/>
        <filter val="1406"/>
        <filter val="1233"/>
        <filter val="1091"/>
        <filter val="1280"/>
        <filter val="1640"/>
        <filter val="1276"/>
        <filter val="1025"/>
        <filter val="1129"/>
        <filter val="1063"/>
        <filter val="765"/>
        <filter val="1092"/>
        <filter val="1586"/>
        <filter val="1046"/>
        <filter val="659"/>
        <filter val="1498"/>
        <filter val="1351"/>
        <filter val="932"/>
        <filter val="1674"/>
        <filter val="999"/>
        <filter val="1100"/>
        <filter val="662"/>
        <filter val="933"/>
        <filter val="793"/>
        <filter val="903"/>
        <filter val="621"/>
        <filter val="1135"/>
        <filter val="791"/>
        <filter val="785"/>
        <filter val="630"/>
        <filter val="551"/>
        <filter val="1043"/>
        <filter val="876"/>
        <filter val="717"/>
        <filter val="606"/>
        <filter val="633"/>
        <filter val="722"/>
        <filter val="709"/>
        <filter val="627"/>
        <filter val="539"/>
        <filter val="464"/>
        <filter val="521"/>
        <filter val="799"/>
        <filter val="708"/>
        <filter val="603"/>
        <filter val="639"/>
        <filter val="505"/>
        <filter val="684"/>
        <filter val="545"/>
        <filter val="636"/>
        <filter val="453"/>
        <filter val="487"/>
        <filter val="448"/>
        <filter val="457"/>
        <filter val="446"/>
        <filter val="515"/>
        <filter val="548"/>
        <filter val="511"/>
        <filter val="348"/>
        <filter val="482"/>
        <filter val="419"/>
        <filter val="344"/>
        <filter val="501"/>
        <filter val="313"/>
        <filter val="310"/>
        <filter val="298"/>
        <filter val="420"/>
        <filter val="243"/>
        <filter val="387"/>
        <filter val="335"/>
        <filter val="315"/>
        <filter val="258"/>
        <filter val="241"/>
        <filter val="231"/>
        <filter val="168"/>
        <filter val="293"/>
        <filter val="205"/>
        <filter val="153"/>
        <filter val="152"/>
        <filter val="176"/>
        <filter val="166"/>
        <filter val="252"/>
        <filter val="295"/>
        <filter val="162"/>
        <filter val="227"/>
        <filter val="146"/>
        <filter val="122"/>
        <filter val="129"/>
        <filter val="126"/>
        <filter val="191"/>
        <filter val="182"/>
        <filter val="106"/>
        <filter val="89"/>
        <filter val="84"/>
        <filter val="45"/>
        <filter val="52"/>
        <filter val="74"/>
        <filter val="63"/>
        <filter val="46"/>
        <filter val="43"/>
        <filter val="55"/>
        <filter val="9"/>
        <filter val="6"/>
        <filter val="25"/>
        <filter val="18"/>
        <filter val="1"/>
        <filter val="0"/>
        <filter val="127670"/>
        <filter val="79641"/>
        <filter val="209903"/>
        <filter val="72808"/>
        <filter val="77898"/>
        <filter val="69258"/>
        <filter val="57277"/>
        <filter val="39655"/>
        <filter val="34858"/>
        <filter val="17972"/>
        <filter val="31569"/>
        <filter val="45670"/>
        <filter val="21519"/>
        <filter val="20842"/>
        <filter val="31236"/>
        <filter val="21168"/>
        <filter val="27821"/>
        <filter val="32421"/>
        <filter val="26770"/>
        <filter val="29701"/>
        <filter val="11291"/>
        <filter val="18239"/>
        <filter val="10222"/>
        <filter val="14498"/>
        <filter val="14268"/>
        <filter val="24271"/>
        <filter val="8596"/>
        <filter val="11288"/>
        <filter val="5746"/>
        <filter val="5834"/>
        <filter val="10405"/>
        <filter val="7178"/>
        <filter val="10284"/>
        <filter val="10873"/>
        <filter val="5580"/>
        <filter val="4000"/>
        <filter val="4661"/>
        <filter val="3052"/>
        <filter val="6751"/>
        <filter val="5039"/>
        <filter val="3575"/>
        <filter val="3044"/>
        <filter val="2533"/>
        <filter val="5269"/>
        <filter val="3547"/>
        <filter val="2997"/>
        <filter val="2040"/>
        <filter val="2788"/>
        <filter val="3112"/>
        <filter val="3123"/>
        <filter val="3179"/>
        <filter val="2961"/>
        <filter val="2134"/>
        <filter val="2756"/>
        <filter val="1398"/>
        <filter val="1066"/>
        <filter val="3172"/>
        <filter val="1867"/>
        <filter val="2184"/>
        <filter val="972"/>
        <filter val="2217"/>
        <filter val="2775"/>
        <filter val="1642"/>
        <filter val="2213"/>
        <filter val="1959"/>
        <filter val="1452"/>
        <filter val="1637"/>
        <filter val="1031"/>
        <filter val="1814"/>
        <filter val="2292"/>
        <filter val="2019"/>
        <filter val="1698"/>
        <filter val="1009"/>
        <filter val="1179"/>
        <filter val="1269"/>
        <filter val="1089"/>
        <filter val="1590"/>
        <filter val="1654"/>
        <filter val="1438"/>
        <filter val="656"/>
        <filter val="1266"/>
        <filter val="544"/>
        <filter val="649"/>
        <filter val="1115"/>
        <filter val="1481"/>
        <filter val="1318"/>
        <filter val="1134"/>
        <filter val="1085"/>
        <filter val="1218"/>
        <filter val="583"/>
        <filter val="1337"/>
        <filter val="1034"/>
        <filter val="916"/>
        <filter val="1431"/>
        <filter val="987"/>
        <filter val="1147"/>
        <filter val="849"/>
        <filter val="1249"/>
        <filter val="566"/>
        <filter val="831"/>
        <filter val="889"/>
        <filter val="614"/>
        <filter val="702"/>
        <filter val="604"/>
        <filter val="1078"/>
        <filter val="727"/>
        <filter val="698"/>
        <filter val="850"/>
        <filter val="415"/>
        <filter val="568"/>
        <filter val="742"/>
        <filter val="594"/>
        <filter val="460"/>
        <filter val="887"/>
        <filter val="631"/>
        <filter val="540"/>
        <filter val="498"/>
        <filter val="537"/>
        <filter val="514"/>
        <filter val="506"/>
        <filter val="382"/>
        <filter val="432"/>
        <filter val="655"/>
        <filter val="451"/>
        <filter val="469"/>
        <filter val="433"/>
        <filter val="395"/>
        <filter val="624"/>
        <filter val="472"/>
        <filter val="426"/>
        <filter val="369"/>
        <filter val="536"/>
        <filter val="580"/>
        <filter val="778"/>
        <filter val="618"/>
        <filter val="325"/>
        <filter val="508"/>
        <filter val="412"/>
        <filter val="353"/>
        <filter val="276"/>
        <filter val="277"/>
        <filter val="221"/>
        <filter val="301"/>
        <filter val="317"/>
        <filter val="334"/>
        <filter val="305"/>
        <filter val="434"/>
        <filter val="363"/>
        <filter val="555"/>
        <filter val="332"/>
        <filter val="230"/>
        <filter val="151"/>
        <filter val="242"/>
        <filter val="268"/>
        <filter val="371"/>
        <filter val="219"/>
        <filter val="261"/>
        <filter val="178"/>
        <filter val="327"/>
        <filter val="208"/>
        <filter val="273"/>
        <filter val="193"/>
        <filter val="194"/>
        <filter val="269"/>
        <filter val="199"/>
        <filter val="179"/>
        <filter val="216"/>
        <filter val="137"/>
        <filter val="141"/>
        <filter val="160"/>
        <filter val="189"/>
        <filter val="95"/>
        <filter val="117"/>
        <filter val="120"/>
        <filter val="226"/>
        <filter val="118"/>
        <filter val="138"/>
        <filter val="149"/>
        <filter val="136"/>
        <filter val="170"/>
        <filter val="125"/>
        <filter val="98"/>
        <filter val="172"/>
        <filter val="87"/>
        <filter val="143"/>
        <filter val="88"/>
        <filter val="92"/>
        <filter val="69"/>
        <filter val="111"/>
        <filter val="100"/>
        <filter val="116"/>
        <filter val="83"/>
        <filter val="79"/>
        <filter val="104"/>
        <filter val="72"/>
        <filter val="71"/>
        <filter val="62"/>
        <filter val="78"/>
        <filter val="86"/>
        <filter val="73"/>
        <filter val="91"/>
        <filter val="31"/>
        <filter val="49"/>
        <filter val="51"/>
        <filter val="20"/>
        <filter val="50"/>
        <filter val="41"/>
        <filter val="38"/>
        <filter val="37"/>
        <filter val="16"/>
        <filter val="29"/>
        <filter val="32"/>
        <filter val="30"/>
        <filter val="26"/>
        <filter val="17"/>
        <filter val="14"/>
        <filter val="11"/>
        <filter val="22"/>
        <filter val="10"/>
        <filter val="15"/>
        <filter val="5"/>
        <filter val="8"/>
        <filter val="7"/>
        <filter val="2"/>
      </filters>
    </filterColumn>
    <filterColumn colId="9">
      <filters>
        <filter val="16545"/>
        <filter val="34362"/>
        <filter val="34454"/>
        <filter val="35971"/>
        <filter val="25567"/>
        <filter val="19676"/>
        <filter val="15618"/>
        <filter val="15825"/>
        <filter val="17087"/>
        <filter val="18630"/>
        <filter val="11441"/>
        <filter val="15277"/>
        <filter val="13783"/>
        <filter val="15530"/>
        <filter val="8946"/>
        <filter val="8822"/>
        <filter val="7139"/>
        <filter val="8058"/>
        <filter val="11703"/>
        <filter val="7481"/>
        <filter val="5094"/>
        <filter val="6364"/>
        <filter val="6892"/>
        <filter val="5413"/>
        <filter val="6716"/>
        <filter val="5504"/>
        <filter val="4005"/>
        <filter val="3278"/>
        <filter val="2020"/>
        <filter val="2782"/>
        <filter val="2464"/>
        <filter val="3228"/>
        <filter val="3337"/>
        <filter val="3330"/>
        <filter val="2371"/>
        <filter val="1925"/>
        <filter val="3365"/>
        <filter val="2218"/>
        <filter val="2382"/>
        <filter val="1935"/>
        <filter val="1921"/>
        <filter val="3076"/>
        <filter val="1634"/>
        <filter val="1515"/>
        <filter val="2276"/>
        <filter val="2134"/>
        <filter val="1862"/>
        <filter val="2110"/>
        <filter val="1143"/>
        <filter val="1890"/>
        <filter val="623"/>
        <filter val="1542"/>
        <filter val="1217"/>
        <filter val="1628"/>
        <filter val="1478"/>
        <filter val="768"/>
        <filter val="818"/>
        <filter val="1189"/>
        <filter val="1694"/>
        <filter val="1000"/>
        <filter val="908"/>
        <filter val="1303"/>
        <filter val="918"/>
        <filter val="1324"/>
        <filter val="1438"/>
        <filter val="1076"/>
        <filter val="917"/>
        <filter val="1116"/>
        <filter val="1061"/>
        <filter val="927"/>
        <filter val="1123"/>
        <filter val="1331"/>
        <filter val="878"/>
        <filter val="952"/>
        <filter val="977"/>
        <filter val="625"/>
        <filter val="745"/>
        <filter val="842"/>
        <filter val="653"/>
        <filter val="752"/>
        <filter val="808"/>
        <filter val="726"/>
        <filter val="777"/>
        <filter val="813"/>
        <filter val="588"/>
        <filter val="594"/>
        <filter val="680"/>
        <filter val="791"/>
        <filter val="910"/>
        <filter val="696"/>
        <filter val="711"/>
        <filter val="771"/>
        <filter val="638"/>
        <filter val="428"/>
        <filter val="949"/>
        <filter val="534"/>
        <filter val="602"/>
        <filter val="632"/>
        <filter val="600"/>
        <filter val="698"/>
        <filter val="650"/>
        <filter val="902"/>
        <filter val="606"/>
        <filter val="643"/>
        <filter val="674"/>
        <filter val="639"/>
        <filter val="530"/>
        <filter val="374"/>
        <filter val="400"/>
        <filter val="496"/>
        <filter val="404"/>
        <filter val="543"/>
        <filter val="444"/>
        <filter val="510"/>
        <filter val="424"/>
        <filter val="479"/>
        <filter val="457"/>
        <filter val="450"/>
        <filter val="330"/>
        <filter val="455"/>
        <filter val="402"/>
        <filter val="301"/>
        <filter val="368"/>
        <filter val="344"/>
        <filter val="200"/>
        <filter val="314"/>
        <filter val="180"/>
        <filter val="423"/>
        <filter val="319"/>
        <filter val="292"/>
        <filter val="391"/>
        <filter val="325"/>
        <filter val="242"/>
        <filter val="312"/>
        <filter val="298"/>
        <filter val="370"/>
        <filter val="284"/>
        <filter val="275"/>
        <filter val="190"/>
        <filter val="235"/>
        <filter val="361"/>
        <filter val="252"/>
        <filter val="250"/>
        <filter val="286"/>
        <filter val="217"/>
        <filter val="259"/>
        <filter val="230"/>
        <filter val="215"/>
        <filter val="193"/>
        <filter val="187"/>
        <filter val="202"/>
        <filter val="115"/>
        <filter val="216"/>
        <filter val="209"/>
        <filter val="148"/>
        <filter val="143"/>
        <filter val="117"/>
        <filter val="176"/>
        <filter val="177"/>
        <filter val="162"/>
        <filter val="168"/>
        <filter val="157"/>
        <filter val="99"/>
        <filter val="118"/>
        <filter val="68"/>
        <filter val="83"/>
        <filter val="41"/>
        <filter val="87"/>
        <filter val="51"/>
        <filter val="54"/>
        <filter val="80"/>
        <filter val="77"/>
        <filter val="42"/>
        <filter val="50"/>
        <filter val="64"/>
        <filter val="59"/>
        <filter val="33"/>
        <filter val="31"/>
        <filter val="19"/>
        <filter val="11"/>
        <filter val="13"/>
        <filter val="7"/>
        <filter val="6"/>
        <filter val="5"/>
        <filter val="1"/>
        <filter val="0"/>
        <filter val="77674"/>
        <filter val="81230"/>
        <filter val="52563"/>
        <filter val="58257"/>
        <filter val="36364"/>
        <filter val="33238"/>
        <filter val="42551"/>
        <filter val="41072"/>
        <filter val="34141"/>
        <filter val="24955"/>
        <filter val="22405"/>
        <filter val="19033"/>
        <filter val="23333"/>
        <filter val="21028"/>
        <filter val="15050"/>
        <filter val="8813"/>
        <filter val="12831"/>
        <filter val="7982"/>
        <filter val="6995"/>
        <filter val="7292"/>
        <filter val="9506"/>
        <filter val="6946"/>
        <filter val="7568"/>
        <filter val="6915"/>
        <filter val="7309"/>
        <filter val="767"/>
        <filter val="5332"/>
        <filter val="5283"/>
        <filter val="6288"/>
        <filter val="4701"/>
        <filter val="3688"/>
        <filter val="3934"/>
        <filter val="2950"/>
        <filter val="3191"/>
        <filter val="2402"/>
        <filter val="2570"/>
        <filter val="1887"/>
        <filter val="2479"/>
        <filter val="1556"/>
        <filter val="2102"/>
        <filter val="1593"/>
        <filter val="1022"/>
        <filter val="922"/>
        <filter val="1333"/>
        <filter val="1304"/>
        <filter val="1385"/>
        <filter val="1265"/>
        <filter val="1062"/>
        <filter val="1543"/>
        <filter val="1229"/>
        <filter val="839"/>
        <filter val="1623"/>
        <filter val="1185"/>
        <filter val="2002"/>
        <filter val="865"/>
        <filter val="1148"/>
        <filter val="1247"/>
        <filter val="1585"/>
        <filter val="1102"/>
        <filter val="628"/>
        <filter val="710"/>
        <filter val="1141"/>
        <filter val="970"/>
        <filter val="1131"/>
        <filter val="938"/>
        <filter val="1279"/>
        <filter val="676"/>
        <filter val="622"/>
        <filter val="855"/>
        <filter val="318"/>
        <filter val="567"/>
        <filter val="707"/>
        <filter val="790"/>
        <filter val="620"/>
        <filter val="967"/>
        <filter val="539"/>
        <filter val="1181"/>
        <filter val="1042"/>
        <filter val="983"/>
        <filter val="762"/>
        <filter val="706"/>
        <filter val="538"/>
        <filter val="699"/>
        <filter val="616"/>
        <filter val="852"/>
        <filter val="545"/>
        <filter val="443"/>
        <filter val="429"/>
        <filter val="570"/>
        <filter val="345"/>
        <filter val="577"/>
        <filter val="383"/>
        <filter val="436"/>
        <filter val="477"/>
        <filter val="480"/>
        <filter val="399"/>
        <filter val="287"/>
        <filter val="434"/>
        <filter val="413"/>
        <filter val="407"/>
        <filter val="542"/>
        <filter val="309"/>
        <filter val="422"/>
        <filter val="238"/>
        <filter val="375"/>
        <filter val="225"/>
        <filter val="482"/>
        <filter val="267"/>
        <filter val="395"/>
        <filter val="358"/>
        <filter val="357"/>
        <filter val="227"/>
        <filter val="254"/>
        <filter val="262"/>
        <filter val="289"/>
        <filter val="274"/>
        <filter val="184"/>
        <filter val="359"/>
        <filter val="248"/>
        <filter val="232"/>
        <filter val="100"/>
        <filter val="158"/>
        <filter val="294"/>
        <filter val="141"/>
        <filter val="144"/>
        <filter val="186"/>
        <filter val="241"/>
        <filter val="276"/>
        <filter val="201"/>
        <filter val="211"/>
        <filter val="21"/>
        <filter val="125"/>
        <filter val="81"/>
        <filter val="179"/>
        <filter val="244"/>
        <filter val="188"/>
        <filter val="123"/>
        <filter val="48"/>
        <filter val="70"/>
        <filter val="113"/>
        <filter val="107"/>
        <filter val="198"/>
        <filter val="29"/>
        <filter val="153"/>
        <filter val="124"/>
        <filter val="131"/>
        <filter val="105"/>
        <filter val="129"/>
        <filter val="108"/>
        <filter val="127"/>
        <filter val="85"/>
        <filter val="101"/>
        <filter val="97"/>
        <filter val="103"/>
        <filter val="121"/>
        <filter val="39"/>
        <filter val="89"/>
        <filter val="82"/>
        <filter val="56"/>
        <filter val="66"/>
        <filter val="91"/>
        <filter val="60"/>
        <filter val="86"/>
        <filter val="74"/>
        <filter val="44"/>
        <filter val="133"/>
        <filter val="72"/>
        <filter val="106"/>
        <filter val="47"/>
        <filter val="58"/>
        <filter val="78"/>
        <filter val="79"/>
        <filter val="71"/>
        <filter val="62"/>
        <filter val="75"/>
        <filter val="46"/>
        <filter val="57"/>
        <filter val="23"/>
        <filter val="37"/>
        <filter val="65"/>
        <filter val="49"/>
        <filter val="34"/>
        <filter val="35"/>
        <filter val="28"/>
        <filter val="45"/>
        <filter val="38"/>
        <filter val="27"/>
        <filter val="40"/>
        <filter val="25"/>
        <filter val="26"/>
        <filter val="9"/>
        <filter val="16"/>
        <filter val="17"/>
        <filter val="15"/>
        <filter val="10"/>
      </filters>
    </filterColumn>
    <filterColumn colId="10">
      <filters>
        <filter val="140289"/>
        <filter val="43612"/>
        <filter val="34872"/>
        <filter val="9773"/>
        <filter val="23008"/>
        <filter val="19462"/>
        <filter val="7969"/>
        <filter val="26303"/>
        <filter val="28165"/>
        <filter val="27116"/>
        <filter val="37949"/>
        <filter val="17618"/>
        <filter val="18969"/>
        <filter val="23486"/>
        <filter val="17086"/>
        <filter val="9804"/>
        <filter val="13862"/>
        <filter val="11467"/>
        <filter val="7529"/>
        <filter val="7009"/>
        <filter val="11229"/>
        <filter val="9115"/>
        <filter val="5899"/>
        <filter val="6875"/>
        <filter val="7862"/>
        <filter val="4841"/>
        <filter val="3956"/>
        <filter val="6071"/>
        <filter val="4320"/>
        <filter val="5185"/>
        <filter val="3695"/>
        <filter val="5104"/>
        <filter val="3318"/>
        <filter val="2237"/>
        <filter val="3740"/>
        <filter val="4297"/>
        <filter val="2562"/>
        <filter val="2609"/>
        <filter val="3549"/>
        <filter val="2913"/>
        <filter val="2507"/>
        <filter val="1608"/>
        <filter val="2164"/>
        <filter val="3470"/>
        <filter val="2120"/>
        <filter val="1224"/>
        <filter val="2449"/>
        <filter val="2464"/>
        <filter val="2499"/>
        <filter val="2218"/>
        <filter val="755"/>
        <filter val="1580"/>
        <filter val="1490"/>
        <filter val="749"/>
        <filter val="1294"/>
        <filter val="2007"/>
        <filter val="368"/>
        <filter val="1373"/>
        <filter val="1121"/>
        <filter val="699"/>
        <filter val="997"/>
        <filter val="1575"/>
        <filter val="684"/>
        <filter val="1236"/>
        <filter val="845"/>
        <filter val="591"/>
        <filter val="978"/>
        <filter val="1075"/>
        <filter val="1340"/>
        <filter val="883"/>
        <filter val="837"/>
        <filter val="1395"/>
        <filter val="827"/>
        <filter val="801"/>
        <filter val="450"/>
        <filter val="929"/>
        <filter val="919"/>
        <filter val="930"/>
        <filter val="954"/>
        <filter val="1001"/>
        <filter val="876"/>
        <filter val="967"/>
        <filter val="311"/>
        <filter val="891"/>
        <filter val="841"/>
        <filter val="945"/>
        <filter val="908"/>
        <filter val="1086"/>
        <filter val="574"/>
        <filter val="287"/>
        <filter val="722"/>
        <filter val="1039"/>
        <filter val="327"/>
        <filter val="668"/>
        <filter val="477"/>
        <filter val="144"/>
        <filter val="614"/>
        <filter val="583"/>
        <filter val="955"/>
        <filter val="640"/>
        <filter val="630"/>
        <filter val="542"/>
        <filter val="563"/>
        <filter val="338"/>
        <filter val="584"/>
        <filter val="495"/>
        <filter val="456"/>
        <filter val="263"/>
        <filter val="396"/>
        <filter val="439"/>
        <filter val="641"/>
        <filter val="465"/>
        <filter val="473"/>
        <filter val="348"/>
        <filter val="512"/>
        <filter val="398"/>
        <filter val="474"/>
        <filter val="409"/>
        <filter val="195"/>
        <filter val="220"/>
        <filter val="179"/>
        <filter val="352"/>
        <filter val="232"/>
        <filter val="383"/>
        <filter val="342"/>
        <filter val="334"/>
        <filter val="339"/>
        <filter val="244"/>
        <filter val="279"/>
        <filter val="337"/>
        <filter val="226"/>
        <filter val="292"/>
        <filter val="276"/>
        <filter val="136"/>
        <filter val="181"/>
        <filter val="234"/>
        <filter val="166"/>
        <filter val="227"/>
        <filter val="258"/>
        <filter val="209"/>
        <filter val="318"/>
        <filter val="189"/>
        <filter val="298"/>
        <filter val="148"/>
        <filter val="277"/>
        <filter val="187"/>
        <filter val="120"/>
        <filter val="150"/>
        <filter val="186"/>
        <filter val="218"/>
        <filter val="231"/>
        <filter val="233"/>
        <filter val="182"/>
        <filter val="97"/>
        <filter val="80"/>
        <filter val="141"/>
        <filter val="243"/>
        <filter val="170"/>
        <filter val="214"/>
        <filter val="61"/>
        <filter val="96"/>
        <filter val="140"/>
        <filter val="54"/>
        <filter val="72"/>
        <filter val="65"/>
        <filter val="69"/>
        <filter val="92"/>
        <filter val="43"/>
        <filter val="17"/>
        <filter val="64"/>
        <filter val="29"/>
        <filter val="27"/>
        <filter val="68"/>
        <filter val="62"/>
        <filter val="75"/>
        <filter val="63"/>
        <filter val="47"/>
        <filter val="48"/>
        <filter val="14"/>
        <filter val="22"/>
        <filter val="19"/>
        <filter val="3"/>
        <filter val="16"/>
        <filter val="1"/>
        <filter val="0"/>
        <filter val="2"/>
        <filter val="141768"/>
        <filter val="141223"/>
        <filter val="28635"/>
        <filter val="75704"/>
        <filter val="89418"/>
        <filter val="61326"/>
        <filter val="62315"/>
        <filter val="30897"/>
        <filter val="21823"/>
        <filter val="45105"/>
        <filter val="26983"/>
        <filter val="10594"/>
        <filter val="21371"/>
        <filter val="23246"/>
        <filter val="18231"/>
        <filter val="24874"/>
        <filter val="10550"/>
        <filter val="6340"/>
        <filter val="10482"/>
        <filter val="7062"/>
        <filter val="21442"/>
        <filter val="7227"/>
        <filter val="14551"/>
        <filter val="9628"/>
        <filter val="6211"/>
        <filter val="559"/>
        <filter val="9562"/>
        <filter val="2847"/>
        <filter val="6836"/>
        <filter val="7506"/>
        <filter val="3241"/>
        <filter val="5446"/>
        <filter val="3291"/>
        <filter val="2041"/>
        <filter val="5190"/>
        <filter val="3068"/>
        <filter val="3048"/>
        <filter val="3434"/>
        <filter val="835"/>
        <filter val="1783"/>
        <filter val="2416"/>
        <filter val="3468"/>
        <filter val="658"/>
        <filter val="1298"/>
        <filter val="1592"/>
        <filter val="2462"/>
        <filter val="1818"/>
        <filter val="1682"/>
        <filter val="1144"/>
        <filter val="1409"/>
        <filter val="1473"/>
        <filter val="2542"/>
        <filter val="729"/>
        <filter val="2432"/>
        <filter val="1521"/>
        <filter val="413"/>
        <filter val="1435"/>
        <filter val="821"/>
        <filter val="1635"/>
        <filter val="771"/>
        <filter val="670"/>
        <filter val="1685"/>
        <filter val="679"/>
        <filter val="1079"/>
        <filter val="1207"/>
        <filter val="1025"/>
        <filter val="1238"/>
        <filter val="516"/>
        <filter val="446"/>
        <filter val="1201"/>
        <filter val="1534"/>
        <filter val="1401"/>
        <filter val="1114"/>
        <filter val="1146"/>
        <filter val="797"/>
        <filter val="266"/>
        <filter val="798"/>
        <filter val="928"/>
        <filter val="397"/>
        <filter val="1058"/>
        <filter val="1190"/>
        <filter val="682"/>
        <filter val="621"/>
        <filter val="695"/>
        <filter val="643"/>
        <filter val="538"/>
        <filter val="935"/>
        <filter val="814"/>
        <filter val="496"/>
        <filter val="443"/>
        <filter val="320"/>
        <filter val="376"/>
        <filter val="738"/>
        <filter val="312"/>
        <filter val="565"/>
        <filter val="589"/>
        <filter val="523"/>
        <filter val="147"/>
        <filter val="519"/>
        <filter val="366"/>
        <filter val="185"/>
        <filter val="597"/>
        <filter val="293"/>
        <filter val="527"/>
        <filter val="178"/>
        <filter val="295"/>
        <filter val="517"/>
        <filter val="407"/>
        <filter val="392"/>
        <filter val="347"/>
        <filter val="297"/>
        <filter val="388"/>
        <filter val="135"/>
        <filter val="387"/>
        <filter val="224"/>
        <filter val="169"/>
        <filter val="95"/>
        <filter val="173"/>
        <filter val="212"/>
        <filter val="123"/>
        <filter val="250"/>
        <filter val="270"/>
        <filter val="88"/>
        <filter val="344"/>
        <filter val="197"/>
        <filter val="142"/>
        <filter val="91"/>
        <filter val="174"/>
        <filter val="190"/>
        <filter val="219"/>
        <filter val="180"/>
        <filter val="25"/>
        <filter val="139"/>
        <filter val="248"/>
        <filter val="125"/>
        <filter val="161"/>
        <filter val="193"/>
        <filter val="145"/>
        <filter val="155"/>
        <filter val="90"/>
        <filter val="99"/>
        <filter val="235"/>
        <filter val="32"/>
        <filter val="67"/>
        <filter val="151"/>
        <filter val="119"/>
        <filter val="53"/>
        <filter val="110"/>
        <filter val="77"/>
        <filter val="159"/>
        <filter val="60"/>
        <filter val="104"/>
        <filter val="59"/>
        <filter val="70"/>
        <filter val="52"/>
        <filter val="84"/>
        <filter val="78"/>
        <filter val="11"/>
        <filter val="40"/>
        <filter val="34"/>
        <filter val="31"/>
        <filter val="71"/>
        <filter val="35"/>
        <filter val="26"/>
        <filter val="39"/>
        <filter val="38"/>
        <filter val="28"/>
        <filter val="8"/>
        <filter val="42"/>
        <filter val="18"/>
        <filter val="13"/>
        <filter val="7"/>
        <filter val="15"/>
        <filter val="4"/>
        <filter val="21"/>
        <filter val="6"/>
        <filter val="5"/>
        <filter val="9"/>
      </filters>
    </filterColumn>
    <filterColumn colId="11">
      <filters>
        <filter val="223869"/>
        <filter val="201152"/>
        <filter val="149733"/>
        <filter val="144394"/>
        <filter val="97123"/>
        <filter val="92692"/>
        <filter val="85290"/>
        <filter val="84352"/>
        <filter val="74071"/>
        <filter val="73840"/>
        <filter val="72387"/>
        <filter val="71873"/>
        <filter val="70795"/>
        <filter val="67283"/>
        <filter val="50826"/>
        <filter val="44901"/>
        <filter val="40723"/>
        <filter val="36905"/>
        <filter val="34679"/>
        <filter val="29069"/>
        <filter val="28269"/>
        <filter val="26588"/>
        <filter val="26223"/>
        <filter val="24892"/>
        <filter val="23739"/>
        <filter val="20732"/>
        <filter val="20051"/>
        <filter val="17948"/>
        <filter val="17694"/>
        <filter val="16048"/>
        <filter val="14834"/>
        <filter val="14632"/>
        <filter val="14263"/>
        <filter val="13513"/>
        <filter val="13195"/>
        <filter val="12507"/>
        <filter val="12453"/>
        <filter val="11911"/>
        <filter val="11732"/>
        <filter val="10586"/>
        <filter val="10505"/>
        <filter val="9865"/>
        <filter val="9820"/>
        <filter val="8479"/>
        <filter val="8255"/>
        <filter val="7973"/>
        <filter val="7304"/>
        <filter val="7113"/>
        <filter val="6785"/>
        <filter val="6783"/>
        <filter val="6604"/>
        <filter val="6205"/>
        <filter val="6104"/>
        <filter val="5957"/>
        <filter val="5812"/>
        <filter val="5660"/>
        <filter val="5612"/>
        <filter val="5479"/>
        <filter val="5272"/>
        <filter val="4761"/>
        <filter val="4730"/>
        <filter val="4693"/>
        <filter val="4327"/>
        <filter val="4309"/>
        <filter val="4294"/>
        <filter val="4287"/>
        <filter val="4137"/>
        <filter val="3968"/>
        <filter val="3809"/>
        <filter val="3785"/>
        <filter val="3774"/>
        <filter val="3699"/>
        <filter val="3444"/>
        <filter val="3161"/>
        <filter val="3159"/>
        <filter val="3120"/>
        <filter val="3099"/>
        <filter val="3042"/>
        <filter val="2989"/>
        <filter val="2939"/>
        <filter val="2900"/>
        <filter val="2882"/>
        <filter val="2835"/>
        <filter val="2764"/>
        <filter val="2755"/>
        <filter val="2684"/>
        <filter val="2668"/>
        <filter val="2651"/>
        <filter val="2642"/>
        <filter val="2576"/>
        <filter val="2569"/>
        <filter val="2479"/>
        <filter val="2469"/>
        <filter val="2463"/>
        <filter val="2447"/>
        <filter val="2358"/>
        <filter val="2352"/>
        <filter val="2309"/>
        <filter val="2285"/>
        <filter val="2249"/>
        <filter val="2173"/>
        <filter val="2121"/>
        <filter val="2095"/>
        <filter val="2086"/>
        <filter val="2079"/>
        <filter val="2018"/>
        <filter val="1954"/>
        <filter val="1725"/>
        <filter val="1695"/>
        <filter val="1680"/>
        <filter val="1672"/>
        <filter val="1652"/>
        <filter val="1651"/>
        <filter val="1641"/>
        <filter val="1639"/>
        <filter val="1567"/>
        <filter val="1563"/>
        <filter val="1416"/>
        <filter val="1395"/>
        <filter val="1380"/>
        <filter val="1324"/>
        <filter val="1302"/>
        <filter val="1289"/>
        <filter val="1256"/>
        <filter val="1239"/>
        <filter val="1232"/>
        <filter val="1226"/>
        <filter val="1193"/>
        <filter val="1155"/>
        <filter val="1120"/>
        <filter val="1085"/>
        <filter val="1077"/>
        <filter val="1074"/>
        <filter val="1063"/>
        <filter val="1033"/>
        <filter val="996"/>
        <filter val="990"/>
        <filter val="952"/>
        <filter val="932"/>
        <filter val="921"/>
        <filter val="914"/>
        <filter val="900"/>
        <filter val="866"/>
        <filter val="860"/>
        <filter val="848"/>
        <filter val="818"/>
        <filter val="806"/>
        <filter val="791"/>
        <filter val="714"/>
        <filter val="695"/>
        <filter val="659"/>
        <filter val="652"/>
        <filter val="649"/>
        <filter val="603"/>
        <filter val="595"/>
        <filter val="571"/>
        <filter val="566"/>
        <filter val="555"/>
        <filter val="544"/>
        <filter val="531"/>
        <filter val="526"/>
        <filter val="523"/>
        <filter val="515"/>
        <filter val="508"/>
        <filter val="478"/>
        <filter val="458"/>
        <filter val="380"/>
        <filter val="355"/>
        <filter val="348"/>
        <filter val="320"/>
        <filter val="287"/>
        <filter val="276"/>
        <filter val="269"/>
        <filter val="252"/>
        <filter val="220"/>
        <filter val="208"/>
        <filter val="200"/>
        <filter val="192"/>
        <filter val="163"/>
        <filter val="161"/>
        <filter val="124"/>
        <filter val="107"/>
        <filter val="43"/>
        <filter val="41"/>
        <filter val="39"/>
        <filter val="32"/>
        <filter val="8"/>
        <filter val="7"/>
        <filter val="1"/>
        <filter val="0"/>
        <filter val="347112"/>
        <filter val="302094"/>
        <filter val="291101"/>
        <filter val="206769"/>
        <filter val="203680"/>
        <filter val="163822"/>
        <filter val="162143"/>
        <filter val="111624"/>
        <filter val="90822"/>
        <filter val="88032"/>
        <filter val="80957"/>
        <filter val="75297"/>
        <filter val="66223"/>
        <filter val="65116"/>
        <filter val="64517"/>
        <filter val="54855"/>
        <filter val="51202"/>
        <filter val="46743"/>
        <filter val="44247"/>
        <filter val="44055"/>
        <filter val="42239"/>
        <filter val="32412"/>
        <filter val="32341"/>
        <filter val="31041"/>
        <filter val="27788"/>
        <filter val="25597"/>
        <filter val="23490"/>
        <filter val="19418"/>
        <filter val="18870"/>
        <filter val="18041"/>
        <filter val="17334"/>
        <filter val="16558"/>
        <filter val="16525"/>
        <filter val="16105"/>
        <filter val="13172"/>
        <filter val="9638"/>
        <filter val="9596"/>
        <filter val="8965"/>
        <filter val="8889"/>
        <filter val="7819"/>
        <filter val="7460"/>
        <filter val="7053"/>
        <filter val="7023"/>
        <filter val="6849"/>
        <filter val="6178"/>
        <filter val="5893"/>
        <filter val="5887"/>
        <filter val="5871"/>
        <filter val="5856"/>
        <filter val="5810"/>
        <filter val="5805"/>
        <filter val="5663"/>
        <filter val="5515"/>
        <filter val="5108"/>
        <filter val="5015"/>
        <filter val="4589"/>
        <filter val="4450"/>
        <filter val="4252"/>
        <filter val="4192"/>
        <filter val="4090"/>
        <filter val="4073"/>
        <filter val="4037"/>
        <filter val="4033"/>
        <filter val="4008"/>
        <filter val="3790"/>
        <filter val="3600"/>
        <filter val="3548"/>
        <filter val="3435"/>
        <filter val="3430"/>
        <filter val="3320"/>
        <filter val="3217"/>
        <filter val="3181"/>
        <filter val="3147"/>
        <filter val="3090"/>
        <filter val="3025"/>
        <filter val="3007"/>
        <filter val="2887"/>
        <filter val="2775"/>
        <filter val="2765"/>
        <filter val="2705"/>
        <filter val="2585"/>
        <filter val="2565"/>
        <filter val="2559"/>
        <filter val="2521"/>
        <filter val="2477"/>
        <filter val="2457"/>
        <filter val="2427"/>
        <filter val="2372"/>
        <filter val="2370"/>
        <filter val="2321"/>
        <filter val="2291"/>
        <filter val="2110"/>
        <filter val="2000"/>
        <filter val="1812"/>
        <filter val="1802"/>
        <filter val="1745"/>
        <filter val="1687"/>
        <filter val="1678"/>
        <filter val="1659"/>
        <filter val="1526"/>
        <filter val="1512"/>
        <filter val="1488"/>
        <filter val="1480"/>
        <filter val="1471"/>
        <filter val="1435"/>
        <filter val="1419"/>
        <filter val="1403"/>
        <filter val="1393"/>
        <filter val="1364"/>
        <filter val="1331"/>
        <filter val="1303"/>
        <filter val="1301"/>
        <filter val="1282"/>
        <filter val="1267"/>
        <filter val="1211"/>
        <filter val="1152"/>
        <filter val="1151"/>
        <filter val="1146"/>
        <filter val="1140"/>
        <filter val="1138"/>
        <filter val="1118"/>
        <filter val="1105"/>
        <filter val="1087"/>
        <filter val="1057"/>
        <filter val="1046"/>
        <filter val="1043"/>
        <filter val="999"/>
        <filter val="993"/>
        <filter val="992"/>
        <filter val="974"/>
        <filter val="973"/>
        <filter val="924"/>
        <filter val="899"/>
        <filter val="861"/>
        <filter val="851"/>
        <filter val="847"/>
        <filter val="833"/>
        <filter val="756"/>
        <filter val="752"/>
        <filter val="751"/>
        <filter val="739"/>
        <filter val="735"/>
        <filter val="699"/>
        <filter val="680"/>
        <filter val="678"/>
        <filter val="674"/>
        <filter val="668"/>
        <filter val="661"/>
        <filter val="650"/>
        <filter val="643"/>
        <filter val="587"/>
        <filter val="579"/>
        <filter val="561"/>
        <filter val="541"/>
        <filter val="525"/>
        <filter val="513"/>
        <filter val="511"/>
        <filter val="506"/>
        <filter val="485"/>
        <filter val="480"/>
        <filter val="472"/>
        <filter val="455"/>
        <filter val="452"/>
        <filter val="447"/>
        <filter val="433"/>
        <filter val="420"/>
        <filter val="415"/>
        <filter val="402"/>
        <filter val="389"/>
        <filter val="370"/>
        <filter val="364"/>
        <filter val="362"/>
        <filter val="357"/>
        <filter val="351"/>
        <filter val="334"/>
        <filter val="322"/>
        <filter val="301"/>
        <filter val="297"/>
        <filter val="295"/>
        <filter val="292"/>
        <filter val="291"/>
        <filter val="288"/>
        <filter val="278"/>
        <filter val="275"/>
        <filter val="267"/>
        <filter val="257"/>
        <filter val="244"/>
        <filter val="241"/>
        <filter val="238"/>
        <filter val="236"/>
        <filter val="235"/>
        <filter val="227"/>
        <filter val="226"/>
        <filter val="219"/>
        <filter val="217"/>
        <filter val="214"/>
        <filter val="212"/>
        <filter val="210"/>
        <filter val="206"/>
        <filter val="193"/>
        <filter val="185"/>
        <filter val="182"/>
        <filter val="180"/>
        <filter val="177"/>
        <filter val="154"/>
        <filter val="153"/>
        <filter val="149"/>
        <filter val="145"/>
        <filter val="144"/>
        <filter val="140"/>
        <filter val="138"/>
        <filter val="131"/>
        <filter val="128"/>
        <filter val="102"/>
        <filter val="101"/>
        <filter val="100"/>
        <filter val="96"/>
        <filter val="93"/>
        <filter val="86"/>
        <filter val="78"/>
        <filter val="75"/>
        <filter val="70"/>
        <filter val="68"/>
        <filter val="62"/>
        <filter val="61"/>
        <filter val="60"/>
        <filter val="59"/>
        <filter val="54"/>
        <filter val="53"/>
        <filter val="51"/>
        <filter val="48"/>
        <filter val="42"/>
        <filter val="38"/>
        <filter val="37"/>
        <filter val="28"/>
        <filter val="27"/>
        <filter val="26"/>
        <filter val="22"/>
        <filter val="18"/>
        <filter val="17"/>
      </filters>
    </filterColumn>
    <filterColumn colId="12">
      <filters>
        <filter val="6040"/>
        <filter val="2221"/>
        <filter val="751"/>
        <filter val="4134"/>
        <filter val="833"/>
        <filter val="1956"/>
        <filter val="4088"/>
        <filter val="638"/>
        <filter val="788"/>
        <filter val="1313"/>
        <filter val="436"/>
        <filter val="1145"/>
        <filter val="1608"/>
        <filter val="631"/>
        <filter val="819"/>
        <filter val="289"/>
        <filter val="199"/>
        <filter val="462"/>
        <filter val="506"/>
        <filter val="258"/>
        <filter val="711"/>
        <filter val="670"/>
        <filter val="547"/>
        <filter val="495"/>
        <filter val="442"/>
        <filter val="769"/>
        <filter val="269"/>
        <filter val="100"/>
        <filter val="329"/>
        <filter val="356"/>
        <filter val="246"/>
        <filter val="215"/>
        <filter val="275"/>
        <filter val="755"/>
        <filter val="260"/>
        <filter val="456"/>
        <filter val="496"/>
        <filter val="396"/>
        <filter val="155"/>
        <filter val="354"/>
        <filter val="292"/>
        <filter val="238"/>
        <filter val="384"/>
        <filter val="488"/>
        <filter val="167"/>
        <filter val="223"/>
        <filter val="92"/>
        <filter val="110"/>
        <filter val="212"/>
        <filter val="168"/>
        <filter val="331"/>
        <filter val="376"/>
        <filter val="202"/>
        <filter val="265"/>
        <filter val="193"/>
        <filter val="217"/>
        <filter val="163"/>
        <filter val="236"/>
        <filter val="222"/>
        <filter val="142"/>
        <filter val="186"/>
        <filter val="125"/>
        <filter val="127"/>
        <filter val="184"/>
        <filter val="228"/>
        <filter val="144"/>
        <filter val="169"/>
        <filter val="69"/>
        <filter val="301"/>
        <filter val="145"/>
        <filter val="277"/>
        <filter val="499"/>
        <filter val="37"/>
        <filter val="214"/>
        <filter val="99"/>
        <filter val="139"/>
        <filter val="96"/>
        <filter val="229"/>
        <filter val="264"/>
        <filter val="189"/>
        <filter val="82"/>
        <filter val="113"/>
        <filter val="61"/>
        <filter val="133"/>
        <filter val="83"/>
        <filter val="156"/>
        <filter val="123"/>
        <filter val="172"/>
        <filter val="140"/>
        <filter val="104"/>
        <filter val="243"/>
        <filter val="157"/>
        <filter val="108"/>
        <filter val="190"/>
        <filter val="117"/>
        <filter val="136"/>
        <filter val="109"/>
        <filter val="94"/>
        <filter val="200"/>
        <filter val="159"/>
        <filter val="196"/>
        <filter val="134"/>
        <filter val="60"/>
        <filter val="102"/>
        <filter val="137"/>
        <filter val="40"/>
        <filter val="112"/>
        <filter val="154"/>
        <filter val="119"/>
        <filter val="132"/>
        <filter val="170"/>
        <filter val="107"/>
        <filter val="180"/>
        <filter val="67"/>
        <filter val="74"/>
        <filter val="86"/>
        <filter val="79"/>
        <filter val="44"/>
        <filter val="106"/>
        <filter val="47"/>
        <filter val="636"/>
        <filter val="244"/>
        <filter val="62"/>
        <filter val="65"/>
        <filter val="87"/>
        <filter val="54"/>
        <filter val="51"/>
        <filter val="126"/>
        <filter val="81"/>
        <filter val="89"/>
        <filter val="88"/>
        <filter val="227"/>
        <filter val="254"/>
        <filter val="64"/>
        <filter val="63"/>
        <filter val="38"/>
        <filter val="71"/>
        <filter val="77"/>
        <filter val="13"/>
        <filter val="46"/>
        <filter val="80"/>
        <filter val="34"/>
        <filter val="35"/>
        <filter val="33"/>
        <filter val="68"/>
        <filter val="151"/>
        <filter val="73"/>
        <filter val="2"/>
        <filter val="30"/>
        <filter val="39"/>
        <filter val="24"/>
        <filter val="31"/>
        <filter val="22"/>
        <filter val="0"/>
        <filter val="4143"/>
        <filter val="1852"/>
        <filter val="4237"/>
        <filter val="710"/>
        <filter val="1009"/>
        <filter val="1903"/>
        <filter val="597"/>
        <filter val="911"/>
        <filter val="675"/>
        <filter val="793"/>
        <filter val="1774"/>
        <filter val="722"/>
        <filter val="345"/>
        <filter val="918"/>
        <filter val="962"/>
        <filter val="856"/>
        <filter val="4514"/>
        <filter val="439"/>
        <filter val="296"/>
        <filter val="377"/>
        <filter val="337"/>
        <filter val="440"/>
        <filter val="237"/>
        <filter val="855"/>
        <filter val="761"/>
        <filter val="273"/>
        <filter val="471"/>
        <filter val="218"/>
        <filter val="594"/>
        <filter val="603"/>
        <filter val="608"/>
        <filter val="148"/>
        <filter val="225"/>
        <filter val="207"/>
        <filter val="242"/>
        <filter val="192"/>
        <filter val="286"/>
        <filter val="390"/>
        <filter val="240"/>
        <filter val="191"/>
        <filter val="288"/>
        <filter val="114"/>
        <filter val="662"/>
        <filter val="418"/>
        <filter val="152"/>
        <filter val="128"/>
        <filter val="239"/>
        <filter val="72"/>
        <filter val="78"/>
        <filter val="185"/>
        <filter val="124"/>
        <filter val="257"/>
        <filter val="311"/>
        <filter val="285"/>
        <filter val="187"/>
        <filter val="95"/>
        <filter val="188"/>
        <filter val="162"/>
        <filter val="85"/>
        <filter val="129"/>
        <filter val="507"/>
        <filter val="122"/>
        <filter val="53"/>
        <filter val="194"/>
        <filter val="179"/>
        <filter val="45"/>
        <filter val="118"/>
        <filter val="146"/>
        <filter val="58"/>
        <filter val="20"/>
        <filter val="135"/>
        <filter val="116"/>
        <filter val="98"/>
        <filter val="70"/>
        <filter val="75"/>
        <filter val="393"/>
        <filter val="41"/>
        <filter val="52"/>
        <filter val="120"/>
        <filter val="93"/>
        <filter val="18"/>
        <filter val="115"/>
        <filter val="150"/>
        <filter val="91"/>
        <filter val="57"/>
        <filter val="397"/>
        <filter val="59"/>
        <filter val="25"/>
        <filter val="66"/>
        <filter val="101"/>
        <filter val="183"/>
        <filter val="130"/>
        <filter val="416"/>
        <filter val="90"/>
        <filter val="36"/>
        <filter val="55"/>
        <filter val="26"/>
        <filter val="50"/>
        <filter val="321"/>
        <filter val="111"/>
        <filter val="271"/>
        <filter val="27"/>
        <filter val="23"/>
        <filter val="42"/>
        <filter val="49"/>
        <filter val="29"/>
        <filter val="48"/>
        <filter val="175"/>
        <filter val="32"/>
        <filter val="21"/>
      </filters>
    </filterColumn>
    <filterColumn colId="13">
      <filters>
        <filter val="2217"/>
        <filter val="75"/>
        <filter val="5"/>
        <filter val="155"/>
        <filter val="215"/>
        <filter val="41"/>
        <filter val="219"/>
        <filter val="14"/>
        <filter val="7"/>
        <filter val="90"/>
        <filter val="76"/>
        <filter val="58"/>
        <filter val="123"/>
        <filter val="15"/>
        <filter val="28"/>
        <filter val="16"/>
        <filter val="47"/>
        <filter val="53"/>
        <filter val="9"/>
        <filter val="35"/>
        <filter val="4"/>
        <filter val="33"/>
        <filter val="11"/>
        <filter val="25"/>
        <filter val="3"/>
        <filter val="20"/>
        <filter val="13"/>
        <filter val="50"/>
        <filter val="24"/>
        <filter val="1"/>
        <filter val="1654"/>
        <filter val="52"/>
        <filter val="2"/>
        <filter val="0"/>
        <filter val="6"/>
        <filter val="21"/>
        <filter val="10"/>
        <filter val="8"/>
        <filter val="37"/>
        <filter val="12"/>
        <filter val="18"/>
        <filter val="17"/>
        <filter val="107"/>
        <filter val="34"/>
        <filter val="250"/>
        <filter val="26"/>
        <filter val="64"/>
        <filter val="30"/>
        <filter val="23"/>
        <filter val="132"/>
        <filter val="128"/>
        <filter val="80"/>
        <filter val="32"/>
        <filter val="95"/>
        <filter val="29"/>
        <filter val="22"/>
        <filter val="135"/>
        <filter val="49"/>
        <filter val="60"/>
        <filter val="57"/>
        <filter val="307"/>
        <filter val="19"/>
        <filter val="611"/>
      </filters>
    </filterColumn>
    <filterColumn colId="14">
      <filters>
        <filter val="187"/>
        <filter val="438"/>
        <filter val="50"/>
        <filter val="135"/>
        <filter val="253"/>
        <filter val="149"/>
        <filter val="891"/>
        <filter val="58"/>
        <filter val="53"/>
        <filter val="109"/>
        <filter val="52"/>
        <filter val="51"/>
        <filter val="39"/>
        <filter val="21"/>
        <filter val="611"/>
        <filter val="2256"/>
        <filter val="132"/>
        <filter val="343"/>
        <filter val="315"/>
        <filter val="3597"/>
        <filter val="0"/>
        <filter val="14"/>
        <filter val="49"/>
        <filter val="359"/>
        <filter val="195"/>
        <filter val="633"/>
        <filter val="2"/>
        <filter val="442"/>
        <filter val="5"/>
        <filter val="12"/>
        <filter val="30"/>
        <filter val="19"/>
        <filter val="226"/>
        <filter val="15"/>
        <filter val="44"/>
        <filter val="119"/>
        <filter val="11"/>
        <filter val="27"/>
        <filter val="6"/>
        <filter val="31"/>
        <filter val="32"/>
        <filter val="1"/>
        <filter val="614"/>
        <filter val="107"/>
        <filter val="9"/>
        <filter val="4"/>
        <filter val="85"/>
        <filter val="3"/>
        <filter val="7"/>
        <filter val="531"/>
        <filter val="34"/>
        <filter val="68"/>
        <filter val="115"/>
        <filter val="8"/>
        <filter val="626"/>
        <filter val="33"/>
        <filter val="288"/>
        <filter val="79"/>
        <filter val="163"/>
        <filter val="307"/>
        <filter val="22"/>
        <filter val="38"/>
        <filter val="57"/>
        <filter val="20"/>
        <filter val="18"/>
        <filter val="10"/>
        <filter val="23"/>
        <filter val="102"/>
        <filter val="37"/>
        <filter val="29"/>
        <filter val="93"/>
        <filter val="45"/>
        <filter val="17"/>
        <filter val="1159"/>
        <filter val="82"/>
        <filter val="16"/>
        <filter val="61"/>
        <filter val="43"/>
        <filter val="54"/>
        <filter val="134"/>
        <filter val="96"/>
        <filter val="113"/>
        <filter val="262"/>
        <filter val="13"/>
        <filter val="234"/>
        <filter val="71"/>
        <filter val="110"/>
        <filter val="148"/>
        <filter val="80"/>
        <filter val="25"/>
        <filter val="62"/>
        <filter val="144"/>
        <filter val="86"/>
      </filters>
    </filterColumn>
    <filterColumn colId="15">
      <filters>
        <filter val="187"/>
        <filter val="438"/>
        <filter val="50"/>
        <filter val="135"/>
        <filter val="253"/>
        <filter val="149"/>
        <filter val="891"/>
        <filter val="58"/>
        <filter val="53"/>
        <filter val="109"/>
        <filter val="52"/>
        <filter val="51"/>
        <filter val="39"/>
        <filter val="21"/>
        <filter val="611"/>
        <filter val="2256"/>
        <filter val="132"/>
        <filter val="343"/>
        <filter val="315"/>
        <filter val="3597"/>
        <filter val="31"/>
        <filter val="14"/>
        <filter val="49"/>
        <filter val="359"/>
        <filter val="195"/>
        <filter val="633"/>
        <filter val="2"/>
        <filter val="442"/>
        <filter val="5"/>
        <filter val="12"/>
        <filter val="30"/>
        <filter val="19"/>
        <filter val="226"/>
        <filter val="15"/>
        <filter val="44"/>
        <filter val="119"/>
        <filter val="11"/>
        <filter val="27"/>
        <filter val="6"/>
        <filter val="32"/>
        <filter val="1"/>
        <filter val="614"/>
        <filter val="107"/>
        <filter val="9"/>
        <filter val="4"/>
        <filter val="85"/>
        <filter val="0"/>
        <filter val="3"/>
        <filter val="7"/>
        <filter val="531"/>
        <filter val="34"/>
        <filter val="68"/>
        <filter val="115"/>
        <filter val="8"/>
        <filter val="626"/>
        <filter val="33"/>
        <filter val="288"/>
        <filter val="79"/>
        <filter val="163"/>
        <filter val="307"/>
        <filter val="22"/>
        <filter val="38"/>
        <filter val="57"/>
        <filter val="20"/>
        <filter val="18"/>
        <filter val="10"/>
        <filter val="23"/>
        <filter val="102"/>
        <filter val="37"/>
        <filter val="29"/>
        <filter val="93"/>
        <filter val="45"/>
        <filter val="17"/>
        <filter val="1159"/>
        <filter val="82"/>
        <filter val="16"/>
        <filter val="61"/>
        <filter val="43"/>
        <filter val="54"/>
        <filter val="76"/>
        <filter val="134"/>
        <filter val="96"/>
        <filter val="113"/>
        <filter val="24"/>
        <filter val="62"/>
        <filter val="262"/>
        <filter val="864"/>
        <filter val="261"/>
        <filter val="13"/>
        <filter val="234"/>
        <filter val="71"/>
        <filter val="126"/>
        <filter val="110"/>
        <filter val="148"/>
        <filter val="80"/>
        <filter val="66"/>
        <filter val="47"/>
        <filter val="25"/>
        <filter val="144"/>
        <filter val="86"/>
        <filter val="182"/>
      </filters>
    </filterColumn>
    <filterColumn colId="16">
      <filters>
        <filter val="15"/>
        <filter val="2"/>
        <filter val="1"/>
        <filter val="110"/>
        <filter val="5"/>
        <filter val="3"/>
        <filter val="302"/>
        <filter val="9"/>
        <filter val="0"/>
        <filter val="4"/>
        <filter val="27"/>
        <filter val="6"/>
        <filter val="73"/>
        <filter val="10"/>
        <filter val="43"/>
        <filter val="20"/>
        <filter val="7"/>
        <filter val="12"/>
        <filter val="8"/>
        <filter val="17"/>
      </filters>
    </filterColumn>
    <filterColumn colId="17">
      <filters>
        <filter val="0"/>
      </filters>
    </filterColumn>
    <filterColumn colId="18">
      <filters>
        <filter val="269"/>
        <filter val="70"/>
        <filter val="0"/>
        <filter val="15"/>
        <filter val="67"/>
        <filter val="6"/>
        <filter val="80"/>
        <filter val="65"/>
        <filter val="3"/>
        <filter val="63"/>
        <filter val="2"/>
        <filter val="5"/>
        <filter val="10"/>
        <filter val="3081"/>
        <filter val="1"/>
        <filter val="52"/>
        <filter val="82"/>
        <filter val="4"/>
        <filter val="53"/>
        <filter val="34"/>
        <filter val="54"/>
        <filter val="57"/>
        <filter val="58"/>
        <filter val="51"/>
        <filter val="91"/>
        <filter val="7614"/>
        <filter val="89"/>
        <filter val="55"/>
        <filter val="61"/>
        <filter val="115"/>
        <filter val="73"/>
        <filter val="76"/>
        <filter val="72"/>
        <filter val="155"/>
        <filter val="60"/>
        <filter val="311"/>
        <filter val="38"/>
        <filter val="78"/>
        <filter val="59"/>
        <filter val="26"/>
        <filter val="68"/>
      </filters>
    </filterColumn>
    <filterColumn colId="19">
      <filters>
        <filter val="0"/>
      </filters>
    </filterColumn>
    <sortState ref="A1:T601">
      <sortCondition descending="1" ref="L1:L601"/>
      <sortCondition descending="1" ref="D1:D601"/>
    </sortState>
  </autoFilter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14" defaultRowHeight="15.75"/>
  <cols>
    <col customWidth="1" min="1" max="1" width="129.0"/>
    <col customWidth="1" hidden="1" min="2" max="2" width="14.0"/>
    <col customWidth="1" min="3" max="3" width="15.43"/>
    <col customWidth="1" min="9" max="9" width="25.57"/>
  </cols>
  <sheetData>
    <row r="1">
      <c r="A1" s="12" t="s">
        <v>196</v>
      </c>
      <c r="B1" s="12" t="s">
        <v>197</v>
      </c>
      <c r="C1" s="2" t="s">
        <v>198</v>
      </c>
      <c r="D1" s="2" t="s">
        <v>199</v>
      </c>
      <c r="E1" s="2" t="s">
        <v>200</v>
      </c>
      <c r="F1" s="2" t="s">
        <v>201</v>
      </c>
      <c r="G1" s="2" t="s">
        <v>202</v>
      </c>
      <c r="H1" s="2" t="s">
        <v>1418</v>
      </c>
      <c r="I1" s="2" t="s">
        <v>203</v>
      </c>
      <c r="J1" s="2" t="s">
        <v>204</v>
      </c>
      <c r="K1" s="2" t="s">
        <v>205</v>
      </c>
      <c r="L1" s="2" t="s">
        <v>206</v>
      </c>
      <c r="M1" s="2" t="s">
        <v>207</v>
      </c>
      <c r="N1" s="2" t="s">
        <v>208</v>
      </c>
      <c r="O1" s="2" t="s">
        <v>209</v>
      </c>
      <c r="P1" s="2" t="s">
        <v>210</v>
      </c>
      <c r="Q1" s="2" t="s">
        <v>211</v>
      </c>
      <c r="R1" s="2" t="s">
        <v>212</v>
      </c>
      <c r="S1" s="2" t="s">
        <v>213</v>
      </c>
      <c r="T1" s="2" t="s">
        <v>214</v>
      </c>
      <c r="U1" s="2" t="s">
        <v>215</v>
      </c>
    </row>
    <row r="2">
      <c r="A2" s="20" t="s">
        <v>1419</v>
      </c>
      <c r="B2" s="13" t="str">
        <f>HYPERLINK("http://www.viralnova.com/20-marriage-tips/","http://www.viralnova.com/20-marriage-tips/")</f>
        <v>http://www.viralnova.com/20-marriage-tips/</v>
      </c>
      <c r="C2" s="5">
        <v>39</v>
      </c>
      <c r="D2" s="5" t="s">
        <v>218</v>
      </c>
      <c r="E2" s="5" t="s">
        <v>219</v>
      </c>
      <c r="F2" s="5"/>
      <c r="G2" s="5" t="s">
        <v>219</v>
      </c>
      <c r="H2" s="5"/>
      <c r="I2" s="5" t="s">
        <v>219</v>
      </c>
      <c r="J2" s="5">
        <v>495088</v>
      </c>
      <c r="K2" s="5">
        <v>288364</v>
      </c>
      <c r="L2" s="5">
        <v>130277</v>
      </c>
      <c r="M2" s="5">
        <v>913729</v>
      </c>
      <c r="N2" s="5">
        <v>3593</v>
      </c>
      <c r="O2" s="5">
        <v>455</v>
      </c>
      <c r="P2" s="5">
        <v>5692</v>
      </c>
      <c r="Q2" s="5">
        <v>5692</v>
      </c>
      <c r="R2" s="5">
        <v>109</v>
      </c>
      <c r="S2" s="5">
        <v>49</v>
      </c>
      <c r="T2" s="5">
        <v>4365</v>
      </c>
      <c r="U2" s="5">
        <v>0</v>
      </c>
    </row>
    <row r="3">
      <c r="A3" s="20" t="s">
        <v>1420</v>
      </c>
      <c r="B3" s="13" t="str">
        <f>HYPERLINK("http://www.viralnova.com/8-year-old-child-bride-dies/","http://www.viralnova.com/8-year-old-child-bride-dies/")</f>
        <v>http://www.viralnova.com/8-year-old-child-bride-dies/</v>
      </c>
      <c r="C3" s="5">
        <v>55</v>
      </c>
      <c r="D3" s="5" t="s">
        <v>218</v>
      </c>
      <c r="E3" s="5" t="s">
        <v>219</v>
      </c>
      <c r="F3" s="5"/>
      <c r="G3" s="5" t="s">
        <v>219</v>
      </c>
      <c r="H3" s="5"/>
      <c r="I3" s="5" t="s">
        <v>219</v>
      </c>
      <c r="J3" s="5">
        <v>142997</v>
      </c>
      <c r="K3" s="5">
        <v>244135</v>
      </c>
      <c r="L3" s="5">
        <v>384439</v>
      </c>
      <c r="M3" s="5">
        <v>771571</v>
      </c>
      <c r="N3" s="5">
        <v>2344</v>
      </c>
      <c r="O3" s="5">
        <v>148</v>
      </c>
      <c r="P3" s="5">
        <v>34</v>
      </c>
      <c r="Q3" s="5">
        <v>34</v>
      </c>
      <c r="R3" s="5">
        <v>56</v>
      </c>
      <c r="S3" s="5">
        <v>0</v>
      </c>
      <c r="T3" s="5">
        <v>0</v>
      </c>
      <c r="U3" s="5">
        <v>0</v>
      </c>
    </row>
    <row r="4">
      <c r="A4" s="20" t="s">
        <v>1421</v>
      </c>
      <c r="B4" s="13" t="str">
        <f>HYPERLINK("http://www.viralnova.com/here-are-12-unborn-animals-in-the-womb-theyre-absolutely-beautiful-especially-the-dolphin/","http://www.viralnova.com/here-are-12-unborn-animals-in-the-womb-theyre-absolutely-beautiful-especially-the-dolphin/")</f>
        <v>http://www.viralnova.com/here-are-12-unborn-animals-in-the-womb-theyre-absolutely-beautiful-especially-the-dolphin/</v>
      </c>
      <c r="C4" s="5">
        <v>92</v>
      </c>
      <c r="D4" s="5" t="s">
        <v>218</v>
      </c>
      <c r="E4" s="5" t="s">
        <v>219</v>
      </c>
      <c r="F4" s="5"/>
      <c r="G4" s="5" t="s">
        <v>219</v>
      </c>
      <c r="H4" s="5"/>
      <c r="I4" s="5" t="s">
        <v>219</v>
      </c>
      <c r="J4" s="5">
        <v>412462</v>
      </c>
      <c r="K4" s="5">
        <v>118291</v>
      </c>
      <c r="L4" s="5">
        <v>65167</v>
      </c>
      <c r="M4" s="5">
        <v>595920</v>
      </c>
      <c r="N4" s="5">
        <v>2480</v>
      </c>
      <c r="O4" s="5">
        <v>918</v>
      </c>
      <c r="P4" s="5">
        <v>1310</v>
      </c>
      <c r="Q4" s="5">
        <v>1310</v>
      </c>
      <c r="R4" s="5">
        <v>32</v>
      </c>
      <c r="S4" s="5">
        <v>0</v>
      </c>
      <c r="T4" s="5">
        <v>0</v>
      </c>
      <c r="U4" s="5">
        <v>0</v>
      </c>
    </row>
    <row r="5">
      <c r="A5" s="20" t="s">
        <v>1422</v>
      </c>
      <c r="B5" s="13" t="str">
        <f>HYPERLINK("http://www.viralnova.com/santa-photos/","http://www.viralnova.com/santa-photos/")</f>
        <v>http://www.viralnova.com/santa-photos/</v>
      </c>
      <c r="C5" s="5">
        <v>96</v>
      </c>
      <c r="D5" s="5" t="s">
        <v>218</v>
      </c>
      <c r="E5" s="5" t="s">
        <v>219</v>
      </c>
      <c r="F5" s="5"/>
      <c r="G5" s="5" t="s">
        <v>219</v>
      </c>
      <c r="H5" s="5"/>
      <c r="I5" s="5" t="s">
        <v>219</v>
      </c>
      <c r="J5" s="5">
        <v>366574</v>
      </c>
      <c r="K5" s="5">
        <v>96882</v>
      </c>
      <c r="L5" s="5">
        <v>59294</v>
      </c>
      <c r="M5" s="5">
        <v>522750</v>
      </c>
      <c r="N5" s="5">
        <v>1625</v>
      </c>
      <c r="O5" s="5">
        <v>513</v>
      </c>
      <c r="P5" s="5">
        <v>347</v>
      </c>
      <c r="Q5" s="5">
        <v>347</v>
      </c>
      <c r="R5" s="5">
        <v>12</v>
      </c>
      <c r="S5" s="5">
        <v>0</v>
      </c>
      <c r="T5" s="5">
        <v>0</v>
      </c>
      <c r="U5" s="5">
        <v>0</v>
      </c>
    </row>
    <row r="6">
      <c r="A6" s="20" t="s">
        <v>1423</v>
      </c>
      <c r="B6" s="13" t="str">
        <f>HYPERLINK("http://www.viralnova.com/realistic-paintings/","http://www.viralnova.com/realistic-paintings/")</f>
        <v>http://www.viralnova.com/realistic-paintings/</v>
      </c>
      <c r="C6" s="5">
        <v>67</v>
      </c>
      <c r="D6" s="5" t="s">
        <v>218</v>
      </c>
      <c r="E6" s="5" t="s">
        <v>219</v>
      </c>
      <c r="F6" s="5"/>
      <c r="G6" s="5" t="s">
        <v>219</v>
      </c>
      <c r="H6" s="5"/>
      <c r="I6" s="5" t="s">
        <v>219</v>
      </c>
      <c r="J6" s="5">
        <v>237608</v>
      </c>
      <c r="K6" s="5">
        <v>101078</v>
      </c>
      <c r="L6" s="5">
        <v>68848</v>
      </c>
      <c r="M6" s="5">
        <v>407534</v>
      </c>
      <c r="N6" s="5">
        <v>1796</v>
      </c>
      <c r="O6" s="5">
        <v>324</v>
      </c>
      <c r="P6" s="5">
        <v>1208</v>
      </c>
      <c r="Q6" s="5">
        <v>1208</v>
      </c>
      <c r="R6" s="5">
        <v>27</v>
      </c>
      <c r="S6" s="5">
        <v>7</v>
      </c>
      <c r="T6" s="5">
        <v>0</v>
      </c>
      <c r="U6" s="5">
        <v>0</v>
      </c>
    </row>
    <row r="7">
      <c r="A7" s="20" t="s">
        <v>1424</v>
      </c>
      <c r="B7" s="13" t="str">
        <f>HYPERLINK("http://www.viralnova.com/here-are-20-unbelievable-places-you-would-swear-arent-real-but-they-are/","http://www.viralnova.com/here-are-20-unbelievable-places-you-would-swear-arent-real-but-they-are/")</f>
        <v>http://www.viralnova.com/here-are-20-unbelievable-places-you-would-swear-arent-real-but-they-are/</v>
      </c>
      <c r="C7" s="5">
        <v>74</v>
      </c>
      <c r="D7" s="5" t="s">
        <v>218</v>
      </c>
      <c r="E7" s="5" t="s">
        <v>219</v>
      </c>
      <c r="F7" s="5"/>
      <c r="G7" s="5" t="s">
        <v>219</v>
      </c>
      <c r="H7" s="5"/>
      <c r="I7" s="5" t="s">
        <v>219</v>
      </c>
      <c r="J7" s="5">
        <v>166958</v>
      </c>
      <c r="K7" s="5">
        <v>67539</v>
      </c>
      <c r="L7" s="5">
        <v>30030</v>
      </c>
      <c r="M7" s="5">
        <v>264527</v>
      </c>
      <c r="N7" s="5">
        <v>939</v>
      </c>
      <c r="O7" s="5">
        <v>281</v>
      </c>
      <c r="P7" s="5">
        <v>4529</v>
      </c>
      <c r="Q7" s="5">
        <v>4529</v>
      </c>
      <c r="R7" s="5">
        <v>29</v>
      </c>
      <c r="S7" s="5">
        <v>0</v>
      </c>
      <c r="T7" s="5">
        <v>15</v>
      </c>
      <c r="U7" s="5">
        <v>0</v>
      </c>
    </row>
    <row r="8">
      <c r="A8" s="20" t="s">
        <v>1425</v>
      </c>
      <c r="B8" s="13" t="str">
        <f>HYPERLINK("http://www.viralnova.com/pinterest-fails/","http://www.viralnova.com/pinterest-fails/")</f>
        <v>http://www.viralnova.com/pinterest-fails/</v>
      </c>
      <c r="C8" s="5">
        <v>77</v>
      </c>
      <c r="D8" s="5" t="s">
        <v>218</v>
      </c>
      <c r="E8" s="5" t="s">
        <v>219</v>
      </c>
      <c r="F8" s="5"/>
      <c r="G8" s="5" t="s">
        <v>219</v>
      </c>
      <c r="H8" s="5"/>
      <c r="I8" s="5" t="s">
        <v>219</v>
      </c>
      <c r="J8" s="5">
        <v>136288</v>
      </c>
      <c r="K8" s="5">
        <v>46737</v>
      </c>
      <c r="L8" s="5">
        <v>38303</v>
      </c>
      <c r="M8" s="5">
        <v>221328</v>
      </c>
      <c r="N8" s="5">
        <v>530</v>
      </c>
      <c r="O8" s="5">
        <v>95</v>
      </c>
      <c r="P8" s="5">
        <v>202</v>
      </c>
      <c r="Q8" s="5">
        <v>202</v>
      </c>
      <c r="R8" s="5">
        <v>8</v>
      </c>
      <c r="S8" s="5">
        <v>0</v>
      </c>
      <c r="T8" s="5">
        <v>0</v>
      </c>
      <c r="U8" s="5">
        <v>0</v>
      </c>
    </row>
    <row r="9">
      <c r="A9" s="20" t="s">
        <v>1426</v>
      </c>
      <c r="B9" s="13" t="str">
        <f>HYPERLINK("http://www.viralnova.com/how-to-understand-women/","http://www.viralnova.com/how-to-understand-women/")</f>
        <v>http://www.viralnova.com/how-to-understand-women/</v>
      </c>
      <c r="C9" s="5">
        <v>82</v>
      </c>
      <c r="D9" s="5" t="s">
        <v>218</v>
      </c>
      <c r="E9" s="5" t="s">
        <v>219</v>
      </c>
      <c r="F9" s="5"/>
      <c r="G9" s="5" t="s">
        <v>219</v>
      </c>
      <c r="H9" s="5"/>
      <c r="I9" s="5" t="s">
        <v>219</v>
      </c>
      <c r="J9" s="5">
        <v>68722</v>
      </c>
      <c r="K9" s="5">
        <v>26456</v>
      </c>
      <c r="L9" s="5">
        <v>15247</v>
      </c>
      <c r="M9" s="5">
        <v>110425</v>
      </c>
      <c r="N9" s="5">
        <v>470</v>
      </c>
      <c r="O9" s="5">
        <v>24</v>
      </c>
      <c r="P9" s="5">
        <v>23</v>
      </c>
      <c r="Q9" s="5">
        <v>23</v>
      </c>
      <c r="R9" s="5">
        <v>8</v>
      </c>
      <c r="S9" s="5">
        <v>0</v>
      </c>
      <c r="T9" s="5">
        <v>0</v>
      </c>
      <c r="U9" s="5">
        <v>0</v>
      </c>
    </row>
    <row r="10">
      <c r="A10" s="20" t="s">
        <v>1427</v>
      </c>
      <c r="B10" s="13" t="str">
        <f>HYPERLINK("http://www.viralnova.com/farmers-pay-respects/","http://www.viralnova.com/farmers-pay-respects/")</f>
        <v>http://www.viralnova.com/farmers-pay-respects/</v>
      </c>
      <c r="C10" s="5">
        <v>84</v>
      </c>
      <c r="D10" s="5" t="s">
        <v>218</v>
      </c>
      <c r="E10" s="5" t="s">
        <v>219</v>
      </c>
      <c r="F10" s="5"/>
      <c r="G10" s="5" t="s">
        <v>219</v>
      </c>
      <c r="H10" s="5"/>
      <c r="I10" s="5" t="s">
        <v>219</v>
      </c>
      <c r="J10" s="5">
        <v>67612</v>
      </c>
      <c r="K10" s="5">
        <v>28937</v>
      </c>
      <c r="L10" s="5">
        <v>8973</v>
      </c>
      <c r="M10" s="5">
        <v>105522</v>
      </c>
      <c r="N10" s="5">
        <v>250</v>
      </c>
      <c r="O10" s="5">
        <v>20</v>
      </c>
      <c r="P10" s="5">
        <v>84</v>
      </c>
      <c r="Q10" s="5">
        <v>84</v>
      </c>
      <c r="R10" s="5">
        <v>20</v>
      </c>
      <c r="S10" s="5">
        <v>0</v>
      </c>
      <c r="T10" s="5">
        <v>0</v>
      </c>
      <c r="U10" s="5">
        <v>0</v>
      </c>
    </row>
    <row r="11">
      <c r="A11" s="20" t="s">
        <v>1428</v>
      </c>
      <c r="B11" s="13" t="str">
        <f>HYPERLINK("http://www.viralnova.com/touching-photos/","http://www.viralnova.com/touching-photos/")</f>
        <v>http://www.viralnova.com/touching-photos/</v>
      </c>
      <c r="C11" s="5">
        <v>86</v>
      </c>
      <c r="D11" s="5" t="s">
        <v>218</v>
      </c>
      <c r="E11" s="5" t="s">
        <v>219</v>
      </c>
      <c r="F11" s="5"/>
      <c r="G11" s="5" t="s">
        <v>219</v>
      </c>
      <c r="H11" s="5"/>
      <c r="I11" s="5" t="s">
        <v>219</v>
      </c>
      <c r="J11" s="5">
        <v>58553</v>
      </c>
      <c r="K11" s="5">
        <v>29314</v>
      </c>
      <c r="L11" s="5">
        <v>12010</v>
      </c>
      <c r="M11" s="5">
        <v>99877</v>
      </c>
      <c r="N11" s="5">
        <v>610</v>
      </c>
      <c r="O11" s="5">
        <v>67</v>
      </c>
      <c r="P11" s="5">
        <v>154</v>
      </c>
      <c r="Q11" s="5">
        <v>154</v>
      </c>
      <c r="R11" s="5">
        <v>47</v>
      </c>
      <c r="S11" s="5">
        <v>0</v>
      </c>
      <c r="T11" s="5">
        <v>0</v>
      </c>
      <c r="U11" s="5">
        <v>0</v>
      </c>
    </row>
    <row r="12">
      <c r="A12" s="20" t="s">
        <v>1429</v>
      </c>
      <c r="B12" s="13" t="str">
        <f>HYPERLINK("http://www.viralnova.com/animals-that-kill-humans/","http://www.viralnova.com/animals-that-kill-humans/")</f>
        <v>http://www.viralnova.com/animals-that-kill-humans/</v>
      </c>
      <c r="C12" s="5">
        <v>80</v>
      </c>
      <c r="D12" s="5" t="s">
        <v>218</v>
      </c>
      <c r="E12" s="5" t="s">
        <v>219</v>
      </c>
      <c r="F12" s="5"/>
      <c r="G12" s="5" t="s">
        <v>219</v>
      </c>
      <c r="H12" s="5"/>
      <c r="I12" s="5" t="s">
        <v>219</v>
      </c>
      <c r="J12" s="5">
        <v>45034</v>
      </c>
      <c r="K12" s="5">
        <v>26227</v>
      </c>
      <c r="L12" s="5">
        <v>16928</v>
      </c>
      <c r="M12" s="5">
        <v>88189</v>
      </c>
      <c r="N12" s="5">
        <v>487</v>
      </c>
      <c r="O12" s="5">
        <v>87</v>
      </c>
      <c r="P12" s="5">
        <v>43</v>
      </c>
      <c r="Q12" s="5">
        <v>43</v>
      </c>
      <c r="R12" s="5">
        <v>4</v>
      </c>
      <c r="S12" s="5">
        <v>0</v>
      </c>
      <c r="T12" s="5">
        <v>0</v>
      </c>
      <c r="U12" s="5">
        <v>0</v>
      </c>
    </row>
    <row r="13">
      <c r="A13" s="20" t="s">
        <v>1430</v>
      </c>
      <c r="B13" s="13" t="str">
        <f>HYPERLINK("http://www.viralnova.com/too-adorable/","http://www.viralnova.com/too-adorable/")</f>
        <v>http://www.viralnova.com/too-adorable/</v>
      </c>
      <c r="C13" s="5">
        <v>79</v>
      </c>
      <c r="D13" s="5" t="s">
        <v>218</v>
      </c>
      <c r="E13" s="5" t="s">
        <v>219</v>
      </c>
      <c r="F13" s="5"/>
      <c r="G13" s="5" t="s">
        <v>219</v>
      </c>
      <c r="H13" s="5"/>
      <c r="I13" s="5" t="s">
        <v>219</v>
      </c>
      <c r="J13" s="5">
        <v>52067</v>
      </c>
      <c r="K13" s="5">
        <v>25510</v>
      </c>
      <c r="L13" s="5">
        <v>9692</v>
      </c>
      <c r="M13" s="5">
        <v>87269</v>
      </c>
      <c r="N13" s="5">
        <v>266</v>
      </c>
      <c r="O13" s="5">
        <v>38</v>
      </c>
      <c r="P13" s="5">
        <v>666</v>
      </c>
      <c r="Q13" s="5">
        <v>666</v>
      </c>
      <c r="R13" s="5">
        <v>1</v>
      </c>
      <c r="S13" s="5">
        <v>0</v>
      </c>
      <c r="T13" s="5">
        <v>12</v>
      </c>
      <c r="U13" s="5">
        <v>0</v>
      </c>
    </row>
    <row r="14">
      <c r="A14" s="20" t="s">
        <v>1431</v>
      </c>
      <c r="B14" s="13" t="str">
        <f>HYPERLINK("http://www.viralnova.com/cat-shaming/","http://www.viralnova.com/cat-shaming/")</f>
        <v>http://www.viralnova.com/cat-shaming/</v>
      </c>
      <c r="C14" s="5">
        <v>88</v>
      </c>
      <c r="D14" s="5" t="s">
        <v>218</v>
      </c>
      <c r="E14" s="5" t="s">
        <v>219</v>
      </c>
      <c r="F14" s="5"/>
      <c r="G14" s="5" t="s">
        <v>219</v>
      </c>
      <c r="H14" s="5"/>
      <c r="I14" s="5" t="s">
        <v>219</v>
      </c>
      <c r="J14" s="5">
        <v>33645</v>
      </c>
      <c r="K14" s="5">
        <v>19265</v>
      </c>
      <c r="L14" s="5">
        <v>11700</v>
      </c>
      <c r="M14" s="5">
        <v>64610</v>
      </c>
      <c r="N14" s="5">
        <v>183</v>
      </c>
      <c r="O14" s="5">
        <v>41</v>
      </c>
      <c r="P14" s="5">
        <v>291</v>
      </c>
      <c r="Q14" s="5">
        <v>291</v>
      </c>
      <c r="R14" s="5">
        <v>0</v>
      </c>
      <c r="S14" s="5">
        <v>2</v>
      </c>
      <c r="T14" s="5">
        <v>0</v>
      </c>
      <c r="U14" s="5">
        <v>0</v>
      </c>
    </row>
    <row r="15">
      <c r="A15" s="20" t="s">
        <v>1432</v>
      </c>
      <c r="B15" s="13" t="str">
        <f>HYPERLINK("http://www.viralnova.com/what-happened-to-this-2-year-old-mastiff-made-me-sick-but-people-need-to-know-it/","http://www.viralnova.com/what-happened-to-this-2-year-old-mastiff-made-me-sick-but-people-need-to-know-it/")</f>
        <v>http://www.viralnova.com/what-happened-to-this-2-year-old-mastiff-made-me-sick-but-people-need-to-know-it/</v>
      </c>
      <c r="C15" s="5">
        <v>91</v>
      </c>
      <c r="D15" s="5" t="s">
        <v>218</v>
      </c>
      <c r="E15" s="5" t="s">
        <v>219</v>
      </c>
      <c r="F15" s="5"/>
      <c r="G15" s="5" t="s">
        <v>219</v>
      </c>
      <c r="H15" s="5"/>
      <c r="I15" s="5" t="s">
        <v>219</v>
      </c>
      <c r="J15" s="5">
        <v>13739</v>
      </c>
      <c r="K15" s="5">
        <v>21134</v>
      </c>
      <c r="L15" s="5">
        <v>15823</v>
      </c>
      <c r="M15" s="5">
        <v>50696</v>
      </c>
      <c r="N15" s="5">
        <v>190</v>
      </c>
      <c r="O15" s="5">
        <v>47</v>
      </c>
      <c r="P15" s="5">
        <v>14</v>
      </c>
      <c r="Q15" s="5">
        <v>14</v>
      </c>
      <c r="R15" s="5">
        <v>0</v>
      </c>
      <c r="S15" s="5">
        <v>0</v>
      </c>
      <c r="T15" s="5">
        <v>9</v>
      </c>
      <c r="U15" s="5">
        <v>0</v>
      </c>
    </row>
    <row r="16">
      <c r="A16" s="20" t="s">
        <v>1433</v>
      </c>
      <c r="B16" s="13" t="str">
        <f>HYPERLINK("http://www.viralnova.com/heres-how-27-famous-people-aged-over-the-years-number-6-what-happened-there/","http://www.viralnova.com/heres-how-27-famous-people-aged-over-the-years-number-6-what-happened-there/")</f>
        <v>http://www.viralnova.com/heres-how-27-famous-people-aged-over-the-years-number-6-what-happened-there/</v>
      </c>
      <c r="C16" s="5">
        <v>79</v>
      </c>
      <c r="D16" s="5" t="s">
        <v>218</v>
      </c>
      <c r="E16" s="5" t="s">
        <v>219</v>
      </c>
      <c r="F16" s="5"/>
      <c r="G16" s="5" t="s">
        <v>219</v>
      </c>
      <c r="H16" s="5"/>
      <c r="I16" s="5" t="s">
        <v>219</v>
      </c>
      <c r="J16" s="5">
        <v>25964</v>
      </c>
      <c r="K16" s="5">
        <v>10208</v>
      </c>
      <c r="L16" s="5">
        <v>14462</v>
      </c>
      <c r="M16" s="5">
        <v>50634</v>
      </c>
      <c r="N16" s="5">
        <v>122</v>
      </c>
      <c r="O16" s="5">
        <v>24</v>
      </c>
      <c r="P16" s="5">
        <v>64</v>
      </c>
      <c r="Q16" s="5">
        <v>64</v>
      </c>
      <c r="R16" s="5">
        <v>0</v>
      </c>
      <c r="S16" s="5">
        <v>0</v>
      </c>
      <c r="T16" s="5">
        <v>2627</v>
      </c>
      <c r="U16" s="5">
        <v>0</v>
      </c>
    </row>
    <row r="17">
      <c r="A17" s="20" t="s">
        <v>1434</v>
      </c>
      <c r="B17" s="13" t="str">
        <f>HYPERLINK("http://www.viralnova.com/old-tree-pub/","http://www.viralnova.com/old-tree-pub/")</f>
        <v>http://www.viralnova.com/old-tree-pub/</v>
      </c>
      <c r="C17" s="5">
        <v>84</v>
      </c>
      <c r="D17" s="5" t="s">
        <v>218</v>
      </c>
      <c r="E17" s="5" t="s">
        <v>219</v>
      </c>
      <c r="F17" s="5"/>
      <c r="G17" s="5" t="s">
        <v>219</v>
      </c>
      <c r="H17" s="5"/>
      <c r="I17" s="5" t="s">
        <v>219</v>
      </c>
      <c r="J17" s="5">
        <v>25776</v>
      </c>
      <c r="K17" s="5">
        <v>10384</v>
      </c>
      <c r="L17" s="5">
        <v>4315</v>
      </c>
      <c r="M17" s="5">
        <v>40475</v>
      </c>
      <c r="N17" s="5">
        <v>137</v>
      </c>
      <c r="O17" s="5">
        <v>65</v>
      </c>
      <c r="P17" s="5">
        <v>120</v>
      </c>
      <c r="Q17" s="5">
        <v>120</v>
      </c>
      <c r="R17" s="5">
        <v>5</v>
      </c>
      <c r="S17" s="5">
        <v>0</v>
      </c>
      <c r="T17" s="5">
        <v>167</v>
      </c>
      <c r="U17" s="5">
        <v>0</v>
      </c>
    </row>
    <row r="18">
      <c r="A18" s="20" t="s">
        <v>1435</v>
      </c>
      <c r="B18" s="13" t="str">
        <f>HYPERLINK("http://www.viralnova.com/alzheimers-birthday/","http://www.viralnova.com/alzheimers-birthday/")</f>
        <v>http://www.viralnova.com/alzheimers-birthday/</v>
      </c>
      <c r="C18" s="5">
        <v>91</v>
      </c>
      <c r="D18" s="5" t="s">
        <v>218</v>
      </c>
      <c r="E18" s="5" t="s">
        <v>219</v>
      </c>
      <c r="F18" s="5"/>
      <c r="G18" s="5" t="s">
        <v>219</v>
      </c>
      <c r="H18" s="5"/>
      <c r="I18" s="5" t="s">
        <v>219</v>
      </c>
      <c r="J18" s="5">
        <v>23082</v>
      </c>
      <c r="K18" s="5">
        <v>7447</v>
      </c>
      <c r="L18" s="5">
        <v>3147</v>
      </c>
      <c r="M18" s="5">
        <v>33676</v>
      </c>
      <c r="N18" s="5">
        <v>68</v>
      </c>
      <c r="O18" s="5">
        <v>13</v>
      </c>
      <c r="P18" s="5">
        <v>17</v>
      </c>
      <c r="Q18" s="5">
        <v>17</v>
      </c>
      <c r="R18" s="5">
        <v>12</v>
      </c>
      <c r="S18" s="5">
        <v>0</v>
      </c>
      <c r="T18" s="5">
        <v>12800</v>
      </c>
      <c r="U18" s="5">
        <v>0</v>
      </c>
    </row>
    <row r="19">
      <c r="A19" s="20" t="s">
        <v>1436</v>
      </c>
      <c r="B19" s="13" t="str">
        <f>HYPERLINK("http://www.viralnova.com/young-famous-people/","http://www.viralnova.com/young-famous-people/")</f>
        <v>http://www.viralnova.com/young-famous-people/</v>
      </c>
      <c r="C19" s="5">
        <v>78</v>
      </c>
      <c r="D19" s="5" t="s">
        <v>218</v>
      </c>
      <c r="E19" s="5" t="s">
        <v>219</v>
      </c>
      <c r="F19" s="5"/>
      <c r="G19" s="5" t="s">
        <v>219</v>
      </c>
      <c r="H19" s="5"/>
      <c r="I19" s="5" t="s">
        <v>219</v>
      </c>
      <c r="J19" s="5">
        <v>16323</v>
      </c>
      <c r="K19" s="5">
        <v>9549</v>
      </c>
      <c r="L19" s="5">
        <v>6636</v>
      </c>
      <c r="M19" s="5">
        <v>32508</v>
      </c>
      <c r="N19" s="5">
        <v>144</v>
      </c>
      <c r="O19" s="5">
        <v>17</v>
      </c>
      <c r="P19" s="5">
        <v>36</v>
      </c>
      <c r="Q19" s="5">
        <v>36</v>
      </c>
      <c r="R19" s="5">
        <v>3</v>
      </c>
      <c r="S19" s="5">
        <v>0</v>
      </c>
      <c r="T19" s="5">
        <v>329</v>
      </c>
      <c r="U19" s="5">
        <v>0</v>
      </c>
    </row>
    <row r="20">
      <c r="A20" s="20" t="s">
        <v>1437</v>
      </c>
      <c r="B20" s="13" t="str">
        <f>HYPERLINK("http://www.viralnova.com/mantis-birth/","http://www.viralnova.com/mantis-birth/")</f>
        <v>http://www.viralnova.com/mantis-birth/</v>
      </c>
      <c r="C20" s="5">
        <v>85</v>
      </c>
      <c r="D20" s="5" t="s">
        <v>218</v>
      </c>
      <c r="E20" s="5" t="s">
        <v>219</v>
      </c>
      <c r="F20" s="5"/>
      <c r="G20" s="5" t="s">
        <v>219</v>
      </c>
      <c r="H20" s="5"/>
      <c r="I20" s="5" t="s">
        <v>219</v>
      </c>
      <c r="J20" s="5">
        <v>17371</v>
      </c>
      <c r="K20" s="5">
        <v>6415</v>
      </c>
      <c r="L20" s="5">
        <v>4144</v>
      </c>
      <c r="M20" s="5">
        <v>27930</v>
      </c>
      <c r="N20" s="5">
        <v>60</v>
      </c>
      <c r="O20" s="5">
        <v>16</v>
      </c>
      <c r="P20" s="5">
        <v>49</v>
      </c>
      <c r="Q20" s="5">
        <v>49</v>
      </c>
      <c r="R20" s="5">
        <v>0</v>
      </c>
      <c r="S20" s="5">
        <v>0</v>
      </c>
      <c r="T20" s="5">
        <v>0</v>
      </c>
      <c r="U20" s="5">
        <v>0</v>
      </c>
    </row>
    <row r="21">
      <c r="A21" s="20" t="s">
        <v>1438</v>
      </c>
      <c r="B21" s="13" t="str">
        <f>HYPERLINK("http://www.viralnova.com/hasnt-bathed-60-years/","http://www.viralnova.com/hasnt-bathed-60-years/")</f>
        <v>http://www.viralnova.com/hasnt-bathed-60-years/</v>
      </c>
      <c r="C21" s="5">
        <v>87</v>
      </c>
      <c r="D21" s="5" t="s">
        <v>218</v>
      </c>
      <c r="E21" s="5" t="s">
        <v>219</v>
      </c>
      <c r="F21" s="5"/>
      <c r="G21" s="5" t="s">
        <v>219</v>
      </c>
      <c r="H21" s="5"/>
      <c r="I21" s="5" t="s">
        <v>219</v>
      </c>
      <c r="J21" s="5">
        <v>10276</v>
      </c>
      <c r="K21" s="5">
        <v>8136</v>
      </c>
      <c r="L21" s="5">
        <v>9369</v>
      </c>
      <c r="M21" s="5">
        <v>27781</v>
      </c>
      <c r="N21" s="5">
        <v>265</v>
      </c>
      <c r="O21" s="5">
        <v>59</v>
      </c>
      <c r="P21" s="5">
        <v>19</v>
      </c>
      <c r="Q21" s="5">
        <v>19</v>
      </c>
      <c r="R21" s="5">
        <v>2</v>
      </c>
      <c r="S21" s="5">
        <v>0</v>
      </c>
      <c r="T21" s="5">
        <v>0</v>
      </c>
      <c r="U21" s="5">
        <v>0</v>
      </c>
    </row>
    <row r="22">
      <c r="A22" s="20" t="s">
        <v>1439</v>
      </c>
      <c r="B22" s="13" t="str">
        <f>HYPERLINK("http://www.viralnova.com/train-town-project/","http://www.viralnova.com/train-town-project/")</f>
        <v>http://www.viralnova.com/train-town-project/</v>
      </c>
      <c r="C22" s="5">
        <v>93</v>
      </c>
      <c r="D22" s="5" t="s">
        <v>218</v>
      </c>
      <c r="E22" s="5" t="s">
        <v>219</v>
      </c>
      <c r="F22" s="5"/>
      <c r="G22" s="5" t="s">
        <v>219</v>
      </c>
      <c r="H22" s="5"/>
      <c r="I22" s="5" t="s">
        <v>219</v>
      </c>
      <c r="J22" s="5">
        <v>18759</v>
      </c>
      <c r="K22" s="5">
        <v>6291</v>
      </c>
      <c r="L22" s="5">
        <v>2710</v>
      </c>
      <c r="M22" s="5">
        <v>27760</v>
      </c>
      <c r="N22" s="5">
        <v>27</v>
      </c>
      <c r="O22" s="5">
        <v>1</v>
      </c>
      <c r="P22" s="5">
        <v>14</v>
      </c>
      <c r="Q22" s="5">
        <v>14</v>
      </c>
      <c r="R22" s="5">
        <v>0</v>
      </c>
      <c r="S22" s="5">
        <v>0</v>
      </c>
      <c r="T22" s="5">
        <v>54</v>
      </c>
      <c r="U22" s="5">
        <v>0</v>
      </c>
    </row>
    <row r="23">
      <c r="A23" s="20" t="s">
        <v>1440</v>
      </c>
      <c r="B23" s="13" t="str">
        <f>HYPERLINK("http://www.viralnova.com/20-dogs-that-forgot-how-to-dog/","http://www.viralnova.com/20-dogs-that-forgot-how-to-dog/")</f>
        <v>http://www.viralnova.com/20-dogs-that-forgot-how-to-dog/</v>
      </c>
      <c r="C23" s="5">
        <v>30</v>
      </c>
      <c r="D23" s="5" t="s">
        <v>218</v>
      </c>
      <c r="E23" s="5" t="s">
        <v>219</v>
      </c>
      <c r="F23" s="5"/>
      <c r="G23" s="5" t="s">
        <v>219</v>
      </c>
      <c r="H23" s="5"/>
      <c r="I23" s="5" t="s">
        <v>219</v>
      </c>
      <c r="J23" s="5">
        <v>16229</v>
      </c>
      <c r="K23" s="5">
        <v>9018</v>
      </c>
      <c r="L23" s="5">
        <v>2319</v>
      </c>
      <c r="M23" s="5">
        <v>27566</v>
      </c>
      <c r="N23" s="5">
        <v>33</v>
      </c>
      <c r="O23" s="5">
        <v>4</v>
      </c>
      <c r="P23" s="5">
        <v>69</v>
      </c>
      <c r="Q23" s="5">
        <v>69</v>
      </c>
      <c r="R23" s="5">
        <v>0</v>
      </c>
      <c r="S23" s="5">
        <v>0</v>
      </c>
      <c r="T23" s="5">
        <v>3</v>
      </c>
      <c r="U23" s="5">
        <v>0</v>
      </c>
    </row>
    <row r="24">
      <c r="A24" s="20" t="s">
        <v>1441</v>
      </c>
      <c r="B24" s="13" t="str">
        <f>HYPERLINK("http://www.viralnova.com/faith-restored/","http://www.viralnova.com/faith-restored/")</f>
        <v>http://www.viralnova.com/faith-restored/</v>
      </c>
      <c r="C24" s="5">
        <v>84</v>
      </c>
      <c r="D24" s="5" t="s">
        <v>218</v>
      </c>
      <c r="E24" s="5" t="s">
        <v>219</v>
      </c>
      <c r="F24" s="5"/>
      <c r="G24" s="5" t="s">
        <v>218</v>
      </c>
      <c r="H24" s="5"/>
      <c r="I24" s="5" t="s">
        <v>219</v>
      </c>
      <c r="J24" s="5">
        <v>15333</v>
      </c>
      <c r="K24" s="5">
        <v>8580</v>
      </c>
      <c r="L24" s="5">
        <v>1962</v>
      </c>
      <c r="M24" s="5">
        <v>25875</v>
      </c>
      <c r="N24" s="5">
        <v>125</v>
      </c>
      <c r="O24" s="5">
        <v>12</v>
      </c>
      <c r="P24" s="5">
        <v>69</v>
      </c>
      <c r="Q24" s="5">
        <v>69</v>
      </c>
      <c r="R24" s="5">
        <v>0</v>
      </c>
      <c r="S24" s="5">
        <v>1</v>
      </c>
      <c r="T24" s="5">
        <v>0</v>
      </c>
      <c r="U24" s="5">
        <v>0</v>
      </c>
    </row>
    <row r="25">
      <c r="A25" s="20" t="s">
        <v>1442</v>
      </c>
      <c r="B25" s="13" t="str">
        <f>HYPERLINK("http://www.viralnova.com/nazi-hotel/","http://www.viralnova.com/nazi-hotel/")</f>
        <v>http://www.viralnova.com/nazi-hotel/</v>
      </c>
      <c r="C25" s="5">
        <v>91</v>
      </c>
      <c r="D25" s="5" t="s">
        <v>218</v>
      </c>
      <c r="E25" s="5" t="s">
        <v>219</v>
      </c>
      <c r="F25" s="5"/>
      <c r="G25" s="5" t="s">
        <v>219</v>
      </c>
      <c r="H25" s="5"/>
      <c r="I25" s="5" t="s">
        <v>219</v>
      </c>
      <c r="J25" s="5">
        <v>13679</v>
      </c>
      <c r="K25" s="5">
        <v>6795</v>
      </c>
      <c r="L25" s="5">
        <v>4909</v>
      </c>
      <c r="M25" s="5">
        <v>25383</v>
      </c>
      <c r="N25" s="5">
        <v>212</v>
      </c>
      <c r="O25" s="5">
        <v>36</v>
      </c>
      <c r="P25" s="5">
        <v>49</v>
      </c>
      <c r="Q25" s="5">
        <v>49</v>
      </c>
      <c r="R25" s="5">
        <v>3</v>
      </c>
      <c r="S25" s="5">
        <v>0</v>
      </c>
      <c r="T25" s="5">
        <v>0</v>
      </c>
      <c r="U25" s="5">
        <v>0</v>
      </c>
    </row>
    <row r="26">
      <c r="A26" s="20" t="s">
        <v>1443</v>
      </c>
      <c r="B26" s="13" t="str">
        <f>HYPERLINK("http://www.viralnova.com/puppy-rescues-kitten/","http://www.viralnova.com/puppy-rescues-kitten/")</f>
        <v>http://www.viralnova.com/puppy-rescues-kitten/</v>
      </c>
      <c r="C26" s="5">
        <v>88</v>
      </c>
      <c r="D26" s="5" t="s">
        <v>218</v>
      </c>
      <c r="E26" s="5" t="s">
        <v>219</v>
      </c>
      <c r="F26" s="5"/>
      <c r="G26" s="5" t="s">
        <v>219</v>
      </c>
      <c r="H26" s="5"/>
      <c r="I26" s="5" t="s">
        <v>219</v>
      </c>
      <c r="J26" s="5">
        <v>12660</v>
      </c>
      <c r="K26" s="5">
        <v>5769</v>
      </c>
      <c r="L26" s="5">
        <v>2497</v>
      </c>
      <c r="M26" s="5">
        <v>20926</v>
      </c>
      <c r="N26" s="5">
        <v>113</v>
      </c>
      <c r="O26" s="5">
        <v>23</v>
      </c>
      <c r="P26" s="5">
        <v>60</v>
      </c>
      <c r="Q26" s="5">
        <v>60</v>
      </c>
      <c r="R26" s="5">
        <v>0</v>
      </c>
      <c r="S26" s="5">
        <v>0</v>
      </c>
      <c r="T26" s="5">
        <v>0</v>
      </c>
      <c r="U26" s="5">
        <v>0</v>
      </c>
    </row>
    <row r="27">
      <c r="A27" s="20" t="s">
        <v>1444</v>
      </c>
      <c r="B27" s="13" t="str">
        <f>HYPERLINK("http://www.viralnova.com/photograph-drawings/","http://www.viralnova.com/photograph-drawings/")</f>
        <v>http://www.viralnova.com/photograph-drawings/</v>
      </c>
      <c r="C27" s="5">
        <v>90</v>
      </c>
      <c r="D27" s="5" t="s">
        <v>218</v>
      </c>
      <c r="E27" s="5" t="s">
        <v>219</v>
      </c>
      <c r="F27" s="5"/>
      <c r="G27" s="5" t="s">
        <v>219</v>
      </c>
      <c r="H27" s="5"/>
      <c r="I27" s="5" t="s">
        <v>219</v>
      </c>
      <c r="J27" s="5">
        <v>10977</v>
      </c>
      <c r="K27" s="5">
        <v>6070</v>
      </c>
      <c r="L27" s="5">
        <v>3345</v>
      </c>
      <c r="M27" s="5">
        <v>20392</v>
      </c>
      <c r="N27" s="5">
        <v>80</v>
      </c>
      <c r="O27" s="5">
        <v>33</v>
      </c>
      <c r="P27" s="5">
        <v>49</v>
      </c>
      <c r="Q27" s="5">
        <v>49</v>
      </c>
      <c r="R27" s="5">
        <v>0</v>
      </c>
      <c r="S27" s="5">
        <v>0</v>
      </c>
      <c r="T27" s="5">
        <v>1</v>
      </c>
      <c r="U27" s="5">
        <v>0</v>
      </c>
    </row>
    <row r="28">
      <c r="A28" s="20" t="s">
        <v>1445</v>
      </c>
      <c r="B28" s="13" t="str">
        <f>HYPERLINK("http://www.viralnova.com/perfect-pictures/","http://www.viralnova.com/perfect-pictures/")</f>
        <v>http://www.viralnova.com/perfect-pictures/</v>
      </c>
      <c r="C28" s="5">
        <v>89</v>
      </c>
      <c r="D28" s="5" t="s">
        <v>218</v>
      </c>
      <c r="E28" s="5" t="s">
        <v>219</v>
      </c>
      <c r="F28" s="5"/>
      <c r="G28" s="5" t="s">
        <v>219</v>
      </c>
      <c r="H28" s="5"/>
      <c r="I28" s="5" t="s">
        <v>219</v>
      </c>
      <c r="J28" s="5">
        <v>11553</v>
      </c>
      <c r="K28" s="5">
        <v>7207</v>
      </c>
      <c r="L28" s="5">
        <v>1224</v>
      </c>
      <c r="M28" s="5">
        <v>19984</v>
      </c>
      <c r="N28" s="5">
        <v>77</v>
      </c>
      <c r="O28" s="5">
        <v>6</v>
      </c>
      <c r="P28" s="5">
        <v>93</v>
      </c>
      <c r="Q28" s="5">
        <v>93</v>
      </c>
      <c r="R28" s="5">
        <v>0</v>
      </c>
      <c r="S28" s="5">
        <v>0</v>
      </c>
      <c r="T28" s="5">
        <v>1</v>
      </c>
      <c r="U28" s="5">
        <v>0</v>
      </c>
    </row>
    <row r="29">
      <c r="A29" s="20" t="s">
        <v>1446</v>
      </c>
      <c r="B29" s="13" t="str">
        <f>HYPERLINK("http://www.viralnova.com/hidden-animals/","http://www.viralnova.com/hidden-animals/")</f>
        <v>http://www.viralnova.com/hidden-animals/</v>
      </c>
      <c r="C29" s="5">
        <v>82</v>
      </c>
      <c r="D29" s="5" t="s">
        <v>218</v>
      </c>
      <c r="E29" s="5" t="s">
        <v>219</v>
      </c>
      <c r="F29" s="5"/>
      <c r="G29" s="5" t="s">
        <v>219</v>
      </c>
      <c r="H29" s="5"/>
      <c r="I29" s="5" t="s">
        <v>219</v>
      </c>
      <c r="J29" s="5">
        <v>9842</v>
      </c>
      <c r="K29" s="5">
        <v>5868</v>
      </c>
      <c r="L29" s="5">
        <v>3567</v>
      </c>
      <c r="M29" s="5">
        <v>19277</v>
      </c>
      <c r="N29" s="5">
        <v>27</v>
      </c>
      <c r="O29" s="5">
        <v>1</v>
      </c>
      <c r="P29" s="5">
        <v>18</v>
      </c>
      <c r="Q29" s="5">
        <v>18</v>
      </c>
      <c r="R29" s="5">
        <v>1</v>
      </c>
      <c r="S29" s="5">
        <v>0</v>
      </c>
      <c r="T29" s="5">
        <v>0</v>
      </c>
      <c r="U29" s="5">
        <v>0</v>
      </c>
    </row>
    <row r="30">
      <c r="A30" s="20" t="s">
        <v>1447</v>
      </c>
      <c r="B30" s="13" t="str">
        <f>HYPERLINK("http://www.viralnova.com/coincidence-photos/","http://www.viralnova.com/coincidence-photos/")</f>
        <v>http://www.viralnova.com/coincidence-photos/</v>
      </c>
      <c r="C30" s="5">
        <v>97</v>
      </c>
      <c r="D30" s="5" t="s">
        <v>218</v>
      </c>
      <c r="E30" s="5" t="s">
        <v>219</v>
      </c>
      <c r="F30" s="5"/>
      <c r="G30" s="5" t="s">
        <v>219</v>
      </c>
      <c r="H30" s="5"/>
      <c r="I30" s="5" t="s">
        <v>219</v>
      </c>
      <c r="J30" s="5">
        <v>10750</v>
      </c>
      <c r="K30" s="5">
        <v>4098</v>
      </c>
      <c r="L30" s="5">
        <v>545</v>
      </c>
      <c r="M30" s="5">
        <v>15393</v>
      </c>
      <c r="N30" s="5">
        <v>55</v>
      </c>
      <c r="O30" s="5">
        <v>8</v>
      </c>
      <c r="P30" s="5">
        <v>65</v>
      </c>
      <c r="Q30" s="5">
        <v>65</v>
      </c>
      <c r="R30" s="5">
        <v>1</v>
      </c>
      <c r="S30" s="5">
        <v>0</v>
      </c>
      <c r="T30" s="5">
        <v>0</v>
      </c>
      <c r="U30" s="5">
        <v>0</v>
      </c>
    </row>
    <row r="31">
      <c r="A31" s="20" t="s">
        <v>1448</v>
      </c>
      <c r="B31" s="13" t="str">
        <f>HYPERLINK("http://www.viralnova.com/home-improvement-fails/","http://www.viralnova.com/home-improvement-fails/")</f>
        <v>http://www.viralnova.com/home-improvement-fails/</v>
      </c>
      <c r="C31" s="5">
        <v>35</v>
      </c>
      <c r="D31" s="5" t="s">
        <v>218</v>
      </c>
      <c r="E31" s="5" t="s">
        <v>219</v>
      </c>
      <c r="F31" s="5"/>
      <c r="G31" s="5" t="s">
        <v>219</v>
      </c>
      <c r="H31" s="5"/>
      <c r="I31" s="5" t="s">
        <v>219</v>
      </c>
      <c r="J31" s="5">
        <v>7825</v>
      </c>
      <c r="K31" s="5">
        <v>5259</v>
      </c>
      <c r="L31" s="5">
        <v>2074</v>
      </c>
      <c r="M31" s="5">
        <v>15158</v>
      </c>
      <c r="N31" s="5">
        <v>38</v>
      </c>
      <c r="O31" s="5">
        <v>46</v>
      </c>
      <c r="P31" s="5">
        <v>43</v>
      </c>
      <c r="Q31" s="5">
        <v>43</v>
      </c>
      <c r="R31" s="5">
        <v>0</v>
      </c>
      <c r="S31" s="5">
        <v>0</v>
      </c>
      <c r="T31" s="5">
        <v>0</v>
      </c>
      <c r="U31" s="5">
        <v>0</v>
      </c>
    </row>
    <row r="32">
      <c r="A32" s="20" t="s">
        <v>1449</v>
      </c>
      <c r="B32" s="13" t="str">
        <f>HYPERLINK("http://www.viralnova.com/17-cows-that-forgot-how-to-be-a-cow/","http://www.viralnova.com/17-cows-that-forgot-how-to-be-a-cow/")</f>
        <v>http://www.viralnova.com/17-cows-that-forgot-how-to-be-a-cow/</v>
      </c>
      <c r="C32" s="5">
        <v>35</v>
      </c>
      <c r="D32" s="5" t="s">
        <v>218</v>
      </c>
      <c r="E32" s="5" t="s">
        <v>219</v>
      </c>
      <c r="F32" s="5"/>
      <c r="G32" s="5" t="s">
        <v>219</v>
      </c>
      <c r="H32" s="5"/>
      <c r="I32" s="5" t="s">
        <v>219</v>
      </c>
      <c r="J32" s="5">
        <v>8169</v>
      </c>
      <c r="K32" s="5">
        <v>4258</v>
      </c>
      <c r="L32" s="5">
        <v>1374</v>
      </c>
      <c r="M32" s="5">
        <v>13801</v>
      </c>
      <c r="N32" s="5">
        <v>16</v>
      </c>
      <c r="O32" s="5">
        <v>168</v>
      </c>
      <c r="P32" s="5">
        <v>115</v>
      </c>
      <c r="Q32" s="5">
        <v>115</v>
      </c>
      <c r="R32" s="5">
        <v>0</v>
      </c>
      <c r="S32" s="5">
        <v>0</v>
      </c>
      <c r="T32" s="5">
        <v>0</v>
      </c>
      <c r="U32" s="5">
        <v>0</v>
      </c>
    </row>
    <row r="33">
      <c r="A33" s="20" t="s">
        <v>1450</v>
      </c>
      <c r="B33" s="13" t="str">
        <f>HYPERLINK("http://www.viralnova.com/wiener-dog-sacrificed-himself/","http://www.viralnova.com/wiener-dog-sacrificed-himself/")</f>
        <v>http://www.viralnova.com/wiener-dog-sacrificed-himself/</v>
      </c>
      <c r="C33" s="5">
        <v>64</v>
      </c>
      <c r="D33" s="5" t="s">
        <v>218</v>
      </c>
      <c r="E33" s="5" t="s">
        <v>219</v>
      </c>
      <c r="F33" s="5"/>
      <c r="G33" s="5" t="s">
        <v>219</v>
      </c>
      <c r="H33" s="5"/>
      <c r="I33" s="5" t="s">
        <v>219</v>
      </c>
      <c r="J33" s="5">
        <v>9189</v>
      </c>
      <c r="K33" s="5">
        <v>2763</v>
      </c>
      <c r="L33" s="5">
        <v>1794</v>
      </c>
      <c r="M33" s="5">
        <v>13746</v>
      </c>
      <c r="N33" s="5">
        <v>14</v>
      </c>
      <c r="O33" s="5">
        <v>0</v>
      </c>
      <c r="P33" s="5">
        <v>8</v>
      </c>
      <c r="Q33" s="5">
        <v>8</v>
      </c>
      <c r="R33" s="5">
        <v>0</v>
      </c>
      <c r="S33" s="5">
        <v>0</v>
      </c>
      <c r="T33" s="5">
        <v>0</v>
      </c>
      <c r="U33" s="5">
        <v>0</v>
      </c>
    </row>
    <row r="34">
      <c r="A34" s="20" t="s">
        <v>1451</v>
      </c>
      <c r="B34" s="13" t="str">
        <f>HYPERLINK("http://www.viralnova.com/10-animals-that-exist/","http://www.viralnova.com/10-animals-that-exist/")</f>
        <v>http://www.viralnova.com/10-animals-that-exist/</v>
      </c>
      <c r="C34" s="5">
        <v>34</v>
      </c>
      <c r="D34" s="5" t="s">
        <v>218</v>
      </c>
      <c r="E34" s="5" t="s">
        <v>219</v>
      </c>
      <c r="F34" s="5"/>
      <c r="G34" s="5" t="s">
        <v>219</v>
      </c>
      <c r="H34" s="5"/>
      <c r="I34" s="5" t="s">
        <v>219</v>
      </c>
      <c r="J34" s="5">
        <v>7470</v>
      </c>
      <c r="K34" s="5">
        <v>3623</v>
      </c>
      <c r="L34" s="5">
        <v>1371</v>
      </c>
      <c r="M34" s="5">
        <v>12464</v>
      </c>
      <c r="N34" s="5">
        <v>23</v>
      </c>
      <c r="O34" s="5">
        <v>2</v>
      </c>
      <c r="P34" s="5">
        <v>163</v>
      </c>
      <c r="Q34" s="5">
        <v>163</v>
      </c>
      <c r="R34" s="5">
        <v>1</v>
      </c>
      <c r="S34" s="5">
        <v>0</v>
      </c>
      <c r="T34" s="5">
        <v>0</v>
      </c>
      <c r="U34" s="5">
        <v>0</v>
      </c>
    </row>
    <row r="35">
      <c r="A35" s="20" t="s">
        <v>1452</v>
      </c>
      <c r="B35" s="13" t="str">
        <f>HYPERLINK("http://www.viralnova.com/excited-dogs/","http://www.viralnova.com/excited-dogs/")</f>
        <v>http://www.viralnova.com/excited-dogs/</v>
      </c>
      <c r="C35" s="5">
        <v>75</v>
      </c>
      <c r="D35" s="5" t="s">
        <v>218</v>
      </c>
      <c r="E35" s="5" t="s">
        <v>219</v>
      </c>
      <c r="F35" s="5"/>
      <c r="G35" s="5" t="s">
        <v>219</v>
      </c>
      <c r="H35" s="5"/>
      <c r="I35" s="5" t="s">
        <v>219</v>
      </c>
      <c r="J35" s="5">
        <v>6258</v>
      </c>
      <c r="K35" s="5">
        <v>4598</v>
      </c>
      <c r="L35" s="5">
        <v>1264</v>
      </c>
      <c r="M35" s="5">
        <v>12120</v>
      </c>
      <c r="N35" s="5">
        <v>32</v>
      </c>
      <c r="O35" s="5">
        <v>2</v>
      </c>
      <c r="P35" s="5">
        <v>13</v>
      </c>
      <c r="Q35" s="5">
        <v>13</v>
      </c>
      <c r="R35" s="5">
        <v>0</v>
      </c>
      <c r="S35" s="5">
        <v>0</v>
      </c>
      <c r="T35" s="5">
        <v>16</v>
      </c>
      <c r="U35" s="5">
        <v>0</v>
      </c>
    </row>
    <row r="36">
      <c r="A36" s="20" t="s">
        <v>1453</v>
      </c>
      <c r="B36" s="13" t="str">
        <f>HYPERLINK("http://www.viralnova.com/hide-and-seek-kids/","http://www.viralnova.com/hide-and-seek-kids/")</f>
        <v>http://www.viralnova.com/hide-and-seek-kids/</v>
      </c>
      <c r="C36" s="5">
        <v>85</v>
      </c>
      <c r="D36" s="5" t="s">
        <v>218</v>
      </c>
      <c r="E36" s="5" t="s">
        <v>219</v>
      </c>
      <c r="F36" s="5"/>
      <c r="G36" s="5" t="s">
        <v>219</v>
      </c>
      <c r="H36" s="5"/>
      <c r="I36" s="5" t="s">
        <v>219</v>
      </c>
      <c r="J36" s="5">
        <v>6274</v>
      </c>
      <c r="K36" s="5">
        <v>4171</v>
      </c>
      <c r="L36" s="5">
        <v>1491</v>
      </c>
      <c r="M36" s="5">
        <v>11936</v>
      </c>
      <c r="N36" s="5">
        <v>111</v>
      </c>
      <c r="O36" s="5">
        <v>42</v>
      </c>
      <c r="P36" s="5">
        <v>11</v>
      </c>
      <c r="Q36" s="5">
        <v>11</v>
      </c>
      <c r="R36" s="5">
        <v>2</v>
      </c>
      <c r="S36" s="5">
        <v>0</v>
      </c>
      <c r="T36" s="5">
        <v>8790</v>
      </c>
      <c r="U36" s="5">
        <v>0</v>
      </c>
    </row>
    <row r="37">
      <c r="A37" s="20" t="s">
        <v>1454</v>
      </c>
      <c r="B37" s="13" t="str">
        <f>HYPERLINK("http://www.viralnova.com/35-life-hacks/","http://www.viralnova.com/35-life-hacks/")</f>
        <v>http://www.viralnova.com/35-life-hacks/</v>
      </c>
      <c r="C37" s="5">
        <v>43</v>
      </c>
      <c r="D37" s="5" t="s">
        <v>218</v>
      </c>
      <c r="E37" s="5" t="s">
        <v>219</v>
      </c>
      <c r="F37" s="5"/>
      <c r="G37" s="5" t="s">
        <v>219</v>
      </c>
      <c r="H37" s="5"/>
      <c r="I37" s="5" t="s">
        <v>219</v>
      </c>
      <c r="J37" s="5">
        <v>5464</v>
      </c>
      <c r="K37" s="5">
        <v>4739</v>
      </c>
      <c r="L37" s="5">
        <v>854</v>
      </c>
      <c r="M37" s="5">
        <v>11057</v>
      </c>
      <c r="N37" s="5">
        <v>13</v>
      </c>
      <c r="O37" s="5">
        <v>1</v>
      </c>
      <c r="P37" s="5">
        <v>578</v>
      </c>
      <c r="Q37" s="5">
        <v>578</v>
      </c>
      <c r="R37" s="5">
        <v>0</v>
      </c>
      <c r="S37" s="5">
        <v>0</v>
      </c>
      <c r="T37" s="5">
        <v>0</v>
      </c>
      <c r="U37" s="5">
        <v>0</v>
      </c>
    </row>
    <row r="38">
      <c r="A38" s="20" t="s">
        <v>1455</v>
      </c>
      <c r="B38" s="13" t="str">
        <f>HYPERLINK("http://www.viralnova.com/10-things-you-wont-believe-actually-exist/","http://www.viralnova.com/10-things-you-wont-believe-actually-exist/")</f>
        <v>http://www.viralnova.com/10-things-you-wont-believe-actually-exist/</v>
      </c>
      <c r="C38" s="5">
        <v>42</v>
      </c>
      <c r="D38" s="5" t="s">
        <v>218</v>
      </c>
      <c r="E38" s="5" t="s">
        <v>219</v>
      </c>
      <c r="F38" s="5"/>
      <c r="G38" s="5" t="s">
        <v>219</v>
      </c>
      <c r="H38" s="5"/>
      <c r="I38" s="5" t="s">
        <v>219</v>
      </c>
      <c r="J38" s="5">
        <v>7013</v>
      </c>
      <c r="K38" s="5">
        <v>3105</v>
      </c>
      <c r="L38" s="5">
        <v>905</v>
      </c>
      <c r="M38" s="5">
        <v>11023</v>
      </c>
      <c r="N38" s="5">
        <v>30</v>
      </c>
      <c r="O38" s="5">
        <v>4</v>
      </c>
      <c r="P38" s="5">
        <v>31</v>
      </c>
      <c r="Q38" s="5">
        <v>31</v>
      </c>
      <c r="R38" s="5">
        <v>0</v>
      </c>
      <c r="S38" s="5">
        <v>1</v>
      </c>
      <c r="T38" s="5">
        <v>1</v>
      </c>
      <c r="U38" s="5">
        <v>0</v>
      </c>
    </row>
    <row r="39">
      <c r="A39" s="20" t="s">
        <v>1456</v>
      </c>
      <c r="B39" s="13" t="str">
        <f>HYPERLINK("http://www.viralnova.com/olive-garden-receipt/","http://www.viralnova.com/olive-garden-receipt/")</f>
        <v>http://www.viralnova.com/olive-garden-receipt/</v>
      </c>
      <c r="C39" s="5">
        <v>95</v>
      </c>
      <c r="D39" s="5" t="s">
        <v>218</v>
      </c>
      <c r="E39" s="5" t="s">
        <v>219</v>
      </c>
      <c r="F39" s="5"/>
      <c r="G39" s="5" t="s">
        <v>219</v>
      </c>
      <c r="H39" s="5"/>
      <c r="I39" s="5" t="s">
        <v>219</v>
      </c>
      <c r="J39" s="5">
        <v>8217</v>
      </c>
      <c r="K39" s="5">
        <v>1945</v>
      </c>
      <c r="L39" s="5">
        <v>476</v>
      </c>
      <c r="M39" s="5">
        <v>10638</v>
      </c>
      <c r="N39" s="5">
        <v>12</v>
      </c>
      <c r="O39" s="5">
        <v>2</v>
      </c>
      <c r="P39" s="5">
        <v>4</v>
      </c>
      <c r="Q39" s="5">
        <v>4</v>
      </c>
      <c r="R39" s="5">
        <v>0</v>
      </c>
      <c r="S39" s="5">
        <v>0</v>
      </c>
      <c r="T39" s="5">
        <v>12257</v>
      </c>
      <c r="U39" s="5">
        <v>0</v>
      </c>
    </row>
    <row r="40">
      <c r="A40" s="20" t="s">
        <v>1457</v>
      </c>
      <c r="B40" s="13" t="str">
        <f>HYPERLINK("http://www.viralnova.com/unbelievable-places-on-earth/","http://www.viralnova.com/unbelievable-places-on-earth/")</f>
        <v>http://www.viralnova.com/unbelievable-places-on-earth/</v>
      </c>
      <c r="C40" s="5">
        <v>85</v>
      </c>
      <c r="D40" s="5" t="s">
        <v>218</v>
      </c>
      <c r="E40" s="5" t="s">
        <v>219</v>
      </c>
      <c r="F40" s="5"/>
      <c r="G40" s="5" t="s">
        <v>219</v>
      </c>
      <c r="H40" s="5"/>
      <c r="I40" s="5" t="s">
        <v>219</v>
      </c>
      <c r="J40" s="5">
        <v>4877</v>
      </c>
      <c r="K40" s="5">
        <v>3250</v>
      </c>
      <c r="L40" s="5">
        <v>958</v>
      </c>
      <c r="M40" s="5">
        <v>9085</v>
      </c>
      <c r="N40" s="5">
        <v>37</v>
      </c>
      <c r="O40" s="5">
        <v>11</v>
      </c>
      <c r="P40" s="5">
        <v>231</v>
      </c>
      <c r="Q40" s="5">
        <v>231</v>
      </c>
      <c r="R40" s="5">
        <v>2</v>
      </c>
      <c r="S40" s="5">
        <v>0</v>
      </c>
      <c r="T40" s="5">
        <v>11</v>
      </c>
      <c r="U40" s="5">
        <v>0</v>
      </c>
    </row>
    <row r="41">
      <c r="A41" s="20" t="s">
        <v>1458</v>
      </c>
      <c r="B41" s="13" t="str">
        <f>HYPERLINK("http://www.viralnova.com/14-times-the-ups-guy-failed-miserably-in-the-most-hilarious-way-possible/","http://www.viralnova.com/14-times-the-ups-guy-failed-miserably-in-the-most-hilarious-way-possible/")</f>
        <v>http://www.viralnova.com/14-times-the-ups-guy-failed-miserably-in-the-most-hilarious-way-possible/</v>
      </c>
      <c r="C41" s="5">
        <v>74</v>
      </c>
      <c r="D41" s="5" t="s">
        <v>218</v>
      </c>
      <c r="E41" s="5" t="s">
        <v>219</v>
      </c>
      <c r="F41" s="5"/>
      <c r="G41" s="5" t="s">
        <v>219</v>
      </c>
      <c r="H41" s="5"/>
      <c r="I41" s="5" t="s">
        <v>219</v>
      </c>
      <c r="J41" s="5">
        <v>4892</v>
      </c>
      <c r="K41" s="5">
        <v>2434</v>
      </c>
      <c r="L41" s="5">
        <v>1532</v>
      </c>
      <c r="M41" s="5">
        <v>8858</v>
      </c>
      <c r="N41" s="5">
        <v>6</v>
      </c>
      <c r="O41" s="5">
        <v>1</v>
      </c>
      <c r="P41" s="5">
        <v>3</v>
      </c>
      <c r="Q41" s="5">
        <v>3</v>
      </c>
      <c r="R41" s="5">
        <v>0</v>
      </c>
      <c r="S41" s="5">
        <v>0</v>
      </c>
      <c r="T41" s="5">
        <v>0</v>
      </c>
      <c r="U41" s="5">
        <v>0</v>
      </c>
    </row>
    <row r="42">
      <c r="A42" s="20" t="s">
        <v>1459</v>
      </c>
      <c r="B42" s="13" t="str">
        <f>HYPERLINK("http://www.viralnova.com/12-year-old-orphan-sparrow/","http://www.viralnova.com/12-year-old-orphan-sparrow/")</f>
        <v>http://www.viralnova.com/12-year-old-orphan-sparrow/</v>
      </c>
      <c r="C42" s="5">
        <v>47</v>
      </c>
      <c r="D42" s="5" t="s">
        <v>218</v>
      </c>
      <c r="E42" s="5" t="s">
        <v>219</v>
      </c>
      <c r="F42" s="5"/>
      <c r="G42" s="5" t="s">
        <v>219</v>
      </c>
      <c r="H42" s="5"/>
      <c r="I42" s="5" t="s">
        <v>219</v>
      </c>
      <c r="J42" s="5">
        <v>6229</v>
      </c>
      <c r="K42" s="5">
        <v>1860</v>
      </c>
      <c r="L42" s="5">
        <v>581</v>
      </c>
      <c r="M42" s="5">
        <v>8670</v>
      </c>
      <c r="N42" s="5">
        <v>14</v>
      </c>
      <c r="O42" s="5">
        <v>0</v>
      </c>
      <c r="P42" s="5">
        <v>3</v>
      </c>
      <c r="Q42" s="5">
        <v>3</v>
      </c>
      <c r="R42" s="5">
        <v>0</v>
      </c>
      <c r="S42" s="5">
        <v>0</v>
      </c>
      <c r="T42" s="5">
        <v>0</v>
      </c>
      <c r="U42" s="5">
        <v>0</v>
      </c>
    </row>
    <row r="43">
      <c r="A43" s="20" t="s">
        <v>1460</v>
      </c>
      <c r="B43" s="13" t="str">
        <f>HYPERLINK("http://www.viralnova.com/kid-notes-parents/","http://www.viralnova.com/kid-notes-parents/")</f>
        <v>http://www.viralnova.com/kid-notes-parents/</v>
      </c>
      <c r="C43" s="5">
        <v>93</v>
      </c>
      <c r="D43" s="5" t="s">
        <v>218</v>
      </c>
      <c r="E43" s="5" t="s">
        <v>219</v>
      </c>
      <c r="F43" s="5"/>
      <c r="G43" s="5" t="s">
        <v>219</v>
      </c>
      <c r="H43" s="5"/>
      <c r="I43" s="5" t="s">
        <v>219</v>
      </c>
      <c r="J43" s="5">
        <v>4507</v>
      </c>
      <c r="K43" s="5">
        <v>2272</v>
      </c>
      <c r="L43" s="5">
        <v>1224</v>
      </c>
      <c r="M43" s="5">
        <v>8003</v>
      </c>
      <c r="N43" s="5">
        <v>53</v>
      </c>
      <c r="O43" s="5">
        <v>2</v>
      </c>
      <c r="P43" s="5">
        <v>57</v>
      </c>
      <c r="Q43" s="5">
        <v>57</v>
      </c>
      <c r="R43" s="5">
        <v>0</v>
      </c>
      <c r="S43" s="5">
        <v>0</v>
      </c>
      <c r="T43" s="5">
        <v>0</v>
      </c>
      <c r="U43" s="5">
        <v>0</v>
      </c>
    </row>
    <row r="44">
      <c r="A44" s="20" t="s">
        <v>1461</v>
      </c>
      <c r="B44" s="13" t="str">
        <f>HYPERLINK("http://www.viralnova.com/china-wal-mart/","http://www.viralnova.com/china-wal-mart/")</f>
        <v>http://www.viralnova.com/china-wal-mart/</v>
      </c>
      <c r="C44" s="5">
        <v>86</v>
      </c>
      <c r="D44" s="5" t="s">
        <v>218</v>
      </c>
      <c r="E44" s="5" t="s">
        <v>219</v>
      </c>
      <c r="F44" s="5"/>
      <c r="G44" s="5" t="s">
        <v>219</v>
      </c>
      <c r="H44" s="5"/>
      <c r="I44" s="5" t="s">
        <v>219</v>
      </c>
      <c r="J44" s="5">
        <v>2697</v>
      </c>
      <c r="K44" s="5">
        <v>2888</v>
      </c>
      <c r="L44" s="5">
        <v>1954</v>
      </c>
      <c r="M44" s="5">
        <v>7539</v>
      </c>
      <c r="N44" s="5">
        <v>26</v>
      </c>
      <c r="O44" s="5">
        <v>5</v>
      </c>
      <c r="P44" s="5">
        <v>17</v>
      </c>
      <c r="Q44" s="5">
        <v>17</v>
      </c>
      <c r="R44" s="5">
        <v>0</v>
      </c>
      <c r="S44" s="5">
        <v>0</v>
      </c>
      <c r="T44" s="5">
        <v>0</v>
      </c>
      <c r="U44" s="5">
        <v>0</v>
      </c>
    </row>
    <row r="45">
      <c r="A45" s="20" t="s">
        <v>1462</v>
      </c>
      <c r="B45" s="13" t="str">
        <f>HYPERLINK("http://www.viralnova.com/cyber-bullying-teen-suicides/","http://www.viralnova.com/cyber-bullying-teen-suicides/")</f>
        <v>http://www.viralnova.com/cyber-bullying-teen-suicides/</v>
      </c>
      <c r="C45" s="5">
        <v>58</v>
      </c>
      <c r="D45" s="5" t="s">
        <v>218</v>
      </c>
      <c r="E45" s="5" t="s">
        <v>219</v>
      </c>
      <c r="F45" s="5"/>
      <c r="G45" s="5" t="s">
        <v>219</v>
      </c>
      <c r="H45" s="5"/>
      <c r="I45" s="5" t="s">
        <v>219</v>
      </c>
      <c r="J45" s="5">
        <v>2336</v>
      </c>
      <c r="K45" s="5">
        <v>3530</v>
      </c>
      <c r="L45" s="5">
        <v>1404</v>
      </c>
      <c r="M45" s="5">
        <v>7270</v>
      </c>
      <c r="N45" s="5">
        <v>41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>
      <c r="A46" s="20" t="s">
        <v>1463</v>
      </c>
      <c r="B46" s="13" t="str">
        <f>HYPERLINK("http://www.viralnova.com/2-year-wedding-anniversary-photo/","http://www.viralnova.com/2-year-wedding-anniversary-photo/")</f>
        <v>http://www.viralnova.com/2-year-wedding-anniversary-photo/</v>
      </c>
      <c r="C46" s="5">
        <v>59</v>
      </c>
      <c r="D46" s="5" t="s">
        <v>218</v>
      </c>
      <c r="E46" s="5" t="s">
        <v>219</v>
      </c>
      <c r="F46" s="5"/>
      <c r="G46" s="5" t="s">
        <v>219</v>
      </c>
      <c r="H46" s="5"/>
      <c r="I46" s="5" t="s">
        <v>219</v>
      </c>
      <c r="J46" s="5">
        <v>4585</v>
      </c>
      <c r="K46" s="5">
        <v>1241</v>
      </c>
      <c r="L46" s="5">
        <v>555</v>
      </c>
      <c r="M46" s="5">
        <v>6381</v>
      </c>
      <c r="N46" s="5">
        <v>7</v>
      </c>
      <c r="O46" s="5">
        <v>0</v>
      </c>
      <c r="P46" s="5">
        <v>2</v>
      </c>
      <c r="Q46" s="5">
        <v>2</v>
      </c>
      <c r="R46" s="5">
        <v>0</v>
      </c>
      <c r="S46" s="5">
        <v>0</v>
      </c>
      <c r="T46" s="5">
        <v>0</v>
      </c>
      <c r="U46" s="5">
        <v>0</v>
      </c>
    </row>
    <row r="47">
      <c r="A47" s="20" t="s">
        <v>1464</v>
      </c>
      <c r="B47" s="13" t="str">
        <f>HYPERLINK("http://www.viralnova.com/12-weather-photographs/","http://www.viralnova.com/12-weather-photographs/")</f>
        <v>http://www.viralnova.com/12-weather-photographs/</v>
      </c>
      <c r="C47" s="5">
        <v>58</v>
      </c>
      <c r="D47" s="5" t="s">
        <v>218</v>
      </c>
      <c r="E47" s="5" t="s">
        <v>219</v>
      </c>
      <c r="F47" s="5"/>
      <c r="G47" s="5" t="s">
        <v>219</v>
      </c>
      <c r="H47" s="5"/>
      <c r="I47" s="5" t="s">
        <v>219</v>
      </c>
      <c r="J47" s="5">
        <v>3839</v>
      </c>
      <c r="K47" s="5">
        <v>2101</v>
      </c>
      <c r="L47" s="5">
        <v>395</v>
      </c>
      <c r="M47" s="5">
        <v>6335</v>
      </c>
      <c r="N47" s="5">
        <v>7</v>
      </c>
      <c r="O47" s="5">
        <v>2</v>
      </c>
      <c r="P47" s="5">
        <v>48</v>
      </c>
      <c r="Q47" s="5">
        <v>48</v>
      </c>
      <c r="R47" s="5">
        <v>0</v>
      </c>
      <c r="S47" s="5">
        <v>0</v>
      </c>
      <c r="T47" s="5">
        <v>5</v>
      </c>
      <c r="U47" s="5">
        <v>0</v>
      </c>
    </row>
    <row r="48">
      <c r="A48" s="20" t="s">
        <v>1465</v>
      </c>
      <c r="B48" s="13" t="str">
        <f>HYPERLINK("http://www.viralnova.com/9-love-stories/","http://www.viralnova.com/9-love-stories/")</f>
        <v>http://www.viralnova.com/9-love-stories/</v>
      </c>
      <c r="C48" s="5">
        <v>40</v>
      </c>
      <c r="D48" s="5" t="s">
        <v>218</v>
      </c>
      <c r="E48" s="5" t="s">
        <v>219</v>
      </c>
      <c r="F48" s="5"/>
      <c r="G48" s="5" t="s">
        <v>219</v>
      </c>
      <c r="H48" s="5"/>
      <c r="I48" s="5" t="s">
        <v>219</v>
      </c>
      <c r="J48" s="5">
        <v>4690</v>
      </c>
      <c r="K48" s="5">
        <v>995</v>
      </c>
      <c r="L48" s="5">
        <v>281</v>
      </c>
      <c r="M48" s="5">
        <v>5966</v>
      </c>
      <c r="N48" s="5">
        <v>6</v>
      </c>
      <c r="O48" s="5">
        <v>0</v>
      </c>
      <c r="P48" s="5">
        <v>9</v>
      </c>
      <c r="Q48" s="5">
        <v>9</v>
      </c>
      <c r="R48" s="5">
        <v>2</v>
      </c>
      <c r="S48" s="5">
        <v>0</v>
      </c>
      <c r="T48" s="5">
        <v>0</v>
      </c>
      <c r="U48" s="5">
        <v>0</v>
      </c>
    </row>
    <row r="49">
      <c r="A49" s="20" t="s">
        <v>1466</v>
      </c>
      <c r="B49" s="13" t="str">
        <f>HYPERLINK("http://www.viralnova.com/17-animal-photobombs/","http://www.viralnova.com/17-animal-photobombs/")</f>
        <v>http://www.viralnova.com/17-animal-photobombs/</v>
      </c>
      <c r="C49" s="5">
        <v>42</v>
      </c>
      <c r="D49" s="5" t="s">
        <v>218</v>
      </c>
      <c r="E49" s="5" t="s">
        <v>219</v>
      </c>
      <c r="F49" s="5"/>
      <c r="G49" s="5" t="s">
        <v>219</v>
      </c>
      <c r="H49" s="5"/>
      <c r="I49" s="5" t="s">
        <v>219</v>
      </c>
      <c r="J49" s="5">
        <v>3963</v>
      </c>
      <c r="K49" s="5">
        <v>1451</v>
      </c>
      <c r="L49" s="5">
        <v>374</v>
      </c>
      <c r="M49" s="5">
        <v>5788</v>
      </c>
      <c r="N49" s="5">
        <v>3</v>
      </c>
      <c r="O49" s="5">
        <v>0</v>
      </c>
      <c r="P49" s="5">
        <v>43</v>
      </c>
      <c r="Q49" s="5">
        <v>43</v>
      </c>
      <c r="R49" s="5">
        <v>0</v>
      </c>
      <c r="S49" s="5">
        <v>0</v>
      </c>
      <c r="T49" s="5">
        <v>0</v>
      </c>
      <c r="U49" s="5">
        <v>0</v>
      </c>
    </row>
    <row r="50">
      <c r="A50" s="20" t="s">
        <v>1467</v>
      </c>
      <c r="B50" s="13" t="str">
        <f>HYPERLINK("http://www.viralnova.com/lost-in-translation/","http://www.viralnova.com/lost-in-translation/")</f>
        <v>http://www.viralnova.com/lost-in-translation/</v>
      </c>
      <c r="C50" s="5">
        <v>55</v>
      </c>
      <c r="D50" s="5" t="s">
        <v>218</v>
      </c>
      <c r="E50" s="5" t="s">
        <v>219</v>
      </c>
      <c r="F50" s="5"/>
      <c r="G50" s="5" t="s">
        <v>219</v>
      </c>
      <c r="H50" s="5"/>
      <c r="I50" s="5" t="s">
        <v>219</v>
      </c>
      <c r="J50" s="5">
        <v>3203</v>
      </c>
      <c r="K50" s="5">
        <v>1749</v>
      </c>
      <c r="L50" s="5">
        <v>645</v>
      </c>
      <c r="M50" s="5">
        <v>5597</v>
      </c>
      <c r="N50" s="5">
        <v>7</v>
      </c>
      <c r="O50" s="5">
        <v>7</v>
      </c>
      <c r="P50" s="5">
        <v>39</v>
      </c>
      <c r="Q50" s="5">
        <v>39</v>
      </c>
      <c r="R50" s="5">
        <v>0</v>
      </c>
      <c r="S50" s="5">
        <v>0</v>
      </c>
      <c r="T50" s="5">
        <v>0</v>
      </c>
      <c r="U50" s="5">
        <v>0</v>
      </c>
    </row>
    <row r="51">
      <c r="A51" s="20" t="s">
        <v>1468</v>
      </c>
      <c r="B51" s="13" t="str">
        <f>HYPERLINK("http://www.viralnova.com/animal-rescue-photos/","http://www.viralnova.com/animal-rescue-photos/")</f>
        <v>http://www.viralnova.com/animal-rescue-photos/</v>
      </c>
      <c r="C51" s="5">
        <v>45</v>
      </c>
      <c r="D51" s="5" t="s">
        <v>218</v>
      </c>
      <c r="E51" s="5" t="s">
        <v>219</v>
      </c>
      <c r="F51" s="5"/>
      <c r="G51" s="5" t="s">
        <v>219</v>
      </c>
      <c r="H51" s="5"/>
      <c r="I51" s="5" t="s">
        <v>219</v>
      </c>
      <c r="J51" s="5">
        <v>3738</v>
      </c>
      <c r="K51" s="5">
        <v>826</v>
      </c>
      <c r="L51" s="5">
        <v>393</v>
      </c>
      <c r="M51" s="5">
        <v>4957</v>
      </c>
      <c r="N51" s="5">
        <v>6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</row>
    <row r="52">
      <c r="A52" s="20" t="s">
        <v>1469</v>
      </c>
      <c r="B52" s="13" t="str">
        <f>HYPERLINK("http://www.viralnova.com/mysteries/","http://www.viralnova.com/mysteries/")</f>
        <v>http://www.viralnova.com/mysteries/</v>
      </c>
      <c r="C52" s="5">
        <v>72</v>
      </c>
      <c r="D52" s="5" t="s">
        <v>218</v>
      </c>
      <c r="E52" s="5" t="s">
        <v>219</v>
      </c>
      <c r="F52" s="5"/>
      <c r="G52" s="5" t="s">
        <v>219</v>
      </c>
      <c r="H52" s="5"/>
      <c r="I52" s="5" t="s">
        <v>219</v>
      </c>
      <c r="J52" s="5">
        <v>2597</v>
      </c>
      <c r="K52" s="5">
        <v>1734</v>
      </c>
      <c r="L52" s="5">
        <v>581</v>
      </c>
      <c r="M52" s="5">
        <v>4912</v>
      </c>
      <c r="N52" s="5">
        <v>19</v>
      </c>
      <c r="O52" s="5">
        <v>0</v>
      </c>
      <c r="P52" s="5">
        <v>129</v>
      </c>
      <c r="Q52" s="5">
        <v>129</v>
      </c>
      <c r="R52" s="5">
        <v>0</v>
      </c>
      <c r="S52" s="5">
        <v>1</v>
      </c>
      <c r="T52" s="5">
        <v>26</v>
      </c>
      <c r="U52" s="5">
        <v>0</v>
      </c>
    </row>
    <row r="53">
      <c r="A53" s="20" t="s">
        <v>1470</v>
      </c>
      <c r="B53" s="13" t="str">
        <f>HYPERLINK("http://www.viralnova.com/kids-bus-crash/","http://www.viralnova.com/kids-bus-crash/")</f>
        <v>http://www.viralnova.com/kids-bus-crash/</v>
      </c>
      <c r="C53" s="5">
        <v>100</v>
      </c>
      <c r="D53" s="5" t="s">
        <v>218</v>
      </c>
      <c r="E53" s="5" t="s">
        <v>219</v>
      </c>
      <c r="F53" s="5"/>
      <c r="G53" s="5" t="s">
        <v>219</v>
      </c>
      <c r="H53" s="5"/>
      <c r="I53" s="5" t="s">
        <v>219</v>
      </c>
      <c r="J53" s="5">
        <v>3160</v>
      </c>
      <c r="K53" s="5">
        <v>1024</v>
      </c>
      <c r="L53" s="5">
        <v>466</v>
      </c>
      <c r="M53" s="5">
        <v>4650</v>
      </c>
      <c r="N53" s="5">
        <v>6</v>
      </c>
      <c r="O53" s="5">
        <v>0</v>
      </c>
      <c r="P53" s="5">
        <v>1</v>
      </c>
      <c r="Q53" s="5">
        <v>1</v>
      </c>
      <c r="R53" s="5">
        <v>0</v>
      </c>
      <c r="S53" s="5">
        <v>0</v>
      </c>
      <c r="T53" s="5">
        <v>0</v>
      </c>
      <c r="U53" s="5">
        <v>0</v>
      </c>
    </row>
    <row r="54">
      <c r="A54" s="20" t="s">
        <v>1471</v>
      </c>
      <c r="B54" s="13" t="str">
        <f>HYPERLINK("http://www.viralnova.com/2-bunny-brothers-will-win-your-heart/","http://www.viralnova.com/2-bunny-brothers-will-win-your-heart/")</f>
        <v>http://www.viralnova.com/2-bunny-brothers-will-win-your-heart/</v>
      </c>
      <c r="C54" s="5">
        <v>36</v>
      </c>
      <c r="D54" s="5" t="s">
        <v>218</v>
      </c>
      <c r="E54" s="5" t="s">
        <v>219</v>
      </c>
      <c r="F54" s="5"/>
      <c r="G54" s="5" t="s">
        <v>219</v>
      </c>
      <c r="H54" s="5"/>
      <c r="I54" s="5" t="s">
        <v>219</v>
      </c>
      <c r="J54" s="5">
        <v>3520</v>
      </c>
      <c r="K54" s="5">
        <v>773</v>
      </c>
      <c r="L54" s="5">
        <v>280</v>
      </c>
      <c r="M54" s="5">
        <v>4573</v>
      </c>
      <c r="N54" s="5">
        <v>6</v>
      </c>
      <c r="O54" s="5">
        <v>0</v>
      </c>
      <c r="P54" s="5">
        <v>3</v>
      </c>
      <c r="Q54" s="5">
        <v>3</v>
      </c>
      <c r="R54" s="5">
        <v>0</v>
      </c>
      <c r="S54" s="5">
        <v>0</v>
      </c>
      <c r="T54" s="5">
        <v>0</v>
      </c>
      <c r="U54" s="5">
        <v>0</v>
      </c>
    </row>
    <row r="55">
      <c r="A55" s="20" t="s">
        <v>1472</v>
      </c>
      <c r="B55" s="13" t="str">
        <f>HYPERLINK("http://www.viralnova.com/male-victims-sexual-assault/","http://www.viralnova.com/male-victims-sexual-assault/")</f>
        <v>http://www.viralnova.com/male-victims-sexual-assault/</v>
      </c>
      <c r="C55" s="5">
        <v>67</v>
      </c>
      <c r="D55" s="5" t="s">
        <v>218</v>
      </c>
      <c r="E55" s="5" t="s">
        <v>219</v>
      </c>
      <c r="F55" s="5"/>
      <c r="G55" s="5" t="s">
        <v>219</v>
      </c>
      <c r="H55" s="5"/>
      <c r="I55" s="5" t="s">
        <v>219</v>
      </c>
      <c r="J55" s="5">
        <v>2067</v>
      </c>
      <c r="K55" s="5">
        <v>1651</v>
      </c>
      <c r="L55" s="5">
        <v>798</v>
      </c>
      <c r="M55" s="5">
        <v>4516</v>
      </c>
      <c r="N55" s="5">
        <v>13</v>
      </c>
      <c r="O55" s="5">
        <v>0</v>
      </c>
      <c r="P55" s="5">
        <v>2</v>
      </c>
      <c r="Q55" s="5">
        <v>2</v>
      </c>
      <c r="R55" s="5">
        <v>0</v>
      </c>
      <c r="S55" s="5">
        <v>0</v>
      </c>
      <c r="T55" s="5">
        <v>1</v>
      </c>
      <c r="U55" s="5">
        <v>0</v>
      </c>
    </row>
    <row r="56">
      <c r="A56" s="20" t="s">
        <v>1473</v>
      </c>
      <c r="B56" s="13" t="str">
        <f>HYPERLINK("http://www.viralnova.com/25-creepiest-places/","http://www.viralnova.com/25-creepiest-places/")</f>
        <v>http://www.viralnova.com/25-creepiest-places/</v>
      </c>
      <c r="C56" s="5">
        <v>90</v>
      </c>
      <c r="D56" s="5" t="s">
        <v>218</v>
      </c>
      <c r="E56" s="5" t="s">
        <v>219</v>
      </c>
      <c r="F56" s="5"/>
      <c r="G56" s="5" t="s">
        <v>219</v>
      </c>
      <c r="H56" s="5"/>
      <c r="I56" s="5" t="s">
        <v>219</v>
      </c>
      <c r="J56" s="5">
        <v>2064</v>
      </c>
      <c r="K56" s="5">
        <v>1315</v>
      </c>
      <c r="L56" s="5">
        <v>1097</v>
      </c>
      <c r="M56" s="5">
        <v>4476</v>
      </c>
      <c r="N56" s="5">
        <v>16</v>
      </c>
      <c r="O56" s="5">
        <v>7</v>
      </c>
      <c r="P56" s="5">
        <v>49</v>
      </c>
      <c r="Q56" s="5">
        <v>49</v>
      </c>
      <c r="R56" s="5">
        <v>0</v>
      </c>
      <c r="S56" s="5">
        <v>0</v>
      </c>
      <c r="T56" s="5">
        <v>0</v>
      </c>
      <c r="U56" s="5">
        <v>0</v>
      </c>
    </row>
    <row r="57">
      <c r="A57" s="20" t="s">
        <v>1474</v>
      </c>
      <c r="B57" s="13" t="str">
        <f>HYPERLINK("http://www.viralnova.com/dumb-drunk-people/","http://www.viralnova.com/dumb-drunk-people/")</f>
        <v>http://www.viralnova.com/dumb-drunk-people/</v>
      </c>
      <c r="C57" s="5">
        <v>90</v>
      </c>
      <c r="D57" s="5" t="s">
        <v>218</v>
      </c>
      <c r="E57" s="5" t="s">
        <v>219</v>
      </c>
      <c r="F57" s="5"/>
      <c r="G57" s="5" t="s">
        <v>219</v>
      </c>
      <c r="H57" s="5"/>
      <c r="I57" s="5" t="s">
        <v>219</v>
      </c>
      <c r="J57" s="5">
        <v>1917</v>
      </c>
      <c r="K57" s="5">
        <v>1489</v>
      </c>
      <c r="L57" s="5">
        <v>1016</v>
      </c>
      <c r="M57" s="5">
        <v>4422</v>
      </c>
      <c r="N57" s="5">
        <v>29</v>
      </c>
      <c r="O57" s="5">
        <v>6</v>
      </c>
      <c r="P57" s="5">
        <v>3</v>
      </c>
      <c r="Q57" s="5">
        <v>3</v>
      </c>
      <c r="R57" s="5">
        <v>0</v>
      </c>
      <c r="S57" s="5">
        <v>0</v>
      </c>
      <c r="T57" s="5">
        <v>0</v>
      </c>
      <c r="U57" s="5">
        <v>0</v>
      </c>
    </row>
    <row r="58">
      <c r="A58" s="20" t="s">
        <v>1475</v>
      </c>
      <c r="B58" s="13" t="str">
        <f>HYPERLINK("http://www.viralnova.com/25-hilarious-signs/","http://www.viralnova.com/25-hilarious-signs/")</f>
        <v>http://www.viralnova.com/25-hilarious-signs/</v>
      </c>
      <c r="C58" s="5">
        <v>41</v>
      </c>
      <c r="D58" s="5" t="s">
        <v>218</v>
      </c>
      <c r="E58" s="5" t="s">
        <v>219</v>
      </c>
      <c r="F58" s="5"/>
      <c r="G58" s="5" t="s">
        <v>219</v>
      </c>
      <c r="H58" s="5"/>
      <c r="I58" s="5" t="s">
        <v>219</v>
      </c>
      <c r="J58" s="5">
        <v>2856</v>
      </c>
      <c r="K58" s="5">
        <v>1190</v>
      </c>
      <c r="L58" s="5">
        <v>252</v>
      </c>
      <c r="M58" s="5">
        <v>4298</v>
      </c>
      <c r="N58" s="5">
        <v>4</v>
      </c>
      <c r="O58" s="5">
        <v>0</v>
      </c>
      <c r="P58" s="5">
        <v>122</v>
      </c>
      <c r="Q58" s="5">
        <v>122</v>
      </c>
      <c r="R58" s="5">
        <v>0</v>
      </c>
      <c r="S58" s="5">
        <v>0</v>
      </c>
      <c r="T58" s="5">
        <v>0</v>
      </c>
      <c r="U58" s="5">
        <v>0</v>
      </c>
    </row>
    <row r="59">
      <c r="A59" s="20" t="s">
        <v>1476</v>
      </c>
      <c r="B59" s="13" t="str">
        <f>HYPERLINK("http://www.viralnova.com/unlikely-not-impossible/","http://www.viralnova.com/unlikely-not-impossible/")</f>
        <v>http://www.viralnova.com/unlikely-not-impossible/</v>
      </c>
      <c r="C59" s="5">
        <v>82</v>
      </c>
      <c r="D59" s="5" t="s">
        <v>218</v>
      </c>
      <c r="E59" s="5" t="s">
        <v>219</v>
      </c>
      <c r="F59" s="5"/>
      <c r="G59" s="5" t="s">
        <v>219</v>
      </c>
      <c r="H59" s="5"/>
      <c r="I59" s="5" t="s">
        <v>219</v>
      </c>
      <c r="J59" s="5">
        <v>2152</v>
      </c>
      <c r="K59" s="5">
        <v>1391</v>
      </c>
      <c r="L59" s="5">
        <v>538</v>
      </c>
      <c r="M59" s="5">
        <v>4081</v>
      </c>
      <c r="N59" s="5">
        <v>16</v>
      </c>
      <c r="O59" s="5">
        <v>3</v>
      </c>
      <c r="P59" s="5">
        <v>18</v>
      </c>
      <c r="Q59" s="5">
        <v>18</v>
      </c>
      <c r="R59" s="5">
        <v>1</v>
      </c>
      <c r="S59" s="5">
        <v>0</v>
      </c>
      <c r="T59" s="5">
        <v>0</v>
      </c>
      <c r="U59" s="5">
        <v>0</v>
      </c>
    </row>
    <row r="60">
      <c r="A60" s="20" t="s">
        <v>1477</v>
      </c>
      <c r="B60" s="13" t="str">
        <f>HYPERLINK("http://www.viralnova.com/birthday-animals/","http://www.viralnova.com/birthday-animals/")</f>
        <v>http://www.viralnova.com/birthday-animals/</v>
      </c>
      <c r="C60" s="5">
        <v>75</v>
      </c>
      <c r="D60" s="5" t="s">
        <v>218</v>
      </c>
      <c r="E60" s="5" t="s">
        <v>219</v>
      </c>
      <c r="F60" s="5"/>
      <c r="G60" s="5" t="s">
        <v>219</v>
      </c>
      <c r="H60" s="5"/>
      <c r="I60" s="5" t="s">
        <v>219</v>
      </c>
      <c r="J60" s="5">
        <v>2066</v>
      </c>
      <c r="K60" s="5">
        <v>1297</v>
      </c>
      <c r="L60" s="5">
        <v>541</v>
      </c>
      <c r="M60" s="5">
        <v>3904</v>
      </c>
      <c r="N60" s="5">
        <v>20</v>
      </c>
      <c r="O60" s="5">
        <v>2</v>
      </c>
      <c r="P60" s="5">
        <v>115</v>
      </c>
      <c r="Q60" s="5">
        <v>115</v>
      </c>
      <c r="R60" s="5">
        <v>1</v>
      </c>
      <c r="S60" s="5">
        <v>0</v>
      </c>
      <c r="T60" s="5">
        <v>540</v>
      </c>
      <c r="U60" s="5">
        <v>0</v>
      </c>
    </row>
    <row r="61">
      <c r="A61" s="20" t="s">
        <v>1478</v>
      </c>
      <c r="B61" s="13" t="str">
        <f>HYPERLINK("http://www.viralnova.com/amazing-animal-facts/","http://www.viralnova.com/amazing-animal-facts/")</f>
        <v>http://www.viralnova.com/amazing-animal-facts/</v>
      </c>
      <c r="C61" s="5">
        <v>85</v>
      </c>
      <c r="D61" s="5" t="s">
        <v>218</v>
      </c>
      <c r="E61" s="5" t="s">
        <v>219</v>
      </c>
      <c r="F61" s="5"/>
      <c r="G61" s="5" t="s">
        <v>219</v>
      </c>
      <c r="H61" s="5"/>
      <c r="I61" s="5" t="s">
        <v>219</v>
      </c>
      <c r="J61" s="5">
        <v>2502</v>
      </c>
      <c r="K61" s="5">
        <v>1131</v>
      </c>
      <c r="L61" s="5">
        <v>271</v>
      </c>
      <c r="M61" s="5">
        <v>3904</v>
      </c>
      <c r="N61" s="5">
        <v>4</v>
      </c>
      <c r="O61" s="5">
        <v>0</v>
      </c>
      <c r="P61" s="5">
        <v>1</v>
      </c>
      <c r="Q61" s="5">
        <v>1</v>
      </c>
      <c r="R61" s="5">
        <v>0</v>
      </c>
      <c r="S61" s="5">
        <v>0</v>
      </c>
      <c r="T61" s="5">
        <v>0</v>
      </c>
      <c r="U61" s="5">
        <v>0</v>
      </c>
    </row>
    <row r="62">
      <c r="A62" s="20" t="s">
        <v>1479</v>
      </c>
      <c r="B62" s="13" t="str">
        <f>HYPERLINK("http://www.viralnova.com/dog-cat-pillow/","http://www.viralnova.com/dog-cat-pillow/")</f>
        <v>http://www.viralnova.com/dog-cat-pillow/</v>
      </c>
      <c r="C62" s="5">
        <v>44</v>
      </c>
      <c r="D62" s="5" t="s">
        <v>218</v>
      </c>
      <c r="E62" s="5" t="s">
        <v>219</v>
      </c>
      <c r="F62" s="5"/>
      <c r="G62" s="5" t="s">
        <v>219</v>
      </c>
      <c r="H62" s="5"/>
      <c r="I62" s="5" t="s">
        <v>219</v>
      </c>
      <c r="J62" s="5">
        <v>3333</v>
      </c>
      <c r="K62" s="5">
        <v>388</v>
      </c>
      <c r="L62" s="5">
        <v>120</v>
      </c>
      <c r="M62" s="5">
        <v>3841</v>
      </c>
      <c r="N62" s="5">
        <v>1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>
      <c r="A63" s="20" t="s">
        <v>1480</v>
      </c>
      <c r="B63" s="13" t="str">
        <f>HYPERLINK("http://www.viralnova.com/25-awesome-wedding-ideas/","http://www.viralnova.com/25-awesome-wedding-ideas/")</f>
        <v>http://www.viralnova.com/25-awesome-wedding-ideas/</v>
      </c>
      <c r="C63" s="5">
        <v>37</v>
      </c>
      <c r="D63" s="5" t="s">
        <v>218</v>
      </c>
      <c r="E63" s="5" t="s">
        <v>219</v>
      </c>
      <c r="F63" s="5"/>
      <c r="G63" s="5" t="s">
        <v>219</v>
      </c>
      <c r="H63" s="5"/>
      <c r="I63" s="5" t="s">
        <v>219</v>
      </c>
      <c r="J63" s="5">
        <v>2217</v>
      </c>
      <c r="K63" s="5">
        <v>1055</v>
      </c>
      <c r="L63" s="5">
        <v>390</v>
      </c>
      <c r="M63" s="5">
        <v>3662</v>
      </c>
      <c r="N63" s="5">
        <v>3</v>
      </c>
      <c r="O63" s="5">
        <v>0</v>
      </c>
      <c r="P63" s="5">
        <v>937</v>
      </c>
      <c r="Q63" s="5">
        <v>937</v>
      </c>
      <c r="R63" s="5">
        <v>0</v>
      </c>
      <c r="S63" s="5">
        <v>0</v>
      </c>
      <c r="T63" s="5">
        <v>27</v>
      </c>
      <c r="U63" s="5">
        <v>0</v>
      </c>
    </row>
    <row r="64">
      <c r="A64" s="20" t="s">
        <v>1481</v>
      </c>
      <c r="B64" s="13" t="str">
        <f>HYPERLINK("http://www.viralnova.com/37-life-lessons/","http://www.viralnova.com/37-life-lessons/")</f>
        <v>http://www.viralnova.com/37-life-lessons/</v>
      </c>
      <c r="C64" s="5">
        <v>79</v>
      </c>
      <c r="D64" s="5" t="s">
        <v>218</v>
      </c>
      <c r="E64" s="5" t="s">
        <v>219</v>
      </c>
      <c r="F64" s="5"/>
      <c r="G64" s="5" t="s">
        <v>219</v>
      </c>
      <c r="H64" s="5"/>
      <c r="I64" s="5" t="s">
        <v>219</v>
      </c>
      <c r="J64" s="5">
        <v>1708</v>
      </c>
      <c r="K64" s="5">
        <v>1311</v>
      </c>
      <c r="L64" s="5">
        <v>350</v>
      </c>
      <c r="M64" s="5">
        <v>3369</v>
      </c>
      <c r="N64" s="5">
        <v>30</v>
      </c>
      <c r="O64" s="5">
        <v>1</v>
      </c>
      <c r="P64" s="5">
        <v>47</v>
      </c>
      <c r="Q64" s="5">
        <v>47</v>
      </c>
      <c r="R64" s="5">
        <v>1</v>
      </c>
      <c r="S64" s="5">
        <v>0</v>
      </c>
      <c r="T64" s="5">
        <v>0</v>
      </c>
      <c r="U64" s="5">
        <v>0</v>
      </c>
    </row>
    <row r="65">
      <c r="A65" s="20" t="s">
        <v>1482</v>
      </c>
      <c r="B65" s="13" t="str">
        <f>HYPERLINK("http://www.viralnova.com/ironic/","http://www.viralnova.com/ironic/")</f>
        <v>http://www.viralnova.com/ironic/</v>
      </c>
      <c r="C65" s="5">
        <v>88</v>
      </c>
      <c r="D65" s="5" t="s">
        <v>218</v>
      </c>
      <c r="E65" s="5" t="s">
        <v>219</v>
      </c>
      <c r="F65" s="5"/>
      <c r="G65" s="5" t="s">
        <v>219</v>
      </c>
      <c r="H65" s="5"/>
      <c r="I65" s="5" t="s">
        <v>219</v>
      </c>
      <c r="J65" s="5">
        <v>1752</v>
      </c>
      <c r="K65" s="5">
        <v>1196</v>
      </c>
      <c r="L65" s="5">
        <v>329</v>
      </c>
      <c r="M65" s="5">
        <v>3277</v>
      </c>
      <c r="N65" s="5">
        <v>50</v>
      </c>
      <c r="O65" s="5">
        <v>9</v>
      </c>
      <c r="P65" s="5">
        <v>43</v>
      </c>
      <c r="Q65" s="5">
        <v>43</v>
      </c>
      <c r="R65" s="5">
        <v>1</v>
      </c>
      <c r="S65" s="5">
        <v>0</v>
      </c>
      <c r="T65" s="5">
        <v>0</v>
      </c>
      <c r="U65" s="5">
        <v>0</v>
      </c>
    </row>
    <row r="66">
      <c r="A66" s="20" t="s">
        <v>1483</v>
      </c>
      <c r="B66" s="13" t="str">
        <f>HYPERLINK("http://www.viralnova.com/inspiring-facebook-posts/","http://www.viralnova.com/inspiring-facebook-posts/")</f>
        <v>http://www.viralnova.com/inspiring-facebook-posts/</v>
      </c>
      <c r="C66" s="5">
        <v>61</v>
      </c>
      <c r="D66" s="5" t="s">
        <v>218</v>
      </c>
      <c r="E66" s="5" t="s">
        <v>219</v>
      </c>
      <c r="F66" s="5"/>
      <c r="G66" s="5" t="s">
        <v>219</v>
      </c>
      <c r="H66" s="5"/>
      <c r="I66" s="5" t="s">
        <v>219</v>
      </c>
      <c r="J66" s="5">
        <v>1954</v>
      </c>
      <c r="K66" s="5">
        <v>755</v>
      </c>
      <c r="L66" s="5">
        <v>133</v>
      </c>
      <c r="M66" s="5">
        <v>2842</v>
      </c>
      <c r="N66" s="5">
        <v>9</v>
      </c>
      <c r="O66" s="5">
        <v>0</v>
      </c>
      <c r="P66" s="5">
        <v>31</v>
      </c>
      <c r="Q66" s="5">
        <v>31</v>
      </c>
      <c r="R66" s="5">
        <v>0</v>
      </c>
      <c r="S66" s="5">
        <v>0</v>
      </c>
      <c r="T66" s="5">
        <v>0</v>
      </c>
      <c r="U66" s="5">
        <v>0</v>
      </c>
    </row>
    <row r="67">
      <c r="A67" s="20" t="s">
        <v>1484</v>
      </c>
      <c r="B67" s="13" t="str">
        <f>HYPERLINK("http://www.viralnova.com/dying-chinese-boy/","http://www.viralnova.com/dying-chinese-boy/")</f>
        <v>http://www.viralnova.com/dying-chinese-boy/</v>
      </c>
      <c r="C67" s="5">
        <v>92</v>
      </c>
      <c r="D67" s="5" t="s">
        <v>218</v>
      </c>
      <c r="E67" s="5" t="s">
        <v>219</v>
      </c>
      <c r="F67" s="5"/>
      <c r="G67" s="5" t="s">
        <v>219</v>
      </c>
      <c r="H67" s="5"/>
      <c r="I67" s="5" t="s">
        <v>219</v>
      </c>
      <c r="J67" s="5">
        <v>1404</v>
      </c>
      <c r="K67" s="5">
        <v>947</v>
      </c>
      <c r="L67" s="5">
        <v>420</v>
      </c>
      <c r="M67" s="5">
        <v>2771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</row>
    <row r="68">
      <c r="A68" s="20" t="s">
        <v>1485</v>
      </c>
      <c r="B68" s="13" t="str">
        <f>HYPERLINK("http://www.viralnova.com/dog-ate-money/","http://www.viralnova.com/dog-ate-money/")</f>
        <v>http://www.viralnova.com/dog-ate-money/</v>
      </c>
      <c r="C68" s="5">
        <v>82</v>
      </c>
      <c r="D68" s="5" t="s">
        <v>218</v>
      </c>
      <c r="E68" s="5" t="s">
        <v>219</v>
      </c>
      <c r="F68" s="5"/>
      <c r="G68" s="5" t="s">
        <v>219</v>
      </c>
      <c r="H68" s="5"/>
      <c r="I68" s="5" t="s">
        <v>219</v>
      </c>
      <c r="J68" s="5">
        <v>1935</v>
      </c>
      <c r="K68" s="5">
        <v>665</v>
      </c>
      <c r="L68" s="5">
        <v>158</v>
      </c>
      <c r="M68" s="5">
        <v>2758</v>
      </c>
      <c r="N68" s="5">
        <v>3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</row>
    <row r="69">
      <c r="A69" s="20" t="s">
        <v>1486</v>
      </c>
      <c r="B69" s="13" t="str">
        <f>HYPERLINK("http://www.viralnova.com/16-then-and-now-pet-pictures/","http://www.viralnova.com/16-then-and-now-pet-pictures/")</f>
        <v>http://www.viralnova.com/16-then-and-now-pet-pictures/</v>
      </c>
      <c r="C69" s="5">
        <v>28</v>
      </c>
      <c r="D69" s="5" t="s">
        <v>218</v>
      </c>
      <c r="E69" s="5" t="s">
        <v>219</v>
      </c>
      <c r="F69" s="5"/>
      <c r="G69" s="5" t="s">
        <v>219</v>
      </c>
      <c r="H69" s="5"/>
      <c r="I69" s="5" t="s">
        <v>219</v>
      </c>
      <c r="J69" s="5">
        <v>2256</v>
      </c>
      <c r="K69" s="5">
        <v>287</v>
      </c>
      <c r="L69" s="5">
        <v>77</v>
      </c>
      <c r="M69" s="5">
        <v>2620</v>
      </c>
      <c r="N69" s="5">
        <v>0</v>
      </c>
      <c r="O69" s="5">
        <v>0</v>
      </c>
      <c r="P69" s="5">
        <v>1</v>
      </c>
      <c r="Q69" s="5">
        <v>1</v>
      </c>
      <c r="R69" s="5">
        <v>0</v>
      </c>
      <c r="S69" s="5">
        <v>0</v>
      </c>
      <c r="T69" s="5">
        <v>0</v>
      </c>
      <c r="U69" s="5">
        <v>0</v>
      </c>
    </row>
    <row r="70">
      <c r="A70" s="20" t="s">
        <v>1487</v>
      </c>
      <c r="B70" s="13" t="str">
        <f>HYPERLINK("http://www.viralnova.com/scientology-headquarters/","http://www.viralnova.com/scientology-headquarters/")</f>
        <v>http://www.viralnova.com/scientology-headquarters/</v>
      </c>
      <c r="C70" s="5">
        <v>92</v>
      </c>
      <c r="D70" s="5" t="s">
        <v>218</v>
      </c>
      <c r="E70" s="5" t="s">
        <v>219</v>
      </c>
      <c r="F70" s="5"/>
      <c r="G70" s="5" t="s">
        <v>219</v>
      </c>
      <c r="H70" s="5"/>
      <c r="I70" s="5" t="s">
        <v>219</v>
      </c>
      <c r="J70" s="5">
        <v>672</v>
      </c>
      <c r="K70" s="5">
        <v>778</v>
      </c>
      <c r="L70" s="5">
        <v>1090</v>
      </c>
      <c r="M70" s="5">
        <v>2540</v>
      </c>
      <c r="N70" s="5">
        <v>25</v>
      </c>
      <c r="O70" s="5">
        <v>3</v>
      </c>
      <c r="P70" s="5">
        <v>27</v>
      </c>
      <c r="Q70" s="5">
        <v>27</v>
      </c>
      <c r="R70" s="5">
        <v>1</v>
      </c>
      <c r="S70" s="5">
        <v>0</v>
      </c>
      <c r="T70" s="5">
        <v>0</v>
      </c>
      <c r="U70" s="5">
        <v>0</v>
      </c>
    </row>
    <row r="71">
      <c r="A71" s="20" t="s">
        <v>1488</v>
      </c>
      <c r="B71" s="13" t="str">
        <f>HYPERLINK("http://www.viralnova.com/things-that-infuriate/","http://www.viralnova.com/things-that-infuriate/")</f>
        <v>http://www.viralnova.com/things-that-infuriate/</v>
      </c>
      <c r="C71" s="5">
        <v>45</v>
      </c>
      <c r="D71" s="5" t="s">
        <v>218</v>
      </c>
      <c r="E71" s="5" t="s">
        <v>219</v>
      </c>
      <c r="F71" s="5"/>
      <c r="G71" s="5" t="s">
        <v>219</v>
      </c>
      <c r="H71" s="5"/>
      <c r="I71" s="5" t="s">
        <v>219</v>
      </c>
      <c r="J71" s="5">
        <v>1518</v>
      </c>
      <c r="K71" s="5">
        <v>581</v>
      </c>
      <c r="L71" s="5">
        <v>367</v>
      </c>
      <c r="M71" s="5">
        <v>2466</v>
      </c>
      <c r="N71" s="5">
        <v>9</v>
      </c>
      <c r="O71" s="5">
        <v>0</v>
      </c>
      <c r="P71" s="5">
        <v>6</v>
      </c>
      <c r="Q71" s="5">
        <v>6</v>
      </c>
      <c r="R71" s="5">
        <v>0</v>
      </c>
      <c r="S71" s="5">
        <v>0</v>
      </c>
      <c r="T71" s="5">
        <v>0</v>
      </c>
      <c r="U71" s="5">
        <v>0</v>
      </c>
    </row>
    <row r="72">
      <c r="A72" s="20" t="s">
        <v>1489</v>
      </c>
      <c r="B72" s="13" t="str">
        <f>HYPERLINK("http://www.viralnova.com/notes-for-thieves/","http://www.viralnova.com/notes-for-thieves/")</f>
        <v>http://www.viralnova.com/notes-for-thieves/</v>
      </c>
      <c r="C72" s="5">
        <v>94</v>
      </c>
      <c r="D72" s="5" t="s">
        <v>218</v>
      </c>
      <c r="E72" s="5" t="s">
        <v>219</v>
      </c>
      <c r="F72" s="5"/>
      <c r="G72" s="5" t="s">
        <v>219</v>
      </c>
      <c r="H72" s="5"/>
      <c r="I72" s="5" t="s">
        <v>219</v>
      </c>
      <c r="J72" s="5">
        <v>1117</v>
      </c>
      <c r="K72" s="5">
        <v>1064</v>
      </c>
      <c r="L72" s="5">
        <v>241</v>
      </c>
      <c r="M72" s="5">
        <v>2422</v>
      </c>
      <c r="N72" s="5">
        <v>17</v>
      </c>
      <c r="O72" s="5">
        <v>5</v>
      </c>
      <c r="P72" s="5">
        <v>60</v>
      </c>
      <c r="Q72" s="5">
        <v>60</v>
      </c>
      <c r="R72" s="5">
        <v>0</v>
      </c>
      <c r="S72" s="5">
        <v>0</v>
      </c>
      <c r="T72" s="5">
        <v>0</v>
      </c>
      <c r="U72" s="5">
        <v>0</v>
      </c>
    </row>
    <row r="73">
      <c r="A73" s="20" t="s">
        <v>1490</v>
      </c>
      <c r="B73" s="13" t="str">
        <f>HYPERLINK("http://www.viralnova.com/animals-with-stuffed-animals/","http://www.viralnova.com/animals-with-stuffed-animals/")</f>
        <v>http://www.viralnova.com/animals-with-stuffed-animals/</v>
      </c>
      <c r="C73" s="5">
        <v>99</v>
      </c>
      <c r="D73" s="5" t="s">
        <v>218</v>
      </c>
      <c r="E73" s="5" t="s">
        <v>219</v>
      </c>
      <c r="F73" s="5"/>
      <c r="G73" s="5" t="s">
        <v>219</v>
      </c>
      <c r="H73" s="5"/>
      <c r="I73" s="5" t="s">
        <v>219</v>
      </c>
      <c r="J73" s="5">
        <v>1216</v>
      </c>
      <c r="K73" s="5">
        <v>752</v>
      </c>
      <c r="L73" s="5">
        <v>318</v>
      </c>
      <c r="M73" s="5">
        <v>2286</v>
      </c>
      <c r="N73" s="5">
        <v>12</v>
      </c>
      <c r="O73" s="5">
        <v>3</v>
      </c>
      <c r="P73" s="5">
        <v>18</v>
      </c>
      <c r="Q73" s="5">
        <v>18</v>
      </c>
      <c r="R73" s="5">
        <v>0</v>
      </c>
      <c r="S73" s="5">
        <v>0</v>
      </c>
      <c r="T73" s="5">
        <v>0</v>
      </c>
      <c r="U73" s="5">
        <v>0</v>
      </c>
    </row>
    <row r="74">
      <c r="A74" s="20" t="s">
        <v>1491</v>
      </c>
      <c r="B74" s="13" t="str">
        <f>HYPERLINK("http://www.viralnova.com/weird-jobs/","http://www.viralnova.com/weird-jobs/")</f>
        <v>http://www.viralnova.com/weird-jobs/</v>
      </c>
      <c r="C74" s="5">
        <v>78</v>
      </c>
      <c r="D74" s="5" t="s">
        <v>218</v>
      </c>
      <c r="E74" s="5" t="s">
        <v>218</v>
      </c>
      <c r="F74" s="5"/>
      <c r="G74" s="5" t="s">
        <v>219</v>
      </c>
      <c r="H74" s="5"/>
      <c r="I74" s="5" t="s">
        <v>219</v>
      </c>
      <c r="J74" s="5">
        <v>616</v>
      </c>
      <c r="K74" s="5">
        <v>835</v>
      </c>
      <c r="L74" s="5">
        <v>510</v>
      </c>
      <c r="M74" s="5">
        <v>1961</v>
      </c>
      <c r="N74" s="5">
        <v>20</v>
      </c>
      <c r="O74" s="5">
        <v>2</v>
      </c>
      <c r="P74" s="5">
        <v>9</v>
      </c>
      <c r="Q74" s="5">
        <v>9</v>
      </c>
      <c r="R74" s="5">
        <v>0</v>
      </c>
      <c r="S74" s="5">
        <v>0</v>
      </c>
      <c r="T74" s="5">
        <v>65</v>
      </c>
      <c r="U74" s="5">
        <v>0</v>
      </c>
    </row>
    <row r="75">
      <c r="A75" s="20" t="s">
        <v>1492</v>
      </c>
      <c r="B75" s="13" t="str">
        <f>HYPERLINK("http://www.viralnova.com/best-comebacks/","http://www.viralnova.com/best-comebacks/")</f>
        <v>http://www.viralnova.com/best-comebacks/</v>
      </c>
      <c r="C75" s="5">
        <v>88</v>
      </c>
      <c r="D75" s="5" t="s">
        <v>218</v>
      </c>
      <c r="E75" s="5" t="s">
        <v>219</v>
      </c>
      <c r="F75" s="5"/>
      <c r="G75" s="5" t="s">
        <v>219</v>
      </c>
      <c r="H75" s="5"/>
      <c r="I75" s="5" t="s">
        <v>219</v>
      </c>
      <c r="J75" s="5">
        <v>1161</v>
      </c>
      <c r="K75" s="5">
        <v>535</v>
      </c>
      <c r="L75" s="5">
        <v>148</v>
      </c>
      <c r="M75" s="5">
        <v>1844</v>
      </c>
      <c r="N75" s="5">
        <v>5</v>
      </c>
      <c r="O75" s="5">
        <v>5</v>
      </c>
      <c r="P75" s="5">
        <v>5</v>
      </c>
      <c r="Q75" s="5">
        <v>5</v>
      </c>
      <c r="R75" s="5">
        <v>0</v>
      </c>
      <c r="S75" s="5">
        <v>0</v>
      </c>
      <c r="T75" s="5">
        <v>0</v>
      </c>
      <c r="U75" s="5">
        <v>0</v>
      </c>
    </row>
    <row r="76">
      <c r="A76" s="20" t="s">
        <v>1493</v>
      </c>
      <c r="B76" s="13" t="str">
        <f>HYPERLINK("http://www.viralnova.com/halloween-houses/","http://www.viralnova.com/halloween-houses/")</f>
        <v>http://www.viralnova.com/halloween-houses/</v>
      </c>
      <c r="C76" s="5">
        <v>58</v>
      </c>
      <c r="D76" s="5" t="s">
        <v>218</v>
      </c>
      <c r="E76" s="5" t="s">
        <v>219</v>
      </c>
      <c r="F76" s="5"/>
      <c r="G76" s="5" t="s">
        <v>219</v>
      </c>
      <c r="H76" s="5"/>
      <c r="I76" s="5" t="s">
        <v>219</v>
      </c>
      <c r="J76" s="5">
        <v>1154</v>
      </c>
      <c r="K76" s="5">
        <v>372</v>
      </c>
      <c r="L76" s="5">
        <v>93</v>
      </c>
      <c r="M76" s="5">
        <v>1619</v>
      </c>
      <c r="N76" s="5">
        <v>3</v>
      </c>
      <c r="O76" s="5">
        <v>1</v>
      </c>
      <c r="P76" s="5">
        <v>1</v>
      </c>
      <c r="Q76" s="5">
        <v>1</v>
      </c>
      <c r="R76" s="5">
        <v>0</v>
      </c>
      <c r="S76" s="5">
        <v>0</v>
      </c>
      <c r="T76" s="5">
        <v>0</v>
      </c>
      <c r="U76" s="5">
        <v>0</v>
      </c>
    </row>
    <row r="77">
      <c r="A77" s="20" t="s">
        <v>1494</v>
      </c>
      <c r="B77" s="13" t="str">
        <f>HYPERLINK("http://www.viralnova.com/21-funny-signs/","http://www.viralnova.com/21-funny-signs/")</f>
        <v>http://www.viralnova.com/21-funny-signs/</v>
      </c>
      <c r="C77" s="5">
        <v>38</v>
      </c>
      <c r="D77" s="5" t="s">
        <v>218</v>
      </c>
      <c r="E77" s="5" t="s">
        <v>219</v>
      </c>
      <c r="F77" s="5"/>
      <c r="G77" s="5" t="s">
        <v>219</v>
      </c>
      <c r="H77" s="5"/>
      <c r="I77" s="5" t="s">
        <v>219</v>
      </c>
      <c r="J77" s="5">
        <v>1015</v>
      </c>
      <c r="K77" s="5">
        <v>368</v>
      </c>
      <c r="L77" s="5">
        <v>83</v>
      </c>
      <c r="M77" s="5">
        <v>1466</v>
      </c>
      <c r="N77" s="5">
        <v>1</v>
      </c>
      <c r="O77" s="5">
        <v>0</v>
      </c>
      <c r="P77" s="5">
        <v>16</v>
      </c>
      <c r="Q77" s="5">
        <v>16</v>
      </c>
      <c r="R77" s="5">
        <v>0</v>
      </c>
      <c r="S77" s="5">
        <v>0</v>
      </c>
      <c r="T77" s="5">
        <v>0</v>
      </c>
      <c r="U77" s="5">
        <v>0</v>
      </c>
    </row>
    <row r="78">
      <c r="A78" s="20" t="s">
        <v>1495</v>
      </c>
      <c r="B78" s="13" t="str">
        <f>HYPERLINK("http://www.viralnova.com/raising-dove/","http://www.viralnova.com/raising-dove/")</f>
        <v>http://www.viralnova.com/raising-dove/</v>
      </c>
      <c r="C78" s="5">
        <v>91</v>
      </c>
      <c r="D78" s="5" t="s">
        <v>218</v>
      </c>
      <c r="E78" s="5" t="s">
        <v>219</v>
      </c>
      <c r="F78" s="5"/>
      <c r="G78" s="5" t="s">
        <v>219</v>
      </c>
      <c r="H78" s="5"/>
      <c r="I78" s="5" t="s">
        <v>219</v>
      </c>
      <c r="J78" s="5">
        <v>811</v>
      </c>
      <c r="K78" s="5">
        <v>354</v>
      </c>
      <c r="L78" s="5">
        <v>207</v>
      </c>
      <c r="M78" s="5">
        <v>1372</v>
      </c>
      <c r="N78" s="5">
        <v>11</v>
      </c>
      <c r="O78" s="5">
        <v>2</v>
      </c>
      <c r="P78" s="5">
        <v>5</v>
      </c>
      <c r="Q78" s="5">
        <v>5</v>
      </c>
      <c r="R78" s="5">
        <v>0</v>
      </c>
      <c r="S78" s="5">
        <v>0</v>
      </c>
      <c r="T78" s="5">
        <v>205</v>
      </c>
      <c r="U78" s="5">
        <v>0</v>
      </c>
    </row>
    <row r="79">
      <c r="A79" s="20" t="s">
        <v>1496</v>
      </c>
      <c r="B79" s="13" t="str">
        <f>HYPERLINK("http://www.viralnova.com/18-adorable-notes-from-kids/","http://www.viralnova.com/18-adorable-notes-from-kids/")</f>
        <v>http://www.viralnova.com/18-adorable-notes-from-kids/</v>
      </c>
      <c r="C79" s="5">
        <v>51</v>
      </c>
      <c r="D79" s="5" t="s">
        <v>218</v>
      </c>
      <c r="E79" s="5" t="s">
        <v>219</v>
      </c>
      <c r="F79" s="5"/>
      <c r="G79" s="5" t="s">
        <v>219</v>
      </c>
      <c r="H79" s="5"/>
      <c r="I79" s="5" t="s">
        <v>219</v>
      </c>
      <c r="J79" s="5">
        <v>987</v>
      </c>
      <c r="K79" s="5">
        <v>212</v>
      </c>
      <c r="L79" s="5">
        <v>75</v>
      </c>
      <c r="M79" s="5">
        <v>1274</v>
      </c>
      <c r="N79" s="5">
        <v>0</v>
      </c>
      <c r="O79" s="5">
        <v>0</v>
      </c>
      <c r="P79" s="5">
        <v>2</v>
      </c>
      <c r="Q79" s="5">
        <v>2</v>
      </c>
      <c r="R79" s="5">
        <v>0</v>
      </c>
      <c r="S79" s="5">
        <v>0</v>
      </c>
      <c r="T79" s="5">
        <v>0</v>
      </c>
      <c r="U79" s="5">
        <v>0</v>
      </c>
    </row>
    <row r="80">
      <c r="A80" s="20" t="s">
        <v>1497</v>
      </c>
      <c r="B80" s="13" t="str">
        <f>HYPERLINK("http://www.viralnova.com/dog-breeds/","http://www.viralnova.com/dog-breeds/")</f>
        <v>http://www.viralnova.com/dog-breeds/</v>
      </c>
      <c r="C80" s="5">
        <v>83</v>
      </c>
      <c r="D80" s="5" t="s">
        <v>218</v>
      </c>
      <c r="E80" s="5" t="s">
        <v>219</v>
      </c>
      <c r="F80" s="5"/>
      <c r="G80" s="5" t="s">
        <v>219</v>
      </c>
      <c r="H80" s="5"/>
      <c r="I80" s="5" t="s">
        <v>219</v>
      </c>
      <c r="J80" s="5">
        <v>542</v>
      </c>
      <c r="K80" s="5">
        <v>428</v>
      </c>
      <c r="L80" s="5">
        <v>211</v>
      </c>
      <c r="M80" s="5">
        <v>1181</v>
      </c>
      <c r="N80" s="5">
        <v>3</v>
      </c>
      <c r="O80" s="5">
        <v>2</v>
      </c>
      <c r="P80" s="5">
        <v>27</v>
      </c>
      <c r="Q80" s="5">
        <v>27</v>
      </c>
      <c r="R80" s="5">
        <v>0</v>
      </c>
      <c r="S80" s="5">
        <v>0</v>
      </c>
      <c r="T80" s="5">
        <v>11</v>
      </c>
      <c r="U80" s="5">
        <v>0</v>
      </c>
    </row>
    <row r="81">
      <c r="A81" s="20" t="s">
        <v>1498</v>
      </c>
      <c r="B81" s="13" t="str">
        <f>HYPERLINK("http://www.viralnova.com/a-5-month-old-baby-gorilla-needed-some-motherly-love-where-she-got-it-is-beautiful/","http://www.viralnova.com/a-5-month-old-baby-gorilla-needed-some-motherly-love-where-she-got-it-is-beautiful/")</f>
        <v>http://www.viralnova.com/a-5-month-old-baby-gorilla-needed-some-motherly-love-where-she-got-it-is-beautiful/</v>
      </c>
      <c r="C81" s="5">
        <v>84</v>
      </c>
      <c r="D81" s="5" t="s">
        <v>218</v>
      </c>
      <c r="E81" s="5" t="s">
        <v>219</v>
      </c>
      <c r="F81" s="5"/>
      <c r="G81" s="5" t="s">
        <v>219</v>
      </c>
      <c r="H81" s="5"/>
      <c r="I81" s="5" t="s">
        <v>219</v>
      </c>
      <c r="J81" s="5">
        <v>612</v>
      </c>
      <c r="K81" s="5">
        <v>365</v>
      </c>
      <c r="L81" s="5">
        <v>130</v>
      </c>
      <c r="M81" s="5">
        <v>1107</v>
      </c>
      <c r="N81" s="5">
        <v>6</v>
      </c>
      <c r="O81" s="5">
        <v>4</v>
      </c>
      <c r="P81" s="5">
        <v>30</v>
      </c>
      <c r="Q81" s="5">
        <v>30</v>
      </c>
      <c r="R81" s="5">
        <v>0</v>
      </c>
      <c r="S81" s="5">
        <v>0</v>
      </c>
      <c r="T81" s="5">
        <v>0</v>
      </c>
      <c r="U81" s="5">
        <v>0</v>
      </c>
    </row>
    <row r="82">
      <c r="A82" s="20" t="s">
        <v>1499</v>
      </c>
      <c r="B82" s="13" t="str">
        <f>HYPERLINK("http://www.viralnova.com/alternative-laptop-uses/","http://www.viralnova.com/alternative-laptop-uses/")</f>
        <v>http://www.viralnova.com/alternative-laptop-uses/</v>
      </c>
      <c r="C82" s="5">
        <v>89</v>
      </c>
      <c r="D82" s="5" t="s">
        <v>218</v>
      </c>
      <c r="E82" s="5" t="s">
        <v>219</v>
      </c>
      <c r="F82" s="5"/>
      <c r="G82" s="5" t="s">
        <v>219</v>
      </c>
      <c r="H82" s="5"/>
      <c r="I82" s="5" t="s">
        <v>219</v>
      </c>
      <c r="J82" s="5">
        <v>352</v>
      </c>
      <c r="K82" s="5">
        <v>576</v>
      </c>
      <c r="L82" s="5">
        <v>166</v>
      </c>
      <c r="M82" s="5">
        <v>1094</v>
      </c>
      <c r="N82" s="5">
        <v>234</v>
      </c>
      <c r="O82" s="5">
        <v>10</v>
      </c>
      <c r="P82" s="5">
        <v>0</v>
      </c>
      <c r="Q82" s="5">
        <v>0</v>
      </c>
      <c r="R82" s="5">
        <v>2</v>
      </c>
      <c r="S82" s="5">
        <v>0</v>
      </c>
      <c r="T82" s="5">
        <v>0</v>
      </c>
      <c r="U82" s="5">
        <v>0</v>
      </c>
    </row>
    <row r="83">
      <c r="A83" s="20" t="s">
        <v>1500</v>
      </c>
      <c r="B83" s="13" t="str">
        <f>HYPERLINK("http://www.viralnova.com/girl-caught-sexual-predators/","http://www.viralnova.com/girl-caught-sexual-predators/")</f>
        <v>http://www.viralnova.com/girl-caught-sexual-predators/</v>
      </c>
      <c r="C83" s="5">
        <v>82</v>
      </c>
      <c r="D83" s="5" t="s">
        <v>218</v>
      </c>
      <c r="E83" s="5" t="s">
        <v>219</v>
      </c>
      <c r="F83" s="5"/>
      <c r="G83" s="5" t="s">
        <v>219</v>
      </c>
      <c r="H83" s="5"/>
      <c r="I83" s="5" t="s">
        <v>219</v>
      </c>
      <c r="J83" s="5">
        <v>518</v>
      </c>
      <c r="K83" s="5">
        <v>256</v>
      </c>
      <c r="L83" s="5">
        <v>116</v>
      </c>
      <c r="M83" s="5">
        <v>890</v>
      </c>
      <c r="N83" s="5">
        <v>14</v>
      </c>
      <c r="O83" s="5">
        <v>0</v>
      </c>
      <c r="P83" s="5">
        <v>0</v>
      </c>
      <c r="Q83" s="5">
        <v>0</v>
      </c>
      <c r="R83" s="5">
        <v>6</v>
      </c>
      <c r="S83" s="5">
        <v>0</v>
      </c>
      <c r="T83" s="5">
        <v>1</v>
      </c>
      <c r="U83" s="5">
        <v>0</v>
      </c>
    </row>
    <row r="84">
      <c r="A84" s="20" t="s">
        <v>1501</v>
      </c>
      <c r="B84" s="13" t="str">
        <f>HYPERLINK("http://www.viralnova.com/photoshopped-images/","http://www.viralnova.com/photoshopped-images/")</f>
        <v>http://www.viralnova.com/photoshopped-images/</v>
      </c>
      <c r="C84" s="5">
        <v>73</v>
      </c>
      <c r="D84" s="5" t="s">
        <v>218</v>
      </c>
      <c r="E84" s="5" t="s">
        <v>218</v>
      </c>
      <c r="F84" s="5"/>
      <c r="G84" s="5" t="s">
        <v>219</v>
      </c>
      <c r="H84" s="5"/>
      <c r="I84" s="5" t="s">
        <v>219</v>
      </c>
      <c r="J84" s="5">
        <v>399</v>
      </c>
      <c r="K84" s="5">
        <v>275</v>
      </c>
      <c r="L84" s="5">
        <v>69</v>
      </c>
      <c r="M84" s="5">
        <v>743</v>
      </c>
      <c r="N84" s="5">
        <v>16</v>
      </c>
      <c r="O84" s="5">
        <v>0</v>
      </c>
      <c r="P84" s="5">
        <v>9</v>
      </c>
      <c r="Q84" s="5">
        <v>9</v>
      </c>
      <c r="R84" s="5">
        <v>0</v>
      </c>
      <c r="S84" s="5">
        <v>0</v>
      </c>
      <c r="T84" s="5">
        <v>0</v>
      </c>
      <c r="U84" s="5">
        <v>0</v>
      </c>
    </row>
    <row r="85">
      <c r="A85" s="20" t="s">
        <v>1502</v>
      </c>
      <c r="B85" s="13" t="str">
        <f>HYPERLINK("http://www.viralnova.com/halloween-pets/","http://www.viralnova.com/halloween-pets/")</f>
        <v>http://www.viralnova.com/halloween-pets/</v>
      </c>
      <c r="C85" s="5">
        <v>72</v>
      </c>
      <c r="D85" s="5" t="s">
        <v>218</v>
      </c>
      <c r="E85" s="5" t="s">
        <v>219</v>
      </c>
      <c r="F85" s="5"/>
      <c r="G85" s="5" t="s">
        <v>219</v>
      </c>
      <c r="H85" s="5"/>
      <c r="I85" s="5" t="s">
        <v>219</v>
      </c>
      <c r="J85" s="5">
        <v>346</v>
      </c>
      <c r="K85" s="5">
        <v>221</v>
      </c>
      <c r="L85" s="5">
        <v>119</v>
      </c>
      <c r="M85" s="5">
        <v>686</v>
      </c>
      <c r="N85" s="5">
        <v>4</v>
      </c>
      <c r="O85" s="5">
        <v>0</v>
      </c>
      <c r="P85" s="5">
        <v>7</v>
      </c>
      <c r="Q85" s="5">
        <v>7</v>
      </c>
      <c r="R85" s="5">
        <v>0</v>
      </c>
      <c r="S85" s="5">
        <v>0</v>
      </c>
      <c r="T85" s="5">
        <v>0</v>
      </c>
      <c r="U85" s="5">
        <v>0</v>
      </c>
    </row>
    <row r="86">
      <c r="A86" s="20" t="s">
        <v>1503</v>
      </c>
      <c r="B86" s="13" t="str">
        <f>HYPERLINK("http://www.viralnova.com/ridiculous-questions/","http://www.viralnova.com/ridiculous-questions/")</f>
        <v>http://www.viralnova.com/ridiculous-questions/</v>
      </c>
      <c r="C86" s="5">
        <v>79</v>
      </c>
      <c r="D86" s="5" t="s">
        <v>218</v>
      </c>
      <c r="E86" s="5" t="s">
        <v>219</v>
      </c>
      <c r="F86" s="5"/>
      <c r="G86" s="5" t="s">
        <v>219</v>
      </c>
      <c r="H86" s="5"/>
      <c r="I86" s="5" t="s">
        <v>219</v>
      </c>
      <c r="J86" s="5">
        <v>275</v>
      </c>
      <c r="K86" s="5">
        <v>214</v>
      </c>
      <c r="L86" s="5">
        <v>184</v>
      </c>
      <c r="M86" s="5">
        <v>673</v>
      </c>
      <c r="N86" s="5">
        <v>23</v>
      </c>
      <c r="O86" s="5">
        <v>1</v>
      </c>
      <c r="P86" s="5">
        <v>8</v>
      </c>
      <c r="Q86" s="5">
        <v>8</v>
      </c>
      <c r="R86" s="5">
        <v>0</v>
      </c>
      <c r="S86" s="5">
        <v>0</v>
      </c>
      <c r="T86" s="5">
        <v>0</v>
      </c>
      <c r="U86" s="5">
        <v>0</v>
      </c>
    </row>
    <row r="87">
      <c r="A87" s="20" t="s">
        <v>1504</v>
      </c>
      <c r="B87" s="13" t="str">
        <f>HYPERLINK("http://www.viralnova.com/married-after-80-years/","http://www.viralnova.com/married-after-80-years/")</f>
        <v>http://www.viralnova.com/married-after-80-years/</v>
      </c>
      <c r="C87" s="5">
        <v>98</v>
      </c>
      <c r="D87" s="5" t="s">
        <v>218</v>
      </c>
      <c r="E87" s="5" t="s">
        <v>219</v>
      </c>
      <c r="F87" s="5"/>
      <c r="G87" s="5" t="s">
        <v>219</v>
      </c>
      <c r="H87" s="5"/>
      <c r="I87" s="5" t="s">
        <v>219</v>
      </c>
      <c r="J87" s="5">
        <v>307</v>
      </c>
      <c r="K87" s="5">
        <v>138</v>
      </c>
      <c r="L87" s="5">
        <v>54</v>
      </c>
      <c r="M87" s="5">
        <v>499</v>
      </c>
      <c r="N87" s="5">
        <v>9</v>
      </c>
      <c r="O87" s="5">
        <v>1</v>
      </c>
      <c r="P87" s="5">
        <v>1</v>
      </c>
      <c r="Q87" s="5">
        <v>1</v>
      </c>
      <c r="R87" s="5">
        <v>0</v>
      </c>
      <c r="S87" s="5">
        <v>0</v>
      </c>
      <c r="T87" s="5">
        <v>0</v>
      </c>
      <c r="U87" s="5">
        <v>0</v>
      </c>
    </row>
    <row r="88">
      <c r="A88" s="20" t="s">
        <v>1505</v>
      </c>
      <c r="B88" s="13" t="str">
        <f>HYPERLINK("http://www.viralnova.com/snow-in-the-south/","http://www.viralnova.com/snow-in-the-south/")</f>
        <v>http://www.viralnova.com/snow-in-the-south/</v>
      </c>
      <c r="C88" s="5">
        <v>81</v>
      </c>
      <c r="D88" s="5" t="s">
        <v>218</v>
      </c>
      <c r="E88" s="5" t="s">
        <v>219</v>
      </c>
      <c r="F88" s="5"/>
      <c r="G88" s="5" t="s">
        <v>219</v>
      </c>
      <c r="H88" s="5"/>
      <c r="I88" s="5" t="s">
        <v>219</v>
      </c>
      <c r="J88" s="5">
        <v>252</v>
      </c>
      <c r="K88" s="5">
        <v>200</v>
      </c>
      <c r="L88" s="5">
        <v>19</v>
      </c>
      <c r="M88" s="5">
        <v>471</v>
      </c>
      <c r="N88" s="5">
        <v>10</v>
      </c>
      <c r="O88" s="5">
        <v>0</v>
      </c>
      <c r="P88" s="5">
        <v>1</v>
      </c>
      <c r="Q88" s="5">
        <v>1</v>
      </c>
      <c r="R88" s="5">
        <v>0</v>
      </c>
      <c r="S88" s="5">
        <v>0</v>
      </c>
      <c r="T88" s="5">
        <v>0</v>
      </c>
      <c r="U88" s="5">
        <v>0</v>
      </c>
    </row>
    <row r="89">
      <c r="A89" s="20" t="s">
        <v>1506</v>
      </c>
      <c r="B89" s="13" t="str">
        <f>HYPERLINK("http://www.viralnova.com/boy-writes-letters/","http://www.viralnova.com/boy-writes-letters/")</f>
        <v>http://www.viralnova.com/boy-writes-letters/</v>
      </c>
      <c r="C89" s="5">
        <v>51</v>
      </c>
      <c r="D89" s="5" t="s">
        <v>218</v>
      </c>
      <c r="E89" s="5" t="s">
        <v>219</v>
      </c>
      <c r="F89" s="5"/>
      <c r="G89" s="5" t="s">
        <v>219</v>
      </c>
      <c r="H89" s="5"/>
      <c r="I89" s="5" t="s">
        <v>219</v>
      </c>
      <c r="J89" s="5">
        <v>380</v>
      </c>
      <c r="K89" s="5">
        <v>70</v>
      </c>
      <c r="L89" s="5">
        <v>18</v>
      </c>
      <c r="M89" s="5">
        <v>468</v>
      </c>
      <c r="N89" s="5">
        <v>1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</row>
    <row r="90">
      <c r="A90" s="20" t="s">
        <v>1507</v>
      </c>
      <c r="B90" s="13" t="str">
        <f>HYPERLINK("http://www.viralnova.com/horrible-designs/","http://www.viralnova.com/horrible-designs/")</f>
        <v>http://www.viralnova.com/horrible-designs/</v>
      </c>
      <c r="C90" s="5">
        <v>88</v>
      </c>
      <c r="D90" s="5" t="s">
        <v>218</v>
      </c>
      <c r="E90" s="5" t="s">
        <v>219</v>
      </c>
      <c r="F90" s="5"/>
      <c r="G90" s="5" t="s">
        <v>219</v>
      </c>
      <c r="H90" s="5"/>
      <c r="I90" s="5" t="s">
        <v>219</v>
      </c>
      <c r="J90" s="5">
        <v>154</v>
      </c>
      <c r="K90" s="5">
        <v>173</v>
      </c>
      <c r="L90" s="5">
        <v>51</v>
      </c>
      <c r="M90" s="5">
        <v>378</v>
      </c>
      <c r="N90" s="5">
        <v>7</v>
      </c>
      <c r="O90" s="5">
        <v>0</v>
      </c>
      <c r="P90" s="5">
        <v>4</v>
      </c>
      <c r="Q90" s="5">
        <v>4</v>
      </c>
      <c r="R90" s="5">
        <v>2</v>
      </c>
      <c r="S90" s="5">
        <v>0</v>
      </c>
      <c r="T90" s="5">
        <v>0</v>
      </c>
      <c r="U90" s="5">
        <v>0</v>
      </c>
    </row>
    <row r="91">
      <c r="A91" s="20" t="s">
        <v>1508</v>
      </c>
      <c r="B91" s="13" t="str">
        <f>HYPERLINK("http://www.viralnova.com/23-cool-lattes/","http://www.viralnova.com/23-cool-lattes/")</f>
        <v>http://www.viralnova.com/23-cool-lattes/</v>
      </c>
      <c r="C91" s="5">
        <v>36</v>
      </c>
      <c r="D91" s="5" t="s">
        <v>218</v>
      </c>
      <c r="E91" s="5" t="s">
        <v>219</v>
      </c>
      <c r="F91" s="5"/>
      <c r="G91" s="5" t="s">
        <v>219</v>
      </c>
      <c r="H91" s="5"/>
      <c r="I91" s="5" t="s">
        <v>219</v>
      </c>
      <c r="J91" s="5">
        <v>30</v>
      </c>
      <c r="K91" s="5">
        <v>16</v>
      </c>
      <c r="L91" s="5">
        <v>4</v>
      </c>
      <c r="M91" s="5">
        <v>50</v>
      </c>
      <c r="N91" s="5">
        <v>0</v>
      </c>
      <c r="O91" s="5">
        <v>2</v>
      </c>
      <c r="P91" s="5">
        <v>2</v>
      </c>
      <c r="Q91" s="5">
        <v>2</v>
      </c>
      <c r="R91" s="5">
        <v>0</v>
      </c>
      <c r="S91" s="5">
        <v>0</v>
      </c>
      <c r="T91" s="5">
        <v>0</v>
      </c>
      <c r="U91" s="5">
        <v>0</v>
      </c>
    </row>
    <row r="92">
      <c r="A92" s="20" t="s">
        <v>1509</v>
      </c>
      <c r="B92" s="13" t="str">
        <f>HYPERLINK("http://www.viralnova.com/20-years-of-young-love-in-photos/","http://www.viralnova.com/20-years-of-young-love-in-photos/")</f>
        <v>http://www.viralnova.com/20-years-of-young-love-in-photos/</v>
      </c>
      <c r="C92" s="5">
        <v>32</v>
      </c>
      <c r="D92" s="5" t="s">
        <v>218</v>
      </c>
      <c r="E92" s="5" t="s">
        <v>219</v>
      </c>
      <c r="F92" s="5"/>
      <c r="G92" s="5" t="s">
        <v>219</v>
      </c>
      <c r="H92" s="5"/>
      <c r="I92" s="5" t="s">
        <v>219</v>
      </c>
      <c r="J92" s="5">
        <v>27</v>
      </c>
      <c r="K92" s="5">
        <v>7</v>
      </c>
      <c r="L92" s="5">
        <v>5</v>
      </c>
      <c r="M92" s="5">
        <v>39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</row>
    <row r="93">
      <c r="A93" s="20" t="s">
        <v>1510</v>
      </c>
      <c r="B93" s="13" t="str">
        <f>HYPERLINK("http://www.viralnova.com/awesome-origami/","http://www.viralnova.com/awesome-origami/")</f>
        <v>http://www.viralnova.com/awesome-origami/</v>
      </c>
      <c r="C93" s="5">
        <v>79</v>
      </c>
      <c r="D93" s="5" t="s">
        <v>218</v>
      </c>
      <c r="E93" s="5" t="s">
        <v>219</v>
      </c>
      <c r="F93" s="5"/>
      <c r="G93" s="5" t="s">
        <v>219</v>
      </c>
      <c r="H93" s="5"/>
      <c r="I93" s="5" t="s">
        <v>219</v>
      </c>
      <c r="J93" s="5">
        <v>11</v>
      </c>
      <c r="K93" s="5">
        <v>13</v>
      </c>
      <c r="L93" s="5">
        <v>4</v>
      </c>
      <c r="M93" s="5">
        <v>28</v>
      </c>
      <c r="N93" s="5">
        <v>1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>
      <c r="A94" s="20" t="s">
        <v>1511</v>
      </c>
      <c r="B94" s="13" t="str">
        <f>HYPERLINK("http://www.viralnova.com/survived-in-canyon/","http://www.viralnova.com/survived-in-canyon/")</f>
        <v>http://www.viralnova.com/survived-in-canyon/</v>
      </c>
      <c r="C94" s="5">
        <v>80</v>
      </c>
      <c r="D94" s="5" t="s">
        <v>218</v>
      </c>
      <c r="E94" s="5" t="s">
        <v>219</v>
      </c>
      <c r="F94" s="5"/>
      <c r="G94" s="5" t="s">
        <v>219</v>
      </c>
      <c r="H94" s="5"/>
      <c r="I94" s="5" t="s">
        <v>219</v>
      </c>
      <c r="J94" s="5">
        <v>5</v>
      </c>
      <c r="K94" s="5">
        <v>3</v>
      </c>
      <c r="L94" s="5">
        <v>3</v>
      </c>
      <c r="M94" s="5">
        <v>11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>
      <c r="A95" s="20" t="s">
        <v>1512</v>
      </c>
      <c r="B95" s="13" t="str">
        <f>HYPERLINK("http://www.viralnova.com/sweet-pit-bulls/","http://www.viralnova.com/sweet-pit-bulls/")</f>
        <v>http://www.viralnova.com/sweet-pit-bulls/</v>
      </c>
      <c r="C95" s="5">
        <v>54</v>
      </c>
      <c r="D95" s="5" t="s">
        <v>218</v>
      </c>
      <c r="E95" s="5" t="s">
        <v>219</v>
      </c>
      <c r="F95" s="5"/>
      <c r="G95" s="5" t="s">
        <v>219</v>
      </c>
      <c r="H95" s="5"/>
      <c r="I95" s="5" t="s">
        <v>219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>
      <c r="A96" s="20" t="s">
        <v>1513</v>
      </c>
      <c r="B96" s="13" t="str">
        <f>HYPERLINK("http://www.viralnova.com/17-fast-food-items/","http://www.viralnova.com/17-fast-food-items/")</f>
        <v>http://www.viralnova.com/17-fast-food-items/</v>
      </c>
      <c r="C96" s="5">
        <v>78</v>
      </c>
      <c r="D96" s="5" t="s">
        <v>218</v>
      </c>
      <c r="E96" s="5" t="s">
        <v>219</v>
      </c>
      <c r="F96" s="5"/>
      <c r="G96" s="5" t="s">
        <v>219</v>
      </c>
      <c r="H96" s="5"/>
      <c r="I96" s="5" t="s">
        <v>219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>
      <c r="A97" s="20" t="s">
        <v>1514</v>
      </c>
      <c r="B97" s="13" t="str">
        <f>HYPERLINK("http://www.viralnova.com/awesome-life-hacks/","http://www.viralnova.com/awesome-life-hacks/")</f>
        <v>http://www.viralnova.com/awesome-life-hacks/</v>
      </c>
      <c r="C97" s="5">
        <v>89</v>
      </c>
      <c r="D97" s="5" t="s">
        <v>218</v>
      </c>
      <c r="E97" s="5" t="s">
        <v>219</v>
      </c>
      <c r="F97" s="5"/>
      <c r="G97" s="5" t="s">
        <v>219</v>
      </c>
      <c r="H97" s="5"/>
      <c r="I97" s="5" t="s">
        <v>219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</row>
    <row r="98">
      <c r="A98" s="20" t="s">
        <v>1515</v>
      </c>
      <c r="B98" s="13" t="str">
        <f>HYPERLINK("http://www.viralnova.com/awesome-parents/","http://www.viralnova.com/awesome-parents/")</f>
        <v>http://www.viralnova.com/awesome-parents/</v>
      </c>
      <c r="C98" s="5">
        <v>39</v>
      </c>
      <c r="D98" s="5" t="s">
        <v>218</v>
      </c>
      <c r="E98" s="5" t="s">
        <v>219</v>
      </c>
      <c r="F98" s="5"/>
      <c r="G98" s="5" t="s">
        <v>219</v>
      </c>
      <c r="H98" s="5"/>
      <c r="I98" s="5" t="s">
        <v>219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</row>
    <row r="99">
      <c r="A99" s="20" t="s">
        <v>1516</v>
      </c>
      <c r="B99" s="13" t="str">
        <f>HYPERLINK("http://www.viralnova.com/33-abandoned-places/","http://www.viralnova.com/33-abandoned-places/")</f>
        <v>http://www.viralnova.com/33-abandoned-places/</v>
      </c>
      <c r="C99" s="5">
        <v>85</v>
      </c>
      <c r="D99" s="5" t="s">
        <v>218</v>
      </c>
      <c r="E99" s="5" t="s">
        <v>219</v>
      </c>
      <c r="F99" s="5"/>
      <c r="G99" s="5" t="s">
        <v>219</v>
      </c>
      <c r="H99" s="5"/>
      <c r="I99" s="5" t="s">
        <v>219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</row>
    <row r="100">
      <c r="A100" s="20" t="s">
        <v>1517</v>
      </c>
      <c r="B100" s="13" t="str">
        <f>HYPERLINK("http://www.viralnova.com/10-perfectly-timed-pictures/","http://www.viralnova.com/10-perfectly-timed-pictures/")</f>
        <v>http://www.viralnova.com/10-perfectly-timed-pictures/</v>
      </c>
      <c r="C100" s="5">
        <v>82</v>
      </c>
      <c r="D100" s="5" t="s">
        <v>218</v>
      </c>
      <c r="E100" s="5" t="s">
        <v>219</v>
      </c>
      <c r="F100" s="5"/>
      <c r="G100" s="5" t="s">
        <v>219</v>
      </c>
      <c r="H100" s="5"/>
      <c r="I100" s="5" t="s">
        <v>219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</row>
    <row r="101">
      <c r="A101" s="20" t="s">
        <v>1518</v>
      </c>
      <c r="B101" s="13" t="str">
        <f>HYPERLINK("http://www.viralnova.com/unique-animals/","http://www.viralnova.com/unique-animals/")</f>
        <v>http://www.viralnova.com/unique-animals/</v>
      </c>
      <c r="C101" s="5">
        <v>88</v>
      </c>
      <c r="D101" s="5" t="s">
        <v>218</v>
      </c>
      <c r="E101" s="5" t="s">
        <v>219</v>
      </c>
      <c r="F101" s="5"/>
      <c r="G101" s="5" t="s">
        <v>219</v>
      </c>
      <c r="H101" s="5"/>
      <c r="I101" s="5" t="s">
        <v>219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>
      <c r="A102" s="20" t="s">
        <v>1519</v>
      </c>
      <c r="B102" s="13" t="str">
        <f>HYPERLINK("http://www.viralnova.com/22-unknown-animals/","http://www.viralnova.com/22-unknown-animals/")</f>
        <v>http://www.viralnova.com/22-unknown-animals/</v>
      </c>
      <c r="C102" s="5">
        <v>100</v>
      </c>
      <c r="D102" s="5" t="s">
        <v>218</v>
      </c>
      <c r="E102" s="5" t="s">
        <v>219</v>
      </c>
      <c r="F102" s="5"/>
      <c r="G102" s="5" t="s">
        <v>219</v>
      </c>
      <c r="H102" s="5"/>
      <c r="I102" s="5" t="s">
        <v>219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>
      <c r="A103" s="20" t="s">
        <v>1520</v>
      </c>
      <c r="B103" s="13" t="str">
        <f>HYPERLINK("http://www.viralnova.com/25-awesome-moments/","http://www.viralnova.com/25-awesome-moments/")</f>
        <v>http://www.viralnova.com/25-awesome-moments/</v>
      </c>
      <c r="C103" s="5">
        <v>82</v>
      </c>
      <c r="D103" s="5" t="s">
        <v>218</v>
      </c>
      <c r="E103" s="5" t="s">
        <v>219</v>
      </c>
      <c r="F103" s="5"/>
      <c r="G103" s="5" t="s">
        <v>219</v>
      </c>
      <c r="H103" s="5"/>
      <c r="I103" s="5" t="s">
        <v>219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>
      <c r="A104" s="20" t="s">
        <v>1521</v>
      </c>
      <c r="B104" s="13" t="str">
        <f>HYPERLINK("http://www.viralnova.com/expensive-every-day-items/","http://www.viralnova.com/expensive-every-day-items/")</f>
        <v>http://www.viralnova.com/expensive-every-day-items/</v>
      </c>
      <c r="C104" s="5">
        <v>103</v>
      </c>
      <c r="D104" s="5" t="s">
        <v>218</v>
      </c>
      <c r="E104" s="5" t="s">
        <v>219</v>
      </c>
      <c r="F104" s="5"/>
      <c r="G104" s="5" t="s">
        <v>219</v>
      </c>
      <c r="H104" s="5"/>
      <c r="I104" s="5" t="s">
        <v>219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>
      <c r="A105" s="20" t="s">
        <v>1522</v>
      </c>
      <c r="B105" s="13" t="str">
        <f>HYPERLINK("http://www.viralnova.com/smallest-animals-in-the-world/","http://www.viralnova.com/smallest-animals-in-the-world/")</f>
        <v>http://www.viralnova.com/smallest-animals-in-the-world/</v>
      </c>
      <c r="C105" s="5">
        <v>86</v>
      </c>
      <c r="D105" s="5" t="s">
        <v>218</v>
      </c>
      <c r="E105" s="5" t="s">
        <v>219</v>
      </c>
      <c r="F105" s="5"/>
      <c r="G105" s="5" t="s">
        <v>219</v>
      </c>
      <c r="H105" s="5"/>
      <c r="I105" s="5" t="s">
        <v>219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</row>
    <row r="106">
      <c r="A106" s="20" t="s">
        <v>1523</v>
      </c>
      <c r="B106" s="13" t="str">
        <f>HYPERLINK("http://www.viralnova.com/30-awesome-photos/","http://www.viralnova.com/30-awesome-photos/")</f>
        <v>http://www.viralnova.com/30-awesome-photos/</v>
      </c>
      <c r="C106" s="5">
        <v>85</v>
      </c>
      <c r="D106" s="5" t="s">
        <v>218</v>
      </c>
      <c r="E106" s="5" t="s">
        <v>219</v>
      </c>
      <c r="F106" s="5"/>
      <c r="G106" s="5" t="s">
        <v>219</v>
      </c>
      <c r="H106" s="5"/>
      <c r="I106" s="5" t="s">
        <v>219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</row>
    <row r="107">
      <c r="A107" s="20" t="s">
        <v>1524</v>
      </c>
      <c r="B107" s="13" t="str">
        <f>HYPERLINK("http://www.viralnova.com/inmate-last-words/","http://www.viralnova.com/inmate-last-words/")</f>
        <v>http://www.viralnova.com/inmate-last-words/</v>
      </c>
      <c r="C107" s="5">
        <v>79</v>
      </c>
      <c r="D107" s="5" t="s">
        <v>218</v>
      </c>
      <c r="E107" s="5" t="s">
        <v>219</v>
      </c>
      <c r="F107" s="5"/>
      <c r="G107" s="5" t="s">
        <v>219</v>
      </c>
      <c r="H107" s="5"/>
      <c r="I107" s="5" t="s">
        <v>219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</row>
    <row r="108">
      <c r="A108" s="20" t="s">
        <v>1525</v>
      </c>
      <c r="B108" s="13" t="str">
        <f>HYPERLINK("http://www.viralnova.com/regret-when-older/","http://www.viralnova.com/regret-when-older/")</f>
        <v>http://www.viralnova.com/regret-when-older/</v>
      </c>
      <c r="C108" s="5">
        <v>92</v>
      </c>
      <c r="D108" s="5" t="s">
        <v>218</v>
      </c>
      <c r="E108" s="5" t="s">
        <v>219</v>
      </c>
      <c r="F108" s="5"/>
      <c r="G108" s="5" t="s">
        <v>219</v>
      </c>
      <c r="H108" s="5"/>
      <c r="I108" s="5" t="s">
        <v>219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</row>
    <row r="109">
      <c r="A109" s="20" t="s">
        <v>1526</v>
      </c>
      <c r="B109" s="13" t="str">
        <f>HYPERLINK("http://www.viralnova.com/shocking-banned-ads/","http://www.viralnova.com/shocking-banned-ads/")</f>
        <v>http://www.viralnova.com/shocking-banned-ads/</v>
      </c>
      <c r="C109" s="5">
        <v>85</v>
      </c>
      <c r="D109" s="5" t="s">
        <v>218</v>
      </c>
      <c r="E109" s="5" t="s">
        <v>219</v>
      </c>
      <c r="F109" s="5"/>
      <c r="G109" s="5" t="s">
        <v>219</v>
      </c>
      <c r="H109" s="5"/>
      <c r="I109" s="5" t="s">
        <v>219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</row>
    <row r="110">
      <c r="A110" s="20" t="s">
        <v>1527</v>
      </c>
      <c r="B110" s="13" t="str">
        <f>HYPERLINK("http://www.viralnova.com/man-sits-by-wifes-grave/","http://www.viralnova.com/man-sits-by-wifes-grave/")</f>
        <v>http://www.viralnova.com/man-sits-by-wifes-grave/</v>
      </c>
      <c r="C110" s="5">
        <v>85</v>
      </c>
      <c r="D110" s="5" t="s">
        <v>218</v>
      </c>
      <c r="E110" s="5" t="s">
        <v>219</v>
      </c>
      <c r="F110" s="5"/>
      <c r="G110" s="5" t="s">
        <v>219</v>
      </c>
      <c r="H110" s="5"/>
      <c r="I110" s="5" t="s">
        <v>219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</row>
    <row r="111">
      <c r="A111" s="20" t="s">
        <v>1528</v>
      </c>
      <c r="B111" s="13" t="str">
        <f>HYPERLINK("http://www.viralnova.com/boyfriend-stabs-30-times/","http://www.viralnova.com/boyfriend-stabs-30-times/")</f>
        <v>http://www.viralnova.com/boyfriend-stabs-30-times/</v>
      </c>
      <c r="C111" s="5">
        <v>82</v>
      </c>
      <c r="D111" s="5" t="s">
        <v>218</v>
      </c>
      <c r="E111" s="5" t="s">
        <v>219</v>
      </c>
      <c r="F111" s="5"/>
      <c r="G111" s="5" t="s">
        <v>219</v>
      </c>
      <c r="H111" s="5"/>
      <c r="I111" s="5" t="s">
        <v>219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</row>
    <row r="112">
      <c r="A112" s="20" t="s">
        <v>1529</v>
      </c>
      <c r="B112" s="13" t="str">
        <f>HYPERLINK("http://www.viralnova.com/assassination-photos/","http://www.viralnova.com/assassination-photos/")</f>
        <v>http://www.viralnova.com/assassination-photos/</v>
      </c>
      <c r="C112" s="5">
        <v>95</v>
      </c>
      <c r="D112" s="5" t="s">
        <v>218</v>
      </c>
      <c r="E112" s="5" t="s">
        <v>219</v>
      </c>
      <c r="F112" s="5"/>
      <c r="G112" s="5" t="s">
        <v>219</v>
      </c>
      <c r="H112" s="5"/>
      <c r="I112" s="5" t="s">
        <v>219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</row>
    <row r="113">
      <c r="A113" s="20" t="s">
        <v>1530</v>
      </c>
      <c r="B113" s="13" t="str">
        <f>HYPERLINK("http://www.viralnova.com/children-valentines/","http://www.viralnova.com/children-valentines/")</f>
        <v>http://www.viralnova.com/children-valentines/</v>
      </c>
      <c r="C113" s="5">
        <v>85</v>
      </c>
      <c r="D113" s="5" t="s">
        <v>218</v>
      </c>
      <c r="E113" s="5" t="s">
        <v>219</v>
      </c>
      <c r="F113" s="5"/>
      <c r="G113" s="5" t="s">
        <v>219</v>
      </c>
      <c r="H113" s="5"/>
      <c r="I113" s="5" t="s">
        <v>219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</row>
    <row r="114">
      <c r="A114" s="20" t="s">
        <v>1531</v>
      </c>
      <c r="B114" s="13" t="str">
        <f>HYPERLINK("http://www.viralnova.com/doppleganger-photos/","http://www.viralnova.com/doppleganger-photos/")</f>
        <v>http://www.viralnova.com/doppleganger-photos/</v>
      </c>
      <c r="C114" s="5">
        <v>92</v>
      </c>
      <c r="D114" s="5" t="s">
        <v>218</v>
      </c>
      <c r="E114" s="5" t="s">
        <v>219</v>
      </c>
      <c r="F114" s="5"/>
      <c r="G114" s="5" t="s">
        <v>219</v>
      </c>
      <c r="H114" s="5"/>
      <c r="I114" s="5" t="s">
        <v>219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</row>
    <row r="115">
      <c r="A115" s="20" t="s">
        <v>1532</v>
      </c>
      <c r="B115" s="13" t="str">
        <f>HYPERLINK("http://www.viralnova.com/hiding-animals/","http://www.viralnova.com/hiding-animals/")</f>
        <v>http://www.viralnova.com/hiding-animals/</v>
      </c>
      <c r="C115" s="5">
        <v>92</v>
      </c>
      <c r="D115" s="5" t="s">
        <v>218</v>
      </c>
      <c r="E115" s="5" t="s">
        <v>219</v>
      </c>
      <c r="F115" s="5"/>
      <c r="G115" s="5" t="s">
        <v>219</v>
      </c>
      <c r="H115" s="5"/>
      <c r="I115" s="5" t="s">
        <v>219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</row>
    <row r="116">
      <c r="A116" s="20" t="s">
        <v>1533</v>
      </c>
      <c r="B116" s="13" t="str">
        <f>HYPERLINK("http://www.viralnova.com/these-17-naughty-pugs-just-got-shamed-by-their-owners-and-the-result-is-hilarious-lol/","http://www.viralnova.com/these-17-naughty-pugs-just-got-shamed-by-their-owners-and-the-result-is-hilarious-lol/")</f>
        <v>http://www.viralnova.com/these-17-naughty-pugs-just-got-shamed-by-their-owners-and-the-result-is-hilarious-lol/</v>
      </c>
      <c r="C116" s="5">
        <v>88</v>
      </c>
      <c r="D116" s="5" t="s">
        <v>218</v>
      </c>
      <c r="E116" s="5" t="s">
        <v>219</v>
      </c>
      <c r="F116" s="5"/>
      <c r="G116" s="5" t="s">
        <v>219</v>
      </c>
      <c r="H116" s="5"/>
      <c r="I116" s="5" t="s">
        <v>219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</row>
    <row r="117">
      <c r="A117" s="20" t="s">
        <v>1534</v>
      </c>
      <c r="B117" s="13" t="str">
        <f>HYPERLINK("http://www.viralnova.com/19-life-hacks/","http://www.viralnova.com/19-life-hacks/")</f>
        <v>http://www.viralnova.com/19-life-hacks/</v>
      </c>
      <c r="C117" s="5">
        <v>97</v>
      </c>
      <c r="D117" s="5" t="s">
        <v>218</v>
      </c>
      <c r="E117" s="5" t="s">
        <v>219</v>
      </c>
      <c r="F117" s="5"/>
      <c r="G117" s="5" t="s">
        <v>219</v>
      </c>
      <c r="H117" s="5"/>
      <c r="I117" s="5" t="s">
        <v>219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</row>
    <row r="118">
      <c r="A118" s="20" t="s">
        <v>1535</v>
      </c>
      <c r="B118" s="13" t="str">
        <f>HYPERLINK("http://www.viralnova.com/navy-siblings-separated/","http://www.viralnova.com/navy-siblings-separated/")</f>
        <v>http://www.viralnova.com/navy-siblings-separated/</v>
      </c>
      <c r="C118" s="5">
        <v>77</v>
      </c>
      <c r="D118" s="5" t="s">
        <v>218</v>
      </c>
      <c r="E118" s="5" t="s">
        <v>219</v>
      </c>
      <c r="F118" s="5"/>
      <c r="G118" s="5" t="s">
        <v>219</v>
      </c>
      <c r="H118" s="5"/>
      <c r="I118" s="5" t="s">
        <v>219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</row>
    <row r="119">
      <c r="A119" s="20" t="s">
        <v>1536</v>
      </c>
      <c r="B119" s="13" t="str">
        <f>HYPERLINK("http://www.viralnova.com/20-dog-shaming/","http://www.viralnova.com/20-dog-shaming/")</f>
        <v>http://www.viralnova.com/20-dog-shaming/</v>
      </c>
      <c r="C119" s="5">
        <v>88</v>
      </c>
      <c r="D119" s="5" t="s">
        <v>218</v>
      </c>
      <c r="E119" s="5" t="s">
        <v>219</v>
      </c>
      <c r="F119" s="5"/>
      <c r="G119" s="5" t="s">
        <v>219</v>
      </c>
      <c r="H119" s="5"/>
      <c r="I119" s="5" t="s">
        <v>219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>
      <c r="A120" s="20" t="s">
        <v>1537</v>
      </c>
      <c r="B120" s="13" t="str">
        <f>HYPERLINK("http://www.viralnova.com/20-hilarious-kids/","http://www.viralnova.com/20-hilarious-kids/")</f>
        <v>http://www.viralnova.com/20-hilarious-kids/</v>
      </c>
      <c r="C120" s="5">
        <v>95</v>
      </c>
      <c r="D120" s="5" t="s">
        <v>218</v>
      </c>
      <c r="E120" s="5" t="s">
        <v>219</v>
      </c>
      <c r="F120" s="5"/>
      <c r="G120" s="5" t="s">
        <v>219</v>
      </c>
      <c r="H120" s="5"/>
      <c r="I120" s="5" t="s">
        <v>219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>
      <c r="A121" s="20" t="s">
        <v>1538</v>
      </c>
      <c r="B121" s="13" t="str">
        <f>HYPERLINK("http://www.viralnova.com/kid-notes/","http://www.viralnova.com/kid-notes/")</f>
        <v>http://www.viralnova.com/kid-notes/</v>
      </c>
      <c r="C121" s="5">
        <v>83</v>
      </c>
      <c r="D121" s="5" t="s">
        <v>218</v>
      </c>
      <c r="E121" s="5" t="s">
        <v>219</v>
      </c>
      <c r="F121" s="5"/>
      <c r="G121" s="5" t="s">
        <v>219</v>
      </c>
      <c r="H121" s="5"/>
      <c r="I121" s="5" t="s">
        <v>219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>
      <c r="A122" s="20" t="s">
        <v>1539</v>
      </c>
      <c r="B122" s="13" t="str">
        <f>HYPERLINK("http://www.viralnova.com/these-20-photographs-will-leave-you-speechless-especially-the-6th-one-there-are-no-words/","http://www.viralnova.com/these-20-photographs-will-leave-you-speechless-especially-the-6th-one-there-are-no-words/")</f>
        <v>http://www.viralnova.com/these-20-photographs-will-leave-you-speechless-especially-the-6th-one-there-are-no-words/</v>
      </c>
      <c r="C122" s="5">
        <v>91</v>
      </c>
      <c r="D122" s="5" t="s">
        <v>218</v>
      </c>
      <c r="E122" s="5" t="s">
        <v>219</v>
      </c>
      <c r="F122" s="5"/>
      <c r="G122" s="5" t="s">
        <v>219</v>
      </c>
      <c r="H122" s="5"/>
      <c r="I122" s="5" t="s">
        <v>219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>
      <c r="A123" s="20" t="s">
        <v>1540</v>
      </c>
      <c r="B123" s="13" t="str">
        <f>HYPERLINK("http://www.viralnova.com/nature-love-adoptions/","http://www.viralnova.com/nature-love-adoptions/")</f>
        <v>http://www.viralnova.com/nature-love-adoptions/</v>
      </c>
      <c r="C123" s="5">
        <v>76</v>
      </c>
      <c r="D123" s="5" t="s">
        <v>218</v>
      </c>
      <c r="E123" s="5" t="s">
        <v>219</v>
      </c>
      <c r="F123" s="5"/>
      <c r="G123" s="5" t="s">
        <v>219</v>
      </c>
      <c r="H123" s="5"/>
      <c r="I123" s="5" t="s">
        <v>219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</row>
    <row r="124">
      <c r="A124" s="20" t="s">
        <v>1541</v>
      </c>
      <c r="B124" s="13" t="str">
        <f>HYPERLINK("http://www.viralnova.com/21-product-fails/","http://www.viralnova.com/21-product-fails/")</f>
        <v>http://www.viralnova.com/21-product-fails/</v>
      </c>
      <c r="C124" s="5">
        <v>79</v>
      </c>
      <c r="D124" s="5" t="s">
        <v>218</v>
      </c>
      <c r="E124" s="5" t="s">
        <v>219</v>
      </c>
      <c r="F124" s="5"/>
      <c r="G124" s="5" t="s">
        <v>219</v>
      </c>
      <c r="H124" s="5"/>
      <c r="I124" s="5" t="s">
        <v>219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</row>
    <row r="125">
      <c r="A125" s="20" t="s">
        <v>1542</v>
      </c>
      <c r="B125" s="13" t="str">
        <f>HYPERLINK("http://www.viralnova.com/23-disaster-pictures/","http://www.viralnova.com/23-disaster-pictures/")</f>
        <v>http://www.viralnova.com/23-disaster-pictures/</v>
      </c>
      <c r="C125" s="5">
        <v>64</v>
      </c>
      <c r="D125" s="5" t="s">
        <v>218</v>
      </c>
      <c r="E125" s="5" t="s">
        <v>219</v>
      </c>
      <c r="F125" s="5"/>
      <c r="G125" s="5" t="s">
        <v>219</v>
      </c>
      <c r="H125" s="5"/>
      <c r="I125" s="5" t="s">
        <v>219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</row>
    <row r="126">
      <c r="A126" s="20" t="s">
        <v>1543</v>
      </c>
      <c r="B126" s="13" t="str">
        <f>HYPERLINK("http://www.viralnova.com/25-had-it-coming/","http://www.viralnova.com/25-had-it-coming/")</f>
        <v>http://www.viralnova.com/25-had-it-coming/</v>
      </c>
      <c r="C126" s="5">
        <v>83</v>
      </c>
      <c r="D126" s="5" t="s">
        <v>218</v>
      </c>
      <c r="E126" s="5" t="s">
        <v>219</v>
      </c>
      <c r="F126" s="5"/>
      <c r="G126" s="5" t="s">
        <v>219</v>
      </c>
      <c r="H126" s="5"/>
      <c r="I126" s="5" t="s">
        <v>219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</row>
    <row r="127">
      <c r="A127" s="20" t="s">
        <v>1544</v>
      </c>
      <c r="B127" s="13" t="str">
        <f>HYPERLINK("http://www.viralnova.com/awesome-people/","http://www.viralnova.com/awesome-people/")</f>
        <v>http://www.viralnova.com/awesome-people/</v>
      </c>
      <c r="C127" s="5">
        <v>85</v>
      </c>
      <c r="D127" s="5" t="s">
        <v>218</v>
      </c>
      <c r="E127" s="5" t="s">
        <v>219</v>
      </c>
      <c r="F127" s="5"/>
      <c r="G127" s="5" t="s">
        <v>219</v>
      </c>
      <c r="H127" s="5"/>
      <c r="I127" s="5" t="s">
        <v>219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</row>
    <row r="128">
      <c r="A128" s="20" t="s">
        <v>1545</v>
      </c>
      <c r="B128" s="13" t="str">
        <f>HYPERLINK("http://www.viralnova.com/sleepy-people/","http://www.viralnova.com/sleepy-people/")</f>
        <v>http://www.viralnova.com/sleepy-people/</v>
      </c>
      <c r="C128" s="5">
        <v>78</v>
      </c>
      <c r="D128" s="5" t="s">
        <v>218</v>
      </c>
      <c r="E128" s="5" t="s">
        <v>219</v>
      </c>
      <c r="F128" s="5"/>
      <c r="G128" s="5" t="s">
        <v>219</v>
      </c>
      <c r="H128" s="5"/>
      <c r="I128" s="5" t="s">
        <v>219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</row>
    <row r="129">
      <c r="A129" s="20" t="s">
        <v>1546</v>
      </c>
      <c r="B129" s="13" t="str">
        <f>HYPERLINK("http://www.viralnova.com/29-misleading-pictures/","http://www.viralnova.com/29-misleading-pictures/")</f>
        <v>http://www.viralnova.com/29-misleading-pictures/</v>
      </c>
      <c r="C129" s="5">
        <v>79</v>
      </c>
      <c r="D129" s="5" t="s">
        <v>218</v>
      </c>
      <c r="E129" s="5" t="s">
        <v>219</v>
      </c>
      <c r="F129" s="5"/>
      <c r="G129" s="5" t="s">
        <v>219</v>
      </c>
      <c r="H129" s="5"/>
      <c r="I129" s="5" t="s">
        <v>219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</row>
    <row r="130">
      <c r="A130" s="20" t="s">
        <v>1547</v>
      </c>
      <c r="B130" s="13" t="str">
        <f>HYPERLINK("http://www.viralnova.com/31-building-fails/","http://www.viralnova.com/31-building-fails/")</f>
        <v>http://www.viralnova.com/31-building-fails/</v>
      </c>
      <c r="C130" s="5">
        <v>84</v>
      </c>
      <c r="D130" s="5" t="s">
        <v>218</v>
      </c>
      <c r="E130" s="5" t="s">
        <v>219</v>
      </c>
      <c r="F130" s="5"/>
      <c r="G130" s="5" t="s">
        <v>219</v>
      </c>
      <c r="H130" s="5"/>
      <c r="I130" s="5" t="s">
        <v>219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</row>
    <row r="131">
      <c r="A131" s="20" t="s">
        <v>1548</v>
      </c>
      <c r="B131" s="13" t="str">
        <f>HYPERLINK("http://www.viralnova.com/coolest-rooms/","http://www.viralnova.com/coolest-rooms/")</f>
        <v>http://www.viralnova.com/coolest-rooms/</v>
      </c>
      <c r="C131" s="5">
        <v>77</v>
      </c>
      <c r="D131" s="5" t="s">
        <v>218</v>
      </c>
      <c r="E131" s="5" t="s">
        <v>218</v>
      </c>
      <c r="F131" s="5"/>
      <c r="G131" s="5" t="s">
        <v>219</v>
      </c>
      <c r="H131" s="5"/>
      <c r="I131" s="5" t="s">
        <v>219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</row>
    <row r="132">
      <c r="A132" s="20" t="s">
        <v>1549</v>
      </c>
      <c r="B132" s="13" t="str">
        <f>HYPERLINK("http://www.viralnova.com/ugly-ducklings/","http://www.viralnova.com/ugly-ducklings/")</f>
        <v>http://www.viralnova.com/ugly-ducklings/</v>
      </c>
      <c r="C132" s="5">
        <v>64</v>
      </c>
      <c r="D132" s="5" t="s">
        <v>218</v>
      </c>
      <c r="E132" s="5" t="s">
        <v>219</v>
      </c>
      <c r="F132" s="5"/>
      <c r="G132" s="5" t="s">
        <v>219</v>
      </c>
      <c r="H132" s="5"/>
      <c r="I132" s="5" t="s">
        <v>219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</row>
    <row r="133">
      <c r="A133" s="20" t="s">
        <v>1550</v>
      </c>
      <c r="B133" s="13" t="str">
        <f>HYPERLINK("http://www.viralnova.com/break-up-letters/","http://www.viralnova.com/break-up-letters/")</f>
        <v>http://www.viralnova.com/break-up-letters/</v>
      </c>
      <c r="C133" s="5">
        <v>97</v>
      </c>
      <c r="D133" s="5" t="s">
        <v>218</v>
      </c>
      <c r="E133" s="5" t="s">
        <v>219</v>
      </c>
      <c r="F133" s="5"/>
      <c r="G133" s="5" t="s">
        <v>219</v>
      </c>
      <c r="H133" s="5"/>
      <c r="I133" s="5" t="s">
        <v>219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</row>
    <row r="134">
      <c r="A134" s="20" t="s">
        <v>1551</v>
      </c>
      <c r="B134" s="13" t="str">
        <f>HYPERLINK("http://www.viralnova.com/32-dumb-things/","http://www.viralnova.com/32-dumb-things/")</f>
        <v>http://www.viralnova.com/32-dumb-things/</v>
      </c>
      <c r="C134" s="5">
        <v>92</v>
      </c>
      <c r="D134" s="5" t="s">
        <v>218</v>
      </c>
      <c r="E134" s="5" t="s">
        <v>219</v>
      </c>
      <c r="F134" s="5"/>
      <c r="G134" s="5" t="s">
        <v>219</v>
      </c>
      <c r="H134" s="5"/>
      <c r="I134" s="5" t="s">
        <v>219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</row>
    <row r="135">
      <c r="A135" s="20" t="s">
        <v>1552</v>
      </c>
      <c r="B135" s="13" t="str">
        <f>HYPERLINK("http://www.viralnova.com/brother-dying-of-cancer/","http://www.viralnova.com/brother-dying-of-cancer/")</f>
        <v>http://www.viralnova.com/brother-dying-of-cancer/</v>
      </c>
      <c r="C135" s="5">
        <v>92</v>
      </c>
      <c r="D135" s="5" t="s">
        <v>218</v>
      </c>
      <c r="E135" s="5" t="s">
        <v>219</v>
      </c>
      <c r="F135" s="5"/>
      <c r="G135" s="5" t="s">
        <v>218</v>
      </c>
      <c r="H135" s="5"/>
      <c r="I135" s="5" t="s">
        <v>219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</row>
    <row r="136">
      <c r="A136" s="20" t="s">
        <v>1553</v>
      </c>
      <c r="B136" s="13" t="str">
        <f>HYPERLINK("http://www.viralnova.com/sad-little-girl/","http://www.viralnova.com/sad-little-girl/")</f>
        <v>http://www.viralnova.com/sad-little-girl/</v>
      </c>
      <c r="C136" s="5">
        <v>82</v>
      </c>
      <c r="D136" s="5" t="s">
        <v>218</v>
      </c>
      <c r="E136" s="5" t="s">
        <v>219</v>
      </c>
      <c r="F136" s="5"/>
      <c r="G136" s="5" t="s">
        <v>219</v>
      </c>
      <c r="H136" s="5"/>
      <c r="I136" s="5" t="s">
        <v>219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</row>
    <row r="137">
      <c r="A137" s="20" t="s">
        <v>1554</v>
      </c>
      <c r="B137" s="13" t="str">
        <f>HYPERLINK("http://www.viralnova.com/12-year-old-letter/","http://www.viralnova.com/12-year-old-letter/")</f>
        <v>http://www.viralnova.com/12-year-old-letter/</v>
      </c>
      <c r="C137" s="5">
        <v>98</v>
      </c>
      <c r="D137" s="5" t="s">
        <v>218</v>
      </c>
      <c r="E137" s="5" t="s">
        <v>219</v>
      </c>
      <c r="F137" s="5"/>
      <c r="G137" s="5" t="s">
        <v>219</v>
      </c>
      <c r="H137" s="5"/>
      <c r="I137" s="5" t="s">
        <v>219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</row>
    <row r="138">
      <c r="A138" s="20" t="s">
        <v>1555</v>
      </c>
      <c r="B138" s="13" t="str">
        <f>HYPERLINK("http://www.viralnova.com/fell-from-tree/","http://www.viralnova.com/fell-from-tree/")</f>
        <v>http://www.viralnova.com/fell-from-tree/</v>
      </c>
      <c r="C138" s="5">
        <v>80</v>
      </c>
      <c r="D138" s="5" t="s">
        <v>218</v>
      </c>
      <c r="E138" s="5" t="s">
        <v>219</v>
      </c>
      <c r="F138" s="5"/>
      <c r="G138" s="5" t="s">
        <v>219</v>
      </c>
      <c r="H138" s="5"/>
      <c r="I138" s="5" t="s">
        <v>219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</row>
    <row r="139">
      <c r="A139" s="20" t="s">
        <v>1556</v>
      </c>
      <c r="B139" s="13" t="str">
        <f>HYPERLINK("http://www.viralnova.com/6-year-old-bucket-list/","http://www.viralnova.com/6-year-old-bucket-list/")</f>
        <v>http://www.viralnova.com/6-year-old-bucket-list/</v>
      </c>
      <c r="C139" s="5">
        <v>78</v>
      </c>
      <c r="D139" s="5" t="s">
        <v>218</v>
      </c>
      <c r="E139" s="5" t="s">
        <v>219</v>
      </c>
      <c r="F139" s="5"/>
      <c r="G139" s="5" t="s">
        <v>219</v>
      </c>
      <c r="H139" s="5"/>
      <c r="I139" s="5" t="s">
        <v>219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</row>
    <row r="140">
      <c r="A140" s="20" t="s">
        <v>1557</v>
      </c>
      <c r="B140" s="13" t="str">
        <f>HYPERLINK("http://www.viralnova.com/7-year-old-donates/","http://www.viralnova.com/7-year-old-donates/")</f>
        <v>http://www.viralnova.com/7-year-old-donates/</v>
      </c>
      <c r="C140" s="5">
        <v>96</v>
      </c>
      <c r="D140" s="5" t="s">
        <v>218</v>
      </c>
      <c r="E140" s="5" t="s">
        <v>219</v>
      </c>
      <c r="F140" s="5"/>
      <c r="G140" s="5" t="s">
        <v>219</v>
      </c>
      <c r="H140" s="5"/>
      <c r="I140" s="5" t="s">
        <v>219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</row>
    <row r="141">
      <c r="A141" s="20" t="s">
        <v>1558</v>
      </c>
      <c r="B141" s="13" t="str">
        <f>HYPERLINK("http://www.viralnova.com/ww2-vet-alone/","http://www.viralnova.com/ww2-vet-alone/")</f>
        <v>http://www.viralnova.com/ww2-vet-alone/</v>
      </c>
      <c r="C141" s="5">
        <v>88</v>
      </c>
      <c r="D141" s="5" t="s">
        <v>218</v>
      </c>
      <c r="E141" s="5" t="s">
        <v>219</v>
      </c>
      <c r="F141" s="5"/>
      <c r="G141" s="5" t="s">
        <v>219</v>
      </c>
      <c r="H141" s="5"/>
      <c r="I141" s="5" t="s">
        <v>219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</row>
    <row r="142">
      <c r="A142" s="20" t="s">
        <v>1559</v>
      </c>
      <c r="B142" s="13" t="str">
        <f>HYPERLINK("http://www.viralnova.com/dog-saved/","http://www.viralnova.com/dog-saved/")</f>
        <v>http://www.viralnova.com/dog-saved/</v>
      </c>
      <c r="C142" s="5">
        <v>84</v>
      </c>
      <c r="D142" s="5" t="s">
        <v>218</v>
      </c>
      <c r="E142" s="5" t="s">
        <v>219</v>
      </c>
      <c r="F142" s="5"/>
      <c r="G142" s="5" t="s">
        <v>219</v>
      </c>
      <c r="H142" s="5"/>
      <c r="I142" s="5" t="s">
        <v>219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</row>
    <row r="143">
      <c r="A143" s="20" t="s">
        <v>1560</v>
      </c>
      <c r="B143" s="13" t="str">
        <f>HYPERLINK("http://www.viralnova.com/star-trek-fan/","http://www.viralnova.com/star-trek-fan/")</f>
        <v>http://www.viralnova.com/star-trek-fan/</v>
      </c>
      <c r="C143" s="5">
        <v>98</v>
      </c>
      <c r="D143" s="5" t="s">
        <v>218</v>
      </c>
      <c r="E143" s="5" t="s">
        <v>219</v>
      </c>
      <c r="F143" s="5"/>
      <c r="G143" s="5" t="s">
        <v>219</v>
      </c>
      <c r="H143" s="5"/>
      <c r="I143" s="5" t="s">
        <v>219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</row>
    <row r="144">
      <c r="A144" s="20" t="s">
        <v>1561</v>
      </c>
      <c r="B144" s="13" t="str">
        <f>HYPERLINK("http://www.viralnova.com/long-married-couple/","http://www.viralnova.com/long-married-couple/")</f>
        <v>http://www.viralnova.com/long-married-couple/</v>
      </c>
      <c r="C144" s="5">
        <v>85</v>
      </c>
      <c r="D144" s="5" t="s">
        <v>218</v>
      </c>
      <c r="E144" s="5" t="s">
        <v>219</v>
      </c>
      <c r="F144" s="5"/>
      <c r="G144" s="5" t="s">
        <v>219</v>
      </c>
      <c r="H144" s="5"/>
      <c r="I144" s="5" t="s">
        <v>219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</row>
    <row r="145">
      <c r="A145" s="20" t="s">
        <v>1562</v>
      </c>
      <c r="B145" s="13" t="str">
        <f>HYPERLINK("http://www.viralnova.com/dangerous-trail-huashan/","http://www.viralnova.com/dangerous-trail-huashan/")</f>
        <v>http://www.viralnova.com/dangerous-trail-huashan/</v>
      </c>
      <c r="C145" s="5">
        <v>99</v>
      </c>
      <c r="D145" s="5" t="s">
        <v>219</v>
      </c>
      <c r="E145" s="5" t="s">
        <v>219</v>
      </c>
      <c r="F145" s="5"/>
      <c r="G145" s="5" t="s">
        <v>219</v>
      </c>
      <c r="H145" s="5"/>
      <c r="I145" s="5" t="s">
        <v>219</v>
      </c>
      <c r="J145" s="5">
        <v>856472</v>
      </c>
      <c r="K145" s="5">
        <v>342760</v>
      </c>
      <c r="L145" s="5">
        <v>888619</v>
      </c>
      <c r="M145" s="5">
        <v>2087851</v>
      </c>
      <c r="N145" s="5">
        <v>7826</v>
      </c>
      <c r="O145" s="5">
        <v>2187</v>
      </c>
      <c r="P145" s="5">
        <v>2702</v>
      </c>
      <c r="Q145" s="5">
        <v>2702</v>
      </c>
      <c r="R145" s="5">
        <v>198</v>
      </c>
      <c r="S145" s="5">
        <v>0</v>
      </c>
      <c r="T145" s="5">
        <v>0</v>
      </c>
      <c r="U145" s="5">
        <v>0</v>
      </c>
    </row>
    <row r="146">
      <c r="A146" s="20" t="s">
        <v>1563</v>
      </c>
      <c r="B146" s="13" t="str">
        <f>HYPERLINK("http://www.viralnova.com/beach-art/","http://www.viralnova.com/beach-art/")</f>
        <v>http://www.viralnova.com/beach-art/</v>
      </c>
      <c r="C146" s="5">
        <v>85</v>
      </c>
      <c r="D146" s="5" t="s">
        <v>219</v>
      </c>
      <c r="E146" s="5" t="s">
        <v>219</v>
      </c>
      <c r="F146" s="5"/>
      <c r="G146" s="5" t="s">
        <v>219</v>
      </c>
      <c r="H146" s="5"/>
      <c r="I146" s="5" t="s">
        <v>219</v>
      </c>
      <c r="J146" s="5">
        <v>1278873</v>
      </c>
      <c r="K146" s="5">
        <v>417450</v>
      </c>
      <c r="L146" s="5">
        <v>208902</v>
      </c>
      <c r="M146" s="5">
        <v>1905225</v>
      </c>
      <c r="N146" s="5">
        <v>8384</v>
      </c>
      <c r="O146" s="5">
        <v>2133</v>
      </c>
      <c r="P146" s="5">
        <v>6487</v>
      </c>
      <c r="Q146" s="5">
        <v>6487</v>
      </c>
      <c r="R146" s="5">
        <v>250</v>
      </c>
      <c r="S146" s="5">
        <v>0</v>
      </c>
      <c r="T146" s="5">
        <v>0</v>
      </c>
      <c r="U146" s="5">
        <v>0</v>
      </c>
    </row>
    <row r="147">
      <c r="A147" s="20" t="s">
        <v>1564</v>
      </c>
      <c r="B147" s="13" t="str">
        <f>HYPERLINK("http://www.viralnova.com/simon-beck-snow-art/","http://www.viralnova.com/simon-beck-snow-art/")</f>
        <v>http://www.viralnova.com/simon-beck-snow-art/</v>
      </c>
      <c r="C147" s="5">
        <v>88</v>
      </c>
      <c r="D147" s="5" t="s">
        <v>219</v>
      </c>
      <c r="E147" s="5" t="s">
        <v>219</v>
      </c>
      <c r="F147" s="5"/>
      <c r="G147" s="5" t="s">
        <v>219</v>
      </c>
      <c r="H147" s="5"/>
      <c r="I147" s="5" t="s">
        <v>219</v>
      </c>
      <c r="J147" s="5">
        <v>1119303</v>
      </c>
      <c r="K147" s="5">
        <v>446127</v>
      </c>
      <c r="L147" s="5">
        <v>217851</v>
      </c>
      <c r="M147" s="5">
        <v>1783281</v>
      </c>
      <c r="N147" s="5">
        <v>7917</v>
      </c>
      <c r="O147" s="5">
        <v>4730</v>
      </c>
      <c r="P147" s="5">
        <v>2705</v>
      </c>
      <c r="Q147" s="5">
        <v>2705</v>
      </c>
      <c r="R147" s="5">
        <v>237</v>
      </c>
      <c r="S147" s="5">
        <v>0</v>
      </c>
      <c r="T147" s="5">
        <v>0</v>
      </c>
      <c r="U147" s="5">
        <v>0</v>
      </c>
    </row>
    <row r="148">
      <c r="A148" s="20" t="s">
        <v>1565</v>
      </c>
      <c r="B148" s="13" t="str">
        <f>HYPERLINK("http://www.viralnova.com/ron-mueck-sculptures/","http://www.viralnova.com/ron-mueck-sculptures/")</f>
        <v>http://www.viralnova.com/ron-mueck-sculptures/</v>
      </c>
      <c r="C148" s="5">
        <v>84</v>
      </c>
      <c r="D148" s="5" t="s">
        <v>219</v>
      </c>
      <c r="E148" s="5" t="s">
        <v>219</v>
      </c>
      <c r="F148" s="5"/>
      <c r="G148" s="5" t="s">
        <v>219</v>
      </c>
      <c r="H148" s="5"/>
      <c r="I148" s="5" t="s">
        <v>219</v>
      </c>
      <c r="J148" s="5">
        <v>631636</v>
      </c>
      <c r="K148" s="5">
        <v>256990</v>
      </c>
      <c r="L148" s="5">
        <v>182455</v>
      </c>
      <c r="M148" s="5">
        <v>1071081</v>
      </c>
      <c r="N148" s="5">
        <v>3304</v>
      </c>
      <c r="O148" s="5">
        <v>1187</v>
      </c>
      <c r="P148" s="5">
        <v>1605</v>
      </c>
      <c r="Q148" s="5">
        <v>1605</v>
      </c>
      <c r="R148" s="5">
        <v>64</v>
      </c>
      <c r="S148" s="5">
        <v>0</v>
      </c>
      <c r="T148" s="5">
        <v>0</v>
      </c>
      <c r="U148" s="5">
        <v>0</v>
      </c>
    </row>
    <row r="149">
      <c r="A149" s="20" t="s">
        <v>1566</v>
      </c>
      <c r="B149" s="13" t="str">
        <f>HYPERLINK("http://www.viralnova.com/marriage-is-not-for-you/","http://www.viralnova.com/marriage-is-not-for-you/")</f>
        <v>http://www.viralnova.com/marriage-is-not-for-you/</v>
      </c>
      <c r="C149" s="5">
        <v>96</v>
      </c>
      <c r="D149" s="5" t="s">
        <v>219</v>
      </c>
      <c r="E149" s="5" t="s">
        <v>219</v>
      </c>
      <c r="F149" s="5"/>
      <c r="G149" s="5" t="s">
        <v>219</v>
      </c>
      <c r="H149" s="5"/>
      <c r="I149" s="5" t="s">
        <v>219</v>
      </c>
      <c r="J149" s="5">
        <v>644547</v>
      </c>
      <c r="K149" s="5">
        <v>282274</v>
      </c>
      <c r="L149" s="5">
        <v>120379</v>
      </c>
      <c r="M149" s="5">
        <v>1047200</v>
      </c>
      <c r="N149" s="5">
        <v>3553</v>
      </c>
      <c r="O149" s="5">
        <v>363</v>
      </c>
      <c r="P149" s="5">
        <v>3061</v>
      </c>
      <c r="Q149" s="5">
        <v>3061</v>
      </c>
      <c r="R149" s="5">
        <v>50</v>
      </c>
      <c r="S149" s="5">
        <v>17</v>
      </c>
      <c r="T149" s="5">
        <v>113</v>
      </c>
      <c r="U149" s="5">
        <v>0</v>
      </c>
    </row>
    <row r="150">
      <c r="A150" s="20" t="s">
        <v>1567</v>
      </c>
      <c r="B150" s="13" t="str">
        <f>HYPERLINK("http://www.viralnova.com/wifes-cancer/","http://www.viralnova.com/wifes-cancer/")</f>
        <v>http://www.viralnova.com/wifes-cancer/</v>
      </c>
      <c r="C150" s="5">
        <v>94</v>
      </c>
      <c r="D150" s="5" t="s">
        <v>219</v>
      </c>
      <c r="E150" s="5" t="s">
        <v>219</v>
      </c>
      <c r="F150" s="5"/>
      <c r="G150" s="5" t="s">
        <v>219</v>
      </c>
      <c r="H150" s="5"/>
      <c r="I150" s="5" t="s">
        <v>219</v>
      </c>
      <c r="J150" s="5">
        <v>467100</v>
      </c>
      <c r="K150" s="5">
        <v>205751</v>
      </c>
      <c r="L150" s="5">
        <v>208985</v>
      </c>
      <c r="M150" s="5">
        <v>881836</v>
      </c>
      <c r="N150" s="5">
        <v>9002</v>
      </c>
      <c r="O150" s="5">
        <v>4191</v>
      </c>
      <c r="P150" s="5">
        <v>557</v>
      </c>
      <c r="Q150" s="5">
        <v>557</v>
      </c>
      <c r="R150" s="5">
        <v>157</v>
      </c>
      <c r="S150" s="5">
        <v>37</v>
      </c>
      <c r="T150" s="5">
        <v>0</v>
      </c>
      <c r="U150" s="5">
        <v>0</v>
      </c>
    </row>
    <row r="151">
      <c r="A151" s="20" t="s">
        <v>1568</v>
      </c>
      <c r="B151" s="13" t="str">
        <f>HYPERLINK("http://www.viralnova.com/found-freezing/","http://www.viralnova.com/found-freezing/")</f>
        <v>http://www.viralnova.com/found-freezing/</v>
      </c>
      <c r="C151" s="5">
        <v>80</v>
      </c>
      <c r="D151" s="5" t="s">
        <v>219</v>
      </c>
      <c r="E151" s="5" t="s">
        <v>219</v>
      </c>
      <c r="F151" s="5"/>
      <c r="G151" s="5" t="s">
        <v>219</v>
      </c>
      <c r="H151" s="5"/>
      <c r="I151" s="5" t="s">
        <v>219</v>
      </c>
      <c r="J151" s="5">
        <v>464318</v>
      </c>
      <c r="K151" s="5">
        <v>149031</v>
      </c>
      <c r="L151" s="5">
        <v>98051</v>
      </c>
      <c r="M151" s="5">
        <v>711400</v>
      </c>
      <c r="N151" s="5">
        <v>1870</v>
      </c>
      <c r="O151" s="5">
        <v>442</v>
      </c>
      <c r="P151" s="5">
        <v>1495</v>
      </c>
      <c r="Q151" s="5">
        <v>1495</v>
      </c>
      <c r="R151" s="5">
        <v>21</v>
      </c>
      <c r="S151" s="5">
        <v>0</v>
      </c>
      <c r="T151" s="5">
        <v>6742</v>
      </c>
      <c r="U151" s="5">
        <v>0</v>
      </c>
    </row>
    <row r="152">
      <c r="A152" s="20" t="s">
        <v>1569</v>
      </c>
      <c r="B152" s="13" t="str">
        <f>HYPERLINK("http://www.viralnova.com/a-concerned-mothers-letter/","http://www.viralnova.com/a-concerned-mothers-letter/")</f>
        <v>http://www.viralnova.com/a-concerned-mothers-letter/</v>
      </c>
      <c r="C152" s="5">
        <v>44</v>
      </c>
      <c r="D152" s="5" t="s">
        <v>219</v>
      </c>
      <c r="E152" s="5" t="s">
        <v>219</v>
      </c>
      <c r="F152" s="5"/>
      <c r="G152" s="5" t="s">
        <v>219</v>
      </c>
      <c r="H152" s="5"/>
      <c r="I152" s="5" t="s">
        <v>219</v>
      </c>
      <c r="J152" s="5">
        <v>408346</v>
      </c>
      <c r="K152" s="5">
        <v>167913</v>
      </c>
      <c r="L152" s="5">
        <v>93255</v>
      </c>
      <c r="M152" s="5">
        <v>669514</v>
      </c>
      <c r="N152" s="5">
        <v>1092</v>
      </c>
      <c r="O152" s="5">
        <v>52</v>
      </c>
      <c r="P152" s="5">
        <v>1295</v>
      </c>
      <c r="Q152" s="5">
        <v>1295</v>
      </c>
      <c r="R152" s="5">
        <v>8</v>
      </c>
      <c r="S152" s="5">
        <v>3</v>
      </c>
      <c r="T152" s="5">
        <v>0</v>
      </c>
      <c r="U152" s="5">
        <v>0</v>
      </c>
    </row>
    <row r="153">
      <c r="A153" s="20" t="s">
        <v>1570</v>
      </c>
      <c r="B153" s="13" t="str">
        <f>HYPERLINK("http://www.viralnova.com/this-young-mother-is-sick-of-how-kids-are-being-raised-heres-her-controversial-blog-post/","http://www.viralnova.com/this-young-mother-is-sick-of-how-kids-are-being-raised-heres-her-controversial-blog-post/")</f>
        <v>http://www.viralnova.com/this-young-mother-is-sick-of-how-kids-are-being-raised-heres-her-controversial-blog-post/</v>
      </c>
      <c r="C153" s="5">
        <v>99</v>
      </c>
      <c r="D153" s="5" t="s">
        <v>219</v>
      </c>
      <c r="E153" s="5" t="s">
        <v>219</v>
      </c>
      <c r="F153" s="5"/>
      <c r="G153" s="5" t="s">
        <v>219</v>
      </c>
      <c r="H153" s="5"/>
      <c r="I153" s="5" t="s">
        <v>219</v>
      </c>
      <c r="J153" s="5">
        <v>340043</v>
      </c>
      <c r="K153" s="5">
        <v>163915</v>
      </c>
      <c r="L153" s="5">
        <v>104254</v>
      </c>
      <c r="M153" s="5">
        <v>608212</v>
      </c>
      <c r="N153" s="5">
        <v>654</v>
      </c>
      <c r="O153" s="5">
        <v>73</v>
      </c>
      <c r="P153" s="5">
        <v>473</v>
      </c>
      <c r="Q153" s="5">
        <v>473</v>
      </c>
      <c r="R153" s="5">
        <v>15</v>
      </c>
      <c r="S153" s="5">
        <v>2</v>
      </c>
      <c r="T153" s="5">
        <v>0</v>
      </c>
      <c r="U153" s="5">
        <v>0</v>
      </c>
    </row>
    <row r="154">
      <c r="A154" s="20" t="s">
        <v>1571</v>
      </c>
      <c r="B154" s="13" t="str">
        <f>HYPERLINK("http://www.viralnova.com/tiny-house/","http://www.viralnova.com/tiny-house/")</f>
        <v>http://www.viralnova.com/tiny-house/</v>
      </c>
      <c r="C154" s="5">
        <v>104</v>
      </c>
      <c r="D154" s="5" t="s">
        <v>219</v>
      </c>
      <c r="E154" s="5" t="s">
        <v>219</v>
      </c>
      <c r="F154" s="5"/>
      <c r="G154" s="5" t="s">
        <v>219</v>
      </c>
      <c r="H154" s="5"/>
      <c r="I154" s="5" t="s">
        <v>219</v>
      </c>
      <c r="J154" s="5">
        <v>368588</v>
      </c>
      <c r="K154" s="5">
        <v>101444</v>
      </c>
      <c r="L154" s="5">
        <v>116331</v>
      </c>
      <c r="M154" s="5">
        <v>586363</v>
      </c>
      <c r="N154" s="5">
        <v>1384</v>
      </c>
      <c r="O154" s="5">
        <v>385</v>
      </c>
      <c r="P154" s="5">
        <v>941</v>
      </c>
      <c r="Q154" s="5">
        <v>941</v>
      </c>
      <c r="R154" s="5">
        <v>64</v>
      </c>
      <c r="S154" s="5">
        <v>0</v>
      </c>
      <c r="T154" s="5">
        <v>0</v>
      </c>
      <c r="U154" s="5">
        <v>0</v>
      </c>
    </row>
    <row r="155">
      <c r="A155" s="20" t="s">
        <v>1572</v>
      </c>
      <c r="B155" s="13" t="str">
        <f>HYPERLINK("http://www.viralnova.com/creepy-door/","http://www.viralnova.com/creepy-door/")</f>
        <v>http://www.viralnova.com/creepy-door/</v>
      </c>
      <c r="C155" s="5">
        <v>91</v>
      </c>
      <c r="D155" s="5" t="s">
        <v>219</v>
      </c>
      <c r="E155" s="5" t="s">
        <v>219</v>
      </c>
      <c r="F155" s="5"/>
      <c r="G155" s="5" t="s">
        <v>219</v>
      </c>
      <c r="H155" s="5"/>
      <c r="I155" s="5" t="s">
        <v>219</v>
      </c>
      <c r="J155" s="5">
        <v>198766</v>
      </c>
      <c r="K155" s="5">
        <v>140964</v>
      </c>
      <c r="L155" s="5">
        <v>231892</v>
      </c>
      <c r="M155" s="5">
        <v>571622</v>
      </c>
      <c r="N155" s="5">
        <v>1962</v>
      </c>
      <c r="O155" s="5">
        <v>339</v>
      </c>
      <c r="P155" s="5">
        <v>60</v>
      </c>
      <c r="Q155" s="5">
        <v>60</v>
      </c>
      <c r="R155" s="5">
        <v>2</v>
      </c>
      <c r="S155" s="5">
        <v>1</v>
      </c>
      <c r="T155" s="5">
        <v>18401</v>
      </c>
      <c r="U155" s="5">
        <v>0</v>
      </c>
    </row>
    <row r="156">
      <c r="A156" s="20" t="s">
        <v>1573</v>
      </c>
      <c r="B156" s="13" t="str">
        <f>HYPERLINK("http://www.viralnova.com/protective-bikers/","http://www.viralnova.com/protective-bikers/")</f>
        <v>http://www.viralnova.com/protective-bikers/</v>
      </c>
      <c r="C156" s="5">
        <v>69</v>
      </c>
      <c r="D156" s="5" t="s">
        <v>219</v>
      </c>
      <c r="E156" s="5" t="s">
        <v>219</v>
      </c>
      <c r="F156" s="5"/>
      <c r="G156" s="5" t="s">
        <v>218</v>
      </c>
      <c r="H156" s="5"/>
      <c r="I156" s="5" t="s">
        <v>219</v>
      </c>
      <c r="J156" s="5">
        <v>332654</v>
      </c>
      <c r="K156" s="5">
        <v>134617</v>
      </c>
      <c r="L156" s="5">
        <v>45817</v>
      </c>
      <c r="M156" s="5">
        <v>513088</v>
      </c>
      <c r="N156" s="5">
        <v>900</v>
      </c>
      <c r="O156" s="5">
        <v>138</v>
      </c>
      <c r="P156" s="5">
        <v>104</v>
      </c>
      <c r="Q156" s="5">
        <v>104</v>
      </c>
      <c r="R156" s="5">
        <v>9</v>
      </c>
      <c r="S156" s="5">
        <v>0</v>
      </c>
      <c r="T156" s="5">
        <v>17</v>
      </c>
      <c r="U156" s="5">
        <v>0</v>
      </c>
    </row>
    <row r="157">
      <c r="A157" s="20" t="s">
        <v>1574</v>
      </c>
      <c r="B157" s="13" t="str">
        <f>HYPERLINK("http://www.viralnova.com/hospital-bill/","http://www.viralnova.com/hospital-bill/")</f>
        <v>http://www.viralnova.com/hospital-bill/</v>
      </c>
      <c r="C157" s="5">
        <v>85</v>
      </c>
      <c r="D157" s="5" t="s">
        <v>219</v>
      </c>
      <c r="E157" s="5" t="s">
        <v>219</v>
      </c>
      <c r="F157" s="5"/>
      <c r="G157" s="5" t="s">
        <v>218</v>
      </c>
      <c r="H157" s="5"/>
      <c r="I157" s="5" t="s">
        <v>219</v>
      </c>
      <c r="J157" s="5">
        <v>193700</v>
      </c>
      <c r="K157" s="5">
        <v>111519</v>
      </c>
      <c r="L157" s="5">
        <v>185850</v>
      </c>
      <c r="M157" s="5">
        <v>491069</v>
      </c>
      <c r="N157" s="5">
        <v>2068</v>
      </c>
      <c r="O157" s="5">
        <v>1036</v>
      </c>
      <c r="P157" s="5">
        <v>113</v>
      </c>
      <c r="Q157" s="5">
        <v>113</v>
      </c>
      <c r="R157" s="5">
        <v>29</v>
      </c>
      <c r="S157" s="5">
        <v>0</v>
      </c>
      <c r="T157" s="5">
        <v>0</v>
      </c>
      <c r="U157" s="5">
        <v>0</v>
      </c>
    </row>
    <row r="158">
      <c r="A158" s="20" t="s">
        <v>1575</v>
      </c>
      <c r="B158" s="13" t="str">
        <f>HYPERLINK("http://www.viralnova.com/sick-of-divorce/","http://www.viralnova.com/sick-of-divorce/")</f>
        <v>http://www.viralnova.com/sick-of-divorce/</v>
      </c>
      <c r="C158" s="5">
        <v>89</v>
      </c>
      <c r="D158" s="5" t="s">
        <v>219</v>
      </c>
      <c r="E158" s="5" t="s">
        <v>219</v>
      </c>
      <c r="F158" s="5"/>
      <c r="G158" s="5" t="s">
        <v>219</v>
      </c>
      <c r="H158" s="5"/>
      <c r="I158" s="5" t="s">
        <v>219</v>
      </c>
      <c r="J158" s="5">
        <v>320947</v>
      </c>
      <c r="K158" s="5">
        <v>70955</v>
      </c>
      <c r="L158" s="5">
        <v>86762</v>
      </c>
      <c r="M158" s="5">
        <v>478664</v>
      </c>
      <c r="N158" s="5">
        <v>889</v>
      </c>
      <c r="O158" s="5">
        <v>200</v>
      </c>
      <c r="P158" s="5">
        <v>2696</v>
      </c>
      <c r="Q158" s="5">
        <v>2696</v>
      </c>
      <c r="R158" s="5">
        <v>47</v>
      </c>
      <c r="S158" s="5">
        <v>0</v>
      </c>
      <c r="T158" s="5">
        <v>0</v>
      </c>
      <c r="U158" s="5">
        <v>0</v>
      </c>
    </row>
    <row r="159">
      <c r="A159" s="20" t="s">
        <v>1576</v>
      </c>
      <c r="B159" s="13" t="str">
        <f>HYPERLINK("http://www.viralnova.com/grandma-tiny-house/","http://www.viralnova.com/grandma-tiny-house/")</f>
        <v>http://www.viralnova.com/grandma-tiny-house/</v>
      </c>
      <c r="C159" s="5">
        <v>84</v>
      </c>
      <c r="D159" s="5" t="s">
        <v>219</v>
      </c>
      <c r="E159" s="5" t="s">
        <v>219</v>
      </c>
      <c r="F159" s="5"/>
      <c r="G159" s="5" t="s">
        <v>219</v>
      </c>
      <c r="H159" s="5"/>
      <c r="I159" s="5" t="s">
        <v>219</v>
      </c>
      <c r="J159" s="5">
        <v>240914</v>
      </c>
      <c r="K159" s="5">
        <v>79047</v>
      </c>
      <c r="L159" s="5">
        <v>48348</v>
      </c>
      <c r="M159" s="5">
        <v>368309</v>
      </c>
      <c r="N159" s="5">
        <v>495</v>
      </c>
      <c r="O159" s="5">
        <v>88</v>
      </c>
      <c r="P159" s="5">
        <v>587</v>
      </c>
      <c r="Q159" s="5">
        <v>587</v>
      </c>
      <c r="R159" s="5">
        <v>4</v>
      </c>
      <c r="S159" s="5">
        <v>0</v>
      </c>
      <c r="T159" s="5">
        <v>0</v>
      </c>
      <c r="U159" s="5">
        <v>0</v>
      </c>
    </row>
    <row r="160">
      <c r="A160" s="20" t="s">
        <v>1577</v>
      </c>
      <c r="B160" s="13" t="str">
        <f>HYPERLINK("http://www.viralnova.com/tree-trunk-carving/","http://www.viralnova.com/tree-trunk-carving/")</f>
        <v>http://www.viralnova.com/tree-trunk-carving/</v>
      </c>
      <c r="C160" s="5">
        <v>94</v>
      </c>
      <c r="D160" s="5" t="s">
        <v>219</v>
      </c>
      <c r="E160" s="5" t="s">
        <v>219</v>
      </c>
      <c r="F160" s="5"/>
      <c r="G160" s="5" t="s">
        <v>219</v>
      </c>
      <c r="H160" s="5"/>
      <c r="I160" s="5" t="s">
        <v>219</v>
      </c>
      <c r="J160" s="5">
        <v>193802</v>
      </c>
      <c r="K160" s="5">
        <v>88793</v>
      </c>
      <c r="L160" s="5">
        <v>55503</v>
      </c>
      <c r="M160" s="5">
        <v>338098</v>
      </c>
      <c r="N160" s="5">
        <v>1019</v>
      </c>
      <c r="O160" s="5">
        <v>248</v>
      </c>
      <c r="P160" s="5">
        <v>417</v>
      </c>
      <c r="Q160" s="5">
        <v>417</v>
      </c>
      <c r="R160" s="5">
        <v>22</v>
      </c>
      <c r="S160" s="5">
        <v>0</v>
      </c>
      <c r="T160" s="5">
        <v>0</v>
      </c>
      <c r="U160" s="5">
        <v>0</v>
      </c>
    </row>
    <row r="161">
      <c r="A161" s="20" t="s">
        <v>1578</v>
      </c>
      <c r="B161" s="13" t="str">
        <f>HYPERLINK("http://www.viralnova.com/special-needs-football/","http://www.viralnova.com/special-needs-football/")</f>
        <v>http://www.viralnova.com/special-needs-football/</v>
      </c>
      <c r="C161" s="5">
        <v>88</v>
      </c>
      <c r="D161" s="5" t="s">
        <v>219</v>
      </c>
      <c r="E161" s="5" t="s">
        <v>219</v>
      </c>
      <c r="F161" s="5"/>
      <c r="G161" s="5" t="s">
        <v>219</v>
      </c>
      <c r="H161" s="5"/>
      <c r="I161" s="5" t="s">
        <v>219</v>
      </c>
      <c r="J161" s="5">
        <v>235089</v>
      </c>
      <c r="K161" s="5">
        <v>75011</v>
      </c>
      <c r="L161" s="5">
        <v>25101</v>
      </c>
      <c r="M161" s="5">
        <v>335201</v>
      </c>
      <c r="N161" s="5">
        <v>593</v>
      </c>
      <c r="O161" s="5">
        <v>10</v>
      </c>
      <c r="P161" s="5">
        <v>92</v>
      </c>
      <c r="Q161" s="5">
        <v>92</v>
      </c>
      <c r="R161" s="5">
        <v>10</v>
      </c>
      <c r="S161" s="5">
        <v>0</v>
      </c>
      <c r="T161" s="5">
        <v>0</v>
      </c>
      <c r="U161" s="5">
        <v>0</v>
      </c>
    </row>
    <row r="162">
      <c r="A162" s="20" t="s">
        <v>1579</v>
      </c>
      <c r="B162" s="13" t="str">
        <f>HYPERLINK("http://www.viralnova.com/touching-dog-comic/","http://www.viralnova.com/touching-dog-comic/")</f>
        <v>http://www.viralnova.com/touching-dog-comic/</v>
      </c>
      <c r="C162" s="5">
        <v>79</v>
      </c>
      <c r="D162" s="5" t="s">
        <v>219</v>
      </c>
      <c r="E162" s="5" t="s">
        <v>219</v>
      </c>
      <c r="F162" s="5"/>
      <c r="G162" s="5" t="s">
        <v>219</v>
      </c>
      <c r="H162" s="5"/>
      <c r="I162" s="5" t="s">
        <v>219</v>
      </c>
      <c r="J162" s="5">
        <v>207746</v>
      </c>
      <c r="K162" s="5">
        <v>83339</v>
      </c>
      <c r="L162" s="5">
        <v>32993</v>
      </c>
      <c r="M162" s="5">
        <v>324078</v>
      </c>
      <c r="N162" s="5">
        <v>1491</v>
      </c>
      <c r="O162" s="5">
        <v>151</v>
      </c>
      <c r="P162" s="5">
        <v>263</v>
      </c>
      <c r="Q162" s="5">
        <v>263</v>
      </c>
      <c r="R162" s="5">
        <v>14</v>
      </c>
      <c r="S162" s="5">
        <v>1</v>
      </c>
      <c r="T162" s="5">
        <v>0</v>
      </c>
      <c r="U162" s="5">
        <v>0</v>
      </c>
    </row>
    <row r="163">
      <c r="A163" s="20" t="s">
        <v>1580</v>
      </c>
      <c r="B163" s="13" t="str">
        <f>HYPERLINK("http://www.viralnova.com/zombie-house/","http://www.viralnova.com/zombie-house/")</f>
        <v>http://www.viralnova.com/zombie-house/</v>
      </c>
      <c r="C163" s="5">
        <v>89</v>
      </c>
      <c r="D163" s="5" t="s">
        <v>219</v>
      </c>
      <c r="E163" s="5" t="s">
        <v>219</v>
      </c>
      <c r="F163" s="5"/>
      <c r="G163" s="5" t="s">
        <v>219</v>
      </c>
      <c r="H163" s="5"/>
      <c r="I163" s="5" t="s">
        <v>219</v>
      </c>
      <c r="J163" s="5">
        <v>187474</v>
      </c>
      <c r="K163" s="5">
        <v>70024</v>
      </c>
      <c r="L163" s="5">
        <v>65722</v>
      </c>
      <c r="M163" s="5">
        <v>323220</v>
      </c>
      <c r="N163" s="5">
        <v>1792</v>
      </c>
      <c r="O163" s="5">
        <v>357</v>
      </c>
      <c r="P163" s="5">
        <v>689</v>
      </c>
      <c r="Q163" s="5">
        <v>689</v>
      </c>
      <c r="R163" s="5">
        <v>113</v>
      </c>
      <c r="S163" s="5">
        <v>11</v>
      </c>
      <c r="T163" s="5">
        <v>1560</v>
      </c>
      <c r="U163" s="5">
        <v>0</v>
      </c>
    </row>
    <row r="164">
      <c r="A164" s="20" t="s">
        <v>1581</v>
      </c>
      <c r="B164" s="13" t="str">
        <f>HYPERLINK("http://www.viralnova.com/dog-owners-will-understand/","http://www.viralnova.com/dog-owners-will-understand/")</f>
        <v>http://www.viralnova.com/dog-owners-will-understand/</v>
      </c>
      <c r="C164" s="5">
        <v>71</v>
      </c>
      <c r="D164" s="5" t="s">
        <v>219</v>
      </c>
      <c r="E164" s="5" t="s">
        <v>219</v>
      </c>
      <c r="F164" s="5"/>
      <c r="G164" s="5" t="s">
        <v>219</v>
      </c>
      <c r="H164" s="5"/>
      <c r="I164" s="5" t="s">
        <v>219</v>
      </c>
      <c r="J164" s="5">
        <v>190896</v>
      </c>
      <c r="K164" s="5">
        <v>81458</v>
      </c>
      <c r="L164" s="5">
        <v>33118</v>
      </c>
      <c r="M164" s="5">
        <v>305472</v>
      </c>
      <c r="N164" s="5">
        <v>517</v>
      </c>
      <c r="O164" s="5">
        <v>44</v>
      </c>
      <c r="P164" s="5">
        <v>696</v>
      </c>
      <c r="Q164" s="5">
        <v>696</v>
      </c>
      <c r="R164" s="5">
        <v>1</v>
      </c>
      <c r="S164" s="5">
        <v>1</v>
      </c>
      <c r="T164" s="5">
        <v>62</v>
      </c>
      <c r="U164" s="5">
        <v>0</v>
      </c>
    </row>
    <row r="165">
      <c r="A165" s="20" t="s">
        <v>1582</v>
      </c>
      <c r="B165" s="13" t="str">
        <f>HYPERLINK("http://www.viralnova.com/embarrassed-son/","http://www.viralnova.com/embarrassed-son/")</f>
        <v>http://www.viralnova.com/embarrassed-son/</v>
      </c>
      <c r="C165" s="5">
        <v>91</v>
      </c>
      <c r="D165" s="5" t="s">
        <v>219</v>
      </c>
      <c r="E165" s="5" t="s">
        <v>219</v>
      </c>
      <c r="F165" s="5"/>
      <c r="G165" s="5" t="s">
        <v>219</v>
      </c>
      <c r="H165" s="5"/>
      <c r="I165" s="5" t="s">
        <v>219</v>
      </c>
      <c r="J165" s="5">
        <v>171706</v>
      </c>
      <c r="K165" s="5">
        <v>64271</v>
      </c>
      <c r="L165" s="5">
        <v>53470</v>
      </c>
      <c r="M165" s="5">
        <v>289447</v>
      </c>
      <c r="N165" s="5">
        <v>535</v>
      </c>
      <c r="O165" s="5">
        <v>305</v>
      </c>
      <c r="P165" s="5">
        <v>104</v>
      </c>
      <c r="Q165" s="5">
        <v>104</v>
      </c>
      <c r="R165" s="5">
        <v>3</v>
      </c>
      <c r="S165" s="5">
        <v>0</v>
      </c>
      <c r="T165" s="5">
        <v>0</v>
      </c>
      <c r="U165" s="5">
        <v>0</v>
      </c>
    </row>
    <row r="166">
      <c r="A166" s="20" t="s">
        <v>1583</v>
      </c>
      <c r="B166" s="13" t="str">
        <f>HYPERLINK("http://www.viralnova.com/box-of-money/","http://www.viralnova.com/box-of-money/")</f>
        <v>http://www.viralnova.com/box-of-money/</v>
      </c>
      <c r="C166" s="5">
        <v>99</v>
      </c>
      <c r="D166" s="5" t="s">
        <v>219</v>
      </c>
      <c r="E166" s="5" t="s">
        <v>219</v>
      </c>
      <c r="F166" s="5"/>
      <c r="G166" s="5" t="s">
        <v>219</v>
      </c>
      <c r="H166" s="5"/>
      <c r="I166" s="5" t="s">
        <v>219</v>
      </c>
      <c r="J166" s="5">
        <v>168023</v>
      </c>
      <c r="K166" s="5">
        <v>66057</v>
      </c>
      <c r="L166" s="5">
        <v>44562</v>
      </c>
      <c r="M166" s="5">
        <v>278642</v>
      </c>
      <c r="N166" s="5">
        <v>1032</v>
      </c>
      <c r="O166" s="5">
        <v>407</v>
      </c>
      <c r="P166" s="5">
        <v>404</v>
      </c>
      <c r="Q166" s="5">
        <v>404</v>
      </c>
      <c r="R166" s="5">
        <v>35</v>
      </c>
      <c r="S166" s="5">
        <v>0</v>
      </c>
      <c r="T166" s="5">
        <v>0</v>
      </c>
      <c r="U166" s="5">
        <v>0</v>
      </c>
    </row>
    <row r="167">
      <c r="A167" s="20" t="s">
        <v>1584</v>
      </c>
      <c r="B167" s="13" t="str">
        <f>HYPERLINK("http://www.viralnova.com/log-house/","http://www.viralnova.com/log-house/")</f>
        <v>http://www.viralnova.com/log-house/</v>
      </c>
      <c r="C167" s="5">
        <v>78</v>
      </c>
      <c r="D167" s="5" t="s">
        <v>219</v>
      </c>
      <c r="E167" s="5" t="s">
        <v>219</v>
      </c>
      <c r="F167" s="5"/>
      <c r="G167" s="5" t="s">
        <v>219</v>
      </c>
      <c r="H167" s="5"/>
      <c r="I167" s="5" t="s">
        <v>219</v>
      </c>
      <c r="J167" s="5">
        <v>163545</v>
      </c>
      <c r="K167" s="5">
        <v>63103</v>
      </c>
      <c r="L167" s="5">
        <v>38885</v>
      </c>
      <c r="M167" s="5">
        <v>265533</v>
      </c>
      <c r="N167" s="5">
        <v>773</v>
      </c>
      <c r="O167" s="5">
        <v>74</v>
      </c>
      <c r="P167" s="5">
        <v>676</v>
      </c>
      <c r="Q167" s="5">
        <v>676</v>
      </c>
      <c r="R167" s="5">
        <v>30</v>
      </c>
      <c r="S167" s="5">
        <v>0</v>
      </c>
      <c r="T167" s="5">
        <v>0</v>
      </c>
      <c r="U167" s="5">
        <v>0</v>
      </c>
    </row>
    <row r="168">
      <c r="A168" s="20" t="s">
        <v>1585</v>
      </c>
      <c r="B168" s="13" t="str">
        <f>HYPERLINK("http://www.viralnova.com/cardboard-box-office/","http://www.viralnova.com/cardboard-box-office/")</f>
        <v>http://www.viralnova.com/cardboard-box-office/</v>
      </c>
      <c r="C168" s="5">
        <v>83</v>
      </c>
      <c r="D168" s="5" t="s">
        <v>219</v>
      </c>
      <c r="E168" s="5" t="s">
        <v>219</v>
      </c>
      <c r="F168" s="5"/>
      <c r="G168" s="5" t="s">
        <v>219</v>
      </c>
      <c r="H168" s="5"/>
      <c r="I168" s="5" t="s">
        <v>219</v>
      </c>
      <c r="J168" s="5">
        <v>168403</v>
      </c>
      <c r="K168" s="5">
        <v>63041</v>
      </c>
      <c r="L168" s="5">
        <v>28763</v>
      </c>
      <c r="M168" s="5">
        <v>260207</v>
      </c>
      <c r="N168" s="5">
        <v>1966</v>
      </c>
      <c r="O168" s="5">
        <v>376</v>
      </c>
      <c r="P168" s="5">
        <v>333</v>
      </c>
      <c r="Q168" s="5">
        <v>333</v>
      </c>
      <c r="R168" s="5">
        <v>13</v>
      </c>
      <c r="S168" s="5">
        <v>0</v>
      </c>
      <c r="T168" s="5">
        <v>0</v>
      </c>
      <c r="U168" s="5">
        <v>0</v>
      </c>
    </row>
    <row r="169">
      <c r="A169" s="20" t="s">
        <v>1586</v>
      </c>
      <c r="B169" s="13" t="str">
        <f>HYPERLINK("http://www.viralnova.com/tutu-cancer-pictures/","http://www.viralnova.com/tutu-cancer-pictures/")</f>
        <v>http://www.viralnova.com/tutu-cancer-pictures/</v>
      </c>
      <c r="C169" s="5">
        <v>98</v>
      </c>
      <c r="D169" s="5" t="s">
        <v>219</v>
      </c>
      <c r="E169" s="5" t="s">
        <v>219</v>
      </c>
      <c r="F169" s="5"/>
      <c r="G169" s="5" t="s">
        <v>219</v>
      </c>
      <c r="H169" s="5"/>
      <c r="I169" s="5" t="s">
        <v>219</v>
      </c>
      <c r="J169" s="5">
        <v>167053</v>
      </c>
      <c r="K169" s="5">
        <v>60671</v>
      </c>
      <c r="L169" s="5">
        <v>32012</v>
      </c>
      <c r="M169" s="5">
        <v>259736</v>
      </c>
      <c r="N169" s="5">
        <v>895</v>
      </c>
      <c r="O169" s="5">
        <v>219</v>
      </c>
      <c r="P169" s="5">
        <v>282</v>
      </c>
      <c r="Q169" s="5">
        <v>282</v>
      </c>
      <c r="R169" s="5">
        <v>31</v>
      </c>
      <c r="S169" s="5">
        <v>0</v>
      </c>
      <c r="T169" s="5">
        <v>0</v>
      </c>
      <c r="U169" s="5">
        <v>0</v>
      </c>
    </row>
    <row r="170">
      <c r="A170" s="20" t="s">
        <v>1587</v>
      </c>
      <c r="B170" s="13" t="str">
        <f>HYPERLINK("http://www.viralnova.com/16-life-hacks/","http://www.viralnova.com/16-life-hacks/")</f>
        <v>http://www.viralnova.com/16-life-hacks/</v>
      </c>
      <c r="C170" s="5">
        <v>89</v>
      </c>
      <c r="D170" s="5" t="s">
        <v>219</v>
      </c>
      <c r="E170" s="5" t="s">
        <v>219</v>
      </c>
      <c r="F170" s="5"/>
      <c r="G170" s="5" t="s">
        <v>219</v>
      </c>
      <c r="H170" s="5"/>
      <c r="I170" s="5" t="s">
        <v>219</v>
      </c>
      <c r="J170" s="5">
        <v>111026</v>
      </c>
      <c r="K170" s="5">
        <v>93648</v>
      </c>
      <c r="L170" s="5">
        <v>31577</v>
      </c>
      <c r="M170" s="5">
        <v>236251</v>
      </c>
      <c r="N170" s="5">
        <v>543</v>
      </c>
      <c r="O170" s="5">
        <v>83</v>
      </c>
      <c r="P170" s="5">
        <v>1597</v>
      </c>
      <c r="Q170" s="5">
        <v>1597</v>
      </c>
      <c r="R170" s="5">
        <v>21</v>
      </c>
      <c r="S170" s="5">
        <v>0</v>
      </c>
      <c r="T170" s="5">
        <v>0</v>
      </c>
      <c r="U170" s="5">
        <v>0</v>
      </c>
    </row>
    <row r="171">
      <c r="A171" s="20" t="s">
        <v>1588</v>
      </c>
      <c r="B171" s="13" t="str">
        <f>HYPERLINK("http://www.viralnova.com/urban-explorer/","http://www.viralnova.com/urban-explorer/")</f>
        <v>http://www.viralnova.com/urban-explorer/</v>
      </c>
      <c r="C171" s="5">
        <v>69</v>
      </c>
      <c r="D171" s="5" t="s">
        <v>219</v>
      </c>
      <c r="E171" s="5" t="s">
        <v>219</v>
      </c>
      <c r="F171" s="5"/>
      <c r="G171" s="5" t="s">
        <v>219</v>
      </c>
      <c r="H171" s="5"/>
      <c r="I171" s="5" t="s">
        <v>219</v>
      </c>
      <c r="J171" s="5">
        <v>146855</v>
      </c>
      <c r="K171" s="5">
        <v>44276</v>
      </c>
      <c r="L171" s="5">
        <v>40612</v>
      </c>
      <c r="M171" s="5">
        <v>231743</v>
      </c>
      <c r="N171" s="5">
        <v>1889</v>
      </c>
      <c r="O171" s="5">
        <v>537</v>
      </c>
      <c r="P171" s="5">
        <v>2416</v>
      </c>
      <c r="Q171" s="5">
        <v>2416</v>
      </c>
      <c r="R171" s="5">
        <v>25</v>
      </c>
      <c r="S171" s="5">
        <v>15</v>
      </c>
      <c r="T171" s="5">
        <v>176908</v>
      </c>
      <c r="U171" s="5">
        <v>0</v>
      </c>
    </row>
    <row r="172">
      <c r="A172" s="20" t="s">
        <v>1589</v>
      </c>
      <c r="B172" s="13" t="str">
        <f>HYPERLINK("http://www.viralnova.com/cat-heaven-furniture/","http://www.viralnova.com/cat-heaven-furniture/")</f>
        <v>http://www.viralnova.com/cat-heaven-furniture/</v>
      </c>
      <c r="C172" s="5">
        <v>86</v>
      </c>
      <c r="D172" s="5" t="s">
        <v>219</v>
      </c>
      <c r="E172" s="5" t="s">
        <v>219</v>
      </c>
      <c r="F172" s="5"/>
      <c r="G172" s="5" t="s">
        <v>219</v>
      </c>
      <c r="H172" s="5"/>
      <c r="I172" s="5" t="s">
        <v>219</v>
      </c>
      <c r="J172" s="5">
        <v>123467</v>
      </c>
      <c r="K172" s="5">
        <v>50779</v>
      </c>
      <c r="L172" s="5">
        <v>56072</v>
      </c>
      <c r="M172" s="5">
        <v>230318</v>
      </c>
      <c r="N172" s="5">
        <v>525</v>
      </c>
      <c r="O172" s="5">
        <v>158</v>
      </c>
      <c r="P172" s="5">
        <v>748</v>
      </c>
      <c r="Q172" s="5">
        <v>748</v>
      </c>
      <c r="R172" s="5">
        <v>1</v>
      </c>
      <c r="S172" s="5">
        <v>0</v>
      </c>
      <c r="T172" s="5">
        <v>0</v>
      </c>
      <c r="U172" s="5">
        <v>0</v>
      </c>
    </row>
    <row r="173">
      <c r="A173" s="20" t="s">
        <v>1590</v>
      </c>
      <c r="B173" s="13" t="str">
        <f>HYPERLINK("http://www.viralnova.com/mom-confession/","http://www.viralnova.com/mom-confession/")</f>
        <v>http://www.viralnova.com/mom-confession/</v>
      </c>
      <c r="C173" s="5">
        <v>77</v>
      </c>
      <c r="D173" s="5" t="s">
        <v>219</v>
      </c>
      <c r="E173" s="5" t="s">
        <v>219</v>
      </c>
      <c r="F173" s="5"/>
      <c r="G173" s="5" t="s">
        <v>219</v>
      </c>
      <c r="H173" s="5"/>
      <c r="I173" s="5" t="s">
        <v>219</v>
      </c>
      <c r="J173" s="5">
        <v>130627</v>
      </c>
      <c r="K173" s="5">
        <v>63585</v>
      </c>
      <c r="L173" s="5">
        <v>30308</v>
      </c>
      <c r="M173" s="5">
        <v>224520</v>
      </c>
      <c r="N173" s="5">
        <v>202</v>
      </c>
      <c r="O173" s="5">
        <v>20</v>
      </c>
      <c r="P173" s="5">
        <v>177</v>
      </c>
      <c r="Q173" s="5">
        <v>177</v>
      </c>
      <c r="R173" s="5">
        <v>1</v>
      </c>
      <c r="S173" s="5">
        <v>0</v>
      </c>
      <c r="T173" s="5">
        <v>0</v>
      </c>
      <c r="U173" s="5">
        <v>0</v>
      </c>
    </row>
    <row r="174">
      <c r="A174" s="20" t="s">
        <v>1591</v>
      </c>
      <c r="B174" s="13" t="str">
        <f>HYPERLINK("http://www.viralnova.com/poorest-president/","http://www.viralnova.com/poorest-president/")</f>
        <v>http://www.viralnova.com/poorest-president/</v>
      </c>
      <c r="C174" s="5">
        <v>91</v>
      </c>
      <c r="D174" s="5" t="s">
        <v>219</v>
      </c>
      <c r="E174" s="5" t="s">
        <v>219</v>
      </c>
      <c r="F174" s="5"/>
      <c r="G174" s="5" t="s">
        <v>219</v>
      </c>
      <c r="H174" s="5"/>
      <c r="I174" s="5" t="s">
        <v>219</v>
      </c>
      <c r="J174" s="5">
        <v>123976</v>
      </c>
      <c r="K174" s="5">
        <v>66419</v>
      </c>
      <c r="L174" s="5">
        <v>27343</v>
      </c>
      <c r="M174" s="5">
        <v>217738</v>
      </c>
      <c r="N174" s="5">
        <v>1256</v>
      </c>
      <c r="O174" s="5">
        <v>65</v>
      </c>
      <c r="P174" s="5">
        <v>50</v>
      </c>
      <c r="Q174" s="5">
        <v>50</v>
      </c>
      <c r="R174" s="5">
        <v>20</v>
      </c>
      <c r="S174" s="5">
        <v>0</v>
      </c>
      <c r="T174" s="5">
        <v>0</v>
      </c>
      <c r="U174" s="5">
        <v>0</v>
      </c>
    </row>
    <row r="175">
      <c r="A175" s="20" t="s">
        <v>1592</v>
      </c>
      <c r="B175" s="13" t="str">
        <f>HYPERLINK("http://www.viralnova.com/biker-gets-judged/","http://www.viralnova.com/biker-gets-judged/")</f>
        <v>http://www.viralnova.com/biker-gets-judged/</v>
      </c>
      <c r="C175" s="5">
        <v>80</v>
      </c>
      <c r="D175" s="5" t="s">
        <v>219</v>
      </c>
      <c r="E175" s="5" t="s">
        <v>219</v>
      </c>
      <c r="F175" s="5"/>
      <c r="G175" s="5" t="s">
        <v>219</v>
      </c>
      <c r="H175" s="5"/>
      <c r="I175" s="5" t="s">
        <v>219</v>
      </c>
      <c r="J175" s="5">
        <v>135138</v>
      </c>
      <c r="K175" s="5">
        <v>54648</v>
      </c>
      <c r="L175" s="5">
        <v>15980</v>
      </c>
      <c r="M175" s="5">
        <v>205766</v>
      </c>
      <c r="N175" s="5">
        <v>296</v>
      </c>
      <c r="O175" s="5">
        <v>23</v>
      </c>
      <c r="P175" s="5">
        <v>48</v>
      </c>
      <c r="Q175" s="5">
        <v>48</v>
      </c>
      <c r="R175" s="5">
        <v>0</v>
      </c>
      <c r="S175" s="5">
        <v>0</v>
      </c>
      <c r="T175" s="5">
        <v>0</v>
      </c>
      <c r="U175" s="5">
        <v>0</v>
      </c>
    </row>
    <row r="176">
      <c r="A176" s="20" t="s">
        <v>1593</v>
      </c>
      <c r="B176" s="13" t="str">
        <f>HYPERLINK("http://www.viralnova.com/antelope-lower-canyon/","http://www.viralnova.com/antelope-lower-canyon/")</f>
        <v>http://www.viralnova.com/antelope-lower-canyon/</v>
      </c>
      <c r="C176" s="5">
        <v>84</v>
      </c>
      <c r="D176" s="5" t="s">
        <v>219</v>
      </c>
      <c r="E176" s="5" t="s">
        <v>219</v>
      </c>
      <c r="F176" s="5"/>
      <c r="G176" s="5" t="s">
        <v>219</v>
      </c>
      <c r="H176" s="5"/>
      <c r="I176" s="5" t="s">
        <v>219</v>
      </c>
      <c r="J176" s="5">
        <v>115159</v>
      </c>
      <c r="K176" s="5">
        <v>39409</v>
      </c>
      <c r="L176" s="5">
        <v>34718</v>
      </c>
      <c r="M176" s="5">
        <v>189286</v>
      </c>
      <c r="N176" s="5">
        <v>547</v>
      </c>
      <c r="O176" s="5">
        <v>189</v>
      </c>
      <c r="P176" s="5">
        <v>522</v>
      </c>
      <c r="Q176" s="5">
        <v>522</v>
      </c>
      <c r="R176" s="5">
        <v>18</v>
      </c>
      <c r="S176" s="5">
        <v>0</v>
      </c>
      <c r="T176" s="5">
        <v>0</v>
      </c>
      <c r="U176" s="5">
        <v>0</v>
      </c>
    </row>
    <row r="177">
      <c r="A177" s="20" t="s">
        <v>1594</v>
      </c>
      <c r="B177" s="13" t="str">
        <f>HYPERLINK("http://www.viralnova.com/paris-apartment/","http://www.viralnova.com/paris-apartment/")</f>
        <v>http://www.viralnova.com/paris-apartment/</v>
      </c>
      <c r="C177" s="5">
        <v>89</v>
      </c>
      <c r="D177" s="5" t="s">
        <v>219</v>
      </c>
      <c r="E177" s="5" t="s">
        <v>219</v>
      </c>
      <c r="F177" s="5"/>
      <c r="G177" s="5" t="s">
        <v>219</v>
      </c>
      <c r="H177" s="5"/>
      <c r="I177" s="5" t="s">
        <v>219</v>
      </c>
      <c r="J177" s="5">
        <v>122795</v>
      </c>
      <c r="K177" s="5">
        <v>29195</v>
      </c>
      <c r="L177" s="5">
        <v>33940</v>
      </c>
      <c r="M177" s="5">
        <v>185930</v>
      </c>
      <c r="N177" s="5">
        <v>926</v>
      </c>
      <c r="O177" s="5">
        <v>227</v>
      </c>
      <c r="P177" s="5">
        <v>587</v>
      </c>
      <c r="Q177" s="5">
        <v>587</v>
      </c>
      <c r="R177" s="5">
        <v>31</v>
      </c>
      <c r="S177" s="5">
        <v>0</v>
      </c>
      <c r="T177" s="5">
        <v>8216</v>
      </c>
      <c r="U177" s="5">
        <v>0</v>
      </c>
    </row>
    <row r="178">
      <c r="A178" s="20" t="s">
        <v>1595</v>
      </c>
      <c r="B178" s="13" t="str">
        <f>HYPERLINK("http://www.viralnova.com/womans-amazing-obituary/","http://www.viralnova.com/womans-amazing-obituary/")</f>
        <v>http://www.viralnova.com/womans-amazing-obituary/</v>
      </c>
      <c r="C178" s="5">
        <v>57</v>
      </c>
      <c r="D178" s="5" t="s">
        <v>219</v>
      </c>
      <c r="E178" s="5" t="s">
        <v>219</v>
      </c>
      <c r="F178" s="5"/>
      <c r="G178" s="5" t="s">
        <v>219</v>
      </c>
      <c r="H178" s="5"/>
      <c r="I178" s="5" t="s">
        <v>219</v>
      </c>
      <c r="J178" s="5">
        <v>119719</v>
      </c>
      <c r="K178" s="5">
        <v>37993</v>
      </c>
      <c r="L178" s="5">
        <v>20969</v>
      </c>
      <c r="M178" s="5">
        <v>178681</v>
      </c>
      <c r="N178" s="5">
        <v>458</v>
      </c>
      <c r="O178" s="5">
        <v>27</v>
      </c>
      <c r="P178" s="5">
        <v>179</v>
      </c>
      <c r="Q178" s="5">
        <v>179</v>
      </c>
      <c r="R178" s="5">
        <v>36</v>
      </c>
      <c r="S178" s="5">
        <v>1</v>
      </c>
      <c r="T178" s="5">
        <v>0</v>
      </c>
      <c r="U178" s="5">
        <v>0</v>
      </c>
    </row>
    <row r="179">
      <c r="A179" s="20" t="s">
        <v>1596</v>
      </c>
      <c r="B179" s="13" t="str">
        <f>HYPERLINK("http://www.viralnova.com/dying-mother-gift/","http://www.viralnova.com/dying-mother-gift/")</f>
        <v>http://www.viralnova.com/dying-mother-gift/</v>
      </c>
      <c r="C179" s="5">
        <v>94</v>
      </c>
      <c r="D179" s="5" t="s">
        <v>219</v>
      </c>
      <c r="E179" s="5" t="s">
        <v>219</v>
      </c>
      <c r="F179" s="5"/>
      <c r="G179" s="5" t="s">
        <v>219</v>
      </c>
      <c r="H179" s="5"/>
      <c r="I179" s="5" t="s">
        <v>219</v>
      </c>
      <c r="J179" s="5">
        <v>109304</v>
      </c>
      <c r="K179" s="5">
        <v>51376</v>
      </c>
      <c r="L179" s="5">
        <v>16907</v>
      </c>
      <c r="M179" s="5">
        <v>177587</v>
      </c>
      <c r="N179" s="5">
        <v>359</v>
      </c>
      <c r="O179" s="5">
        <v>39</v>
      </c>
      <c r="P179" s="5">
        <v>42</v>
      </c>
      <c r="Q179" s="5">
        <v>42</v>
      </c>
      <c r="R179" s="5">
        <v>8</v>
      </c>
      <c r="S179" s="5">
        <v>0</v>
      </c>
      <c r="T179" s="5">
        <v>0</v>
      </c>
      <c r="U179" s="5">
        <v>0</v>
      </c>
    </row>
    <row r="180">
      <c r="A180" s="20" t="s">
        <v>1597</v>
      </c>
      <c r="B180" s="13" t="str">
        <f>HYPERLINK("http://www.viralnova.com/terribly-abused-dog/","http://www.viralnova.com/terribly-abused-dog/")</f>
        <v>http://www.viralnova.com/terribly-abused-dog/</v>
      </c>
      <c r="C180" s="5">
        <v>84</v>
      </c>
      <c r="D180" s="5" t="s">
        <v>219</v>
      </c>
      <c r="E180" s="5" t="s">
        <v>219</v>
      </c>
      <c r="F180" s="5"/>
      <c r="G180" s="5" t="s">
        <v>219</v>
      </c>
      <c r="H180" s="5"/>
      <c r="I180" s="5" t="s">
        <v>219</v>
      </c>
      <c r="J180" s="5">
        <v>91822</v>
      </c>
      <c r="K180" s="5">
        <v>42993</v>
      </c>
      <c r="L180" s="5">
        <v>25012</v>
      </c>
      <c r="M180" s="5">
        <v>159827</v>
      </c>
      <c r="N180" s="5">
        <v>530</v>
      </c>
      <c r="O180" s="5">
        <v>80</v>
      </c>
      <c r="P180" s="5">
        <v>96</v>
      </c>
      <c r="Q180" s="5">
        <v>96</v>
      </c>
      <c r="R180" s="5">
        <v>1</v>
      </c>
      <c r="S180" s="5">
        <v>0</v>
      </c>
      <c r="T180" s="5">
        <v>0</v>
      </c>
      <c r="U180" s="5">
        <v>0</v>
      </c>
    </row>
    <row r="181">
      <c r="A181" s="20" t="s">
        <v>1598</v>
      </c>
      <c r="B181" s="13" t="str">
        <f>HYPERLINK("http://www.viralnova.com/blind-pug/","http://www.viralnova.com/blind-pug/")</f>
        <v>http://www.viralnova.com/blind-pug/</v>
      </c>
      <c r="C181" s="5">
        <v>86</v>
      </c>
      <c r="D181" s="5" t="s">
        <v>219</v>
      </c>
      <c r="E181" s="5" t="s">
        <v>219</v>
      </c>
      <c r="F181" s="5"/>
      <c r="G181" s="5" t="s">
        <v>219</v>
      </c>
      <c r="H181" s="5"/>
      <c r="I181" s="5" t="s">
        <v>219</v>
      </c>
      <c r="J181" s="5">
        <v>100987</v>
      </c>
      <c r="K181" s="5">
        <v>41676</v>
      </c>
      <c r="L181" s="5">
        <v>16462</v>
      </c>
      <c r="M181" s="5">
        <v>159125</v>
      </c>
      <c r="N181" s="5">
        <v>437</v>
      </c>
      <c r="O181" s="5">
        <v>241</v>
      </c>
      <c r="P181" s="5">
        <v>139</v>
      </c>
      <c r="Q181" s="5">
        <v>139</v>
      </c>
      <c r="R181" s="5">
        <v>2</v>
      </c>
      <c r="S181" s="5">
        <v>0</v>
      </c>
      <c r="T181" s="5">
        <v>0</v>
      </c>
      <c r="U181" s="5">
        <v>0</v>
      </c>
    </row>
    <row r="182">
      <c r="A182" s="20" t="s">
        <v>1599</v>
      </c>
      <c r="B182" s="13" t="str">
        <f>HYPERLINK("http://www.viralnova.com/microscopic-level/","http://www.viralnova.com/microscopic-level/")</f>
        <v>http://www.viralnova.com/microscopic-level/</v>
      </c>
      <c r="C182" s="5">
        <v>76</v>
      </c>
      <c r="D182" s="5" t="s">
        <v>219</v>
      </c>
      <c r="E182" s="5" t="s">
        <v>219</v>
      </c>
      <c r="F182" s="5"/>
      <c r="G182" s="5" t="s">
        <v>219</v>
      </c>
      <c r="H182" s="5"/>
      <c r="I182" s="5" t="s">
        <v>219</v>
      </c>
      <c r="J182" s="5">
        <v>75849</v>
      </c>
      <c r="K182" s="5">
        <v>37486</v>
      </c>
      <c r="L182" s="5">
        <v>38004</v>
      </c>
      <c r="M182" s="5">
        <v>151339</v>
      </c>
      <c r="N182" s="5">
        <v>762</v>
      </c>
      <c r="O182" s="5">
        <v>144</v>
      </c>
      <c r="P182" s="5">
        <v>1201</v>
      </c>
      <c r="Q182" s="5">
        <v>1201</v>
      </c>
      <c r="R182" s="5">
        <v>19</v>
      </c>
      <c r="S182" s="5">
        <v>11</v>
      </c>
      <c r="T182" s="5">
        <v>0</v>
      </c>
      <c r="U182" s="5">
        <v>0</v>
      </c>
    </row>
    <row r="183">
      <c r="A183" s="20" t="s">
        <v>1600</v>
      </c>
      <c r="B183" s="13" t="str">
        <f>HYPERLINK("http://www.viralnova.com/dog-at-mass/","http://www.viralnova.com/dog-at-mass/")</f>
        <v>http://www.viralnova.com/dog-at-mass/</v>
      </c>
      <c r="C183" s="5">
        <v>81</v>
      </c>
      <c r="D183" s="5" t="s">
        <v>219</v>
      </c>
      <c r="E183" s="5" t="s">
        <v>219</v>
      </c>
      <c r="F183" s="5"/>
      <c r="G183" s="5" t="s">
        <v>218</v>
      </c>
      <c r="H183" s="5"/>
      <c r="I183" s="5" t="s">
        <v>219</v>
      </c>
      <c r="J183" s="5">
        <v>80661</v>
      </c>
      <c r="K183" s="5">
        <v>41795</v>
      </c>
      <c r="L183" s="5">
        <v>18182</v>
      </c>
      <c r="M183" s="5">
        <v>140638</v>
      </c>
      <c r="N183" s="5">
        <v>514</v>
      </c>
      <c r="O183" s="5">
        <v>61</v>
      </c>
      <c r="P183" s="5">
        <v>283</v>
      </c>
      <c r="Q183" s="5">
        <v>283</v>
      </c>
      <c r="R183" s="5">
        <v>4</v>
      </c>
      <c r="S183" s="5">
        <v>0</v>
      </c>
      <c r="T183" s="5">
        <v>1</v>
      </c>
      <c r="U183" s="5">
        <v>0</v>
      </c>
    </row>
    <row r="184">
      <c r="A184" s="20" t="s">
        <v>1601</v>
      </c>
      <c r="B184" s="13" t="str">
        <f>HYPERLINK("http://www.viralnova.com/toy-car-world/","http://www.viralnova.com/toy-car-world/")</f>
        <v>http://www.viralnova.com/toy-car-world/</v>
      </c>
      <c r="C184" s="5">
        <v>88</v>
      </c>
      <c r="D184" s="5" t="s">
        <v>219</v>
      </c>
      <c r="E184" s="5" t="s">
        <v>219</v>
      </c>
      <c r="F184" s="5"/>
      <c r="G184" s="5" t="s">
        <v>219</v>
      </c>
      <c r="H184" s="5"/>
      <c r="I184" s="5" t="s">
        <v>219</v>
      </c>
      <c r="J184" s="5">
        <v>83505</v>
      </c>
      <c r="K184" s="5">
        <v>32443</v>
      </c>
      <c r="L184" s="5">
        <v>21896</v>
      </c>
      <c r="M184" s="5">
        <v>137844</v>
      </c>
      <c r="N184" s="5">
        <v>519</v>
      </c>
      <c r="O184" s="5">
        <v>310</v>
      </c>
      <c r="P184" s="5">
        <v>189</v>
      </c>
      <c r="Q184" s="5">
        <v>189</v>
      </c>
      <c r="R184" s="5">
        <v>29</v>
      </c>
      <c r="S184" s="5">
        <v>8</v>
      </c>
      <c r="T184" s="5">
        <v>436</v>
      </c>
      <c r="U184" s="5">
        <v>0</v>
      </c>
    </row>
    <row r="185">
      <c r="A185" s="20" t="s">
        <v>1602</v>
      </c>
      <c r="B185" s="13" t="str">
        <f>HYPERLINK("http://www.viralnova.com/dying-father-walks-daughters/","http://www.viralnova.com/dying-father-walks-daughters/")</f>
        <v>http://www.viralnova.com/dying-father-walks-daughters/</v>
      </c>
      <c r="C185" s="5">
        <v>74</v>
      </c>
      <c r="D185" s="5" t="s">
        <v>219</v>
      </c>
      <c r="E185" s="5" t="s">
        <v>219</v>
      </c>
      <c r="F185" s="5"/>
      <c r="G185" s="5" t="s">
        <v>219</v>
      </c>
      <c r="H185" s="5"/>
      <c r="I185" s="5" t="s">
        <v>219</v>
      </c>
      <c r="J185" s="5">
        <v>75980</v>
      </c>
      <c r="K185" s="5">
        <v>38225</v>
      </c>
      <c r="L185" s="5">
        <v>18348</v>
      </c>
      <c r="M185" s="5">
        <v>132553</v>
      </c>
      <c r="N185" s="5">
        <v>590</v>
      </c>
      <c r="O185" s="5">
        <v>24</v>
      </c>
      <c r="P185" s="5">
        <v>88</v>
      </c>
      <c r="Q185" s="5">
        <v>88</v>
      </c>
      <c r="R185" s="5">
        <v>36</v>
      </c>
      <c r="S185" s="5">
        <v>0</v>
      </c>
      <c r="T185" s="5">
        <v>0</v>
      </c>
      <c r="U185" s="5">
        <v>0</v>
      </c>
    </row>
    <row r="186">
      <c r="A186" s="20" t="s">
        <v>1603</v>
      </c>
      <c r="B186" s="13" t="str">
        <f>HYPERLINK("http://www.viralnova.com/cement-factory/","http://www.viralnova.com/cement-factory/")</f>
        <v>http://www.viralnova.com/cement-factory/</v>
      </c>
      <c r="C186" s="5">
        <v>83</v>
      </c>
      <c r="D186" s="5" t="s">
        <v>219</v>
      </c>
      <c r="E186" s="5" t="s">
        <v>219</v>
      </c>
      <c r="F186" s="5"/>
      <c r="G186" s="5" t="s">
        <v>219</v>
      </c>
      <c r="H186" s="5"/>
      <c r="I186" s="5" t="s">
        <v>219</v>
      </c>
      <c r="J186" s="5">
        <v>78644</v>
      </c>
      <c r="K186" s="5">
        <v>23103</v>
      </c>
      <c r="L186" s="5">
        <v>23549</v>
      </c>
      <c r="M186" s="5">
        <v>125296</v>
      </c>
      <c r="N186" s="5">
        <v>707</v>
      </c>
      <c r="O186" s="5">
        <v>363</v>
      </c>
      <c r="P186" s="5">
        <v>902</v>
      </c>
      <c r="Q186" s="5">
        <v>902</v>
      </c>
      <c r="R186" s="5">
        <v>55</v>
      </c>
      <c r="S186" s="5">
        <v>0</v>
      </c>
      <c r="T186" s="5">
        <v>24245</v>
      </c>
      <c r="U186" s="5">
        <v>0</v>
      </c>
    </row>
    <row r="187">
      <c r="A187" s="20" t="s">
        <v>1604</v>
      </c>
      <c r="B187" s="13" t="str">
        <f>HYPERLINK("http://www.viralnova.com/longest-married/","http://www.viralnova.com/longest-married/")</f>
        <v>http://www.viralnova.com/longest-married/</v>
      </c>
      <c r="C187" s="5">
        <v>77</v>
      </c>
      <c r="D187" s="5" t="s">
        <v>219</v>
      </c>
      <c r="E187" s="5" t="s">
        <v>219</v>
      </c>
      <c r="F187" s="5"/>
      <c r="G187" s="5" t="s">
        <v>219</v>
      </c>
      <c r="H187" s="5"/>
      <c r="I187" s="5" t="s">
        <v>219</v>
      </c>
      <c r="J187" s="5">
        <v>76341</v>
      </c>
      <c r="K187" s="5">
        <v>28449</v>
      </c>
      <c r="L187" s="5">
        <v>11715</v>
      </c>
      <c r="M187" s="5">
        <v>116505</v>
      </c>
      <c r="N187" s="5">
        <v>276</v>
      </c>
      <c r="O187" s="5">
        <v>18</v>
      </c>
      <c r="P187" s="5">
        <v>147</v>
      </c>
      <c r="Q187" s="5">
        <v>147</v>
      </c>
      <c r="R187" s="5">
        <v>5</v>
      </c>
      <c r="S187" s="5">
        <v>0</v>
      </c>
      <c r="T187" s="5">
        <v>25</v>
      </c>
      <c r="U187" s="5">
        <v>0</v>
      </c>
    </row>
    <row r="188">
      <c r="A188" s="20" t="s">
        <v>1605</v>
      </c>
      <c r="B188" s="13" t="str">
        <f>HYPERLINK("http://www.viralnova.com/woman-and-cat/","http://www.viralnova.com/woman-and-cat/")</f>
        <v>http://www.viralnova.com/woman-and-cat/</v>
      </c>
      <c r="C188" s="5">
        <v>97</v>
      </c>
      <c r="D188" s="5" t="s">
        <v>219</v>
      </c>
      <c r="E188" s="5" t="s">
        <v>219</v>
      </c>
      <c r="F188" s="5"/>
      <c r="G188" s="5" t="s">
        <v>219</v>
      </c>
      <c r="H188" s="5"/>
      <c r="I188" s="5" t="s">
        <v>219</v>
      </c>
      <c r="J188" s="5">
        <v>74975</v>
      </c>
      <c r="K188" s="5">
        <v>24406</v>
      </c>
      <c r="L188" s="5">
        <v>15468</v>
      </c>
      <c r="M188" s="5">
        <v>114849</v>
      </c>
      <c r="N188" s="5">
        <v>420</v>
      </c>
      <c r="O188" s="5">
        <v>159</v>
      </c>
      <c r="P188" s="5">
        <v>120</v>
      </c>
      <c r="Q188" s="5">
        <v>120</v>
      </c>
      <c r="R188" s="5">
        <v>2</v>
      </c>
      <c r="S188" s="5">
        <v>0</v>
      </c>
      <c r="T188" s="5">
        <v>0</v>
      </c>
      <c r="U188" s="5">
        <v>0</v>
      </c>
    </row>
    <row r="189">
      <c r="A189" s="20" t="s">
        <v>1606</v>
      </c>
      <c r="B189" s="13" t="str">
        <f>HYPERLINK("http://www.viralnova.com/dragon-pot/","http://www.viralnova.com/dragon-pot/")</f>
        <v>http://www.viralnova.com/dragon-pot/</v>
      </c>
      <c r="C189" s="5">
        <v>86</v>
      </c>
      <c r="D189" s="5" t="s">
        <v>219</v>
      </c>
      <c r="E189" s="5" t="s">
        <v>219</v>
      </c>
      <c r="F189" s="5"/>
      <c r="G189" s="5" t="s">
        <v>219</v>
      </c>
      <c r="H189" s="5"/>
      <c r="I189" s="5" t="s">
        <v>219</v>
      </c>
      <c r="J189" s="5">
        <v>64459</v>
      </c>
      <c r="K189" s="5">
        <v>26559</v>
      </c>
      <c r="L189" s="5">
        <v>17660</v>
      </c>
      <c r="M189" s="5">
        <v>108678</v>
      </c>
      <c r="N189" s="5">
        <v>236</v>
      </c>
      <c r="O189" s="5">
        <v>128</v>
      </c>
      <c r="P189" s="5">
        <v>570</v>
      </c>
      <c r="Q189" s="5">
        <v>570</v>
      </c>
      <c r="R189" s="5">
        <v>4</v>
      </c>
      <c r="S189" s="5">
        <v>1</v>
      </c>
      <c r="T189" s="5">
        <v>0</v>
      </c>
      <c r="U189" s="5">
        <v>0</v>
      </c>
    </row>
    <row r="190">
      <c r="A190" s="20" t="s">
        <v>1607</v>
      </c>
      <c r="B190" s="13" t="str">
        <f>HYPERLINK("http://www.viralnova.com/what-he-found-in-this-abandoned-nursing-home-is-amazing-id-never-expect-it-there/","http://www.viralnova.com/what-he-found-in-this-abandoned-nursing-home-is-amazing-id-never-expect-it-there/")</f>
        <v>http://www.viralnova.com/what-he-found-in-this-abandoned-nursing-home-is-amazing-id-never-expect-it-there/</v>
      </c>
      <c r="C190" s="5">
        <v>83</v>
      </c>
      <c r="D190" s="5" t="s">
        <v>219</v>
      </c>
      <c r="E190" s="5" t="s">
        <v>219</v>
      </c>
      <c r="F190" s="5"/>
      <c r="G190" s="5" t="s">
        <v>219</v>
      </c>
      <c r="H190" s="5"/>
      <c r="I190" s="5" t="s">
        <v>219</v>
      </c>
      <c r="J190" s="5">
        <v>63869</v>
      </c>
      <c r="K190" s="5">
        <v>24110</v>
      </c>
      <c r="L190" s="5">
        <v>17418</v>
      </c>
      <c r="M190" s="5">
        <v>105397</v>
      </c>
      <c r="N190" s="5">
        <v>500</v>
      </c>
      <c r="O190" s="5">
        <v>62</v>
      </c>
      <c r="P190" s="5">
        <v>131</v>
      </c>
      <c r="Q190" s="5">
        <v>131</v>
      </c>
      <c r="R190" s="5">
        <v>2</v>
      </c>
      <c r="S190" s="5">
        <v>0</v>
      </c>
      <c r="T190" s="5">
        <v>16473</v>
      </c>
      <c r="U190" s="5">
        <v>0</v>
      </c>
    </row>
    <row r="191">
      <c r="A191" s="20" t="s">
        <v>1608</v>
      </c>
      <c r="B191" s="13" t="str">
        <f>HYPERLINK("http://www.viralnova.com/lost-love-letter/","http://www.viralnova.com/lost-love-letter/")</f>
        <v>http://www.viralnova.com/lost-love-letter/</v>
      </c>
      <c r="C191" s="5">
        <v>103</v>
      </c>
      <c r="D191" s="5" t="s">
        <v>219</v>
      </c>
      <c r="E191" s="5" t="s">
        <v>219</v>
      </c>
      <c r="F191" s="5"/>
      <c r="G191" s="5" t="s">
        <v>219</v>
      </c>
      <c r="H191" s="5"/>
      <c r="I191" s="5" t="s">
        <v>219</v>
      </c>
      <c r="J191" s="5">
        <v>68013</v>
      </c>
      <c r="K191" s="5">
        <v>23249</v>
      </c>
      <c r="L191" s="5">
        <v>12725</v>
      </c>
      <c r="M191" s="5">
        <v>103987</v>
      </c>
      <c r="N191" s="5">
        <v>712</v>
      </c>
      <c r="O191" s="5">
        <v>155</v>
      </c>
      <c r="P191" s="5">
        <v>149</v>
      </c>
      <c r="Q191" s="5">
        <v>149</v>
      </c>
      <c r="R191" s="5">
        <v>9</v>
      </c>
      <c r="S191" s="5">
        <v>1</v>
      </c>
      <c r="T191" s="5">
        <v>0</v>
      </c>
      <c r="U191" s="5">
        <v>0</v>
      </c>
    </row>
    <row r="192">
      <c r="A192" s="20" t="s">
        <v>1609</v>
      </c>
      <c r="B192" s="13" t="str">
        <f>HYPERLINK("http://www.viralnova.com/cruelly-abandoned-dog/","http://www.viralnova.com/cruelly-abandoned-dog/")</f>
        <v>http://www.viralnova.com/cruelly-abandoned-dog/</v>
      </c>
      <c r="C192" s="5">
        <v>89</v>
      </c>
      <c r="D192" s="5" t="s">
        <v>219</v>
      </c>
      <c r="E192" s="5" t="s">
        <v>219</v>
      </c>
      <c r="F192" s="5"/>
      <c r="G192" s="5" t="s">
        <v>218</v>
      </c>
      <c r="H192" s="5"/>
      <c r="I192" s="5" t="s">
        <v>219</v>
      </c>
      <c r="J192" s="5">
        <v>53704</v>
      </c>
      <c r="K192" s="5">
        <v>28877</v>
      </c>
      <c r="L192" s="5">
        <v>20033</v>
      </c>
      <c r="M192" s="5">
        <v>102614</v>
      </c>
      <c r="N192" s="5">
        <v>310</v>
      </c>
      <c r="O192" s="5">
        <v>31</v>
      </c>
      <c r="P192" s="5">
        <v>46</v>
      </c>
      <c r="Q192" s="5">
        <v>46</v>
      </c>
      <c r="R192" s="5">
        <v>1</v>
      </c>
      <c r="S192" s="5">
        <v>0</v>
      </c>
      <c r="T192" s="5">
        <v>0</v>
      </c>
      <c r="U192" s="5">
        <v>0</v>
      </c>
    </row>
    <row r="193">
      <c r="A193" s="20" t="s">
        <v>1610</v>
      </c>
      <c r="B193" s="13" t="str">
        <f>HYPERLINK("http://www.viralnova.com/retired-mathematician-cabin/","http://www.viralnova.com/retired-mathematician-cabin/")</f>
        <v>http://www.viralnova.com/retired-mathematician-cabin/</v>
      </c>
      <c r="C193" s="5">
        <v>91</v>
      </c>
      <c r="D193" s="5" t="s">
        <v>219</v>
      </c>
      <c r="E193" s="5" t="s">
        <v>219</v>
      </c>
      <c r="F193" s="5"/>
      <c r="G193" s="5" t="s">
        <v>219</v>
      </c>
      <c r="H193" s="5"/>
      <c r="I193" s="5" t="s">
        <v>219</v>
      </c>
      <c r="J193" s="5">
        <v>67180</v>
      </c>
      <c r="K193" s="5">
        <v>19401</v>
      </c>
      <c r="L193" s="5">
        <v>15753</v>
      </c>
      <c r="M193" s="5">
        <v>102334</v>
      </c>
      <c r="N193" s="5">
        <v>188</v>
      </c>
      <c r="O193" s="5">
        <v>62</v>
      </c>
      <c r="P193" s="5">
        <v>461</v>
      </c>
      <c r="Q193" s="5">
        <v>461</v>
      </c>
      <c r="R193" s="5">
        <v>12</v>
      </c>
      <c r="S193" s="5">
        <v>0</v>
      </c>
      <c r="T193" s="5">
        <v>0</v>
      </c>
      <c r="U193" s="5">
        <v>0</v>
      </c>
    </row>
    <row r="194">
      <c r="A194" s="20" t="s">
        <v>1611</v>
      </c>
      <c r="B194" s="13" t="str">
        <f>HYPERLINK("http://www.viralnova.com/strange-tiny-house/","http://www.viralnova.com/strange-tiny-house/")</f>
        <v>http://www.viralnova.com/strange-tiny-house/</v>
      </c>
      <c r="C194" s="5">
        <v>91</v>
      </c>
      <c r="D194" s="5" t="s">
        <v>219</v>
      </c>
      <c r="E194" s="5" t="s">
        <v>219</v>
      </c>
      <c r="F194" s="5"/>
      <c r="G194" s="5" t="s">
        <v>218</v>
      </c>
      <c r="H194" s="5"/>
      <c r="I194" s="5" t="s">
        <v>219</v>
      </c>
      <c r="J194" s="5">
        <v>63593</v>
      </c>
      <c r="K194" s="5">
        <v>21786</v>
      </c>
      <c r="L194" s="5">
        <v>16454</v>
      </c>
      <c r="M194" s="5">
        <v>101833</v>
      </c>
      <c r="N194" s="5">
        <v>413</v>
      </c>
      <c r="O194" s="5">
        <v>165</v>
      </c>
      <c r="P194" s="5">
        <v>625</v>
      </c>
      <c r="Q194" s="5">
        <v>625</v>
      </c>
      <c r="R194" s="5">
        <v>19</v>
      </c>
      <c r="S194" s="5">
        <v>0</v>
      </c>
      <c r="T194" s="5">
        <v>0</v>
      </c>
      <c r="U194" s="5">
        <v>0</v>
      </c>
    </row>
    <row r="195">
      <c r="A195" s="20" t="s">
        <v>1612</v>
      </c>
      <c r="B195" s="13" t="str">
        <f>HYPERLINK("http://www.viralnova.com/unsolvable-maze/","http://www.viralnova.com/unsolvable-maze/")</f>
        <v>http://www.viralnova.com/unsolvable-maze/</v>
      </c>
      <c r="C195" s="5">
        <v>95</v>
      </c>
      <c r="D195" s="5" t="s">
        <v>219</v>
      </c>
      <c r="E195" s="5" t="s">
        <v>219</v>
      </c>
      <c r="F195" s="5"/>
      <c r="G195" s="5" t="s">
        <v>219</v>
      </c>
      <c r="H195" s="5"/>
      <c r="I195" s="5" t="s">
        <v>219</v>
      </c>
      <c r="J195" s="5">
        <v>64305</v>
      </c>
      <c r="K195" s="5">
        <v>19217</v>
      </c>
      <c r="L195" s="5">
        <v>15184</v>
      </c>
      <c r="M195" s="5">
        <v>98706</v>
      </c>
      <c r="N195" s="5">
        <v>919</v>
      </c>
      <c r="O195" s="5">
        <v>824</v>
      </c>
      <c r="P195" s="5">
        <v>337</v>
      </c>
      <c r="Q195" s="5">
        <v>337</v>
      </c>
      <c r="R195" s="5">
        <v>40</v>
      </c>
      <c r="S195" s="5">
        <v>0</v>
      </c>
      <c r="T195" s="5">
        <v>0</v>
      </c>
      <c r="U195" s="5">
        <v>0</v>
      </c>
    </row>
    <row r="196">
      <c r="A196" s="20" t="s">
        <v>1613</v>
      </c>
      <c r="B196" s="13" t="str">
        <f>HYPERLINK("http://www.viralnova.com/manila-folder-model/","http://www.viralnova.com/manila-folder-model/")</f>
        <v>http://www.viralnova.com/manila-folder-model/</v>
      </c>
      <c r="C196" s="5">
        <v>98</v>
      </c>
      <c r="D196" s="5" t="s">
        <v>219</v>
      </c>
      <c r="E196" s="5" t="s">
        <v>219</v>
      </c>
      <c r="F196" s="5"/>
      <c r="G196" s="5" t="s">
        <v>219</v>
      </c>
      <c r="H196" s="5"/>
      <c r="I196" s="5" t="s">
        <v>219</v>
      </c>
      <c r="J196" s="5">
        <v>59052</v>
      </c>
      <c r="K196" s="5">
        <v>23362</v>
      </c>
      <c r="L196" s="5">
        <v>14656</v>
      </c>
      <c r="M196" s="5">
        <v>97070</v>
      </c>
      <c r="N196" s="5">
        <v>627</v>
      </c>
      <c r="O196" s="5">
        <v>124</v>
      </c>
      <c r="P196" s="5">
        <v>78</v>
      </c>
      <c r="Q196" s="5">
        <v>78</v>
      </c>
      <c r="R196" s="5">
        <v>22</v>
      </c>
      <c r="S196" s="5">
        <v>0</v>
      </c>
      <c r="T196" s="5">
        <v>0</v>
      </c>
      <c r="U196" s="5">
        <v>0</v>
      </c>
    </row>
    <row r="197">
      <c r="A197" s="20" t="s">
        <v>1614</v>
      </c>
      <c r="B197" s="13" t="str">
        <f>HYPERLINK("http://www.viralnova.com/girl-bullied/","http://www.viralnova.com/girl-bullied/")</f>
        <v>http://www.viralnova.com/girl-bullied/</v>
      </c>
      <c r="C197" s="5">
        <v>90</v>
      </c>
      <c r="D197" s="5" t="s">
        <v>219</v>
      </c>
      <c r="E197" s="5" t="s">
        <v>219</v>
      </c>
      <c r="F197" s="5"/>
      <c r="G197" s="5" t="s">
        <v>219</v>
      </c>
      <c r="H197" s="5"/>
      <c r="I197" s="5" t="s">
        <v>219</v>
      </c>
      <c r="J197" s="5">
        <v>33638</v>
      </c>
      <c r="K197" s="5">
        <v>33169</v>
      </c>
      <c r="L197" s="5">
        <v>29983</v>
      </c>
      <c r="M197" s="5">
        <v>96790</v>
      </c>
      <c r="N197" s="5">
        <v>365</v>
      </c>
      <c r="O197" s="5">
        <v>33</v>
      </c>
      <c r="P197" s="5">
        <v>9</v>
      </c>
      <c r="Q197" s="5">
        <v>9</v>
      </c>
      <c r="R197" s="5">
        <v>2</v>
      </c>
      <c r="S197" s="5">
        <v>1</v>
      </c>
      <c r="T197" s="5">
        <v>1</v>
      </c>
      <c r="U197" s="5">
        <v>0</v>
      </c>
    </row>
    <row r="198">
      <c r="A198" s="20" t="s">
        <v>1615</v>
      </c>
      <c r="B198" s="13" t="str">
        <f>HYPERLINK("http://www.viralnova.com/hand-built-crib/","http://www.viralnova.com/hand-built-crib/")</f>
        <v>http://www.viralnova.com/hand-built-crib/</v>
      </c>
      <c r="C198" s="5">
        <v>99</v>
      </c>
      <c r="D198" s="5" t="s">
        <v>219</v>
      </c>
      <c r="E198" s="5" t="s">
        <v>219</v>
      </c>
      <c r="F198" s="5"/>
      <c r="G198" s="5" t="s">
        <v>219</v>
      </c>
      <c r="H198" s="5"/>
      <c r="I198" s="5" t="s">
        <v>219</v>
      </c>
      <c r="J198" s="5">
        <v>74473</v>
      </c>
      <c r="K198" s="5">
        <v>12326</v>
      </c>
      <c r="L198" s="5">
        <v>4177</v>
      </c>
      <c r="M198" s="5">
        <v>90976</v>
      </c>
      <c r="N198" s="5">
        <v>173</v>
      </c>
      <c r="O198" s="5">
        <v>69</v>
      </c>
      <c r="P198" s="5">
        <v>35</v>
      </c>
      <c r="Q198" s="5">
        <v>35</v>
      </c>
      <c r="R198" s="5">
        <v>4</v>
      </c>
      <c r="S198" s="5">
        <v>0</v>
      </c>
      <c r="T198" s="5">
        <v>3302</v>
      </c>
      <c r="U198" s="5">
        <v>0</v>
      </c>
    </row>
    <row r="199">
      <c r="A199" s="20" t="s">
        <v>1616</v>
      </c>
      <c r="B199" s="13" t="str">
        <f>HYPERLINK("http://www.viralnova.com/snow-shark/","http://www.viralnova.com/snow-shark/")</f>
        <v>http://www.viralnova.com/snow-shark/</v>
      </c>
      <c r="C199" s="5">
        <v>80</v>
      </c>
      <c r="D199" s="5" t="s">
        <v>219</v>
      </c>
      <c r="E199" s="5" t="s">
        <v>219</v>
      </c>
      <c r="F199" s="5"/>
      <c r="G199" s="5" t="s">
        <v>219</v>
      </c>
      <c r="H199" s="5"/>
      <c r="I199" s="5" t="s">
        <v>219</v>
      </c>
      <c r="J199" s="5">
        <v>57314</v>
      </c>
      <c r="K199" s="5">
        <v>23508</v>
      </c>
      <c r="L199" s="5">
        <v>9273</v>
      </c>
      <c r="M199" s="5">
        <v>90095</v>
      </c>
      <c r="N199" s="5">
        <v>295</v>
      </c>
      <c r="O199" s="5">
        <v>45</v>
      </c>
      <c r="P199" s="5">
        <v>118</v>
      </c>
      <c r="Q199" s="5">
        <v>118</v>
      </c>
      <c r="R199" s="5">
        <v>3</v>
      </c>
      <c r="S199" s="5">
        <v>0</v>
      </c>
      <c r="T199" s="5">
        <v>0</v>
      </c>
      <c r="U199" s="5">
        <v>0</v>
      </c>
    </row>
    <row r="200">
      <c r="A200" s="20" t="s">
        <v>1617</v>
      </c>
      <c r="B200" s="13" t="str">
        <f>HYPERLINK("http://www.viralnova.com/keshia-thomas/","http://www.viralnova.com/keshia-thomas/")</f>
        <v>http://www.viralnova.com/keshia-thomas/</v>
      </c>
      <c r="C200" s="5">
        <v>95</v>
      </c>
      <c r="D200" s="5" t="s">
        <v>219</v>
      </c>
      <c r="E200" s="5" t="s">
        <v>219</v>
      </c>
      <c r="F200" s="5"/>
      <c r="G200" s="5" t="s">
        <v>219</v>
      </c>
      <c r="H200" s="5"/>
      <c r="I200" s="5" t="s">
        <v>219</v>
      </c>
      <c r="J200" s="5">
        <v>54655</v>
      </c>
      <c r="K200" s="5">
        <v>21389</v>
      </c>
      <c r="L200" s="5">
        <v>9710</v>
      </c>
      <c r="M200" s="5">
        <v>85754</v>
      </c>
      <c r="N200" s="5">
        <v>325</v>
      </c>
      <c r="O200" s="5">
        <v>17</v>
      </c>
      <c r="P200" s="5">
        <v>41</v>
      </c>
      <c r="Q200" s="5">
        <v>41</v>
      </c>
      <c r="R200" s="5">
        <v>7</v>
      </c>
      <c r="S200" s="5">
        <v>0</v>
      </c>
      <c r="T200" s="5">
        <v>78</v>
      </c>
      <c r="U200" s="5">
        <v>0</v>
      </c>
    </row>
    <row r="201">
      <c r="A201" s="20" t="s">
        <v>1618</v>
      </c>
      <c r="B201" s="13" t="str">
        <f>HYPERLINK("http://www.viralnova.com/xena-the-dog/","http://www.viralnova.com/xena-the-dog/")</f>
        <v>http://www.viralnova.com/xena-the-dog/</v>
      </c>
      <c r="C201" s="5">
        <v>98</v>
      </c>
      <c r="D201" s="5" t="s">
        <v>219</v>
      </c>
      <c r="E201" s="5" t="s">
        <v>219</v>
      </c>
      <c r="F201" s="5"/>
      <c r="G201" s="5" t="s">
        <v>219</v>
      </c>
      <c r="H201" s="5"/>
      <c r="I201" s="5" t="s">
        <v>219</v>
      </c>
      <c r="J201" s="5">
        <v>44454</v>
      </c>
      <c r="K201" s="5">
        <v>18682</v>
      </c>
      <c r="L201" s="5">
        <v>22450</v>
      </c>
      <c r="M201" s="5">
        <v>85586</v>
      </c>
      <c r="N201" s="5">
        <v>187</v>
      </c>
      <c r="O201" s="5">
        <v>11</v>
      </c>
      <c r="P201" s="5">
        <v>24</v>
      </c>
      <c r="Q201" s="5">
        <v>24</v>
      </c>
      <c r="R201" s="5">
        <v>1</v>
      </c>
      <c r="S201" s="5">
        <v>1</v>
      </c>
      <c r="T201" s="5">
        <v>0</v>
      </c>
      <c r="U201" s="5">
        <v>0</v>
      </c>
    </row>
    <row r="202">
      <c r="A202" s="20" t="s">
        <v>1619</v>
      </c>
      <c r="B202" s="13" t="str">
        <f>HYPERLINK("http://www.viralnova.com/places-to-see/","http://www.viralnova.com/places-to-see/")</f>
        <v>http://www.viralnova.com/places-to-see/</v>
      </c>
      <c r="C202" s="5">
        <v>94</v>
      </c>
      <c r="D202" s="5" t="s">
        <v>219</v>
      </c>
      <c r="E202" s="5" t="s">
        <v>219</v>
      </c>
      <c r="F202" s="5"/>
      <c r="G202" s="5" t="s">
        <v>219</v>
      </c>
      <c r="H202" s="5"/>
      <c r="I202" s="5" t="s">
        <v>219</v>
      </c>
      <c r="J202" s="5">
        <v>51603</v>
      </c>
      <c r="K202" s="5">
        <v>16904</v>
      </c>
      <c r="L202" s="5">
        <v>16386</v>
      </c>
      <c r="M202" s="5">
        <v>84893</v>
      </c>
      <c r="N202" s="5">
        <v>387</v>
      </c>
      <c r="O202" s="5">
        <v>147</v>
      </c>
      <c r="P202" s="5">
        <v>6444</v>
      </c>
      <c r="Q202" s="5">
        <v>6444</v>
      </c>
      <c r="R202" s="5">
        <v>38</v>
      </c>
      <c r="S202" s="5">
        <v>9</v>
      </c>
      <c r="T202" s="5">
        <v>0</v>
      </c>
      <c r="U202" s="5">
        <v>0</v>
      </c>
    </row>
    <row r="203">
      <c r="A203" s="20" t="s">
        <v>1620</v>
      </c>
      <c r="B203" s="13" t="str">
        <f>HYPERLINK("http://www.viralnova.com/epic-water-tower/","http://www.viralnova.com/epic-water-tower/")</f>
        <v>http://www.viralnova.com/epic-water-tower/</v>
      </c>
      <c r="C203" s="5">
        <v>93</v>
      </c>
      <c r="D203" s="5" t="s">
        <v>219</v>
      </c>
      <c r="E203" s="5" t="s">
        <v>219</v>
      </c>
      <c r="F203" s="5"/>
      <c r="G203" s="5" t="s">
        <v>219</v>
      </c>
      <c r="H203" s="5"/>
      <c r="I203" s="5" t="s">
        <v>219</v>
      </c>
      <c r="J203" s="5">
        <v>51997</v>
      </c>
      <c r="K203" s="5">
        <v>19041</v>
      </c>
      <c r="L203" s="5">
        <v>13039</v>
      </c>
      <c r="M203" s="5">
        <v>84077</v>
      </c>
      <c r="N203" s="5">
        <v>421</v>
      </c>
      <c r="O203" s="5">
        <v>403</v>
      </c>
      <c r="P203" s="5">
        <v>452</v>
      </c>
      <c r="Q203" s="5">
        <v>452</v>
      </c>
      <c r="R203" s="5">
        <v>20</v>
      </c>
      <c r="S203" s="5">
        <v>0</v>
      </c>
      <c r="T203" s="5">
        <v>0</v>
      </c>
      <c r="U203" s="5">
        <v>0</v>
      </c>
    </row>
    <row r="204">
      <c r="A204" s="20" t="s">
        <v>1621</v>
      </c>
      <c r="B204" s="13" t="str">
        <f>HYPERLINK("http://www.viralnova.com/heartwarming-animal-stories-2/","http://www.viralnova.com/heartwarming-animal-stories-2/")</f>
        <v>http://www.viralnova.com/heartwarming-animal-stories-2/</v>
      </c>
      <c r="C204" s="5">
        <v>96</v>
      </c>
      <c r="D204" s="5" t="s">
        <v>219</v>
      </c>
      <c r="E204" s="5" t="s">
        <v>219</v>
      </c>
      <c r="F204" s="5"/>
      <c r="G204" s="5" t="s">
        <v>219</v>
      </c>
      <c r="H204" s="5"/>
      <c r="I204" s="5" t="s">
        <v>219</v>
      </c>
      <c r="J204" s="5">
        <v>49927</v>
      </c>
      <c r="K204" s="5">
        <v>22306</v>
      </c>
      <c r="L204" s="5">
        <v>8574</v>
      </c>
      <c r="M204" s="5">
        <v>80807</v>
      </c>
      <c r="N204" s="5">
        <v>298</v>
      </c>
      <c r="O204" s="5">
        <v>36</v>
      </c>
      <c r="P204" s="5">
        <v>305</v>
      </c>
      <c r="Q204" s="5">
        <v>305</v>
      </c>
      <c r="R204" s="5">
        <v>1</v>
      </c>
      <c r="S204" s="5">
        <v>0</v>
      </c>
      <c r="T204" s="5">
        <v>0</v>
      </c>
      <c r="U204" s="5">
        <v>0</v>
      </c>
    </row>
    <row r="205">
      <c r="A205" s="20" t="s">
        <v>1622</v>
      </c>
      <c r="B205" s="13" t="str">
        <f>HYPERLINK("http://www.viralnova.com/patriot-guard-westboro/","http://www.viralnova.com/patriot-guard-westboro/")</f>
        <v>http://www.viralnova.com/patriot-guard-westboro/</v>
      </c>
      <c r="C205" s="5">
        <v>55</v>
      </c>
      <c r="D205" s="5" t="s">
        <v>219</v>
      </c>
      <c r="E205" s="5" t="s">
        <v>219</v>
      </c>
      <c r="F205" s="5"/>
      <c r="G205" s="5" t="s">
        <v>219</v>
      </c>
      <c r="H205" s="5"/>
      <c r="I205" s="5" t="s">
        <v>219</v>
      </c>
      <c r="J205" s="5">
        <v>58017</v>
      </c>
      <c r="K205" s="5">
        <v>13846</v>
      </c>
      <c r="L205" s="5">
        <v>6299</v>
      </c>
      <c r="M205" s="5">
        <v>78162</v>
      </c>
      <c r="N205" s="5">
        <v>170</v>
      </c>
      <c r="O205" s="5">
        <v>6</v>
      </c>
      <c r="P205" s="5">
        <v>36</v>
      </c>
      <c r="Q205" s="5">
        <v>36</v>
      </c>
      <c r="R205" s="5">
        <v>1</v>
      </c>
      <c r="S205" s="5">
        <v>0</v>
      </c>
      <c r="T205" s="5">
        <v>0</v>
      </c>
      <c r="U205" s="5">
        <v>0</v>
      </c>
    </row>
    <row r="206">
      <c r="A206" s="20" t="s">
        <v>1623</v>
      </c>
      <c r="B206" s="13" t="str">
        <f>HYPERLINK("http://www.viralnova.com/recreates-photos/","http://www.viralnova.com/recreates-photos/")</f>
        <v>http://www.viralnova.com/recreates-photos/</v>
      </c>
      <c r="C206" s="5">
        <v>86</v>
      </c>
      <c r="D206" s="5" t="s">
        <v>219</v>
      </c>
      <c r="E206" s="5" t="s">
        <v>219</v>
      </c>
      <c r="F206" s="5"/>
      <c r="G206" s="5" t="s">
        <v>219</v>
      </c>
      <c r="H206" s="5"/>
      <c r="I206" s="5" t="s">
        <v>219</v>
      </c>
      <c r="J206" s="5">
        <v>55509</v>
      </c>
      <c r="K206" s="5">
        <v>14754</v>
      </c>
      <c r="L206" s="5">
        <v>7773</v>
      </c>
      <c r="M206" s="5">
        <v>78036</v>
      </c>
      <c r="N206" s="5">
        <v>160</v>
      </c>
      <c r="O206" s="5">
        <v>14</v>
      </c>
      <c r="P206" s="5">
        <v>55</v>
      </c>
      <c r="Q206" s="5">
        <v>55</v>
      </c>
      <c r="R206" s="5">
        <v>0</v>
      </c>
      <c r="S206" s="5">
        <v>0</v>
      </c>
      <c r="T206" s="5">
        <v>0</v>
      </c>
      <c r="U206" s="5">
        <v>0</v>
      </c>
    </row>
    <row r="207">
      <c r="A207" s="20" t="s">
        <v>1624</v>
      </c>
      <c r="B207" s="13" t="str">
        <f>HYPERLINK("http://www.viralnova.com/nightmarish-places/","http://www.viralnova.com/nightmarish-places/")</f>
        <v>http://www.viralnova.com/nightmarish-places/</v>
      </c>
      <c r="C207" s="5">
        <v>73</v>
      </c>
      <c r="D207" s="5" t="s">
        <v>219</v>
      </c>
      <c r="E207" s="5" t="s">
        <v>219</v>
      </c>
      <c r="F207" s="5"/>
      <c r="G207" s="5" t="s">
        <v>219</v>
      </c>
      <c r="H207" s="5"/>
      <c r="I207" s="5" t="s">
        <v>219</v>
      </c>
      <c r="J207" s="5">
        <v>39802</v>
      </c>
      <c r="K207" s="5">
        <v>11481</v>
      </c>
      <c r="L207" s="5">
        <v>25184</v>
      </c>
      <c r="M207" s="5">
        <v>76467</v>
      </c>
      <c r="N207" s="5">
        <v>216</v>
      </c>
      <c r="O207" s="5">
        <v>65</v>
      </c>
      <c r="P207" s="5">
        <v>180</v>
      </c>
      <c r="Q207" s="5">
        <v>180</v>
      </c>
      <c r="R207" s="5">
        <v>3</v>
      </c>
      <c r="S207" s="5">
        <v>0</v>
      </c>
      <c r="T207" s="5">
        <v>0</v>
      </c>
      <c r="U207" s="5">
        <v>0</v>
      </c>
    </row>
    <row r="208">
      <c r="A208" s="20" t="s">
        <v>1625</v>
      </c>
      <c r="B208" s="13" t="str">
        <f>HYPERLINK("http://www.viralnova.com/money-trees/","http://www.viralnova.com/money-trees/")</f>
        <v>http://www.viralnova.com/money-trees/</v>
      </c>
      <c r="C208" s="5">
        <v>87</v>
      </c>
      <c r="D208" s="5" t="s">
        <v>219</v>
      </c>
      <c r="E208" s="5" t="s">
        <v>219</v>
      </c>
      <c r="F208" s="5"/>
      <c r="G208" s="5" t="s">
        <v>219</v>
      </c>
      <c r="H208" s="5"/>
      <c r="I208" s="5" t="s">
        <v>219</v>
      </c>
      <c r="J208" s="5">
        <v>47289</v>
      </c>
      <c r="K208" s="5">
        <v>20496</v>
      </c>
      <c r="L208" s="5">
        <v>8073</v>
      </c>
      <c r="M208" s="5">
        <v>75858</v>
      </c>
      <c r="N208" s="5">
        <v>239</v>
      </c>
      <c r="O208" s="5">
        <v>48</v>
      </c>
      <c r="P208" s="5">
        <v>191</v>
      </c>
      <c r="Q208" s="5">
        <v>191</v>
      </c>
      <c r="R208" s="5">
        <v>4</v>
      </c>
      <c r="S208" s="5">
        <v>0</v>
      </c>
      <c r="T208" s="5">
        <v>2</v>
      </c>
      <c r="U208" s="5">
        <v>0</v>
      </c>
    </row>
    <row r="209">
      <c r="A209" s="20" t="s">
        <v>1626</v>
      </c>
      <c r="B209" s="13" t="str">
        <f>HYPERLINK("http://www.viralnova.com/vulcan-point/","http://www.viralnova.com/vulcan-point/")</f>
        <v>http://www.viralnova.com/vulcan-point/</v>
      </c>
      <c r="C209" s="5">
        <v>87</v>
      </c>
      <c r="D209" s="5" t="s">
        <v>219</v>
      </c>
      <c r="E209" s="5" t="s">
        <v>219</v>
      </c>
      <c r="F209" s="5"/>
      <c r="G209" s="5" t="s">
        <v>219</v>
      </c>
      <c r="H209" s="5"/>
      <c r="I209" s="5" t="s">
        <v>219</v>
      </c>
      <c r="J209" s="5">
        <v>48788</v>
      </c>
      <c r="K209" s="5">
        <v>15499</v>
      </c>
      <c r="L209" s="5">
        <v>10233</v>
      </c>
      <c r="M209" s="5">
        <v>74520</v>
      </c>
      <c r="N209" s="5">
        <v>338</v>
      </c>
      <c r="O209" s="5">
        <v>62</v>
      </c>
      <c r="P209" s="5">
        <v>67</v>
      </c>
      <c r="Q209" s="5">
        <v>67</v>
      </c>
      <c r="R209" s="5">
        <v>11</v>
      </c>
      <c r="S209" s="5">
        <v>0</v>
      </c>
      <c r="T209" s="5">
        <v>12706</v>
      </c>
      <c r="U209" s="5">
        <v>0</v>
      </c>
    </row>
    <row r="210">
      <c r="A210" s="20" t="s">
        <v>1627</v>
      </c>
      <c r="B210" s="13" t="str">
        <f>HYPERLINK("http://www.viralnova.com/kitchen-nightmare/","http://www.viralnova.com/kitchen-nightmare/")</f>
        <v>http://www.viralnova.com/kitchen-nightmare/</v>
      </c>
      <c r="C210" s="5">
        <v>89</v>
      </c>
      <c r="D210" s="5" t="s">
        <v>219</v>
      </c>
      <c r="E210" s="5" t="s">
        <v>219</v>
      </c>
      <c r="F210" s="5"/>
      <c r="G210" s="5" t="s">
        <v>219</v>
      </c>
      <c r="H210" s="5"/>
      <c r="I210" s="5" t="s">
        <v>219</v>
      </c>
      <c r="J210" s="5">
        <v>14499</v>
      </c>
      <c r="K210" s="5">
        <v>17199</v>
      </c>
      <c r="L210" s="5">
        <v>41884</v>
      </c>
      <c r="M210" s="5">
        <v>73582</v>
      </c>
      <c r="N210" s="5">
        <v>222</v>
      </c>
      <c r="O210" s="5">
        <v>152</v>
      </c>
      <c r="P210" s="5">
        <v>25</v>
      </c>
      <c r="Q210" s="5">
        <v>25</v>
      </c>
      <c r="R210" s="5">
        <v>1</v>
      </c>
      <c r="S210" s="5">
        <v>0</v>
      </c>
      <c r="T210" s="5">
        <v>0</v>
      </c>
      <c r="U210" s="5">
        <v>0</v>
      </c>
    </row>
    <row r="211">
      <c r="A211" s="20" t="s">
        <v>1628</v>
      </c>
      <c r="B211" s="13" t="str">
        <f>HYPERLINK("http://www.viralnova.com/police-dog-response/","http://www.viralnova.com/police-dog-response/")</f>
        <v>http://www.viralnova.com/police-dog-response/</v>
      </c>
      <c r="C211" s="5">
        <v>55</v>
      </c>
      <c r="D211" s="5" t="s">
        <v>219</v>
      </c>
      <c r="E211" s="5" t="s">
        <v>219</v>
      </c>
      <c r="F211" s="5"/>
      <c r="G211" s="5" t="s">
        <v>219</v>
      </c>
      <c r="H211" s="5"/>
      <c r="I211" s="5" t="s">
        <v>219</v>
      </c>
      <c r="J211" s="5">
        <v>52646</v>
      </c>
      <c r="K211" s="5">
        <v>14939</v>
      </c>
      <c r="L211" s="5">
        <v>5808</v>
      </c>
      <c r="M211" s="5">
        <v>73393</v>
      </c>
      <c r="N211" s="5">
        <v>80</v>
      </c>
      <c r="O211" s="5">
        <v>89</v>
      </c>
      <c r="P211" s="5">
        <v>14</v>
      </c>
      <c r="Q211" s="5">
        <v>14</v>
      </c>
      <c r="R211" s="5">
        <v>0</v>
      </c>
      <c r="S211" s="5">
        <v>0</v>
      </c>
      <c r="T211" s="5">
        <v>0</v>
      </c>
      <c r="U211" s="5">
        <v>0</v>
      </c>
    </row>
    <row r="212">
      <c r="A212" s="20" t="s">
        <v>1629</v>
      </c>
      <c r="B212" s="13" t="str">
        <f>HYPERLINK("http://www.viralnova.com/i-didnt-love-my-wife/","http://www.viralnova.com/i-didnt-love-my-wife/")</f>
        <v>http://www.viralnova.com/i-didnt-love-my-wife/</v>
      </c>
      <c r="C212" s="5">
        <v>40</v>
      </c>
      <c r="D212" s="5" t="s">
        <v>219</v>
      </c>
      <c r="E212" s="5" t="s">
        <v>219</v>
      </c>
      <c r="F212" s="5"/>
      <c r="G212" s="5" t="s">
        <v>219</v>
      </c>
      <c r="H212" s="5"/>
      <c r="I212" s="5" t="s">
        <v>219</v>
      </c>
      <c r="J212" s="5">
        <v>43511</v>
      </c>
      <c r="K212" s="5">
        <v>20816</v>
      </c>
      <c r="L212" s="5">
        <v>7823</v>
      </c>
      <c r="M212" s="5">
        <v>72150</v>
      </c>
      <c r="N212" s="5">
        <v>236</v>
      </c>
      <c r="O212" s="5">
        <v>15</v>
      </c>
      <c r="P212" s="5">
        <v>184</v>
      </c>
      <c r="Q212" s="5">
        <v>184</v>
      </c>
      <c r="R212" s="5">
        <v>4</v>
      </c>
      <c r="S212" s="5">
        <v>0</v>
      </c>
      <c r="T212" s="5">
        <v>2</v>
      </c>
      <c r="U212" s="5">
        <v>0</v>
      </c>
    </row>
    <row r="213">
      <c r="A213" s="20" t="s">
        <v>1630</v>
      </c>
      <c r="B213" s="13" t="str">
        <f>HYPERLINK("http://www.viralnova.com/google-maps-grandma/","http://www.viralnova.com/google-maps-grandma/")</f>
        <v>http://www.viralnova.com/google-maps-grandma/</v>
      </c>
      <c r="C213" s="5">
        <v>84</v>
      </c>
      <c r="D213" s="5" t="s">
        <v>219</v>
      </c>
      <c r="E213" s="5" t="s">
        <v>219</v>
      </c>
      <c r="F213" s="5"/>
      <c r="G213" s="5" t="s">
        <v>219</v>
      </c>
      <c r="H213" s="5"/>
      <c r="I213" s="5" t="s">
        <v>219</v>
      </c>
      <c r="J213" s="5">
        <v>55136</v>
      </c>
      <c r="K213" s="5">
        <v>10973</v>
      </c>
      <c r="L213" s="5">
        <v>5644</v>
      </c>
      <c r="M213" s="5">
        <v>71753</v>
      </c>
      <c r="N213" s="5">
        <v>81</v>
      </c>
      <c r="O213" s="5">
        <v>20</v>
      </c>
      <c r="P213" s="5">
        <v>8</v>
      </c>
      <c r="Q213" s="5">
        <v>8</v>
      </c>
      <c r="R213" s="5">
        <v>4</v>
      </c>
      <c r="S213" s="5">
        <v>0</v>
      </c>
      <c r="T213" s="5">
        <v>19</v>
      </c>
      <c r="U213" s="5">
        <v>0</v>
      </c>
    </row>
    <row r="214">
      <c r="A214" s="20" t="s">
        <v>1631</v>
      </c>
      <c r="B214" s="13" t="str">
        <f>HYPERLINK("http://www.viralnova.com/inventions/","http://www.viralnova.com/inventions/")</f>
        <v>http://www.viralnova.com/inventions/</v>
      </c>
      <c r="C214" s="5">
        <v>76</v>
      </c>
      <c r="D214" s="5" t="s">
        <v>219</v>
      </c>
      <c r="E214" s="5" t="s">
        <v>219</v>
      </c>
      <c r="F214" s="5"/>
      <c r="G214" s="5" t="s">
        <v>219</v>
      </c>
      <c r="H214" s="5"/>
      <c r="I214" s="5" t="s">
        <v>219</v>
      </c>
      <c r="J214" s="5">
        <v>37270</v>
      </c>
      <c r="K214" s="5">
        <v>20388</v>
      </c>
      <c r="L214" s="5">
        <v>13765</v>
      </c>
      <c r="M214" s="5">
        <v>71423</v>
      </c>
      <c r="N214" s="5">
        <v>231</v>
      </c>
      <c r="O214" s="5">
        <v>231</v>
      </c>
      <c r="P214" s="5">
        <v>305</v>
      </c>
      <c r="Q214" s="5">
        <v>305</v>
      </c>
      <c r="R214" s="5">
        <v>2</v>
      </c>
      <c r="S214" s="5">
        <v>0</v>
      </c>
      <c r="T214" s="5">
        <v>0</v>
      </c>
      <c r="U214" s="5">
        <v>0</v>
      </c>
    </row>
    <row r="215">
      <c r="A215" s="20" t="s">
        <v>1632</v>
      </c>
      <c r="B215" s="13" t="str">
        <f>HYPERLINK("http://www.viralnova.com/19-genius-products/","http://www.viralnova.com/19-genius-products/")</f>
        <v>http://www.viralnova.com/19-genius-products/</v>
      </c>
      <c r="C215" s="5">
        <v>76</v>
      </c>
      <c r="D215" s="5" t="s">
        <v>219</v>
      </c>
      <c r="E215" s="5" t="s">
        <v>219</v>
      </c>
      <c r="F215" s="5"/>
      <c r="G215" s="5" t="s">
        <v>219</v>
      </c>
      <c r="H215" s="5"/>
      <c r="I215" s="5" t="s">
        <v>219</v>
      </c>
      <c r="J215" s="5">
        <v>41255</v>
      </c>
      <c r="K215" s="5">
        <v>13212</v>
      </c>
      <c r="L215" s="5">
        <v>15701</v>
      </c>
      <c r="M215" s="5">
        <v>70168</v>
      </c>
      <c r="N215" s="5">
        <v>565</v>
      </c>
      <c r="O215" s="5">
        <v>162</v>
      </c>
      <c r="P215" s="5">
        <v>542</v>
      </c>
      <c r="Q215" s="5">
        <v>542</v>
      </c>
      <c r="R215" s="5">
        <v>69</v>
      </c>
      <c r="S215" s="5">
        <v>0</v>
      </c>
      <c r="T215" s="5">
        <v>41</v>
      </c>
      <c r="U215" s="5">
        <v>0</v>
      </c>
    </row>
    <row r="216">
      <c r="A216" s="20" t="s">
        <v>1633</v>
      </c>
      <c r="B216" s="13" t="str">
        <f>HYPERLINK("http://www.viralnova.com/abandoned-dog-letter/","http://www.viralnova.com/abandoned-dog-letter/")</f>
        <v>http://www.viralnova.com/abandoned-dog-letter/</v>
      </c>
      <c r="C216" s="5">
        <v>49</v>
      </c>
      <c r="D216" s="5" t="s">
        <v>219</v>
      </c>
      <c r="E216" s="5" t="s">
        <v>219</v>
      </c>
      <c r="F216" s="5"/>
      <c r="G216" s="5" t="s">
        <v>219</v>
      </c>
      <c r="H216" s="5"/>
      <c r="I216" s="5" t="s">
        <v>219</v>
      </c>
      <c r="J216" s="5">
        <v>29727</v>
      </c>
      <c r="K216" s="5">
        <v>24956</v>
      </c>
      <c r="L216" s="5">
        <v>15112</v>
      </c>
      <c r="M216" s="5">
        <v>69795</v>
      </c>
      <c r="N216" s="5">
        <v>121</v>
      </c>
      <c r="O216" s="5">
        <v>39</v>
      </c>
      <c r="P216" s="5">
        <v>17</v>
      </c>
      <c r="Q216" s="5">
        <v>17</v>
      </c>
      <c r="R216" s="5">
        <v>0</v>
      </c>
      <c r="S216" s="5">
        <v>0</v>
      </c>
      <c r="T216" s="5">
        <v>0</v>
      </c>
      <c r="U216" s="5">
        <v>0</v>
      </c>
    </row>
    <row r="217">
      <c r="A217" s="20" t="s">
        <v>1634</v>
      </c>
      <c r="B217" s="13" t="str">
        <f>HYPERLINK("http://www.viralnova.com/zoom-in-penguins/","http://www.viralnova.com/zoom-in-penguins/")</f>
        <v>http://www.viralnova.com/zoom-in-penguins/</v>
      </c>
      <c r="C217" s="5">
        <v>80</v>
      </c>
      <c r="D217" s="5" t="s">
        <v>219</v>
      </c>
      <c r="E217" s="5" t="s">
        <v>219</v>
      </c>
      <c r="F217" s="5"/>
      <c r="G217" s="5" t="s">
        <v>219</v>
      </c>
      <c r="H217" s="5"/>
      <c r="I217" s="5" t="s">
        <v>219</v>
      </c>
      <c r="J217" s="5">
        <v>42007</v>
      </c>
      <c r="K217" s="5">
        <v>17356</v>
      </c>
      <c r="L217" s="5">
        <v>9929</v>
      </c>
      <c r="M217" s="5">
        <v>69292</v>
      </c>
      <c r="N217" s="5">
        <v>153</v>
      </c>
      <c r="O217" s="5">
        <v>45</v>
      </c>
      <c r="P217" s="5">
        <v>83</v>
      </c>
      <c r="Q217" s="5">
        <v>83</v>
      </c>
      <c r="R217" s="5">
        <v>0</v>
      </c>
      <c r="S217" s="5">
        <v>0</v>
      </c>
      <c r="T217" s="5">
        <v>3557</v>
      </c>
      <c r="U217" s="5">
        <v>0</v>
      </c>
    </row>
    <row r="218">
      <c r="A218" s="20" t="s">
        <v>1635</v>
      </c>
      <c r="B218" s="13" t="str">
        <f>HYPERLINK("http://www.viralnova.com/ups-driver-saves-dog/","http://www.viralnova.com/ups-driver-saves-dog/")</f>
        <v>http://www.viralnova.com/ups-driver-saves-dog/</v>
      </c>
      <c r="C218" s="5">
        <v>40</v>
      </c>
      <c r="D218" s="5" t="s">
        <v>219</v>
      </c>
      <c r="E218" s="5" t="s">
        <v>219</v>
      </c>
      <c r="F218" s="5"/>
      <c r="G218" s="5" t="s">
        <v>219</v>
      </c>
      <c r="H218" s="5"/>
      <c r="I218" s="5" t="s">
        <v>219</v>
      </c>
      <c r="J218" s="5">
        <v>48109</v>
      </c>
      <c r="K218" s="5">
        <v>12326</v>
      </c>
      <c r="L218" s="5">
        <v>8213</v>
      </c>
      <c r="M218" s="5">
        <v>68648</v>
      </c>
      <c r="N218" s="5">
        <v>198</v>
      </c>
      <c r="O218" s="5">
        <v>7</v>
      </c>
      <c r="P218" s="5">
        <v>33</v>
      </c>
      <c r="Q218" s="5">
        <v>33</v>
      </c>
      <c r="R218" s="5">
        <v>0</v>
      </c>
      <c r="S218" s="5">
        <v>0</v>
      </c>
      <c r="T218" s="5">
        <v>1</v>
      </c>
      <c r="U218" s="5">
        <v>0</v>
      </c>
    </row>
    <row r="219">
      <c r="A219" s="20" t="s">
        <v>1636</v>
      </c>
      <c r="B219" s="13" t="str">
        <f>HYPERLINK("http://www.viralnova.com/animals-mustaches/","http://www.viralnova.com/animals-mustaches/")</f>
        <v>http://www.viralnova.com/animals-mustaches/</v>
      </c>
      <c r="C219" s="5">
        <v>83</v>
      </c>
      <c r="D219" s="5" t="s">
        <v>219</v>
      </c>
      <c r="E219" s="5" t="s">
        <v>219</v>
      </c>
      <c r="F219" s="5"/>
      <c r="G219" s="5" t="s">
        <v>219</v>
      </c>
      <c r="H219" s="5"/>
      <c r="I219" s="5" t="s">
        <v>219</v>
      </c>
      <c r="J219" s="5">
        <v>44017</v>
      </c>
      <c r="K219" s="5">
        <v>17410</v>
      </c>
      <c r="L219" s="5">
        <v>6008</v>
      </c>
      <c r="M219" s="5">
        <v>67435</v>
      </c>
      <c r="N219" s="5">
        <v>161</v>
      </c>
      <c r="O219" s="5">
        <v>21</v>
      </c>
      <c r="P219" s="5">
        <v>842</v>
      </c>
      <c r="Q219" s="5">
        <v>842</v>
      </c>
      <c r="R219" s="5">
        <v>0</v>
      </c>
      <c r="S219" s="5">
        <v>0</v>
      </c>
      <c r="T219" s="5">
        <v>2717</v>
      </c>
      <c r="U219" s="5">
        <v>0</v>
      </c>
    </row>
    <row r="220">
      <c r="A220" s="20" t="s">
        <v>1637</v>
      </c>
      <c r="B220" s="13" t="str">
        <f>HYPERLINK("http://www.viralnova.com/son-committed-suicide/","http://www.viralnova.com/son-committed-suicide/")</f>
        <v>http://www.viralnova.com/son-committed-suicide/</v>
      </c>
      <c r="C220" s="5">
        <v>84</v>
      </c>
      <c r="D220" s="5" t="s">
        <v>219</v>
      </c>
      <c r="E220" s="5" t="s">
        <v>219</v>
      </c>
      <c r="F220" s="5"/>
      <c r="G220" s="5" t="s">
        <v>219</v>
      </c>
      <c r="H220" s="5"/>
      <c r="I220" s="5" t="s">
        <v>219</v>
      </c>
      <c r="J220" s="5">
        <v>36225</v>
      </c>
      <c r="K220" s="5">
        <v>23806</v>
      </c>
      <c r="L220" s="5">
        <v>6748</v>
      </c>
      <c r="M220" s="5">
        <v>66779</v>
      </c>
      <c r="N220" s="5">
        <v>112</v>
      </c>
      <c r="O220" s="5">
        <v>15</v>
      </c>
      <c r="P220" s="5">
        <v>7</v>
      </c>
      <c r="Q220" s="5">
        <v>7</v>
      </c>
      <c r="R220" s="5">
        <v>0</v>
      </c>
      <c r="S220" s="5">
        <v>0</v>
      </c>
      <c r="T220" s="5">
        <v>47</v>
      </c>
      <c r="U220" s="5">
        <v>0</v>
      </c>
    </row>
    <row r="221">
      <c r="A221" s="20" t="s">
        <v>1638</v>
      </c>
      <c r="B221" s="13" t="str">
        <f>HYPERLINK("http://www.viralnova.com/mike-taylor-photography/","http://www.viralnova.com/mike-taylor-photography/")</f>
        <v>http://www.viralnova.com/mike-taylor-photography/</v>
      </c>
      <c r="C221" s="5">
        <v>90</v>
      </c>
      <c r="D221" s="5" t="s">
        <v>219</v>
      </c>
      <c r="E221" s="5" t="s">
        <v>219</v>
      </c>
      <c r="F221" s="5"/>
      <c r="G221" s="5" t="s">
        <v>218</v>
      </c>
      <c r="H221" s="5"/>
      <c r="I221" s="5" t="s">
        <v>219</v>
      </c>
      <c r="J221" s="5">
        <v>40578</v>
      </c>
      <c r="K221" s="5">
        <v>14750</v>
      </c>
      <c r="L221" s="5">
        <v>6772</v>
      </c>
      <c r="M221" s="5">
        <v>62100</v>
      </c>
      <c r="N221" s="5">
        <v>156</v>
      </c>
      <c r="O221" s="5">
        <v>88</v>
      </c>
      <c r="P221" s="5">
        <v>155</v>
      </c>
      <c r="Q221" s="5">
        <v>155</v>
      </c>
      <c r="R221" s="5">
        <v>4</v>
      </c>
      <c r="S221" s="5">
        <v>0</v>
      </c>
      <c r="T221" s="5">
        <v>0</v>
      </c>
      <c r="U221" s="5">
        <v>0</v>
      </c>
    </row>
    <row r="222">
      <c r="A222" s="20" t="s">
        <v>1639</v>
      </c>
      <c r="B222" s="13" t="str">
        <f>HYPERLINK("http://www.viralnova.com/garage-mansion/","http://www.viralnova.com/garage-mansion/")</f>
        <v>http://www.viralnova.com/garage-mansion/</v>
      </c>
      <c r="C222" s="5">
        <v>94</v>
      </c>
      <c r="D222" s="5" t="s">
        <v>219</v>
      </c>
      <c r="E222" s="5" t="s">
        <v>219</v>
      </c>
      <c r="F222" s="5"/>
      <c r="G222" s="5" t="s">
        <v>219</v>
      </c>
      <c r="H222" s="5"/>
      <c r="I222" s="5" t="s">
        <v>219</v>
      </c>
      <c r="J222" s="5">
        <v>34985</v>
      </c>
      <c r="K222" s="5">
        <v>17662</v>
      </c>
      <c r="L222" s="5">
        <v>7473</v>
      </c>
      <c r="M222" s="5">
        <v>60120</v>
      </c>
      <c r="N222" s="5">
        <v>143</v>
      </c>
      <c r="O222" s="5">
        <v>28</v>
      </c>
      <c r="P222" s="5">
        <v>101</v>
      </c>
      <c r="Q222" s="5">
        <v>101</v>
      </c>
      <c r="R222" s="5">
        <v>3</v>
      </c>
      <c r="S222" s="5">
        <v>0</v>
      </c>
      <c r="T222" s="5">
        <v>9</v>
      </c>
      <c r="U222" s="5">
        <v>0</v>
      </c>
    </row>
    <row r="223">
      <c r="A223" s="20" t="s">
        <v>1640</v>
      </c>
      <c r="B223" s="13" t="str">
        <f>HYPERLINK("http://www.viralnova.com/camouflaged-animals/","http://www.viralnova.com/camouflaged-animals/")</f>
        <v>http://www.viralnova.com/camouflaged-animals/</v>
      </c>
      <c r="C223" s="5">
        <v>84</v>
      </c>
      <c r="D223" s="5" t="s">
        <v>219</v>
      </c>
      <c r="E223" s="5" t="s">
        <v>219</v>
      </c>
      <c r="F223" s="5"/>
      <c r="G223" s="5" t="s">
        <v>219</v>
      </c>
      <c r="H223" s="5"/>
      <c r="I223" s="5" t="s">
        <v>219</v>
      </c>
      <c r="J223" s="5">
        <v>28012</v>
      </c>
      <c r="K223" s="5">
        <v>16219</v>
      </c>
      <c r="L223" s="5">
        <v>15346</v>
      </c>
      <c r="M223" s="5">
        <v>59577</v>
      </c>
      <c r="N223" s="5">
        <v>263</v>
      </c>
      <c r="O223" s="5">
        <v>77</v>
      </c>
      <c r="P223" s="5">
        <v>249</v>
      </c>
      <c r="Q223" s="5">
        <v>249</v>
      </c>
      <c r="R223" s="5">
        <v>5</v>
      </c>
      <c r="S223" s="5">
        <v>0</v>
      </c>
      <c r="T223" s="5">
        <v>23</v>
      </c>
      <c r="U223" s="5">
        <v>0</v>
      </c>
    </row>
    <row r="224">
      <c r="A224" s="20" t="s">
        <v>1641</v>
      </c>
      <c r="B224" s="13" t="str">
        <f>HYPERLINK("http://www.viralnova.com/couple-cancer/","http://www.viralnova.com/couple-cancer/")</f>
        <v>http://www.viralnova.com/couple-cancer/</v>
      </c>
      <c r="C224" s="5">
        <v>104</v>
      </c>
      <c r="D224" s="5" t="s">
        <v>219</v>
      </c>
      <c r="E224" s="5" t="s">
        <v>219</v>
      </c>
      <c r="F224" s="5"/>
      <c r="G224" s="5" t="s">
        <v>219</v>
      </c>
      <c r="H224" s="5"/>
      <c r="I224" s="5" t="s">
        <v>219</v>
      </c>
      <c r="J224" s="5">
        <v>38496</v>
      </c>
      <c r="K224" s="5">
        <v>13654</v>
      </c>
      <c r="L224" s="5">
        <v>7137</v>
      </c>
      <c r="M224" s="5">
        <v>59287</v>
      </c>
      <c r="N224" s="5">
        <v>224</v>
      </c>
      <c r="O224" s="5">
        <v>37</v>
      </c>
      <c r="P224" s="5">
        <v>38</v>
      </c>
      <c r="Q224" s="5">
        <v>38</v>
      </c>
      <c r="R224" s="5">
        <v>6</v>
      </c>
      <c r="S224" s="5">
        <v>0</v>
      </c>
      <c r="T224" s="5">
        <v>42</v>
      </c>
      <c r="U224" s="5">
        <v>0</v>
      </c>
    </row>
    <row r="225">
      <c r="A225" s="20" t="s">
        <v>1642</v>
      </c>
      <c r="B225" s="13" t="str">
        <f>HYPERLINK("http://www.viralnova.com/closet-office/","http://www.viralnova.com/closet-office/")</f>
        <v>http://www.viralnova.com/closet-office/</v>
      </c>
      <c r="C225" s="5">
        <v>91</v>
      </c>
      <c r="D225" s="5" t="s">
        <v>219</v>
      </c>
      <c r="E225" s="5" t="s">
        <v>219</v>
      </c>
      <c r="F225" s="5"/>
      <c r="G225" s="5" t="s">
        <v>219</v>
      </c>
      <c r="H225" s="5"/>
      <c r="I225" s="5" t="s">
        <v>219</v>
      </c>
      <c r="J225" s="5">
        <v>34482</v>
      </c>
      <c r="K225" s="5">
        <v>13183</v>
      </c>
      <c r="L225" s="5">
        <v>9498</v>
      </c>
      <c r="M225" s="5">
        <v>57163</v>
      </c>
      <c r="N225" s="5">
        <v>286</v>
      </c>
      <c r="O225" s="5">
        <v>191</v>
      </c>
      <c r="P225" s="5">
        <v>362</v>
      </c>
      <c r="Q225" s="5">
        <v>362</v>
      </c>
      <c r="R225" s="5">
        <v>7</v>
      </c>
      <c r="S225" s="5">
        <v>0</v>
      </c>
      <c r="T225" s="5">
        <v>31</v>
      </c>
      <c r="U225" s="5">
        <v>0</v>
      </c>
    </row>
    <row r="226">
      <c r="A226" s="20" t="s">
        <v>1643</v>
      </c>
      <c r="B226" s="13" t="str">
        <f>HYPERLINK("http://www.viralnova.com/ice-block-project/","http://www.viralnova.com/ice-block-project/")</f>
        <v>http://www.viralnova.com/ice-block-project/</v>
      </c>
      <c r="C226" s="5">
        <v>90</v>
      </c>
      <c r="D226" s="5" t="s">
        <v>219</v>
      </c>
      <c r="E226" s="5" t="s">
        <v>219</v>
      </c>
      <c r="F226" s="5"/>
      <c r="G226" s="5" t="s">
        <v>219</v>
      </c>
      <c r="H226" s="5"/>
      <c r="I226" s="5" t="s">
        <v>219</v>
      </c>
      <c r="J226" s="5">
        <v>33036</v>
      </c>
      <c r="K226" s="5">
        <v>13518</v>
      </c>
      <c r="L226" s="5">
        <v>6405</v>
      </c>
      <c r="M226" s="5">
        <v>52959</v>
      </c>
      <c r="N226" s="5">
        <v>142</v>
      </c>
      <c r="O226" s="5">
        <v>344</v>
      </c>
      <c r="P226" s="5">
        <v>71</v>
      </c>
      <c r="Q226" s="5">
        <v>71</v>
      </c>
      <c r="R226" s="5">
        <v>5</v>
      </c>
      <c r="S226" s="5">
        <v>0</v>
      </c>
      <c r="T226" s="5">
        <v>0</v>
      </c>
      <c r="U226" s="5">
        <v>0</v>
      </c>
    </row>
    <row r="227">
      <c r="A227" s="20" t="s">
        <v>1644</v>
      </c>
      <c r="B227" s="13" t="str">
        <f>HYPERLINK("http://www.viralnova.com/terrier-rottweiler-pregnant/","http://www.viralnova.com/terrier-rottweiler-pregnant/")</f>
        <v>http://www.viralnova.com/terrier-rottweiler-pregnant/</v>
      </c>
      <c r="C227" s="5">
        <v>103</v>
      </c>
      <c r="D227" s="5" t="s">
        <v>219</v>
      </c>
      <c r="E227" s="5" t="s">
        <v>219</v>
      </c>
      <c r="F227" s="5"/>
      <c r="G227" s="5" t="s">
        <v>219</v>
      </c>
      <c r="H227" s="5"/>
      <c r="I227" s="5" t="s">
        <v>219</v>
      </c>
      <c r="J227" s="5">
        <v>25246</v>
      </c>
      <c r="K227" s="5">
        <v>14208</v>
      </c>
      <c r="L227" s="5">
        <v>11897</v>
      </c>
      <c r="M227" s="5">
        <v>51351</v>
      </c>
      <c r="N227" s="5">
        <v>128</v>
      </c>
      <c r="O227" s="5">
        <v>23</v>
      </c>
      <c r="P227" s="5">
        <v>31</v>
      </c>
      <c r="Q227" s="5">
        <v>31</v>
      </c>
      <c r="R227" s="5">
        <v>1</v>
      </c>
      <c r="S227" s="5">
        <v>0</v>
      </c>
      <c r="T227" s="5">
        <v>0</v>
      </c>
      <c r="U227" s="5">
        <v>0</v>
      </c>
    </row>
    <row r="228">
      <c r="A228" s="20" t="s">
        <v>1645</v>
      </c>
      <c r="B228" s="13" t="str">
        <f>HYPERLINK("http://www.viralnova.com/fore-edge-painting/","http://www.viralnova.com/fore-edge-painting/")</f>
        <v>http://www.viralnova.com/fore-edge-painting/</v>
      </c>
      <c r="C228" s="5">
        <v>85</v>
      </c>
      <c r="D228" s="5" t="s">
        <v>219</v>
      </c>
      <c r="E228" s="5" t="s">
        <v>219</v>
      </c>
      <c r="F228" s="5"/>
      <c r="G228" s="5" t="s">
        <v>219</v>
      </c>
      <c r="H228" s="5"/>
      <c r="I228" s="5" t="s">
        <v>219</v>
      </c>
      <c r="J228" s="5">
        <v>29652</v>
      </c>
      <c r="K228" s="5">
        <v>13603</v>
      </c>
      <c r="L228" s="5">
        <v>7124</v>
      </c>
      <c r="M228" s="5">
        <v>50379</v>
      </c>
      <c r="N228" s="5">
        <v>177</v>
      </c>
      <c r="O228" s="5">
        <v>41</v>
      </c>
      <c r="P228" s="5">
        <v>186</v>
      </c>
      <c r="Q228" s="5">
        <v>186</v>
      </c>
      <c r="R228" s="5">
        <v>9</v>
      </c>
      <c r="S228" s="5">
        <v>0</v>
      </c>
      <c r="T228" s="5">
        <v>0</v>
      </c>
      <c r="U228" s="5">
        <v>0</v>
      </c>
    </row>
    <row r="229">
      <c r="A229" s="20" t="s">
        <v>1646</v>
      </c>
      <c r="B229" s="13" t="str">
        <f>HYPERLINK("http://www.viralnova.com/builds-trailer/","http://www.viralnova.com/builds-trailer/")</f>
        <v>http://www.viralnova.com/builds-trailer/</v>
      </c>
      <c r="C229" s="5">
        <v>78</v>
      </c>
      <c r="D229" s="5" t="s">
        <v>219</v>
      </c>
      <c r="E229" s="5" t="s">
        <v>219</v>
      </c>
      <c r="F229" s="5"/>
      <c r="G229" s="5" t="s">
        <v>219</v>
      </c>
      <c r="H229" s="5"/>
      <c r="I229" s="5" t="s">
        <v>219</v>
      </c>
      <c r="J229" s="5">
        <v>30448</v>
      </c>
      <c r="K229" s="5">
        <v>11336</v>
      </c>
      <c r="L229" s="5">
        <v>7742</v>
      </c>
      <c r="M229" s="5">
        <v>49526</v>
      </c>
      <c r="N229" s="5">
        <v>137</v>
      </c>
      <c r="O229" s="5">
        <v>43</v>
      </c>
      <c r="P229" s="5">
        <v>390</v>
      </c>
      <c r="Q229" s="5">
        <v>390</v>
      </c>
      <c r="R229" s="5">
        <v>2</v>
      </c>
      <c r="S229" s="5">
        <v>0</v>
      </c>
      <c r="T229" s="5">
        <v>0</v>
      </c>
      <c r="U229" s="5">
        <v>0</v>
      </c>
    </row>
    <row r="230">
      <c r="A230" s="20" t="s">
        <v>1647</v>
      </c>
      <c r="B230" s="13" t="str">
        <f>HYPERLINK("http://www.viralnova.com/cook-uploads-photos/","http://www.viralnova.com/cook-uploads-photos/")</f>
        <v>http://www.viralnova.com/cook-uploads-photos/</v>
      </c>
      <c r="C230" s="5">
        <v>98</v>
      </c>
      <c r="D230" s="5" t="s">
        <v>219</v>
      </c>
      <c r="E230" s="5" t="s">
        <v>219</v>
      </c>
      <c r="F230" s="5"/>
      <c r="G230" s="5" t="s">
        <v>219</v>
      </c>
      <c r="H230" s="5"/>
      <c r="I230" s="5" t="s">
        <v>219</v>
      </c>
      <c r="J230" s="5">
        <v>31425</v>
      </c>
      <c r="K230" s="5">
        <v>11460</v>
      </c>
      <c r="L230" s="5">
        <v>6018</v>
      </c>
      <c r="M230" s="5">
        <v>48903</v>
      </c>
      <c r="N230" s="5">
        <v>245</v>
      </c>
      <c r="O230" s="5">
        <v>6</v>
      </c>
      <c r="P230" s="5">
        <v>21</v>
      </c>
      <c r="Q230" s="5">
        <v>21</v>
      </c>
      <c r="R230" s="5">
        <v>1</v>
      </c>
      <c r="S230" s="5">
        <v>0</v>
      </c>
      <c r="T230" s="5">
        <v>0</v>
      </c>
      <c r="U230" s="5">
        <v>0</v>
      </c>
    </row>
    <row r="231">
      <c r="A231" s="20" t="s">
        <v>1648</v>
      </c>
      <c r="B231" s="13" t="str">
        <f>HYPERLINK("http://www.viralnova.com/ice-flowers/","http://www.viralnova.com/ice-flowers/")</f>
        <v>http://www.viralnova.com/ice-flowers/</v>
      </c>
      <c r="C231" s="5">
        <v>92</v>
      </c>
      <c r="D231" s="5" t="s">
        <v>219</v>
      </c>
      <c r="E231" s="5" t="s">
        <v>219</v>
      </c>
      <c r="F231" s="5"/>
      <c r="G231" s="5" t="s">
        <v>219</v>
      </c>
      <c r="H231" s="5"/>
      <c r="I231" s="5" t="s">
        <v>219</v>
      </c>
      <c r="J231" s="5">
        <v>29383</v>
      </c>
      <c r="K231" s="5">
        <v>13806</v>
      </c>
      <c r="L231" s="5">
        <v>5144</v>
      </c>
      <c r="M231" s="5">
        <v>48333</v>
      </c>
      <c r="N231" s="5">
        <v>188</v>
      </c>
      <c r="O231" s="5">
        <v>91</v>
      </c>
      <c r="P231" s="5">
        <v>200</v>
      </c>
      <c r="Q231" s="5">
        <v>200</v>
      </c>
      <c r="R231" s="5">
        <v>2</v>
      </c>
      <c r="S231" s="5">
        <v>0</v>
      </c>
      <c r="T231" s="5">
        <v>0</v>
      </c>
      <c r="U231" s="5">
        <v>0</v>
      </c>
    </row>
    <row r="232">
      <c r="A232" s="20" t="s">
        <v>1649</v>
      </c>
      <c r="B232" s="13" t="str">
        <f>HYPERLINK("http://www.viralnova.com/soldier-box/","http://www.viralnova.com/soldier-box/")</f>
        <v>http://www.viralnova.com/soldier-box/</v>
      </c>
      <c r="C232" s="5">
        <v>88</v>
      </c>
      <c r="D232" s="5" t="s">
        <v>219</v>
      </c>
      <c r="E232" s="5" t="s">
        <v>219</v>
      </c>
      <c r="F232" s="5"/>
      <c r="G232" s="5" t="s">
        <v>219</v>
      </c>
      <c r="H232" s="5"/>
      <c r="I232" s="5" t="s">
        <v>219</v>
      </c>
      <c r="J232" s="5">
        <v>34351</v>
      </c>
      <c r="K232" s="5">
        <v>11459</v>
      </c>
      <c r="L232" s="5">
        <v>2201</v>
      </c>
      <c r="M232" s="5">
        <v>48011</v>
      </c>
      <c r="N232" s="5">
        <v>78</v>
      </c>
      <c r="O232" s="5">
        <v>9</v>
      </c>
      <c r="P232" s="5">
        <v>12</v>
      </c>
      <c r="Q232" s="5">
        <v>12</v>
      </c>
      <c r="R232" s="5">
        <v>0</v>
      </c>
      <c r="S232" s="5">
        <v>0</v>
      </c>
      <c r="T232" s="5">
        <v>0</v>
      </c>
      <c r="U232" s="5">
        <v>0</v>
      </c>
    </row>
    <row r="233">
      <c r="A233" s="20" t="s">
        <v>1650</v>
      </c>
      <c r="B233" s="13" t="str">
        <f>HYPERLINK("http://www.viralnova.com/infected-son-hiv/","http://www.viralnova.com/infected-son-hiv/")</f>
        <v>http://www.viralnova.com/infected-son-hiv/</v>
      </c>
      <c r="C233" s="5">
        <v>88</v>
      </c>
      <c r="D233" s="5" t="s">
        <v>219</v>
      </c>
      <c r="E233" s="5" t="s">
        <v>219</v>
      </c>
      <c r="F233" s="5"/>
      <c r="G233" s="5" t="s">
        <v>219</v>
      </c>
      <c r="H233" s="5"/>
      <c r="I233" s="5" t="s">
        <v>219</v>
      </c>
      <c r="J233" s="5">
        <v>23041</v>
      </c>
      <c r="K233" s="5">
        <v>17761</v>
      </c>
      <c r="L233" s="5">
        <v>6858</v>
      </c>
      <c r="M233" s="5">
        <v>47660</v>
      </c>
      <c r="N233" s="5">
        <v>211</v>
      </c>
      <c r="O233" s="5">
        <v>5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</row>
    <row r="234">
      <c r="A234" s="20" t="s">
        <v>1651</v>
      </c>
      <c r="B234" s="13" t="str">
        <f>HYPERLINK("http://www.viralnova.com/corgi-newborn-baby/","http://www.viralnova.com/corgi-newborn-baby/")</f>
        <v>http://www.viralnova.com/corgi-newborn-baby/</v>
      </c>
      <c r="C234" s="5">
        <v>87</v>
      </c>
      <c r="D234" s="5" t="s">
        <v>219</v>
      </c>
      <c r="E234" s="5" t="s">
        <v>219</v>
      </c>
      <c r="F234" s="5"/>
      <c r="G234" s="5" t="s">
        <v>219</v>
      </c>
      <c r="H234" s="5"/>
      <c r="I234" s="5" t="s">
        <v>219</v>
      </c>
      <c r="J234" s="5">
        <v>34728</v>
      </c>
      <c r="K234" s="5">
        <v>8733</v>
      </c>
      <c r="L234" s="5">
        <v>4113</v>
      </c>
      <c r="M234" s="5">
        <v>47574</v>
      </c>
      <c r="N234" s="5">
        <v>114</v>
      </c>
      <c r="O234" s="5">
        <v>14</v>
      </c>
      <c r="P234" s="5">
        <v>58</v>
      </c>
      <c r="Q234" s="5">
        <v>58</v>
      </c>
      <c r="R234" s="5">
        <v>0</v>
      </c>
      <c r="S234" s="5">
        <v>0</v>
      </c>
      <c r="T234" s="5">
        <v>21276</v>
      </c>
      <c r="U234" s="5">
        <v>0</v>
      </c>
    </row>
    <row r="235">
      <c r="A235" s="20" t="s">
        <v>1652</v>
      </c>
      <c r="B235" s="13" t="str">
        <f>HYPERLINK("http://www.viralnova.com/animal-refuge/","http://www.viralnova.com/animal-refuge/")</f>
        <v>http://www.viralnova.com/animal-refuge/</v>
      </c>
      <c r="C235" s="5">
        <v>87</v>
      </c>
      <c r="D235" s="5" t="s">
        <v>219</v>
      </c>
      <c r="E235" s="5" t="s">
        <v>219</v>
      </c>
      <c r="F235" s="5"/>
      <c r="G235" s="5" t="s">
        <v>219</v>
      </c>
      <c r="H235" s="5"/>
      <c r="I235" s="5" t="s">
        <v>219</v>
      </c>
      <c r="J235" s="5">
        <v>27648</v>
      </c>
      <c r="K235" s="5">
        <v>9432</v>
      </c>
      <c r="L235" s="5">
        <v>7850</v>
      </c>
      <c r="M235" s="5">
        <v>44930</v>
      </c>
      <c r="N235" s="5">
        <v>175</v>
      </c>
      <c r="O235" s="5">
        <v>11</v>
      </c>
      <c r="P235" s="5">
        <v>80</v>
      </c>
      <c r="Q235" s="5">
        <v>80</v>
      </c>
      <c r="R235" s="5">
        <v>0</v>
      </c>
      <c r="S235" s="5">
        <v>0</v>
      </c>
      <c r="T235" s="5">
        <v>1</v>
      </c>
      <c r="U235" s="5">
        <v>0</v>
      </c>
    </row>
    <row r="236">
      <c r="A236" s="20" t="s">
        <v>1653</v>
      </c>
      <c r="B236" s="13" t="str">
        <f>HYPERLINK("http://www.viralnova.com/while-this-is-definitely-the-most-horrifying-thing-imaginable-its-also-not-what-you-expect-omg/","http://www.viralnova.com/while-this-is-definitely-the-most-horrifying-thing-imaginable-its-also-not-what-you-expect-omg/")</f>
        <v>http://www.viralnova.com/while-this-is-definitely-the-most-horrifying-thing-imaginable-its-also-not-what-you-expect-omg/</v>
      </c>
      <c r="C236" s="5">
        <v>98</v>
      </c>
      <c r="D236" s="5" t="s">
        <v>219</v>
      </c>
      <c r="E236" s="5" t="s">
        <v>219</v>
      </c>
      <c r="F236" s="5"/>
      <c r="G236" s="5" t="s">
        <v>219</v>
      </c>
      <c r="H236" s="5"/>
      <c r="I236" s="5" t="s">
        <v>219</v>
      </c>
      <c r="J236" s="5">
        <v>22881</v>
      </c>
      <c r="K236" s="5">
        <v>10660</v>
      </c>
      <c r="L236" s="5">
        <v>9903</v>
      </c>
      <c r="M236" s="5">
        <v>43444</v>
      </c>
      <c r="N236" s="5">
        <v>115</v>
      </c>
      <c r="O236" s="5">
        <v>70</v>
      </c>
      <c r="P236" s="5">
        <v>14</v>
      </c>
      <c r="Q236" s="5">
        <v>14</v>
      </c>
      <c r="R236" s="5">
        <v>0</v>
      </c>
      <c r="S236" s="5">
        <v>0</v>
      </c>
      <c r="T236" s="5">
        <v>0</v>
      </c>
      <c r="U236" s="5">
        <v>0</v>
      </c>
    </row>
    <row r="237">
      <c r="A237" s="20" t="s">
        <v>1654</v>
      </c>
      <c r="B237" s="13" t="str">
        <f>HYPERLINK("http://www.viralnova.com/surrogate-for-dying-woman/","http://www.viralnova.com/surrogate-for-dying-woman/")</f>
        <v>http://www.viralnova.com/surrogate-for-dying-woman/</v>
      </c>
      <c r="C237" s="5">
        <v>70</v>
      </c>
      <c r="D237" s="5" t="s">
        <v>219</v>
      </c>
      <c r="E237" s="5" t="s">
        <v>219</v>
      </c>
      <c r="F237" s="5"/>
      <c r="G237" s="5" t="s">
        <v>218</v>
      </c>
      <c r="H237" s="5"/>
      <c r="I237" s="5" t="s">
        <v>219</v>
      </c>
      <c r="J237" s="5">
        <v>29539</v>
      </c>
      <c r="K237" s="5">
        <v>9997</v>
      </c>
      <c r="L237" s="5">
        <v>2726</v>
      </c>
      <c r="M237" s="5">
        <v>42262</v>
      </c>
      <c r="N237" s="5">
        <v>49</v>
      </c>
      <c r="O237" s="5">
        <v>5</v>
      </c>
      <c r="P237" s="5">
        <v>9</v>
      </c>
      <c r="Q237" s="5">
        <v>9</v>
      </c>
      <c r="R237" s="5">
        <v>0</v>
      </c>
      <c r="S237" s="5">
        <v>0</v>
      </c>
      <c r="T237" s="5">
        <v>68</v>
      </c>
      <c r="U237" s="5">
        <v>0</v>
      </c>
    </row>
    <row r="238">
      <c r="A238" s="20" t="s">
        <v>1655</v>
      </c>
      <c r="B238" s="13" t="str">
        <f>HYPERLINK("http://www.viralnova.com/sleepy-boy/","http://www.viralnova.com/sleepy-boy/")</f>
        <v>http://www.viralnova.com/sleepy-boy/</v>
      </c>
      <c r="C238" s="5">
        <v>89</v>
      </c>
      <c r="D238" s="5" t="s">
        <v>219</v>
      </c>
      <c r="E238" s="5" t="s">
        <v>219</v>
      </c>
      <c r="F238" s="5"/>
      <c r="G238" s="5" t="s">
        <v>219</v>
      </c>
      <c r="H238" s="5"/>
      <c r="I238" s="5" t="s">
        <v>219</v>
      </c>
      <c r="J238" s="5">
        <v>27035</v>
      </c>
      <c r="K238" s="5">
        <v>9345</v>
      </c>
      <c r="L238" s="5">
        <v>5615</v>
      </c>
      <c r="M238" s="5">
        <v>41995</v>
      </c>
      <c r="N238" s="5">
        <v>153</v>
      </c>
      <c r="O238" s="5">
        <v>29</v>
      </c>
      <c r="P238" s="5">
        <v>41</v>
      </c>
      <c r="Q238" s="5">
        <v>41</v>
      </c>
      <c r="R238" s="5">
        <v>1</v>
      </c>
      <c r="S238" s="5">
        <v>0</v>
      </c>
      <c r="T238" s="5">
        <v>0</v>
      </c>
      <c r="U238" s="5">
        <v>0</v>
      </c>
    </row>
    <row r="239">
      <c r="A239" s="20" t="s">
        <v>1656</v>
      </c>
      <c r="B239" s="13" t="str">
        <f>HYPERLINK("http://www.viralnova.com/red-crab-migration/","http://www.viralnova.com/red-crab-migration/")</f>
        <v>http://www.viralnova.com/red-crab-migration/</v>
      </c>
      <c r="C239" s="5">
        <v>78</v>
      </c>
      <c r="D239" s="5" t="s">
        <v>219</v>
      </c>
      <c r="E239" s="5" t="s">
        <v>219</v>
      </c>
      <c r="F239" s="5"/>
      <c r="G239" s="5" t="s">
        <v>219</v>
      </c>
      <c r="H239" s="5"/>
      <c r="I239" s="5" t="s">
        <v>219</v>
      </c>
      <c r="J239" s="5">
        <v>21783</v>
      </c>
      <c r="K239" s="5">
        <v>10333</v>
      </c>
      <c r="L239" s="5">
        <v>9672</v>
      </c>
      <c r="M239" s="5">
        <v>41788</v>
      </c>
      <c r="N239" s="5">
        <v>151</v>
      </c>
      <c r="O239" s="5">
        <v>24</v>
      </c>
      <c r="P239" s="5">
        <v>45</v>
      </c>
      <c r="Q239" s="5">
        <v>45</v>
      </c>
      <c r="R239" s="5">
        <v>1</v>
      </c>
      <c r="S239" s="5">
        <v>0</v>
      </c>
      <c r="T239" s="5">
        <v>0</v>
      </c>
      <c r="U239" s="5">
        <v>0</v>
      </c>
    </row>
    <row r="240">
      <c r="A240" s="20" t="s">
        <v>1657</v>
      </c>
      <c r="B240" s="13" t="str">
        <f>HYPERLINK("http://www.viralnova.com/photographer-and-handicapped-boy/","http://www.viralnova.com/photographer-and-handicapped-boy/")</f>
        <v>http://www.viralnova.com/photographer-and-handicapped-boy/</v>
      </c>
      <c r="C240" s="5">
        <v>72</v>
      </c>
      <c r="D240" s="5" t="s">
        <v>219</v>
      </c>
      <c r="E240" s="5" t="s">
        <v>219</v>
      </c>
      <c r="F240" s="5"/>
      <c r="G240" s="5" t="s">
        <v>219</v>
      </c>
      <c r="H240" s="5"/>
      <c r="I240" s="5" t="s">
        <v>219</v>
      </c>
      <c r="J240" s="5">
        <v>28152</v>
      </c>
      <c r="K240" s="5">
        <v>8387</v>
      </c>
      <c r="L240" s="5">
        <v>4029</v>
      </c>
      <c r="M240" s="5">
        <v>40568</v>
      </c>
      <c r="N240" s="5">
        <v>98</v>
      </c>
      <c r="O240" s="5">
        <v>16</v>
      </c>
      <c r="P240" s="5">
        <v>38</v>
      </c>
      <c r="Q240" s="5">
        <v>38</v>
      </c>
      <c r="R240" s="5">
        <v>2</v>
      </c>
      <c r="S240" s="5">
        <v>0</v>
      </c>
      <c r="T240" s="5">
        <v>0</v>
      </c>
      <c r="U240" s="5">
        <v>0</v>
      </c>
    </row>
    <row r="241">
      <c r="A241" s="20" t="s">
        <v>1658</v>
      </c>
      <c r="B241" s="13" t="str">
        <f>HYPERLINK("http://www.viralnova.com/note-from-boyfriend/","http://www.viralnova.com/note-from-boyfriend/")</f>
        <v>http://www.viralnova.com/note-from-boyfriend/</v>
      </c>
      <c r="C241" s="5">
        <v>95</v>
      </c>
      <c r="D241" s="5" t="s">
        <v>219</v>
      </c>
      <c r="E241" s="5" t="s">
        <v>219</v>
      </c>
      <c r="F241" s="5"/>
      <c r="G241" s="5" t="s">
        <v>219</v>
      </c>
      <c r="H241" s="5"/>
      <c r="I241" s="5" t="s">
        <v>219</v>
      </c>
      <c r="J241" s="5">
        <v>27209</v>
      </c>
      <c r="K241" s="5">
        <v>8878</v>
      </c>
      <c r="L241" s="5">
        <v>3986</v>
      </c>
      <c r="M241" s="5">
        <v>40073</v>
      </c>
      <c r="N241" s="5">
        <v>85</v>
      </c>
      <c r="O241" s="5">
        <v>21</v>
      </c>
      <c r="P241" s="5">
        <v>6</v>
      </c>
      <c r="Q241" s="5">
        <v>6</v>
      </c>
      <c r="R241" s="5">
        <v>1</v>
      </c>
      <c r="S241" s="5">
        <v>0</v>
      </c>
      <c r="T241" s="5">
        <v>0</v>
      </c>
      <c r="U241" s="5">
        <v>0</v>
      </c>
    </row>
    <row r="242">
      <c r="A242" s="20" t="s">
        <v>1659</v>
      </c>
      <c r="B242" s="13" t="str">
        <f>HYPERLINK("http://www.viralnova.com/mirror-cabin/","http://www.viralnova.com/mirror-cabin/")</f>
        <v>http://www.viralnova.com/mirror-cabin/</v>
      </c>
      <c r="C242" s="5">
        <v>86</v>
      </c>
      <c r="D242" s="5" t="s">
        <v>219</v>
      </c>
      <c r="E242" s="5" t="s">
        <v>219</v>
      </c>
      <c r="F242" s="5"/>
      <c r="G242" s="5" t="s">
        <v>219</v>
      </c>
      <c r="H242" s="5"/>
      <c r="I242" s="5" t="s">
        <v>219</v>
      </c>
      <c r="J242" s="5">
        <v>25077</v>
      </c>
      <c r="K242" s="5">
        <v>9330</v>
      </c>
      <c r="L242" s="5">
        <v>5552</v>
      </c>
      <c r="M242" s="5">
        <v>39959</v>
      </c>
      <c r="N242" s="5">
        <v>188</v>
      </c>
      <c r="O242" s="5">
        <v>61</v>
      </c>
      <c r="P242" s="5">
        <v>117</v>
      </c>
      <c r="Q242" s="5">
        <v>117</v>
      </c>
      <c r="R242" s="5">
        <v>9</v>
      </c>
      <c r="S242" s="5">
        <v>0</v>
      </c>
      <c r="T242" s="5">
        <v>0</v>
      </c>
      <c r="U242" s="5">
        <v>0</v>
      </c>
    </row>
    <row r="243">
      <c r="A243" s="20" t="s">
        <v>1660</v>
      </c>
      <c r="B243" s="13" t="str">
        <f>HYPERLINK("http://www.viralnova.com/seeing-eye-cat/","http://www.viralnova.com/seeing-eye-cat/")</f>
        <v>http://www.viralnova.com/seeing-eye-cat/</v>
      </c>
      <c r="C243" s="5">
        <v>49</v>
      </c>
      <c r="D243" s="5" t="s">
        <v>219</v>
      </c>
      <c r="E243" s="5" t="s">
        <v>219</v>
      </c>
      <c r="F243" s="5"/>
      <c r="G243" s="5" t="s">
        <v>219</v>
      </c>
      <c r="H243" s="5"/>
      <c r="I243" s="5" t="s">
        <v>219</v>
      </c>
      <c r="J243" s="5">
        <v>24637</v>
      </c>
      <c r="K243" s="5">
        <v>10897</v>
      </c>
      <c r="L243" s="5">
        <v>4083</v>
      </c>
      <c r="M243" s="5">
        <v>39617</v>
      </c>
      <c r="N243" s="5">
        <v>136</v>
      </c>
      <c r="O243" s="5">
        <v>31</v>
      </c>
      <c r="P243" s="5">
        <v>78</v>
      </c>
      <c r="Q243" s="5">
        <v>78</v>
      </c>
      <c r="R243" s="5">
        <v>2</v>
      </c>
      <c r="S243" s="5">
        <v>0</v>
      </c>
      <c r="T243" s="5">
        <v>0</v>
      </c>
      <c r="U243" s="5">
        <v>0</v>
      </c>
    </row>
    <row r="244">
      <c r="A244" s="20" t="s">
        <v>1661</v>
      </c>
      <c r="B244" s="13" t="str">
        <f>HYPERLINK("http://www.viralnova.com/surprise-horse-birth/","http://www.viralnova.com/surprise-horse-birth/")</f>
        <v>http://www.viralnova.com/surprise-horse-birth/</v>
      </c>
      <c r="C244" s="5">
        <v>89</v>
      </c>
      <c r="D244" s="5" t="s">
        <v>219</v>
      </c>
      <c r="E244" s="5" t="s">
        <v>219</v>
      </c>
      <c r="F244" s="5"/>
      <c r="G244" s="5" t="s">
        <v>219</v>
      </c>
      <c r="H244" s="5"/>
      <c r="I244" s="5" t="s">
        <v>219</v>
      </c>
      <c r="J244" s="5">
        <v>26338</v>
      </c>
      <c r="K244" s="5">
        <v>7244</v>
      </c>
      <c r="L244" s="5">
        <v>3308</v>
      </c>
      <c r="M244" s="5">
        <v>36890</v>
      </c>
      <c r="N244" s="5">
        <v>28</v>
      </c>
      <c r="O244" s="5">
        <v>2</v>
      </c>
      <c r="P244" s="5">
        <v>4</v>
      </c>
      <c r="Q244" s="5">
        <v>4</v>
      </c>
      <c r="R244" s="5">
        <v>0</v>
      </c>
      <c r="S244" s="5">
        <v>0</v>
      </c>
      <c r="T244" s="5">
        <v>0</v>
      </c>
      <c r="U244" s="5">
        <v>0</v>
      </c>
    </row>
    <row r="245">
      <c r="A245" s="20" t="s">
        <v>1662</v>
      </c>
      <c r="B245" s="13" t="str">
        <f>HYPERLINK("http://www.viralnova.com/goodbye-lunga/","http://www.viralnova.com/goodbye-lunga/")</f>
        <v>http://www.viralnova.com/goodbye-lunga/</v>
      </c>
      <c r="C245" s="5">
        <v>88</v>
      </c>
      <c r="D245" s="5" t="s">
        <v>219</v>
      </c>
      <c r="E245" s="5" t="s">
        <v>219</v>
      </c>
      <c r="F245" s="5"/>
      <c r="G245" s="5" t="s">
        <v>219</v>
      </c>
      <c r="H245" s="5"/>
      <c r="I245" s="5" t="s">
        <v>219</v>
      </c>
      <c r="J245" s="5">
        <v>23721</v>
      </c>
      <c r="K245" s="5">
        <v>7598</v>
      </c>
      <c r="L245" s="5">
        <v>5556</v>
      </c>
      <c r="M245" s="5">
        <v>36875</v>
      </c>
      <c r="N245" s="5">
        <v>156</v>
      </c>
      <c r="O245" s="5">
        <v>7</v>
      </c>
      <c r="P245" s="5">
        <v>21</v>
      </c>
      <c r="Q245" s="5">
        <v>21</v>
      </c>
      <c r="R245" s="5">
        <v>0</v>
      </c>
      <c r="S245" s="5">
        <v>0</v>
      </c>
      <c r="T245" s="5">
        <v>0</v>
      </c>
      <c r="U245" s="5">
        <v>0</v>
      </c>
    </row>
    <row r="246">
      <c r="A246" s="20" t="s">
        <v>1663</v>
      </c>
      <c r="B246" s="13" t="str">
        <f>HYPERLINK("http://www.viralnova.com/mom-finishes-drawings/","http://www.viralnova.com/mom-finishes-drawings/")</f>
        <v>http://www.viralnova.com/mom-finishes-drawings/</v>
      </c>
      <c r="C246" s="5">
        <v>79</v>
      </c>
      <c r="D246" s="5" t="s">
        <v>219</v>
      </c>
      <c r="E246" s="5" t="s">
        <v>219</v>
      </c>
      <c r="F246" s="5"/>
      <c r="G246" s="5" t="s">
        <v>219</v>
      </c>
      <c r="H246" s="5"/>
      <c r="I246" s="5" t="s">
        <v>219</v>
      </c>
      <c r="J246" s="5">
        <v>24899</v>
      </c>
      <c r="K246" s="5">
        <v>7801</v>
      </c>
      <c r="L246" s="5">
        <v>3728</v>
      </c>
      <c r="M246" s="5">
        <v>36428</v>
      </c>
      <c r="N246" s="5">
        <v>110</v>
      </c>
      <c r="O246" s="5">
        <v>35</v>
      </c>
      <c r="P246" s="5">
        <v>125</v>
      </c>
      <c r="Q246" s="5">
        <v>125</v>
      </c>
      <c r="R246" s="5">
        <v>3</v>
      </c>
      <c r="S246" s="5">
        <v>0</v>
      </c>
      <c r="T246" s="5">
        <v>0</v>
      </c>
      <c r="U246" s="5">
        <v>0</v>
      </c>
    </row>
    <row r="247">
      <c r="A247" s="20" t="s">
        <v>1664</v>
      </c>
      <c r="B247" s="13" t="str">
        <f>HYPERLINK("http://www.viralnova.com/last-texts/","http://www.viralnova.com/last-texts/")</f>
        <v>http://www.viralnova.com/last-texts/</v>
      </c>
      <c r="C247" s="5">
        <v>59</v>
      </c>
      <c r="D247" s="5" t="s">
        <v>219</v>
      </c>
      <c r="E247" s="5" t="s">
        <v>219</v>
      </c>
      <c r="F247" s="5"/>
      <c r="G247" s="5" t="s">
        <v>219</v>
      </c>
      <c r="H247" s="5"/>
      <c r="I247" s="5" t="s">
        <v>219</v>
      </c>
      <c r="J247" s="5">
        <v>14501</v>
      </c>
      <c r="K247" s="5">
        <v>15498</v>
      </c>
      <c r="L247" s="5">
        <v>4909</v>
      </c>
      <c r="M247" s="5">
        <v>34908</v>
      </c>
      <c r="N247" s="5">
        <v>75</v>
      </c>
      <c r="O247" s="5">
        <v>2</v>
      </c>
      <c r="P247" s="5">
        <v>1</v>
      </c>
      <c r="Q247" s="5">
        <v>1</v>
      </c>
      <c r="R247" s="5">
        <v>1</v>
      </c>
      <c r="S247" s="5">
        <v>1</v>
      </c>
      <c r="T247" s="5">
        <v>0</v>
      </c>
      <c r="U247" s="5">
        <v>0</v>
      </c>
    </row>
    <row r="248">
      <c r="A248" s="20" t="s">
        <v>1665</v>
      </c>
      <c r="B248" s="13" t="str">
        <f>HYPERLINK("http://www.viralnova.com/baby-elephant-cries-out/","http://www.viralnova.com/baby-elephant-cries-out/")</f>
        <v>http://www.viralnova.com/baby-elephant-cries-out/</v>
      </c>
      <c r="C248" s="5">
        <v>61</v>
      </c>
      <c r="D248" s="5" t="s">
        <v>219</v>
      </c>
      <c r="E248" s="5" t="s">
        <v>219</v>
      </c>
      <c r="F248" s="5"/>
      <c r="G248" s="5" t="s">
        <v>219</v>
      </c>
      <c r="H248" s="5"/>
      <c r="I248" s="5" t="s">
        <v>219</v>
      </c>
      <c r="J248" s="5">
        <v>16591</v>
      </c>
      <c r="K248" s="5">
        <v>8538</v>
      </c>
      <c r="L248" s="5">
        <v>9770</v>
      </c>
      <c r="M248" s="5">
        <v>34899</v>
      </c>
      <c r="N248" s="5">
        <v>50</v>
      </c>
      <c r="O248" s="5">
        <v>0</v>
      </c>
      <c r="P248" s="5">
        <v>5</v>
      </c>
      <c r="Q248" s="5">
        <v>5</v>
      </c>
      <c r="R248" s="5">
        <v>1</v>
      </c>
      <c r="S248" s="5">
        <v>0</v>
      </c>
      <c r="T248" s="5">
        <v>0</v>
      </c>
      <c r="U248" s="5">
        <v>0</v>
      </c>
    </row>
    <row r="249">
      <c r="A249" s="20" t="s">
        <v>1666</v>
      </c>
      <c r="B249" s="13" t="str">
        <f>HYPERLINK("http://www.viralnova.com/jennifer-trask-bone-sculptures/","http://www.viralnova.com/jennifer-trask-bone-sculptures/")</f>
        <v>http://www.viralnova.com/jennifer-trask-bone-sculptures/</v>
      </c>
      <c r="C249" s="5">
        <v>87</v>
      </c>
      <c r="D249" s="5" t="s">
        <v>219</v>
      </c>
      <c r="E249" s="5" t="s">
        <v>219</v>
      </c>
      <c r="F249" s="5"/>
      <c r="G249" s="5" t="s">
        <v>219</v>
      </c>
      <c r="H249" s="5"/>
      <c r="I249" s="5" t="s">
        <v>219</v>
      </c>
      <c r="J249" s="5">
        <v>20396</v>
      </c>
      <c r="K249" s="5">
        <v>9202</v>
      </c>
      <c r="L249" s="5">
        <v>4786</v>
      </c>
      <c r="M249" s="5">
        <v>34384</v>
      </c>
      <c r="N249" s="5">
        <v>82</v>
      </c>
      <c r="O249" s="5">
        <v>26</v>
      </c>
      <c r="P249" s="5">
        <v>115</v>
      </c>
      <c r="Q249" s="5">
        <v>115</v>
      </c>
      <c r="R249" s="5">
        <v>0</v>
      </c>
      <c r="S249" s="5">
        <v>0</v>
      </c>
      <c r="T249" s="5">
        <v>0</v>
      </c>
      <c r="U249" s="5">
        <v>0</v>
      </c>
    </row>
    <row r="250">
      <c r="A250" s="20" t="s">
        <v>1667</v>
      </c>
      <c r="B250" s="13" t="str">
        <f>HYPERLINK("http://www.viralnova.com/bought-fire-truck/","http://www.viralnova.com/bought-fire-truck/")</f>
        <v>http://www.viralnova.com/bought-fire-truck/</v>
      </c>
      <c r="C250" s="5">
        <v>85</v>
      </c>
      <c r="D250" s="5" t="s">
        <v>219</v>
      </c>
      <c r="E250" s="5" t="s">
        <v>219</v>
      </c>
      <c r="F250" s="5"/>
      <c r="G250" s="5" t="s">
        <v>219</v>
      </c>
      <c r="H250" s="5"/>
      <c r="I250" s="5" t="s">
        <v>219</v>
      </c>
      <c r="J250" s="5">
        <v>21029</v>
      </c>
      <c r="K250" s="5">
        <v>8432</v>
      </c>
      <c r="L250" s="5">
        <v>4597</v>
      </c>
      <c r="M250" s="5">
        <v>34058</v>
      </c>
      <c r="N250" s="5">
        <v>98</v>
      </c>
      <c r="O250" s="5">
        <v>30</v>
      </c>
      <c r="P250" s="5">
        <v>95</v>
      </c>
      <c r="Q250" s="5">
        <v>95</v>
      </c>
      <c r="R250" s="5">
        <v>2</v>
      </c>
      <c r="S250" s="5">
        <v>0</v>
      </c>
      <c r="T250" s="5">
        <v>6344</v>
      </c>
      <c r="U250" s="5">
        <v>0</v>
      </c>
    </row>
    <row r="251">
      <c r="A251" s="20" t="s">
        <v>1668</v>
      </c>
      <c r="B251" s="13" t="str">
        <f>HYPERLINK("http://www.viralnova.com/iphone-gift-wrap/","http://www.viralnova.com/iphone-gift-wrap/")</f>
        <v>http://www.viralnova.com/iphone-gift-wrap/</v>
      </c>
      <c r="C251" s="5">
        <v>88</v>
      </c>
      <c r="D251" s="5" t="s">
        <v>219</v>
      </c>
      <c r="E251" s="5" t="s">
        <v>219</v>
      </c>
      <c r="F251" s="5"/>
      <c r="G251" s="5" t="s">
        <v>219</v>
      </c>
      <c r="H251" s="5"/>
      <c r="I251" s="5" t="s">
        <v>219</v>
      </c>
      <c r="J251" s="5">
        <v>23526</v>
      </c>
      <c r="K251" s="5">
        <v>7211</v>
      </c>
      <c r="L251" s="5">
        <v>3078</v>
      </c>
      <c r="M251" s="5">
        <v>33815</v>
      </c>
      <c r="N251" s="5">
        <v>68</v>
      </c>
      <c r="O251" s="5">
        <v>14</v>
      </c>
      <c r="P251" s="5">
        <v>58</v>
      </c>
      <c r="Q251" s="5">
        <v>58</v>
      </c>
      <c r="R251" s="5">
        <v>1</v>
      </c>
      <c r="S251" s="5">
        <v>0</v>
      </c>
      <c r="T251" s="5">
        <v>0</v>
      </c>
      <c r="U251" s="5">
        <v>0</v>
      </c>
    </row>
    <row r="252">
      <c r="A252" s="20" t="s">
        <v>1669</v>
      </c>
      <c r="B252" s="13" t="str">
        <f>HYPERLINK("http://www.viralnova.com/bullying-story/","http://www.viralnova.com/bullying-story/")</f>
        <v>http://www.viralnova.com/bullying-story/</v>
      </c>
      <c r="C252" s="5">
        <v>84</v>
      </c>
      <c r="D252" s="5" t="s">
        <v>219</v>
      </c>
      <c r="E252" s="5" t="s">
        <v>219</v>
      </c>
      <c r="F252" s="5"/>
      <c r="G252" s="5" t="s">
        <v>219</v>
      </c>
      <c r="H252" s="5"/>
      <c r="I252" s="5" t="s">
        <v>219</v>
      </c>
      <c r="J252" s="5">
        <v>18597</v>
      </c>
      <c r="K252" s="5">
        <v>12623</v>
      </c>
      <c r="L252" s="5">
        <v>2475</v>
      </c>
      <c r="M252" s="5">
        <v>33695</v>
      </c>
      <c r="N252" s="5">
        <v>117</v>
      </c>
      <c r="O252" s="5">
        <v>6</v>
      </c>
      <c r="P252" s="5">
        <v>26</v>
      </c>
      <c r="Q252" s="5">
        <v>26</v>
      </c>
      <c r="R252" s="5">
        <v>0</v>
      </c>
      <c r="S252" s="5">
        <v>0</v>
      </c>
      <c r="T252" s="5">
        <v>0</v>
      </c>
      <c r="U252" s="5">
        <v>0</v>
      </c>
    </row>
    <row r="253">
      <c r="A253" s="20" t="s">
        <v>1670</v>
      </c>
      <c r="B253" s="13" t="str">
        <f>HYPERLINK("http://www.viralnova.com/i-drive-your-truck/","http://www.viralnova.com/i-drive-your-truck/")</f>
        <v>http://www.viralnova.com/i-drive-your-truck/</v>
      </c>
      <c r="C253" s="5">
        <v>90</v>
      </c>
      <c r="D253" s="5" t="s">
        <v>219</v>
      </c>
      <c r="E253" s="5" t="s">
        <v>219</v>
      </c>
      <c r="F253" s="5"/>
      <c r="G253" s="5" t="s">
        <v>219</v>
      </c>
      <c r="H253" s="5"/>
      <c r="I253" s="5" t="s">
        <v>219</v>
      </c>
      <c r="J253" s="5">
        <v>17574</v>
      </c>
      <c r="K253" s="5">
        <v>11477</v>
      </c>
      <c r="L253" s="5">
        <v>4445</v>
      </c>
      <c r="M253" s="5">
        <v>33496</v>
      </c>
      <c r="N253" s="5">
        <v>43</v>
      </c>
      <c r="O253" s="5">
        <v>8</v>
      </c>
      <c r="P253" s="5">
        <v>10</v>
      </c>
      <c r="Q253" s="5">
        <v>10</v>
      </c>
      <c r="R253" s="5">
        <v>3</v>
      </c>
      <c r="S253" s="5">
        <v>0</v>
      </c>
      <c r="T253" s="5">
        <v>0</v>
      </c>
      <c r="U253" s="5">
        <v>0</v>
      </c>
    </row>
    <row r="254">
      <c r="A254" s="20" t="s">
        <v>1671</v>
      </c>
      <c r="B254" s="13" t="str">
        <f>HYPERLINK("http://www.viralnova.com/alzheimers-poem/","http://www.viralnova.com/alzheimers-poem/")</f>
        <v>http://www.viralnova.com/alzheimers-poem/</v>
      </c>
      <c r="C254" s="5">
        <v>57</v>
      </c>
      <c r="D254" s="5" t="s">
        <v>219</v>
      </c>
      <c r="E254" s="5" t="s">
        <v>219</v>
      </c>
      <c r="F254" s="5"/>
      <c r="G254" s="5" t="s">
        <v>219</v>
      </c>
      <c r="H254" s="5"/>
      <c r="I254" s="5" t="s">
        <v>219</v>
      </c>
      <c r="J254" s="5">
        <v>19518</v>
      </c>
      <c r="K254" s="5">
        <v>9990</v>
      </c>
      <c r="L254" s="5">
        <v>3770</v>
      </c>
      <c r="M254" s="5">
        <v>33278</v>
      </c>
      <c r="N254" s="5">
        <v>29</v>
      </c>
      <c r="O254" s="5">
        <v>0</v>
      </c>
      <c r="P254" s="5">
        <v>44</v>
      </c>
      <c r="Q254" s="5">
        <v>44</v>
      </c>
      <c r="R254" s="5">
        <v>0</v>
      </c>
      <c r="S254" s="5">
        <v>0</v>
      </c>
      <c r="T254" s="5">
        <v>0</v>
      </c>
      <c r="U254" s="5">
        <v>0</v>
      </c>
    </row>
    <row r="255">
      <c r="A255" s="20" t="s">
        <v>1672</v>
      </c>
      <c r="B255" s="13" t="str">
        <f>HYPERLINK("http://www.viralnova.com/living-with-wolves/","http://www.viralnova.com/living-with-wolves/")</f>
        <v>http://www.viralnova.com/living-with-wolves/</v>
      </c>
      <c r="C255" s="5">
        <v>85</v>
      </c>
      <c r="D255" s="5" t="s">
        <v>219</v>
      </c>
      <c r="E255" s="5" t="s">
        <v>219</v>
      </c>
      <c r="F255" s="5"/>
      <c r="G255" s="5" t="s">
        <v>219</v>
      </c>
      <c r="H255" s="5"/>
      <c r="I255" s="5" t="s">
        <v>219</v>
      </c>
      <c r="J255" s="5">
        <v>19076</v>
      </c>
      <c r="K255" s="5">
        <v>8486</v>
      </c>
      <c r="L255" s="5">
        <v>5681</v>
      </c>
      <c r="M255" s="5">
        <v>33243</v>
      </c>
      <c r="N255" s="5">
        <v>134</v>
      </c>
      <c r="O255" s="5">
        <v>16</v>
      </c>
      <c r="P255" s="5">
        <v>28</v>
      </c>
      <c r="Q255" s="5">
        <v>28</v>
      </c>
      <c r="R255" s="5">
        <v>0</v>
      </c>
      <c r="S255" s="5">
        <v>0</v>
      </c>
      <c r="T255" s="5">
        <v>0</v>
      </c>
      <c r="U255" s="5">
        <v>0</v>
      </c>
    </row>
    <row r="256">
      <c r="A256" s="20" t="s">
        <v>1673</v>
      </c>
      <c r="B256" s="13" t="str">
        <f>HYPERLINK("http://www.viralnova.com/paul-walker/","http://www.viralnova.com/paul-walker/")</f>
        <v>http://www.viralnova.com/paul-walker/</v>
      </c>
      <c r="C256" s="5">
        <v>80</v>
      </c>
      <c r="D256" s="5" t="s">
        <v>219</v>
      </c>
      <c r="E256" s="5" t="s">
        <v>219</v>
      </c>
      <c r="F256" s="5"/>
      <c r="G256" s="5" t="s">
        <v>219</v>
      </c>
      <c r="H256" s="5"/>
      <c r="I256" s="5" t="s">
        <v>219</v>
      </c>
      <c r="J256" s="5">
        <v>23028</v>
      </c>
      <c r="K256" s="5">
        <v>8299</v>
      </c>
      <c r="L256" s="5">
        <v>1734</v>
      </c>
      <c r="M256" s="5">
        <v>33061</v>
      </c>
      <c r="N256" s="5">
        <v>144</v>
      </c>
      <c r="O256" s="5">
        <v>5</v>
      </c>
      <c r="P256" s="5">
        <v>13</v>
      </c>
      <c r="Q256" s="5">
        <v>13</v>
      </c>
      <c r="R256" s="5">
        <v>0</v>
      </c>
      <c r="S256" s="5">
        <v>0</v>
      </c>
      <c r="T256" s="5">
        <v>0</v>
      </c>
      <c r="U256" s="5">
        <v>0</v>
      </c>
    </row>
    <row r="257">
      <c r="A257" s="20" t="s">
        <v>1674</v>
      </c>
      <c r="B257" s="13" t="str">
        <f>HYPERLINK("http://www.viralnova.com/employees-get-revenge/","http://www.viralnova.com/employees-get-revenge/")</f>
        <v>http://www.viralnova.com/employees-get-revenge/</v>
      </c>
      <c r="C257" s="5">
        <v>47</v>
      </c>
      <c r="D257" s="5" t="s">
        <v>219</v>
      </c>
      <c r="E257" s="5" t="s">
        <v>219</v>
      </c>
      <c r="F257" s="5"/>
      <c r="G257" s="5" t="s">
        <v>219</v>
      </c>
      <c r="H257" s="5"/>
      <c r="I257" s="5" t="s">
        <v>219</v>
      </c>
      <c r="J257" s="5">
        <v>23802</v>
      </c>
      <c r="K257" s="5">
        <v>5762</v>
      </c>
      <c r="L257" s="5">
        <v>2838</v>
      </c>
      <c r="M257" s="5">
        <v>32402</v>
      </c>
      <c r="N257" s="5">
        <v>36</v>
      </c>
      <c r="O257" s="5">
        <v>4</v>
      </c>
      <c r="P257" s="5">
        <v>6</v>
      </c>
      <c r="Q257" s="5">
        <v>6</v>
      </c>
      <c r="R257" s="5">
        <v>3</v>
      </c>
      <c r="S257" s="5">
        <v>0</v>
      </c>
      <c r="T257" s="5">
        <v>0</v>
      </c>
      <c r="U257" s="5">
        <v>0</v>
      </c>
    </row>
    <row r="258">
      <c r="A258" s="20" t="s">
        <v>1675</v>
      </c>
      <c r="B258" s="13" t="str">
        <f>HYPERLINK("http://www.viralnova.com/saved-ducklings-life/","http://www.viralnova.com/saved-ducklings-life/")</f>
        <v>http://www.viralnova.com/saved-ducklings-life/</v>
      </c>
      <c r="C258" s="5">
        <v>87</v>
      </c>
      <c r="D258" s="5" t="s">
        <v>219</v>
      </c>
      <c r="E258" s="5" t="s">
        <v>219</v>
      </c>
      <c r="F258" s="5"/>
      <c r="G258" s="5" t="s">
        <v>219</v>
      </c>
      <c r="H258" s="5"/>
      <c r="I258" s="5" t="s">
        <v>219</v>
      </c>
      <c r="J258" s="5">
        <v>18376</v>
      </c>
      <c r="K258" s="5">
        <v>7387</v>
      </c>
      <c r="L258" s="5">
        <v>6166</v>
      </c>
      <c r="M258" s="5">
        <v>31929</v>
      </c>
      <c r="N258" s="5">
        <v>185</v>
      </c>
      <c r="O258" s="5">
        <v>108</v>
      </c>
      <c r="P258" s="5">
        <v>16</v>
      </c>
      <c r="Q258" s="5">
        <v>16</v>
      </c>
      <c r="R258" s="5">
        <v>2</v>
      </c>
      <c r="S258" s="5">
        <v>0</v>
      </c>
      <c r="T258" s="5">
        <v>0</v>
      </c>
      <c r="U258" s="5">
        <v>0</v>
      </c>
    </row>
    <row r="259">
      <c r="A259" s="20" t="s">
        <v>1676</v>
      </c>
      <c r="B259" s="13" t="str">
        <f>HYPERLINK("http://www.viralnova.com/best-wife-ever/","http://www.viralnova.com/best-wife-ever/")</f>
        <v>http://www.viralnova.com/best-wife-ever/</v>
      </c>
      <c r="C259" s="5">
        <v>87</v>
      </c>
      <c r="D259" s="5" t="s">
        <v>219</v>
      </c>
      <c r="E259" s="5" t="s">
        <v>219</v>
      </c>
      <c r="F259" s="5"/>
      <c r="G259" s="5" t="s">
        <v>219</v>
      </c>
      <c r="H259" s="5"/>
      <c r="I259" s="5" t="s">
        <v>219</v>
      </c>
      <c r="J259" s="5">
        <v>20186</v>
      </c>
      <c r="K259" s="5">
        <v>6232</v>
      </c>
      <c r="L259" s="5">
        <v>4947</v>
      </c>
      <c r="M259" s="5">
        <v>31365</v>
      </c>
      <c r="N259" s="5">
        <v>110</v>
      </c>
      <c r="O259" s="5">
        <v>8</v>
      </c>
      <c r="P259" s="5">
        <v>190</v>
      </c>
      <c r="Q259" s="5">
        <v>190</v>
      </c>
      <c r="R259" s="5">
        <v>2</v>
      </c>
      <c r="S259" s="5">
        <v>0</v>
      </c>
      <c r="T259" s="5">
        <v>47</v>
      </c>
      <c r="U259" s="5">
        <v>0</v>
      </c>
    </row>
    <row r="260">
      <c r="A260" s="20" t="s">
        <v>1677</v>
      </c>
      <c r="B260" s="13" t="str">
        <f>HYPERLINK("http://www.viralnova.com/this-lake-in-tanzania-has-a-deadly-secret-these-shocking-photos-show-the-haunting-reality/","http://www.viralnova.com/this-lake-in-tanzania-has-a-deadly-secret-these-shocking-photos-show-the-haunting-reality/")</f>
        <v>http://www.viralnova.com/this-lake-in-tanzania-has-a-deadly-secret-these-shocking-photos-show-the-haunting-reality/</v>
      </c>
      <c r="C260" s="5">
        <v>91</v>
      </c>
      <c r="D260" s="5" t="s">
        <v>219</v>
      </c>
      <c r="E260" s="5" t="s">
        <v>219</v>
      </c>
      <c r="F260" s="5"/>
      <c r="G260" s="5" t="s">
        <v>219</v>
      </c>
      <c r="H260" s="5"/>
      <c r="I260" s="5" t="s">
        <v>219</v>
      </c>
      <c r="J260" s="5">
        <v>16459</v>
      </c>
      <c r="K260" s="5">
        <v>9361</v>
      </c>
      <c r="L260" s="5">
        <v>5457</v>
      </c>
      <c r="M260" s="5">
        <v>31277</v>
      </c>
      <c r="N260" s="5">
        <v>168</v>
      </c>
      <c r="O260" s="5">
        <v>32</v>
      </c>
      <c r="P260" s="5">
        <v>191</v>
      </c>
      <c r="Q260" s="5">
        <v>191</v>
      </c>
      <c r="R260" s="5">
        <v>4</v>
      </c>
      <c r="S260" s="5">
        <v>0</v>
      </c>
      <c r="T260" s="5">
        <v>0</v>
      </c>
      <c r="U260" s="5">
        <v>0</v>
      </c>
    </row>
    <row r="261">
      <c r="A261" s="20" t="s">
        <v>1678</v>
      </c>
      <c r="B261" s="13" t="str">
        <f>HYPERLINK("http://www.viralnova.com/hand-painting-art/","http://www.viralnova.com/hand-painting-art/")</f>
        <v>http://www.viralnova.com/hand-painting-art/</v>
      </c>
      <c r="C261" s="5">
        <v>78</v>
      </c>
      <c r="D261" s="5" t="s">
        <v>219</v>
      </c>
      <c r="E261" s="5" t="s">
        <v>219</v>
      </c>
      <c r="F261" s="5"/>
      <c r="G261" s="5" t="s">
        <v>219</v>
      </c>
      <c r="H261" s="5"/>
      <c r="I261" s="5" t="s">
        <v>219</v>
      </c>
      <c r="J261" s="5">
        <v>17662</v>
      </c>
      <c r="K261" s="5">
        <v>10860</v>
      </c>
      <c r="L261" s="5">
        <v>2372</v>
      </c>
      <c r="M261" s="5">
        <v>30894</v>
      </c>
      <c r="N261" s="5">
        <v>96</v>
      </c>
      <c r="O261" s="5">
        <v>22</v>
      </c>
      <c r="P261" s="5">
        <v>47</v>
      </c>
      <c r="Q261" s="5">
        <v>47</v>
      </c>
      <c r="R261" s="5">
        <v>0</v>
      </c>
      <c r="S261" s="5">
        <v>0</v>
      </c>
      <c r="T261" s="5">
        <v>1</v>
      </c>
      <c r="U261" s="5">
        <v>0</v>
      </c>
    </row>
    <row r="262">
      <c r="A262" s="20" t="s">
        <v>1679</v>
      </c>
      <c r="B262" s="13" t="str">
        <f>HYPERLINK("http://www.viralnova.com/george-the-dog/","http://www.viralnova.com/george-the-dog/")</f>
        <v>http://www.viralnova.com/george-the-dog/</v>
      </c>
      <c r="C262" s="5">
        <v>92</v>
      </c>
      <c r="D262" s="5" t="s">
        <v>219</v>
      </c>
      <c r="E262" s="5" t="s">
        <v>219</v>
      </c>
      <c r="F262" s="5"/>
      <c r="G262" s="5" t="s">
        <v>218</v>
      </c>
      <c r="H262" s="5"/>
      <c r="I262" s="5" t="s">
        <v>219</v>
      </c>
      <c r="J262" s="5">
        <v>15294</v>
      </c>
      <c r="K262" s="5">
        <v>9973</v>
      </c>
      <c r="L262" s="5">
        <v>5515</v>
      </c>
      <c r="M262" s="5">
        <v>30782</v>
      </c>
      <c r="N262" s="5">
        <v>36</v>
      </c>
      <c r="O262" s="5">
        <v>19</v>
      </c>
      <c r="P262" s="5">
        <v>47</v>
      </c>
      <c r="Q262" s="5">
        <v>47</v>
      </c>
      <c r="R262" s="5">
        <v>0</v>
      </c>
      <c r="S262" s="5">
        <v>0</v>
      </c>
      <c r="T262" s="5">
        <v>0</v>
      </c>
      <c r="U262" s="5">
        <v>0</v>
      </c>
    </row>
    <row r="263">
      <c r="A263" s="20" t="s">
        <v>1680</v>
      </c>
      <c r="B263" s="13" t="str">
        <f>HYPERLINK("http://www.viralnova.com/dog-movies/","http://www.viralnova.com/dog-movies/")</f>
        <v>http://www.viralnova.com/dog-movies/</v>
      </c>
      <c r="C263" s="5">
        <v>82</v>
      </c>
      <c r="D263" s="5" t="s">
        <v>219</v>
      </c>
      <c r="E263" s="5" t="s">
        <v>219</v>
      </c>
      <c r="F263" s="5"/>
      <c r="G263" s="5" t="s">
        <v>219</v>
      </c>
      <c r="H263" s="5"/>
      <c r="I263" s="5" t="s">
        <v>219</v>
      </c>
      <c r="J263" s="5">
        <v>18753</v>
      </c>
      <c r="K263" s="5">
        <v>6354</v>
      </c>
      <c r="L263" s="5">
        <v>5103</v>
      </c>
      <c r="M263" s="5">
        <v>30210</v>
      </c>
      <c r="N263" s="5">
        <v>148</v>
      </c>
      <c r="O263" s="5">
        <v>25</v>
      </c>
      <c r="P263" s="5">
        <v>24</v>
      </c>
      <c r="Q263" s="5">
        <v>24</v>
      </c>
      <c r="R263" s="5">
        <v>1</v>
      </c>
      <c r="S263" s="5">
        <v>0</v>
      </c>
      <c r="T263" s="5">
        <v>4444</v>
      </c>
      <c r="U263" s="5">
        <v>0</v>
      </c>
    </row>
    <row r="264">
      <c r="A264" s="20" t="s">
        <v>1681</v>
      </c>
      <c r="B264" s="13" t="str">
        <f>HYPERLINK("http://www.viralnova.com/hard-to-open-gifts/","http://www.viralnova.com/hard-to-open-gifts/")</f>
        <v>http://www.viralnova.com/hard-to-open-gifts/</v>
      </c>
      <c r="C264" s="5">
        <v>91</v>
      </c>
      <c r="D264" s="5" t="s">
        <v>219</v>
      </c>
      <c r="E264" s="5" t="s">
        <v>219</v>
      </c>
      <c r="F264" s="5"/>
      <c r="G264" s="5" t="s">
        <v>219</v>
      </c>
      <c r="H264" s="5"/>
      <c r="I264" s="5" t="s">
        <v>219</v>
      </c>
      <c r="J264" s="5">
        <v>15801</v>
      </c>
      <c r="K264" s="5">
        <v>8105</v>
      </c>
      <c r="L264" s="5">
        <v>5882</v>
      </c>
      <c r="M264" s="5">
        <v>29788</v>
      </c>
      <c r="N264" s="5">
        <v>75</v>
      </c>
      <c r="O264" s="5">
        <v>8</v>
      </c>
      <c r="P264" s="5">
        <v>21</v>
      </c>
      <c r="Q264" s="5">
        <v>21</v>
      </c>
      <c r="R264" s="5">
        <v>0</v>
      </c>
      <c r="S264" s="5">
        <v>0</v>
      </c>
      <c r="T264" s="5">
        <v>0</v>
      </c>
      <c r="U264" s="5">
        <v>0</v>
      </c>
    </row>
    <row r="265">
      <c r="A265" s="20" t="s">
        <v>1682</v>
      </c>
      <c r="B265" s="13" t="str">
        <f>HYPERLINK("http://www.viralnova.com/luckys-story/","http://www.viralnova.com/luckys-story/")</f>
        <v>http://www.viralnova.com/luckys-story/</v>
      </c>
      <c r="C265" s="5">
        <v>83</v>
      </c>
      <c r="D265" s="5" t="s">
        <v>219</v>
      </c>
      <c r="E265" s="5" t="s">
        <v>219</v>
      </c>
      <c r="F265" s="5"/>
      <c r="G265" s="5" t="s">
        <v>219</v>
      </c>
      <c r="H265" s="5"/>
      <c r="I265" s="5" t="s">
        <v>219</v>
      </c>
      <c r="J265" s="5">
        <v>19333</v>
      </c>
      <c r="K265" s="5">
        <v>7000</v>
      </c>
      <c r="L265" s="5">
        <v>3249</v>
      </c>
      <c r="M265" s="5">
        <v>29582</v>
      </c>
      <c r="N265" s="5">
        <v>66</v>
      </c>
      <c r="O265" s="5">
        <v>0</v>
      </c>
      <c r="P265" s="5">
        <v>2</v>
      </c>
      <c r="Q265" s="5">
        <v>2</v>
      </c>
      <c r="R265" s="5">
        <v>0</v>
      </c>
      <c r="S265" s="5">
        <v>0</v>
      </c>
      <c r="T265" s="5">
        <v>1</v>
      </c>
      <c r="U265" s="5">
        <v>0</v>
      </c>
    </row>
    <row r="266">
      <c r="A266" s="20" t="s">
        <v>1683</v>
      </c>
      <c r="B266" s="13" t="str">
        <f>HYPERLINK("http://www.viralnova.com/crazy-cat-guy/","http://www.viralnova.com/crazy-cat-guy/")</f>
        <v>http://www.viralnova.com/crazy-cat-guy/</v>
      </c>
      <c r="C266" s="5">
        <v>87</v>
      </c>
      <c r="D266" s="5" t="s">
        <v>219</v>
      </c>
      <c r="E266" s="5" t="s">
        <v>219</v>
      </c>
      <c r="F266" s="5"/>
      <c r="G266" s="5" t="s">
        <v>219</v>
      </c>
      <c r="H266" s="5"/>
      <c r="I266" s="5" t="s">
        <v>219</v>
      </c>
      <c r="J266" s="5">
        <v>13489</v>
      </c>
      <c r="K266" s="5">
        <v>8889</v>
      </c>
      <c r="L266" s="5">
        <v>7204</v>
      </c>
      <c r="M266" s="5">
        <v>29582</v>
      </c>
      <c r="N266" s="5">
        <v>71</v>
      </c>
      <c r="O266" s="5">
        <v>10</v>
      </c>
      <c r="P266" s="5">
        <v>110</v>
      </c>
      <c r="Q266" s="5">
        <v>110</v>
      </c>
      <c r="R266" s="5">
        <v>0</v>
      </c>
      <c r="S266" s="5">
        <v>0</v>
      </c>
      <c r="T266" s="5">
        <v>6</v>
      </c>
      <c r="U266" s="5">
        <v>0</v>
      </c>
    </row>
    <row r="267">
      <c r="A267" s="20" t="s">
        <v>1684</v>
      </c>
      <c r="B267" s="13" t="str">
        <f>HYPERLINK("http://www.viralnova.com/man-cave/","http://www.viralnova.com/man-cave/")</f>
        <v>http://www.viralnova.com/man-cave/</v>
      </c>
      <c r="C267" s="5">
        <v>95</v>
      </c>
      <c r="D267" s="5" t="s">
        <v>219</v>
      </c>
      <c r="E267" s="5" t="s">
        <v>219</v>
      </c>
      <c r="F267" s="5"/>
      <c r="G267" s="5" t="s">
        <v>219</v>
      </c>
      <c r="H267" s="5"/>
      <c r="I267" s="5" t="s">
        <v>219</v>
      </c>
      <c r="J267" s="5">
        <v>20261</v>
      </c>
      <c r="K267" s="5">
        <v>5080</v>
      </c>
      <c r="L267" s="5">
        <v>3544</v>
      </c>
      <c r="M267" s="5">
        <v>28885</v>
      </c>
      <c r="N267" s="5">
        <v>81</v>
      </c>
      <c r="O267" s="5">
        <v>15</v>
      </c>
      <c r="P267" s="5">
        <v>6</v>
      </c>
      <c r="Q267" s="5">
        <v>6</v>
      </c>
      <c r="R267" s="5">
        <v>2</v>
      </c>
      <c r="S267" s="5">
        <v>0</v>
      </c>
      <c r="T267" s="5">
        <v>0</v>
      </c>
      <c r="U267" s="5">
        <v>0</v>
      </c>
    </row>
    <row r="268">
      <c r="A268" s="20" t="s">
        <v>1685</v>
      </c>
      <c r="B268" s="13" t="str">
        <f>HYPERLINK("http://www.viralnova.com/max-pearle-love/","http://www.viralnova.com/max-pearle-love/")</f>
        <v>http://www.viralnova.com/max-pearle-love/</v>
      </c>
      <c r="C268" s="5">
        <v>91</v>
      </c>
      <c r="D268" s="5" t="s">
        <v>219</v>
      </c>
      <c r="E268" s="5" t="s">
        <v>219</v>
      </c>
      <c r="F268" s="5"/>
      <c r="G268" s="5" t="s">
        <v>219</v>
      </c>
      <c r="H268" s="5"/>
      <c r="I268" s="5" t="s">
        <v>219</v>
      </c>
      <c r="J268" s="5">
        <v>18306</v>
      </c>
      <c r="K268" s="5">
        <v>6860</v>
      </c>
      <c r="L268" s="5">
        <v>3474</v>
      </c>
      <c r="M268" s="5">
        <v>28640</v>
      </c>
      <c r="N268" s="5">
        <v>114</v>
      </c>
      <c r="O268" s="5">
        <v>8</v>
      </c>
      <c r="P268" s="5">
        <v>33</v>
      </c>
      <c r="Q268" s="5">
        <v>33</v>
      </c>
      <c r="R268" s="5">
        <v>0</v>
      </c>
      <c r="S268" s="5">
        <v>1</v>
      </c>
      <c r="T268" s="5">
        <v>3</v>
      </c>
      <c r="U268" s="5">
        <v>0</v>
      </c>
    </row>
    <row r="269">
      <c r="A269" s="20" t="s">
        <v>1686</v>
      </c>
      <c r="B269" s="13" t="str">
        <f>HYPERLINK("http://www.viralnova.com/meta-dog/","http://www.viralnova.com/meta-dog/")</f>
        <v>http://www.viralnova.com/meta-dog/</v>
      </c>
      <c r="C269" s="5">
        <v>80</v>
      </c>
      <c r="D269" s="5" t="s">
        <v>219</v>
      </c>
      <c r="E269" s="5" t="s">
        <v>219</v>
      </c>
      <c r="F269" s="5"/>
      <c r="G269" s="5" t="s">
        <v>219</v>
      </c>
      <c r="H269" s="5"/>
      <c r="I269" s="5" t="s">
        <v>219</v>
      </c>
      <c r="J269" s="5">
        <v>13243</v>
      </c>
      <c r="K269" s="5">
        <v>6218</v>
      </c>
      <c r="L269" s="5">
        <v>8743</v>
      </c>
      <c r="M269" s="5">
        <v>28204</v>
      </c>
      <c r="N269" s="5">
        <v>49</v>
      </c>
      <c r="O269" s="5">
        <v>37</v>
      </c>
      <c r="P269" s="5">
        <v>70</v>
      </c>
      <c r="Q269" s="5">
        <v>70</v>
      </c>
      <c r="R269" s="5">
        <v>0</v>
      </c>
      <c r="S269" s="5">
        <v>0</v>
      </c>
      <c r="T269" s="5">
        <v>0</v>
      </c>
      <c r="U269" s="5">
        <v>0</v>
      </c>
    </row>
    <row r="270">
      <c r="A270" s="20" t="s">
        <v>1687</v>
      </c>
      <c r="B270" s="13" t="str">
        <f>HYPERLINK("http://www.viralnova.com/cave-town/","http://www.viralnova.com/cave-town/")</f>
        <v>http://www.viralnova.com/cave-town/</v>
      </c>
      <c r="C270" s="5">
        <v>96</v>
      </c>
      <c r="D270" s="5" t="s">
        <v>219</v>
      </c>
      <c r="E270" s="5" t="s">
        <v>219</v>
      </c>
      <c r="F270" s="5"/>
      <c r="G270" s="5" t="s">
        <v>219</v>
      </c>
      <c r="H270" s="5"/>
      <c r="I270" s="5" t="s">
        <v>219</v>
      </c>
      <c r="J270" s="5">
        <v>15497</v>
      </c>
      <c r="K270" s="5">
        <v>7836</v>
      </c>
      <c r="L270" s="5">
        <v>4672</v>
      </c>
      <c r="M270" s="5">
        <v>28005</v>
      </c>
      <c r="N270" s="5">
        <v>85</v>
      </c>
      <c r="O270" s="5">
        <v>29</v>
      </c>
      <c r="P270" s="5">
        <v>34</v>
      </c>
      <c r="Q270" s="5">
        <v>34</v>
      </c>
      <c r="R270" s="5">
        <v>5</v>
      </c>
      <c r="S270" s="5">
        <v>0</v>
      </c>
      <c r="T270" s="5">
        <v>5</v>
      </c>
      <c r="U270" s="5">
        <v>0</v>
      </c>
    </row>
    <row r="271">
      <c r="A271" s="20" t="s">
        <v>1688</v>
      </c>
      <c r="B271" s="13" t="str">
        <f>HYPERLINK("http://www.viralnova.com/anemic-and-flea-ridden-stray-kitten/","http://www.viralnova.com/anemic-and-flea-ridden-stray-kitten/")</f>
        <v>http://www.viralnova.com/anemic-and-flea-ridden-stray-kitten/</v>
      </c>
      <c r="C271" s="5">
        <v>61</v>
      </c>
      <c r="D271" s="5" t="s">
        <v>219</v>
      </c>
      <c r="E271" s="5" t="s">
        <v>219</v>
      </c>
      <c r="F271" s="5"/>
      <c r="G271" s="5" t="s">
        <v>219</v>
      </c>
      <c r="H271" s="5"/>
      <c r="I271" s="5" t="s">
        <v>219</v>
      </c>
      <c r="J271" s="5">
        <v>20247</v>
      </c>
      <c r="K271" s="5">
        <v>4222</v>
      </c>
      <c r="L271" s="5">
        <v>3072</v>
      </c>
      <c r="M271" s="5">
        <v>27541</v>
      </c>
      <c r="N271" s="5">
        <v>33</v>
      </c>
      <c r="O271" s="5">
        <v>0</v>
      </c>
      <c r="P271" s="5">
        <v>4</v>
      </c>
      <c r="Q271" s="5">
        <v>4</v>
      </c>
      <c r="R271" s="5">
        <v>0</v>
      </c>
      <c r="S271" s="5">
        <v>0</v>
      </c>
      <c r="T271" s="5">
        <v>0</v>
      </c>
      <c r="U271" s="5">
        <v>0</v>
      </c>
    </row>
    <row r="272">
      <c r="A272" s="20" t="s">
        <v>1689</v>
      </c>
      <c r="B272" s="13" t="str">
        <f>HYPERLINK("http://www.viralnova.com/problem-childs-talent/","http://www.viralnova.com/problem-childs-talent/")</f>
        <v>http://www.viralnova.com/problem-childs-talent/</v>
      </c>
      <c r="C272" s="5">
        <v>57</v>
      </c>
      <c r="D272" s="5" t="s">
        <v>219</v>
      </c>
      <c r="E272" s="5" t="s">
        <v>219</v>
      </c>
      <c r="F272" s="5"/>
      <c r="G272" s="5" t="s">
        <v>219</v>
      </c>
      <c r="H272" s="5"/>
      <c r="I272" s="5" t="s">
        <v>219</v>
      </c>
      <c r="J272" s="5">
        <v>18875</v>
      </c>
      <c r="K272" s="5">
        <v>6768</v>
      </c>
      <c r="L272" s="5">
        <v>1681</v>
      </c>
      <c r="M272" s="5">
        <v>27324</v>
      </c>
      <c r="N272" s="5">
        <v>45</v>
      </c>
      <c r="O272" s="5">
        <v>0</v>
      </c>
      <c r="P272" s="5">
        <v>5</v>
      </c>
      <c r="Q272" s="5">
        <v>5</v>
      </c>
      <c r="R272" s="5">
        <v>5</v>
      </c>
      <c r="S272" s="5">
        <v>0</v>
      </c>
      <c r="T272" s="5">
        <v>0</v>
      </c>
      <c r="U272" s="5">
        <v>0</v>
      </c>
    </row>
    <row r="273">
      <c r="A273" s="20" t="s">
        <v>1690</v>
      </c>
      <c r="B273" s="13" t="str">
        <f>HYPERLINK("http://www.viralnova.com/having-bad-day/","http://www.viralnova.com/having-bad-day/")</f>
        <v>http://www.viralnova.com/having-bad-day/</v>
      </c>
      <c r="C273" s="5">
        <v>86</v>
      </c>
      <c r="D273" s="5" t="s">
        <v>219</v>
      </c>
      <c r="E273" s="5" t="s">
        <v>219</v>
      </c>
      <c r="F273" s="5"/>
      <c r="G273" s="5" t="s">
        <v>219</v>
      </c>
      <c r="H273" s="5"/>
      <c r="I273" s="5" t="s">
        <v>219</v>
      </c>
      <c r="J273" s="5">
        <v>15445</v>
      </c>
      <c r="K273" s="5">
        <v>8668</v>
      </c>
      <c r="L273" s="5">
        <v>2933</v>
      </c>
      <c r="M273" s="5">
        <v>27046</v>
      </c>
      <c r="N273" s="5">
        <v>56</v>
      </c>
      <c r="O273" s="5">
        <v>5</v>
      </c>
      <c r="P273" s="5">
        <v>66</v>
      </c>
      <c r="Q273" s="5">
        <v>66</v>
      </c>
      <c r="R273" s="5">
        <v>2</v>
      </c>
      <c r="S273" s="5">
        <v>0</v>
      </c>
      <c r="T273" s="5">
        <v>0</v>
      </c>
      <c r="U273" s="5">
        <v>0</v>
      </c>
    </row>
    <row r="274">
      <c r="A274" s="20" t="s">
        <v>1691</v>
      </c>
      <c r="B274" s="13" t="str">
        <f>HYPERLINK("http://www.viralnova.com/creepy-house-explored/","http://www.viralnova.com/creepy-house-explored/")</f>
        <v>http://www.viralnova.com/creepy-house-explored/</v>
      </c>
      <c r="C274" s="5">
        <v>89</v>
      </c>
      <c r="D274" s="5" t="s">
        <v>219</v>
      </c>
      <c r="E274" s="5" t="s">
        <v>219</v>
      </c>
      <c r="F274" s="5"/>
      <c r="G274" s="5" t="s">
        <v>219</v>
      </c>
      <c r="H274" s="5"/>
      <c r="I274" s="5" t="s">
        <v>219</v>
      </c>
      <c r="J274" s="5">
        <v>13565</v>
      </c>
      <c r="K274" s="5">
        <v>4938</v>
      </c>
      <c r="L274" s="5">
        <v>7869</v>
      </c>
      <c r="M274" s="5">
        <v>26372</v>
      </c>
      <c r="N274" s="5">
        <v>52</v>
      </c>
      <c r="O274" s="5">
        <v>23</v>
      </c>
      <c r="P274" s="5">
        <v>36</v>
      </c>
      <c r="Q274" s="5">
        <v>36</v>
      </c>
      <c r="R274" s="5">
        <v>4</v>
      </c>
      <c r="S274" s="5">
        <v>0</v>
      </c>
      <c r="T274" s="5">
        <v>4</v>
      </c>
      <c r="U274" s="5">
        <v>0</v>
      </c>
    </row>
    <row r="275">
      <c r="A275" s="20" t="s">
        <v>1692</v>
      </c>
      <c r="B275" s="13" t="str">
        <f>HYPERLINK("http://www.viralnova.com/rescued-dog-shrek/","http://www.viralnova.com/rescued-dog-shrek/")</f>
        <v>http://www.viralnova.com/rescued-dog-shrek/</v>
      </c>
      <c r="C275" s="5">
        <v>88</v>
      </c>
      <c r="D275" s="5" t="s">
        <v>219</v>
      </c>
      <c r="E275" s="5" t="s">
        <v>219</v>
      </c>
      <c r="F275" s="5"/>
      <c r="G275" s="5" t="s">
        <v>219</v>
      </c>
      <c r="H275" s="5"/>
      <c r="I275" s="5" t="s">
        <v>219</v>
      </c>
      <c r="J275" s="5">
        <v>11936</v>
      </c>
      <c r="K275" s="5">
        <v>7925</v>
      </c>
      <c r="L275" s="5">
        <v>6402</v>
      </c>
      <c r="M275" s="5">
        <v>26263</v>
      </c>
      <c r="N275" s="5">
        <v>37</v>
      </c>
      <c r="O275" s="5">
        <v>1</v>
      </c>
      <c r="P275" s="5">
        <v>7</v>
      </c>
      <c r="Q275" s="5">
        <v>7</v>
      </c>
      <c r="R275" s="5">
        <v>0</v>
      </c>
      <c r="S275" s="5">
        <v>0</v>
      </c>
      <c r="T275" s="5">
        <v>0</v>
      </c>
      <c r="U275" s="5">
        <v>0</v>
      </c>
    </row>
    <row r="276">
      <c r="A276" s="20" t="s">
        <v>1693</v>
      </c>
      <c r="B276" s="13" t="str">
        <f>HYPERLINK("http://www.viralnova.com/clock-tower/","http://www.viralnova.com/clock-tower/")</f>
        <v>http://www.viralnova.com/clock-tower/</v>
      </c>
      <c r="C276" s="5">
        <v>78</v>
      </c>
      <c r="D276" s="5" t="s">
        <v>219</v>
      </c>
      <c r="E276" s="5" t="s">
        <v>219</v>
      </c>
      <c r="F276" s="5"/>
      <c r="G276" s="5" t="s">
        <v>219</v>
      </c>
      <c r="H276" s="5"/>
      <c r="I276" s="5" t="s">
        <v>219</v>
      </c>
      <c r="J276" s="5">
        <v>14641</v>
      </c>
      <c r="K276" s="5">
        <v>6237</v>
      </c>
      <c r="L276" s="5">
        <v>4914</v>
      </c>
      <c r="M276" s="5">
        <v>25792</v>
      </c>
      <c r="N276" s="5">
        <v>82</v>
      </c>
      <c r="O276" s="5">
        <v>14</v>
      </c>
      <c r="P276" s="5">
        <v>119</v>
      </c>
      <c r="Q276" s="5">
        <v>119</v>
      </c>
      <c r="R276" s="5">
        <v>0</v>
      </c>
      <c r="S276" s="5">
        <v>0</v>
      </c>
      <c r="T276" s="5">
        <v>4145</v>
      </c>
      <c r="U276" s="5">
        <v>0</v>
      </c>
    </row>
    <row r="277">
      <c r="A277" s="20" t="s">
        <v>1694</v>
      </c>
      <c r="B277" s="13" t="str">
        <f>HYPERLINK("http://www.viralnova.com/veterinary-hospitals-hilarious-signs/","http://www.viralnova.com/veterinary-hospitals-hilarious-signs/")</f>
        <v>http://www.viralnova.com/veterinary-hospitals-hilarious-signs/</v>
      </c>
      <c r="C277" s="5">
        <v>46</v>
      </c>
      <c r="D277" s="5" t="s">
        <v>219</v>
      </c>
      <c r="E277" s="5" t="s">
        <v>219</v>
      </c>
      <c r="F277" s="5"/>
      <c r="G277" s="5" t="s">
        <v>219</v>
      </c>
      <c r="H277" s="5"/>
      <c r="I277" s="5" t="s">
        <v>219</v>
      </c>
      <c r="J277" s="5">
        <v>17428</v>
      </c>
      <c r="K277" s="5">
        <v>6368</v>
      </c>
      <c r="L277" s="5">
        <v>1808</v>
      </c>
      <c r="M277" s="5">
        <v>25604</v>
      </c>
      <c r="N277" s="5">
        <v>49</v>
      </c>
      <c r="O277" s="5">
        <v>99</v>
      </c>
      <c r="P277" s="5">
        <v>249</v>
      </c>
      <c r="Q277" s="5">
        <v>249</v>
      </c>
      <c r="R277" s="5">
        <v>2</v>
      </c>
      <c r="S277" s="5">
        <v>0</v>
      </c>
      <c r="T277" s="5">
        <v>0</v>
      </c>
      <c r="U277" s="5">
        <v>0</v>
      </c>
    </row>
    <row r="278">
      <c r="A278" s="20" t="s">
        <v>1695</v>
      </c>
      <c r="B278" s="13" t="str">
        <f>HYPERLINK("http://www.viralnova.com/stockings-the-cat/","http://www.viralnova.com/stockings-the-cat/")</f>
        <v>http://www.viralnova.com/stockings-the-cat/</v>
      </c>
      <c r="C278" s="5">
        <v>97</v>
      </c>
      <c r="D278" s="5" t="s">
        <v>219</v>
      </c>
      <c r="E278" s="5" t="s">
        <v>219</v>
      </c>
      <c r="F278" s="5"/>
      <c r="G278" s="5" t="s">
        <v>219</v>
      </c>
      <c r="H278" s="5"/>
      <c r="I278" s="5" t="s">
        <v>219</v>
      </c>
      <c r="J278" s="5">
        <v>16453</v>
      </c>
      <c r="K278" s="5">
        <v>6382</v>
      </c>
      <c r="L278" s="5">
        <v>2711</v>
      </c>
      <c r="M278" s="5">
        <v>25546</v>
      </c>
      <c r="N278" s="5">
        <v>59</v>
      </c>
      <c r="O278" s="5">
        <v>1</v>
      </c>
      <c r="P278" s="5">
        <v>17</v>
      </c>
      <c r="Q278" s="5">
        <v>17</v>
      </c>
      <c r="R278" s="5">
        <v>0</v>
      </c>
      <c r="S278" s="5">
        <v>0</v>
      </c>
      <c r="T278" s="5">
        <v>0</v>
      </c>
      <c r="U278" s="5">
        <v>0</v>
      </c>
    </row>
    <row r="279">
      <c r="A279" s="20" t="s">
        <v>1696</v>
      </c>
      <c r="B279" s="13" t="str">
        <f>HYPERLINK("http://www.viralnova.com/unexplained-incidents/","http://www.viralnova.com/unexplained-incidents/")</f>
        <v>http://www.viralnova.com/unexplained-incidents/</v>
      </c>
      <c r="C279" s="5">
        <v>81</v>
      </c>
      <c r="D279" s="5" t="s">
        <v>219</v>
      </c>
      <c r="E279" s="5" t="s">
        <v>219</v>
      </c>
      <c r="F279" s="5"/>
      <c r="G279" s="5" t="s">
        <v>219</v>
      </c>
      <c r="H279" s="5"/>
      <c r="I279" s="5" t="s">
        <v>219</v>
      </c>
      <c r="J279" s="5">
        <v>13087</v>
      </c>
      <c r="K279" s="5">
        <v>8105</v>
      </c>
      <c r="L279" s="5">
        <v>4228</v>
      </c>
      <c r="M279" s="5">
        <v>25420</v>
      </c>
      <c r="N279" s="5">
        <v>110</v>
      </c>
      <c r="O279" s="5">
        <v>9</v>
      </c>
      <c r="P279" s="5">
        <v>490</v>
      </c>
      <c r="Q279" s="5">
        <v>490</v>
      </c>
      <c r="R279" s="5">
        <v>0</v>
      </c>
      <c r="S279" s="5">
        <v>1</v>
      </c>
      <c r="T279" s="5">
        <v>0</v>
      </c>
      <c r="U279" s="5">
        <v>0</v>
      </c>
    </row>
    <row r="280">
      <c r="A280" s="20" t="s">
        <v>1697</v>
      </c>
      <c r="B280" s="13" t="str">
        <f>HYPERLINK("http://www.viralnova.com/ferrets-and-cat/","http://www.viralnova.com/ferrets-and-cat/")</f>
        <v>http://www.viralnova.com/ferrets-and-cat/</v>
      </c>
      <c r="C280" s="5">
        <v>83</v>
      </c>
      <c r="D280" s="5" t="s">
        <v>219</v>
      </c>
      <c r="E280" s="5" t="s">
        <v>219</v>
      </c>
      <c r="F280" s="5"/>
      <c r="G280" s="5" t="s">
        <v>219</v>
      </c>
      <c r="H280" s="5"/>
      <c r="I280" s="5" t="s">
        <v>219</v>
      </c>
      <c r="J280" s="5">
        <v>14214</v>
      </c>
      <c r="K280" s="5">
        <v>7363</v>
      </c>
      <c r="L280" s="5">
        <v>3801</v>
      </c>
      <c r="M280" s="5">
        <v>25378</v>
      </c>
      <c r="N280" s="5">
        <v>129</v>
      </c>
      <c r="O280" s="5">
        <v>24</v>
      </c>
      <c r="P280" s="5">
        <v>89</v>
      </c>
      <c r="Q280" s="5">
        <v>89</v>
      </c>
      <c r="R280" s="5">
        <v>0</v>
      </c>
      <c r="S280" s="5">
        <v>0</v>
      </c>
      <c r="T280" s="5">
        <v>0</v>
      </c>
      <c r="U280" s="5">
        <v>0</v>
      </c>
    </row>
    <row r="281">
      <c r="A281" s="20" t="s">
        <v>1698</v>
      </c>
      <c r="B281" s="13" t="str">
        <f>HYPERLINK("http://www.viralnova.com/puppy-survives/","http://www.viralnova.com/puppy-survives/")</f>
        <v>http://www.viralnova.com/puppy-survives/</v>
      </c>
      <c r="C281" s="5">
        <v>77</v>
      </c>
      <c r="D281" s="5" t="s">
        <v>219</v>
      </c>
      <c r="E281" s="5" t="s">
        <v>219</v>
      </c>
      <c r="F281" s="5"/>
      <c r="G281" s="5" t="s">
        <v>219</v>
      </c>
      <c r="H281" s="5"/>
      <c r="I281" s="5" t="s">
        <v>219</v>
      </c>
      <c r="J281" s="5">
        <v>13898</v>
      </c>
      <c r="K281" s="5">
        <v>7448</v>
      </c>
      <c r="L281" s="5">
        <v>3773</v>
      </c>
      <c r="M281" s="5">
        <v>25119</v>
      </c>
      <c r="N281" s="5">
        <v>74</v>
      </c>
      <c r="O281" s="5">
        <v>5</v>
      </c>
      <c r="P281" s="5">
        <v>5</v>
      </c>
      <c r="Q281" s="5">
        <v>5</v>
      </c>
      <c r="R281" s="5">
        <v>0</v>
      </c>
      <c r="S281" s="5">
        <v>0</v>
      </c>
      <c r="T281" s="5">
        <v>0</v>
      </c>
      <c r="U281" s="5">
        <v>0</v>
      </c>
    </row>
    <row r="282">
      <c r="A282" s="20" t="s">
        <v>1699</v>
      </c>
      <c r="B282" s="13" t="str">
        <f>HYPERLINK("http://www.viralnova.com/his-wife-finally-gave-in-and-let-him-build-this-the-basement-will-never-be-the-same-again/","http://www.viralnova.com/his-wife-finally-gave-in-and-let-him-build-this-the-basement-will-never-be-the-same-again/")</f>
        <v>http://www.viralnova.com/his-wife-finally-gave-in-and-let-him-build-this-the-basement-will-never-be-the-same-again/</v>
      </c>
      <c r="C282" s="5">
        <v>91</v>
      </c>
      <c r="D282" s="5" t="s">
        <v>219</v>
      </c>
      <c r="E282" s="5" t="s">
        <v>219</v>
      </c>
      <c r="F282" s="5"/>
      <c r="G282" s="5" t="s">
        <v>219</v>
      </c>
      <c r="H282" s="5"/>
      <c r="I282" s="5" t="s">
        <v>219</v>
      </c>
      <c r="J282" s="5">
        <v>15400</v>
      </c>
      <c r="K282" s="5">
        <v>5321</v>
      </c>
      <c r="L282" s="5">
        <v>4264</v>
      </c>
      <c r="M282" s="5">
        <v>24985</v>
      </c>
      <c r="N282" s="5">
        <v>55</v>
      </c>
      <c r="O282" s="5">
        <v>22</v>
      </c>
      <c r="P282" s="5">
        <v>139</v>
      </c>
      <c r="Q282" s="5">
        <v>139</v>
      </c>
      <c r="R282" s="5">
        <v>0</v>
      </c>
      <c r="S282" s="5">
        <v>0</v>
      </c>
      <c r="T282" s="5">
        <v>0</v>
      </c>
      <c r="U282" s="5">
        <v>0</v>
      </c>
    </row>
    <row r="283">
      <c r="A283" s="20" t="s">
        <v>1700</v>
      </c>
      <c r="B283" s="13" t="str">
        <f>HYPERLINK("http://www.viralnova.com/teacher-sculpts-wifes-grave/","http://www.viralnova.com/teacher-sculpts-wifes-grave/")</f>
        <v>http://www.viralnova.com/teacher-sculpts-wifes-grave/</v>
      </c>
      <c r="C283" s="5">
        <v>79</v>
      </c>
      <c r="D283" s="5" t="s">
        <v>219</v>
      </c>
      <c r="E283" s="5" t="s">
        <v>219</v>
      </c>
      <c r="F283" s="5"/>
      <c r="G283" s="5" t="s">
        <v>219</v>
      </c>
      <c r="H283" s="5"/>
      <c r="I283" s="5" t="s">
        <v>219</v>
      </c>
      <c r="J283" s="5">
        <v>18078</v>
      </c>
      <c r="K283" s="5">
        <v>5078</v>
      </c>
      <c r="L283" s="5">
        <v>1691</v>
      </c>
      <c r="M283" s="5">
        <v>24847</v>
      </c>
      <c r="N283" s="5">
        <v>73</v>
      </c>
      <c r="O283" s="5">
        <v>3</v>
      </c>
      <c r="P283" s="5">
        <v>22</v>
      </c>
      <c r="Q283" s="5">
        <v>22</v>
      </c>
      <c r="R283" s="5">
        <v>1</v>
      </c>
      <c r="S283" s="5">
        <v>0</v>
      </c>
      <c r="T283" s="5">
        <v>0</v>
      </c>
      <c r="U283" s="5">
        <v>0</v>
      </c>
    </row>
    <row r="284">
      <c r="A284" s="20" t="s">
        <v>1701</v>
      </c>
      <c r="B284" s="13" t="str">
        <f>HYPERLINK("http://www.viralnova.com/google-maps-city/","http://www.viralnova.com/google-maps-city/")</f>
        <v>http://www.viralnova.com/google-maps-city/</v>
      </c>
      <c r="C284" s="5">
        <v>91</v>
      </c>
      <c r="D284" s="5" t="s">
        <v>219</v>
      </c>
      <c r="E284" s="5" t="s">
        <v>219</v>
      </c>
      <c r="F284" s="5"/>
      <c r="G284" s="5" t="s">
        <v>219</v>
      </c>
      <c r="H284" s="5"/>
      <c r="I284" s="5" t="s">
        <v>219</v>
      </c>
      <c r="J284" s="5">
        <v>13737</v>
      </c>
      <c r="K284" s="5">
        <v>6460</v>
      </c>
      <c r="L284" s="5">
        <v>3322</v>
      </c>
      <c r="M284" s="5">
        <v>23519</v>
      </c>
      <c r="N284" s="5">
        <v>195</v>
      </c>
      <c r="O284" s="5">
        <v>24</v>
      </c>
      <c r="P284" s="5">
        <v>57</v>
      </c>
      <c r="Q284" s="5">
        <v>57</v>
      </c>
      <c r="R284" s="5">
        <v>3</v>
      </c>
      <c r="S284" s="5">
        <v>0</v>
      </c>
      <c r="T284" s="5">
        <v>0</v>
      </c>
      <c r="U284" s="5">
        <v>0</v>
      </c>
    </row>
    <row r="285">
      <c r="A285" s="20" t="s">
        <v>1702</v>
      </c>
      <c r="B285" s="13" t="str">
        <f>HYPERLINK("http://www.viralnova.com/worlds-cutest-pirate-kitten/","http://www.viralnova.com/worlds-cutest-pirate-kitten/")</f>
        <v>http://www.viralnova.com/worlds-cutest-pirate-kitten/</v>
      </c>
      <c r="C285" s="5">
        <v>50</v>
      </c>
      <c r="D285" s="5" t="s">
        <v>219</v>
      </c>
      <c r="E285" s="5" t="s">
        <v>219</v>
      </c>
      <c r="F285" s="5"/>
      <c r="G285" s="5" t="s">
        <v>219</v>
      </c>
      <c r="H285" s="5"/>
      <c r="I285" s="5" t="s">
        <v>219</v>
      </c>
      <c r="J285" s="5">
        <v>14981</v>
      </c>
      <c r="K285" s="5">
        <v>5687</v>
      </c>
      <c r="L285" s="5">
        <v>2593</v>
      </c>
      <c r="M285" s="5">
        <v>23261</v>
      </c>
      <c r="N285" s="5">
        <v>22</v>
      </c>
      <c r="O285" s="5">
        <v>2</v>
      </c>
      <c r="P285" s="5">
        <v>267</v>
      </c>
      <c r="Q285" s="5">
        <v>267</v>
      </c>
      <c r="R285" s="5">
        <v>0</v>
      </c>
      <c r="S285" s="5">
        <v>0</v>
      </c>
      <c r="T285" s="5">
        <v>0</v>
      </c>
      <c r="U285" s="5">
        <v>0</v>
      </c>
    </row>
    <row r="286">
      <c r="A286" s="20" t="s">
        <v>1703</v>
      </c>
      <c r="B286" s="13" t="str">
        <f>HYPERLINK("http://www.viralnova.com/facebook-apology/","http://www.viralnova.com/facebook-apology/")</f>
        <v>http://www.viralnova.com/facebook-apology/</v>
      </c>
      <c r="C286" s="5">
        <v>87</v>
      </c>
      <c r="D286" s="5" t="s">
        <v>219</v>
      </c>
      <c r="E286" s="5" t="s">
        <v>219</v>
      </c>
      <c r="F286" s="5"/>
      <c r="G286" s="5" t="s">
        <v>219</v>
      </c>
      <c r="H286" s="5"/>
      <c r="I286" s="5" t="s">
        <v>219</v>
      </c>
      <c r="J286" s="5">
        <v>16345</v>
      </c>
      <c r="K286" s="5">
        <v>4943</v>
      </c>
      <c r="L286" s="5">
        <v>1556</v>
      </c>
      <c r="M286" s="5">
        <v>22844</v>
      </c>
      <c r="N286" s="5">
        <v>86</v>
      </c>
      <c r="O286" s="5">
        <v>10</v>
      </c>
      <c r="P286" s="5">
        <v>12</v>
      </c>
      <c r="Q286" s="5">
        <v>12</v>
      </c>
      <c r="R286" s="5">
        <v>2</v>
      </c>
      <c r="S286" s="5">
        <v>0</v>
      </c>
      <c r="T286" s="5">
        <v>0</v>
      </c>
      <c r="U286" s="5">
        <v>0</v>
      </c>
    </row>
    <row r="287">
      <c r="A287" s="20" t="s">
        <v>1704</v>
      </c>
      <c r="B287" s="13" t="str">
        <f>HYPERLINK("http://www.viralnova.com/walking-roller-coaster/","http://www.viralnova.com/walking-roller-coaster/")</f>
        <v>http://www.viralnova.com/walking-roller-coaster/</v>
      </c>
      <c r="C287" s="5">
        <v>80</v>
      </c>
      <c r="D287" s="5" t="s">
        <v>219</v>
      </c>
      <c r="E287" s="5" t="s">
        <v>219</v>
      </c>
      <c r="F287" s="5"/>
      <c r="G287" s="5" t="s">
        <v>219</v>
      </c>
      <c r="H287" s="5"/>
      <c r="I287" s="5" t="s">
        <v>219</v>
      </c>
      <c r="J287" s="5">
        <v>11694</v>
      </c>
      <c r="K287" s="5">
        <v>5520</v>
      </c>
      <c r="L287" s="5">
        <v>5330</v>
      </c>
      <c r="M287" s="5">
        <v>22544</v>
      </c>
      <c r="N287" s="5">
        <v>77</v>
      </c>
      <c r="O287" s="5">
        <v>16</v>
      </c>
      <c r="P287" s="5">
        <v>58</v>
      </c>
      <c r="Q287" s="5">
        <v>58</v>
      </c>
      <c r="R287" s="5">
        <v>0</v>
      </c>
      <c r="S287" s="5">
        <v>0</v>
      </c>
      <c r="T287" s="5">
        <v>0</v>
      </c>
      <c r="U287" s="5">
        <v>0</v>
      </c>
    </row>
    <row r="288">
      <c r="A288" s="20" t="s">
        <v>1705</v>
      </c>
      <c r="B288" s="13" t="str">
        <f>HYPERLINK("http://www.viralnova.com/pregnant-mother-paralyzed/","http://www.viralnova.com/pregnant-mother-paralyzed/")</f>
        <v>http://www.viralnova.com/pregnant-mother-paralyzed/</v>
      </c>
      <c r="C288" s="5">
        <v>81</v>
      </c>
      <c r="D288" s="5" t="s">
        <v>219</v>
      </c>
      <c r="E288" s="5" t="s">
        <v>219</v>
      </c>
      <c r="F288" s="5"/>
      <c r="G288" s="5" t="s">
        <v>219</v>
      </c>
      <c r="H288" s="5"/>
      <c r="I288" s="5" t="s">
        <v>219</v>
      </c>
      <c r="J288" s="5">
        <v>14811</v>
      </c>
      <c r="K288" s="5">
        <v>6048</v>
      </c>
      <c r="L288" s="5">
        <v>1138</v>
      </c>
      <c r="M288" s="5">
        <v>21997</v>
      </c>
      <c r="N288" s="5">
        <v>36</v>
      </c>
      <c r="O288" s="5">
        <v>1</v>
      </c>
      <c r="P288" s="5">
        <v>3</v>
      </c>
      <c r="Q288" s="5">
        <v>3</v>
      </c>
      <c r="R288" s="5">
        <v>0</v>
      </c>
      <c r="S288" s="5">
        <v>0</v>
      </c>
      <c r="T288" s="5">
        <v>83</v>
      </c>
      <c r="U288" s="5">
        <v>0</v>
      </c>
    </row>
    <row r="289">
      <c r="A289" s="20" t="s">
        <v>1706</v>
      </c>
      <c r="B289" s="13" t="str">
        <f>HYPERLINK("http://www.viralnova.com/hero-dog-saves-baby/","http://www.viralnova.com/hero-dog-saves-baby/")</f>
        <v>http://www.viralnova.com/hero-dog-saves-baby/</v>
      </c>
      <c r="C289" s="5">
        <v>43</v>
      </c>
      <c r="D289" s="5" t="s">
        <v>219</v>
      </c>
      <c r="E289" s="5" t="s">
        <v>219</v>
      </c>
      <c r="F289" s="5"/>
      <c r="G289" s="5" t="s">
        <v>219</v>
      </c>
      <c r="H289" s="5"/>
      <c r="I289" s="5" t="s">
        <v>219</v>
      </c>
      <c r="J289" s="5">
        <v>15911</v>
      </c>
      <c r="K289" s="5">
        <v>4399</v>
      </c>
      <c r="L289" s="5">
        <v>1216</v>
      </c>
      <c r="M289" s="5">
        <v>21526</v>
      </c>
      <c r="N289" s="5">
        <v>10</v>
      </c>
      <c r="O289" s="5">
        <v>0</v>
      </c>
      <c r="P289" s="5">
        <v>3</v>
      </c>
      <c r="Q289" s="5">
        <v>3</v>
      </c>
      <c r="R289" s="5">
        <v>0</v>
      </c>
      <c r="S289" s="5">
        <v>0</v>
      </c>
      <c r="T289" s="5">
        <v>0</v>
      </c>
      <c r="U289" s="5">
        <v>0</v>
      </c>
    </row>
    <row r="290">
      <c r="A290" s="20" t="s">
        <v>1707</v>
      </c>
      <c r="B290" s="13" t="str">
        <f>HYPERLINK("http://www.viralnova.com/traveled-the-world/","http://www.viralnova.com/traveled-the-world/")</f>
        <v>http://www.viralnova.com/traveled-the-world/</v>
      </c>
      <c r="C290" s="5">
        <v>81</v>
      </c>
      <c r="D290" s="5" t="s">
        <v>219</v>
      </c>
      <c r="E290" s="5" t="s">
        <v>219</v>
      </c>
      <c r="F290" s="5"/>
      <c r="G290" s="5" t="s">
        <v>219</v>
      </c>
      <c r="H290" s="5"/>
      <c r="I290" s="5" t="s">
        <v>219</v>
      </c>
      <c r="J290" s="5">
        <v>11901</v>
      </c>
      <c r="K290" s="5">
        <v>6278</v>
      </c>
      <c r="L290" s="5">
        <v>3279</v>
      </c>
      <c r="M290" s="5">
        <v>21458</v>
      </c>
      <c r="N290" s="5">
        <v>171</v>
      </c>
      <c r="O290" s="5">
        <v>22</v>
      </c>
      <c r="P290" s="5">
        <v>24</v>
      </c>
      <c r="Q290" s="5">
        <v>24</v>
      </c>
      <c r="R290" s="5">
        <v>7</v>
      </c>
      <c r="S290" s="5">
        <v>0</v>
      </c>
      <c r="T290" s="5">
        <v>1</v>
      </c>
      <c r="U290" s="5">
        <v>0</v>
      </c>
    </row>
    <row r="291">
      <c r="A291" s="20" t="s">
        <v>1708</v>
      </c>
      <c r="B291" s="13" t="str">
        <f>HYPERLINK("http://www.viralnova.com/awesome-farmer-builds-water-slide-for-pigs/","http://www.viralnova.com/awesome-farmer-builds-water-slide-for-pigs/")</f>
        <v>http://www.viralnova.com/awesome-farmer-builds-water-slide-for-pigs/</v>
      </c>
      <c r="C291" s="5">
        <v>42</v>
      </c>
      <c r="D291" s="5" t="s">
        <v>219</v>
      </c>
      <c r="E291" s="5" t="s">
        <v>219</v>
      </c>
      <c r="F291" s="5"/>
      <c r="G291" s="5" t="s">
        <v>219</v>
      </c>
      <c r="H291" s="5"/>
      <c r="I291" s="5" t="s">
        <v>219</v>
      </c>
      <c r="J291" s="5">
        <v>14162</v>
      </c>
      <c r="K291" s="5">
        <v>4992</v>
      </c>
      <c r="L291" s="5">
        <v>2165</v>
      </c>
      <c r="M291" s="5">
        <v>21319</v>
      </c>
      <c r="N291" s="5">
        <v>104</v>
      </c>
      <c r="O291" s="5">
        <v>47</v>
      </c>
      <c r="P291" s="5">
        <v>26</v>
      </c>
      <c r="Q291" s="5">
        <v>26</v>
      </c>
      <c r="R291" s="5">
        <v>0</v>
      </c>
      <c r="S291" s="5">
        <v>0</v>
      </c>
      <c r="T291" s="5">
        <v>1092</v>
      </c>
      <c r="U291" s="5">
        <v>0</v>
      </c>
    </row>
    <row r="292">
      <c r="A292" s="20" t="s">
        <v>1709</v>
      </c>
      <c r="B292" s="13" t="str">
        <f>HYPERLINK("http://www.viralnova.com/dad-surprise/","http://www.viralnova.com/dad-surprise/")</f>
        <v>http://www.viralnova.com/dad-surprise/</v>
      </c>
      <c r="C292" s="5">
        <v>67</v>
      </c>
      <c r="D292" s="5" t="s">
        <v>219</v>
      </c>
      <c r="E292" s="5" t="s">
        <v>219</v>
      </c>
      <c r="F292" s="5"/>
      <c r="G292" s="5" t="s">
        <v>219</v>
      </c>
      <c r="H292" s="5"/>
      <c r="I292" s="5" t="s">
        <v>219</v>
      </c>
      <c r="J292" s="5">
        <v>15426</v>
      </c>
      <c r="K292" s="5">
        <v>3924</v>
      </c>
      <c r="L292" s="5">
        <v>1808</v>
      </c>
      <c r="M292" s="5">
        <v>21158</v>
      </c>
      <c r="N292" s="5">
        <v>23</v>
      </c>
      <c r="O292" s="5">
        <v>3</v>
      </c>
      <c r="P292" s="5">
        <v>20</v>
      </c>
      <c r="Q292" s="5">
        <v>20</v>
      </c>
      <c r="R292" s="5">
        <v>1</v>
      </c>
      <c r="S292" s="5">
        <v>0</v>
      </c>
      <c r="T292" s="5">
        <v>0</v>
      </c>
      <c r="U292" s="5">
        <v>0</v>
      </c>
    </row>
    <row r="293">
      <c r="A293" s="20" t="s">
        <v>1710</v>
      </c>
      <c r="B293" s="13" t="str">
        <f>HYPERLINK("http://www.viralnova.com/this-mans-ability-to-blend-in-will-blow-your-mind-and-maybe-scare-you-a-little/","http://www.viralnova.com/this-mans-ability-to-blend-in-will-blow-your-mind-and-maybe-scare-you-a-little/")</f>
        <v>http://www.viralnova.com/this-mans-ability-to-blend-in-will-blow-your-mind-and-maybe-scare-you-a-little/</v>
      </c>
      <c r="C293" s="5">
        <v>84</v>
      </c>
      <c r="D293" s="5" t="s">
        <v>219</v>
      </c>
      <c r="E293" s="5" t="s">
        <v>219</v>
      </c>
      <c r="F293" s="5"/>
      <c r="G293" s="5" t="s">
        <v>219</v>
      </c>
      <c r="H293" s="5"/>
      <c r="I293" s="5" t="s">
        <v>219</v>
      </c>
      <c r="J293" s="5">
        <v>12606</v>
      </c>
      <c r="K293" s="5">
        <v>6653</v>
      </c>
      <c r="L293" s="5">
        <v>1884</v>
      </c>
      <c r="M293" s="5">
        <v>21143</v>
      </c>
      <c r="N293" s="5">
        <v>97</v>
      </c>
      <c r="O293" s="5">
        <v>8</v>
      </c>
      <c r="P293" s="5">
        <v>74</v>
      </c>
      <c r="Q293" s="5">
        <v>74</v>
      </c>
      <c r="R293" s="5">
        <v>1</v>
      </c>
      <c r="S293" s="5">
        <v>0</v>
      </c>
      <c r="T293" s="5">
        <v>0</v>
      </c>
      <c r="U293" s="5">
        <v>0</v>
      </c>
    </row>
    <row r="294">
      <c r="A294" s="20" t="s">
        <v>1711</v>
      </c>
      <c r="B294" s="13" t="str">
        <f>HYPERLINK("http://www.viralnova.com/in-love-cancer/","http://www.viralnova.com/in-love-cancer/")</f>
        <v>http://www.viralnova.com/in-love-cancer/</v>
      </c>
      <c r="C294" s="5">
        <v>87</v>
      </c>
      <c r="D294" s="5" t="s">
        <v>219</v>
      </c>
      <c r="E294" s="5" t="s">
        <v>219</v>
      </c>
      <c r="F294" s="5"/>
      <c r="G294" s="5" t="s">
        <v>219</v>
      </c>
      <c r="H294" s="5"/>
      <c r="I294" s="5" t="s">
        <v>219</v>
      </c>
      <c r="J294" s="5">
        <v>13379</v>
      </c>
      <c r="K294" s="5">
        <v>5186</v>
      </c>
      <c r="L294" s="5">
        <v>2362</v>
      </c>
      <c r="M294" s="5">
        <v>20927</v>
      </c>
      <c r="N294" s="5">
        <v>72</v>
      </c>
      <c r="O294" s="5">
        <v>17</v>
      </c>
      <c r="P294" s="5">
        <v>9</v>
      </c>
      <c r="Q294" s="5">
        <v>9</v>
      </c>
      <c r="R294" s="5">
        <v>0</v>
      </c>
      <c r="S294" s="5">
        <v>1</v>
      </c>
      <c r="T294" s="5">
        <v>0</v>
      </c>
      <c r="U294" s="5">
        <v>0</v>
      </c>
    </row>
    <row r="295">
      <c r="A295" s="20" t="s">
        <v>1712</v>
      </c>
      <c r="B295" s="13" t="str">
        <f>HYPERLINK("http://www.viralnova.com/biscuits-the-squirrel/","http://www.viralnova.com/biscuits-the-squirrel/")</f>
        <v>http://www.viralnova.com/biscuits-the-squirrel/</v>
      </c>
      <c r="C295" s="5">
        <v>90</v>
      </c>
      <c r="D295" s="5" t="s">
        <v>219</v>
      </c>
      <c r="E295" s="5" t="s">
        <v>219</v>
      </c>
      <c r="F295" s="5"/>
      <c r="G295" s="5" t="s">
        <v>219</v>
      </c>
      <c r="H295" s="5"/>
      <c r="I295" s="5" t="s">
        <v>219</v>
      </c>
      <c r="J295" s="5">
        <v>11628</v>
      </c>
      <c r="K295" s="5">
        <v>6155</v>
      </c>
      <c r="L295" s="5">
        <v>2975</v>
      </c>
      <c r="M295" s="5">
        <v>20758</v>
      </c>
      <c r="N295" s="5">
        <v>119</v>
      </c>
      <c r="O295" s="5">
        <v>33</v>
      </c>
      <c r="P295" s="5">
        <v>237</v>
      </c>
      <c r="Q295" s="5">
        <v>237</v>
      </c>
      <c r="R295" s="5">
        <v>1</v>
      </c>
      <c r="S295" s="5">
        <v>0</v>
      </c>
      <c r="T295" s="5">
        <v>0</v>
      </c>
      <c r="U295" s="5">
        <v>0</v>
      </c>
    </row>
    <row r="296">
      <c r="A296" s="20" t="s">
        <v>1713</v>
      </c>
      <c r="B296" s="13" t="str">
        <f>HYPERLINK("http://www.viralnova.com/found-pitbull/","http://www.viralnova.com/found-pitbull/")</f>
        <v>http://www.viralnova.com/found-pitbull/</v>
      </c>
      <c r="C296" s="5">
        <v>83</v>
      </c>
      <c r="D296" s="5" t="s">
        <v>219</v>
      </c>
      <c r="E296" s="5" t="s">
        <v>219</v>
      </c>
      <c r="F296" s="5"/>
      <c r="G296" s="5" t="s">
        <v>218</v>
      </c>
      <c r="H296" s="5"/>
      <c r="I296" s="5" t="s">
        <v>219</v>
      </c>
      <c r="J296" s="5">
        <v>10261</v>
      </c>
      <c r="K296" s="5">
        <v>7680</v>
      </c>
      <c r="L296" s="5">
        <v>2755</v>
      </c>
      <c r="M296" s="5">
        <v>20696</v>
      </c>
      <c r="N296" s="5">
        <v>28</v>
      </c>
      <c r="O296" s="5">
        <v>4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</row>
    <row r="297">
      <c r="A297" s="20" t="s">
        <v>1714</v>
      </c>
      <c r="B297" s="13" t="str">
        <f>HYPERLINK("http://www.viralnova.com/doctor-refused-to-abort/","http://www.viralnova.com/doctor-refused-to-abort/")</f>
        <v>http://www.viralnova.com/doctor-refused-to-abort/</v>
      </c>
      <c r="C297" s="5">
        <v>64</v>
      </c>
      <c r="D297" s="5" t="s">
        <v>219</v>
      </c>
      <c r="E297" s="5" t="s">
        <v>219</v>
      </c>
      <c r="F297" s="5"/>
      <c r="G297" s="5" t="s">
        <v>219</v>
      </c>
      <c r="H297" s="5"/>
      <c r="I297" s="5" t="s">
        <v>219</v>
      </c>
      <c r="J297" s="5">
        <v>7769</v>
      </c>
      <c r="K297" s="5">
        <v>4730</v>
      </c>
      <c r="L297" s="5">
        <v>8135</v>
      </c>
      <c r="M297" s="5">
        <v>20634</v>
      </c>
      <c r="N297" s="5">
        <v>19</v>
      </c>
      <c r="O297" s="5">
        <v>0</v>
      </c>
      <c r="P297" s="5">
        <v>0</v>
      </c>
      <c r="Q297" s="5">
        <v>0</v>
      </c>
      <c r="R297" s="5">
        <v>1</v>
      </c>
      <c r="S297" s="5">
        <v>0</v>
      </c>
      <c r="T297" s="5">
        <v>0</v>
      </c>
      <c r="U297" s="5">
        <v>0</v>
      </c>
    </row>
    <row r="298">
      <c r="A298" s="20" t="s">
        <v>1715</v>
      </c>
      <c r="B298" s="13" t="str">
        <f>HYPERLINK("http://www.viralnova.com/scoliosis-surgery/","http://www.viralnova.com/scoliosis-surgery/")</f>
        <v>http://www.viralnova.com/scoliosis-surgery/</v>
      </c>
      <c r="C298" s="5">
        <v>82</v>
      </c>
      <c r="D298" s="5" t="s">
        <v>219</v>
      </c>
      <c r="E298" s="5" t="s">
        <v>219</v>
      </c>
      <c r="F298" s="5"/>
      <c r="G298" s="5" t="s">
        <v>219</v>
      </c>
      <c r="H298" s="5"/>
      <c r="I298" s="5" t="s">
        <v>219</v>
      </c>
      <c r="J298" s="5">
        <v>11901</v>
      </c>
      <c r="K298" s="5">
        <v>3701</v>
      </c>
      <c r="L298" s="5">
        <v>4623</v>
      </c>
      <c r="M298" s="5">
        <v>20225</v>
      </c>
      <c r="N298" s="5">
        <v>26</v>
      </c>
      <c r="O298" s="5">
        <v>18</v>
      </c>
      <c r="P298" s="5">
        <v>16</v>
      </c>
      <c r="Q298" s="5">
        <v>16</v>
      </c>
      <c r="R298" s="5">
        <v>0</v>
      </c>
      <c r="S298" s="5">
        <v>0</v>
      </c>
      <c r="T298" s="5">
        <v>0</v>
      </c>
      <c r="U298" s="5">
        <v>0</v>
      </c>
    </row>
    <row r="299">
      <c r="A299" s="20" t="s">
        <v>1716</v>
      </c>
      <c r="B299" s="13" t="str">
        <f>HYPERLINK("http://www.viralnova.com/heroic-father-saves-children/","http://www.viralnova.com/heroic-father-saves-children/")</f>
        <v>http://www.viralnova.com/heroic-father-saves-children/</v>
      </c>
      <c r="C299" s="5">
        <v>81</v>
      </c>
      <c r="D299" s="5" t="s">
        <v>219</v>
      </c>
      <c r="E299" s="5" t="s">
        <v>219</v>
      </c>
      <c r="F299" s="5"/>
      <c r="G299" s="5" t="s">
        <v>219</v>
      </c>
      <c r="H299" s="5"/>
      <c r="I299" s="5" t="s">
        <v>219</v>
      </c>
      <c r="J299" s="5">
        <v>13687</v>
      </c>
      <c r="K299" s="5">
        <v>4979</v>
      </c>
      <c r="L299" s="5">
        <v>1366</v>
      </c>
      <c r="M299" s="5">
        <v>20032</v>
      </c>
      <c r="N299" s="5">
        <v>28</v>
      </c>
      <c r="O299" s="5">
        <v>0</v>
      </c>
      <c r="P299" s="5">
        <v>3</v>
      </c>
      <c r="Q299" s="5">
        <v>3</v>
      </c>
      <c r="R299" s="5">
        <v>1</v>
      </c>
      <c r="S299" s="5">
        <v>0</v>
      </c>
      <c r="T299" s="5">
        <v>0</v>
      </c>
      <c r="U299" s="5">
        <v>0</v>
      </c>
    </row>
    <row r="300">
      <c r="A300" s="20" t="s">
        <v>1717</v>
      </c>
      <c r="B300" s="13" t="str">
        <f>HYPERLINK("http://www.viralnova.com/heart-island/","http://www.viralnova.com/heart-island/")</f>
        <v>http://www.viralnova.com/heart-island/</v>
      </c>
      <c r="C300" s="5">
        <v>97</v>
      </c>
      <c r="D300" s="5" t="s">
        <v>219</v>
      </c>
      <c r="E300" s="5" t="s">
        <v>219</v>
      </c>
      <c r="F300" s="5"/>
      <c r="G300" s="5" t="s">
        <v>219</v>
      </c>
      <c r="H300" s="5"/>
      <c r="I300" s="5" t="s">
        <v>219</v>
      </c>
      <c r="J300" s="5">
        <v>13156</v>
      </c>
      <c r="K300" s="5">
        <v>5367</v>
      </c>
      <c r="L300" s="5">
        <v>1504</v>
      </c>
      <c r="M300" s="5">
        <v>20027</v>
      </c>
      <c r="N300" s="5">
        <v>77</v>
      </c>
      <c r="O300" s="5">
        <v>23</v>
      </c>
      <c r="P300" s="5">
        <v>148</v>
      </c>
      <c r="Q300" s="5">
        <v>148</v>
      </c>
      <c r="R300" s="5">
        <v>4</v>
      </c>
      <c r="S300" s="5">
        <v>0</v>
      </c>
      <c r="T300" s="5">
        <v>0</v>
      </c>
      <c r="U300" s="5">
        <v>0</v>
      </c>
    </row>
    <row r="301">
      <c r="A301" s="20" t="s">
        <v>1718</v>
      </c>
      <c r="B301" s="13" t="str">
        <f>HYPERLINK("http://www.viralnova.com/no-photoshop-here/","http://www.viralnova.com/no-photoshop-here/")</f>
        <v>http://www.viralnova.com/no-photoshop-here/</v>
      </c>
      <c r="C301" s="5">
        <v>82</v>
      </c>
      <c r="D301" s="5" t="s">
        <v>219</v>
      </c>
      <c r="E301" s="5" t="s">
        <v>219</v>
      </c>
      <c r="F301" s="5"/>
      <c r="G301" s="5" t="s">
        <v>219</v>
      </c>
      <c r="H301" s="5"/>
      <c r="I301" s="5" t="s">
        <v>219</v>
      </c>
      <c r="J301" s="5">
        <v>11444</v>
      </c>
      <c r="K301" s="5">
        <v>6787</v>
      </c>
      <c r="L301" s="5">
        <v>1626</v>
      </c>
      <c r="M301" s="5">
        <v>19857</v>
      </c>
      <c r="N301" s="5">
        <v>93</v>
      </c>
      <c r="O301" s="5">
        <v>14</v>
      </c>
      <c r="P301" s="5">
        <v>126</v>
      </c>
      <c r="Q301" s="5">
        <v>126</v>
      </c>
      <c r="R301" s="5">
        <v>11</v>
      </c>
      <c r="S301" s="5">
        <v>1</v>
      </c>
      <c r="T301" s="5">
        <v>62</v>
      </c>
      <c r="U301" s="5">
        <v>0</v>
      </c>
    </row>
    <row r="302">
      <c r="A302" s="20" t="s">
        <v>1719</v>
      </c>
      <c r="B302" s="13" t="str">
        <f>HYPERLINK("http://www.viralnova.com/the-one-thing-a-man-with-alzheimers-will-never-forget/","http://www.viralnova.com/the-one-thing-a-man-with-alzheimers-will-never-forget/")</f>
        <v>http://www.viralnova.com/the-one-thing-a-man-with-alzheimers-will-never-forget/</v>
      </c>
      <c r="C302" s="5">
        <v>54</v>
      </c>
      <c r="D302" s="5" t="s">
        <v>219</v>
      </c>
      <c r="E302" s="5" t="s">
        <v>219</v>
      </c>
      <c r="F302" s="5"/>
      <c r="G302" s="5" t="s">
        <v>219</v>
      </c>
      <c r="H302" s="5"/>
      <c r="I302" s="5" t="s">
        <v>219</v>
      </c>
      <c r="J302" s="5">
        <v>15685</v>
      </c>
      <c r="K302" s="5">
        <v>3128</v>
      </c>
      <c r="L302" s="5">
        <v>994</v>
      </c>
      <c r="M302" s="5">
        <v>19807</v>
      </c>
      <c r="N302" s="5">
        <v>21</v>
      </c>
      <c r="O302" s="5">
        <v>1</v>
      </c>
      <c r="P302" s="5">
        <v>9</v>
      </c>
      <c r="Q302" s="5">
        <v>9</v>
      </c>
      <c r="R302" s="5">
        <v>0</v>
      </c>
      <c r="S302" s="5">
        <v>0</v>
      </c>
      <c r="T302" s="5">
        <v>31</v>
      </c>
      <c r="U302" s="5">
        <v>0</v>
      </c>
    </row>
    <row r="303">
      <c r="A303" s="20" t="s">
        <v>1720</v>
      </c>
      <c r="B303" s="13" t="str">
        <f>HYPERLINK("http://www.viralnova.com/animal-lover-helps-dogs/","http://www.viralnova.com/animal-lover-helps-dogs/")</f>
        <v>http://www.viralnova.com/animal-lover-helps-dogs/</v>
      </c>
      <c r="C303" s="5">
        <v>43</v>
      </c>
      <c r="D303" s="5" t="s">
        <v>219</v>
      </c>
      <c r="E303" s="5" t="s">
        <v>219</v>
      </c>
      <c r="F303" s="5"/>
      <c r="G303" s="5" t="s">
        <v>219</v>
      </c>
      <c r="H303" s="5"/>
      <c r="I303" s="5" t="s">
        <v>219</v>
      </c>
      <c r="J303" s="5">
        <v>15937</v>
      </c>
      <c r="K303" s="5">
        <v>2992</v>
      </c>
      <c r="L303" s="5">
        <v>722</v>
      </c>
      <c r="M303" s="5">
        <v>19651</v>
      </c>
      <c r="N303" s="5">
        <v>19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</row>
    <row r="304">
      <c r="A304" s="20" t="s">
        <v>1721</v>
      </c>
      <c r="B304" s="13" t="str">
        <f>HYPERLINK("http://www.viralnova.com/grandmother-code/","http://www.viralnova.com/grandmother-code/")</f>
        <v>http://www.viralnova.com/grandmother-code/</v>
      </c>
      <c r="C304" s="5">
        <v>84</v>
      </c>
      <c r="D304" s="5" t="s">
        <v>219</v>
      </c>
      <c r="E304" s="5" t="s">
        <v>219</v>
      </c>
      <c r="F304" s="5"/>
      <c r="G304" s="5" t="s">
        <v>219</v>
      </c>
      <c r="H304" s="5"/>
      <c r="I304" s="5" t="s">
        <v>219</v>
      </c>
      <c r="J304" s="5">
        <v>12731</v>
      </c>
      <c r="K304" s="5">
        <v>5501</v>
      </c>
      <c r="L304" s="5">
        <v>1281</v>
      </c>
      <c r="M304" s="5">
        <v>19513</v>
      </c>
      <c r="N304" s="5">
        <v>68</v>
      </c>
      <c r="O304" s="5">
        <v>3</v>
      </c>
      <c r="P304" s="5">
        <v>14</v>
      </c>
      <c r="Q304" s="5">
        <v>14</v>
      </c>
      <c r="R304" s="5">
        <v>0</v>
      </c>
      <c r="S304" s="5">
        <v>0</v>
      </c>
      <c r="T304" s="5">
        <v>0</v>
      </c>
      <c r="U304" s="5">
        <v>0</v>
      </c>
    </row>
    <row r="305">
      <c r="A305" s="20" t="s">
        <v>1722</v>
      </c>
      <c r="B305" s="13" t="str">
        <f>HYPERLINK("http://www.viralnova.com/lioness-hugs/","http://www.viralnova.com/lioness-hugs/")</f>
        <v>http://www.viralnova.com/lioness-hugs/</v>
      </c>
      <c r="C305" s="5">
        <v>89</v>
      </c>
      <c r="D305" s="5" t="s">
        <v>219</v>
      </c>
      <c r="E305" s="5" t="s">
        <v>219</v>
      </c>
      <c r="F305" s="5"/>
      <c r="G305" s="5" t="s">
        <v>219</v>
      </c>
      <c r="H305" s="5"/>
      <c r="I305" s="5" t="s">
        <v>219</v>
      </c>
      <c r="J305" s="5">
        <v>13583</v>
      </c>
      <c r="K305" s="5">
        <v>3922</v>
      </c>
      <c r="L305" s="5">
        <v>1819</v>
      </c>
      <c r="M305" s="5">
        <v>19324</v>
      </c>
      <c r="N305" s="5">
        <v>72</v>
      </c>
      <c r="O305" s="5">
        <v>8</v>
      </c>
      <c r="P305" s="5">
        <v>66</v>
      </c>
      <c r="Q305" s="5">
        <v>66</v>
      </c>
      <c r="R305" s="5">
        <v>2</v>
      </c>
      <c r="S305" s="5">
        <v>0</v>
      </c>
      <c r="T305" s="5">
        <v>0</v>
      </c>
      <c r="U305" s="5">
        <v>0</v>
      </c>
    </row>
    <row r="306">
      <c r="A306" s="20" t="s">
        <v>1723</v>
      </c>
      <c r="B306" s="13" t="str">
        <f>HYPERLINK("http://www.viralnova.com/school-bus-home/","http://www.viralnova.com/school-bus-home/")</f>
        <v>http://www.viralnova.com/school-bus-home/</v>
      </c>
      <c r="C306" s="5">
        <v>92</v>
      </c>
      <c r="D306" s="5" t="s">
        <v>219</v>
      </c>
      <c r="E306" s="5" t="s">
        <v>219</v>
      </c>
      <c r="F306" s="5"/>
      <c r="G306" s="5" t="s">
        <v>219</v>
      </c>
      <c r="H306" s="5"/>
      <c r="I306" s="5" t="s">
        <v>219</v>
      </c>
      <c r="J306" s="5">
        <v>11665</v>
      </c>
      <c r="K306" s="5">
        <v>5179</v>
      </c>
      <c r="L306" s="5">
        <v>2361</v>
      </c>
      <c r="M306" s="5">
        <v>19205</v>
      </c>
      <c r="N306" s="5">
        <v>43</v>
      </c>
      <c r="O306" s="5">
        <v>8</v>
      </c>
      <c r="P306" s="5">
        <v>44</v>
      </c>
      <c r="Q306" s="5">
        <v>44</v>
      </c>
      <c r="R306" s="5">
        <v>2</v>
      </c>
      <c r="S306" s="5">
        <v>0</v>
      </c>
      <c r="T306" s="5">
        <v>0</v>
      </c>
      <c r="U306" s="5">
        <v>0</v>
      </c>
    </row>
    <row r="307">
      <c r="A307" s="20" t="s">
        <v>1724</v>
      </c>
      <c r="B307" s="13" t="str">
        <f>HYPERLINK("http://www.viralnova.com/10-abortion-survivors/","http://www.viralnova.com/10-abortion-survivors/")</f>
        <v>http://www.viralnova.com/10-abortion-survivors/</v>
      </c>
      <c r="C307" s="5">
        <v>96</v>
      </c>
      <c r="D307" s="5" t="s">
        <v>219</v>
      </c>
      <c r="E307" s="5" t="s">
        <v>219</v>
      </c>
      <c r="F307" s="5"/>
      <c r="G307" s="5" t="s">
        <v>219</v>
      </c>
      <c r="H307" s="5"/>
      <c r="I307" s="5" t="s">
        <v>219</v>
      </c>
      <c r="J307" s="5">
        <v>8876</v>
      </c>
      <c r="K307" s="5">
        <v>7029</v>
      </c>
      <c r="L307" s="5">
        <v>3138</v>
      </c>
      <c r="M307" s="5">
        <v>19043</v>
      </c>
      <c r="N307" s="5">
        <v>83</v>
      </c>
      <c r="O307" s="5">
        <v>0</v>
      </c>
      <c r="P307" s="5">
        <v>17</v>
      </c>
      <c r="Q307" s="5">
        <v>17</v>
      </c>
      <c r="R307" s="5">
        <v>2</v>
      </c>
      <c r="S307" s="5">
        <v>0</v>
      </c>
      <c r="T307" s="5">
        <v>1</v>
      </c>
      <c r="U307" s="5">
        <v>0</v>
      </c>
    </row>
    <row r="308">
      <c r="A308" s="20" t="s">
        <v>1725</v>
      </c>
      <c r="B308" s="13" t="str">
        <f>HYPERLINK("http://www.viralnova.com/i-never-thought-i-would-say-this-but-i-would-live-in-this-shipping-container-the-insides-awesome/","http://www.viralnova.com/i-never-thought-i-would-say-this-but-i-would-live-in-this-shipping-container-the-insides-awesome/")</f>
        <v>http://www.viralnova.com/i-never-thought-i-would-say-this-but-i-would-live-in-this-shipping-container-the-insides-awesome/</v>
      </c>
      <c r="C308" s="5">
        <v>100</v>
      </c>
      <c r="D308" s="5" t="s">
        <v>219</v>
      </c>
      <c r="E308" s="5" t="s">
        <v>219</v>
      </c>
      <c r="F308" s="5"/>
      <c r="G308" s="5" t="s">
        <v>219</v>
      </c>
      <c r="H308" s="5"/>
      <c r="I308" s="5" t="s">
        <v>219</v>
      </c>
      <c r="J308" s="5">
        <v>10620</v>
      </c>
      <c r="K308" s="5">
        <v>4906</v>
      </c>
      <c r="L308" s="5">
        <v>3274</v>
      </c>
      <c r="M308" s="5">
        <v>18800</v>
      </c>
      <c r="N308" s="5">
        <v>68</v>
      </c>
      <c r="O308" s="5">
        <v>16</v>
      </c>
      <c r="P308" s="5">
        <v>70</v>
      </c>
      <c r="Q308" s="5">
        <v>70</v>
      </c>
      <c r="R308" s="5">
        <v>9</v>
      </c>
      <c r="S308" s="5">
        <v>0</v>
      </c>
      <c r="T308" s="5">
        <v>0</v>
      </c>
      <c r="U308" s="5">
        <v>0</v>
      </c>
    </row>
    <row r="309">
      <c r="A309" s="20" t="s">
        <v>1726</v>
      </c>
      <c r="B309" s="13" t="str">
        <f>HYPERLINK("http://www.viralnova.com/pig-rescue/","http://www.viralnova.com/pig-rescue/")</f>
        <v>http://www.viralnova.com/pig-rescue/</v>
      </c>
      <c r="C309" s="5">
        <v>79</v>
      </c>
      <c r="D309" s="5" t="s">
        <v>219</v>
      </c>
      <c r="E309" s="5" t="s">
        <v>219</v>
      </c>
      <c r="F309" s="5"/>
      <c r="G309" s="5" t="s">
        <v>219</v>
      </c>
      <c r="H309" s="5"/>
      <c r="I309" s="5" t="s">
        <v>219</v>
      </c>
      <c r="J309" s="5">
        <v>11854</v>
      </c>
      <c r="K309" s="5">
        <v>4631</v>
      </c>
      <c r="L309" s="5">
        <v>2052</v>
      </c>
      <c r="M309" s="5">
        <v>18537</v>
      </c>
      <c r="N309" s="5">
        <v>29</v>
      </c>
      <c r="O309" s="5">
        <v>0</v>
      </c>
      <c r="P309" s="5">
        <v>39</v>
      </c>
      <c r="Q309" s="5">
        <v>39</v>
      </c>
      <c r="R309" s="5">
        <v>0</v>
      </c>
      <c r="S309" s="5">
        <v>0</v>
      </c>
      <c r="T309" s="5">
        <v>0</v>
      </c>
      <c r="U309" s="5">
        <v>0</v>
      </c>
    </row>
    <row r="310">
      <c r="A310" s="20" t="s">
        <v>1727</v>
      </c>
      <c r="B310" s="13" t="str">
        <f>HYPERLINK("http://www.viralnova.com/wow-this-little-town-went-all-out-for-christmas-wait-what-look-a-little-closer/","http://www.viralnova.com/wow-this-little-town-went-all-out-for-christmas-wait-what-look-a-little-closer/")</f>
        <v>http://www.viralnova.com/wow-this-little-town-went-all-out-for-christmas-wait-what-look-a-little-closer/</v>
      </c>
      <c r="C310" s="5">
        <v>83</v>
      </c>
      <c r="D310" s="5" t="s">
        <v>219</v>
      </c>
      <c r="E310" s="5" t="s">
        <v>219</v>
      </c>
      <c r="F310" s="5"/>
      <c r="G310" s="5" t="s">
        <v>219</v>
      </c>
      <c r="H310" s="5"/>
      <c r="I310" s="5" t="s">
        <v>219</v>
      </c>
      <c r="J310" s="5">
        <v>9289</v>
      </c>
      <c r="K310" s="5">
        <v>5126</v>
      </c>
      <c r="L310" s="5">
        <v>3640</v>
      </c>
      <c r="M310" s="5">
        <v>18055</v>
      </c>
      <c r="N310" s="5">
        <v>17</v>
      </c>
      <c r="O310" s="5">
        <v>2</v>
      </c>
      <c r="P310" s="5">
        <v>31</v>
      </c>
      <c r="Q310" s="5">
        <v>31</v>
      </c>
      <c r="R310" s="5">
        <v>1</v>
      </c>
      <c r="S310" s="5">
        <v>0</v>
      </c>
      <c r="T310" s="5">
        <v>13</v>
      </c>
      <c r="U310" s="5">
        <v>0</v>
      </c>
    </row>
    <row r="311">
      <c r="A311" s="20" t="s">
        <v>1728</v>
      </c>
      <c r="B311" s="13" t="str">
        <f>HYPERLINK("http://www.viralnova.com/selfless-boy-santa-letter/","http://www.viralnova.com/selfless-boy-santa-letter/")</f>
        <v>http://www.viralnova.com/selfless-boy-santa-letter/</v>
      </c>
      <c r="C311" s="5">
        <v>62</v>
      </c>
      <c r="D311" s="5" t="s">
        <v>219</v>
      </c>
      <c r="E311" s="5" t="s">
        <v>219</v>
      </c>
      <c r="F311" s="5"/>
      <c r="G311" s="5" t="s">
        <v>219</v>
      </c>
      <c r="H311" s="5"/>
      <c r="I311" s="5" t="s">
        <v>219</v>
      </c>
      <c r="J311" s="5">
        <v>12793</v>
      </c>
      <c r="K311" s="5">
        <v>3459</v>
      </c>
      <c r="L311" s="5">
        <v>1355</v>
      </c>
      <c r="M311" s="5">
        <v>17607</v>
      </c>
      <c r="N311" s="5">
        <v>36</v>
      </c>
      <c r="O311" s="5">
        <v>4</v>
      </c>
      <c r="P311" s="5">
        <v>1</v>
      </c>
      <c r="Q311" s="5">
        <v>1</v>
      </c>
      <c r="R311" s="5">
        <v>1</v>
      </c>
      <c r="S311" s="5">
        <v>0</v>
      </c>
      <c r="T311" s="5">
        <v>0</v>
      </c>
      <c r="U311" s="5">
        <v>0</v>
      </c>
    </row>
    <row r="312">
      <c r="A312" s="20" t="s">
        <v>1729</v>
      </c>
      <c r="B312" s="13" t="str">
        <f>HYPERLINK("http://www.viralnova.com/corgi-befriends-wild-friend/","http://www.viralnova.com/corgi-befriends-wild-friend/")</f>
        <v>http://www.viralnova.com/corgi-befriends-wild-friend/</v>
      </c>
      <c r="C312" s="5">
        <v>38</v>
      </c>
      <c r="D312" s="5" t="s">
        <v>219</v>
      </c>
      <c r="E312" s="5" t="s">
        <v>219</v>
      </c>
      <c r="F312" s="5"/>
      <c r="G312" s="5" t="s">
        <v>219</v>
      </c>
      <c r="H312" s="5"/>
      <c r="I312" s="5" t="s">
        <v>219</v>
      </c>
      <c r="J312" s="5">
        <v>12209</v>
      </c>
      <c r="K312" s="5">
        <v>3716</v>
      </c>
      <c r="L312" s="5">
        <v>1552</v>
      </c>
      <c r="M312" s="5">
        <v>17477</v>
      </c>
      <c r="N312" s="5">
        <v>32</v>
      </c>
      <c r="O312" s="5">
        <v>5</v>
      </c>
      <c r="P312" s="5">
        <v>12</v>
      </c>
      <c r="Q312" s="5">
        <v>12</v>
      </c>
      <c r="R312" s="5">
        <v>0</v>
      </c>
      <c r="S312" s="5">
        <v>0</v>
      </c>
      <c r="T312" s="5">
        <v>0</v>
      </c>
      <c r="U312" s="5">
        <v>0</v>
      </c>
    </row>
    <row r="313">
      <c r="A313" s="20" t="s">
        <v>1730</v>
      </c>
      <c r="B313" s="13" t="str">
        <f>HYPERLINK("http://www.viralnova.com/passive-aggressive-notes/","http://www.viralnova.com/passive-aggressive-notes/")</f>
        <v>http://www.viralnova.com/passive-aggressive-notes/</v>
      </c>
      <c r="C313" s="5">
        <v>100</v>
      </c>
      <c r="D313" s="5" t="s">
        <v>219</v>
      </c>
      <c r="E313" s="5" t="s">
        <v>219</v>
      </c>
      <c r="F313" s="5"/>
      <c r="G313" s="5" t="s">
        <v>219</v>
      </c>
      <c r="H313" s="5"/>
      <c r="I313" s="5" t="s">
        <v>219</v>
      </c>
      <c r="J313" s="5">
        <v>12134</v>
      </c>
      <c r="K313" s="5">
        <v>3757</v>
      </c>
      <c r="L313" s="5">
        <v>1520</v>
      </c>
      <c r="M313" s="5">
        <v>17411</v>
      </c>
      <c r="N313" s="5">
        <v>22</v>
      </c>
      <c r="O313" s="5">
        <v>11</v>
      </c>
      <c r="P313" s="5">
        <v>26</v>
      </c>
      <c r="Q313" s="5">
        <v>26</v>
      </c>
      <c r="R313" s="5">
        <v>1</v>
      </c>
      <c r="S313" s="5">
        <v>0</v>
      </c>
      <c r="T313" s="5">
        <v>0</v>
      </c>
      <c r="U313" s="5">
        <v>0</v>
      </c>
    </row>
    <row r="314">
      <c r="A314" s="20" t="s">
        <v>1731</v>
      </c>
      <c r="B314" s="13" t="str">
        <f>HYPERLINK("http://www.viralnova.com/adopted-siblings/","http://www.viralnova.com/adopted-siblings/")</f>
        <v>http://www.viralnova.com/adopted-siblings/</v>
      </c>
      <c r="C314" s="5">
        <v>100</v>
      </c>
      <c r="D314" s="5" t="s">
        <v>219</v>
      </c>
      <c r="E314" s="5" t="s">
        <v>219</v>
      </c>
      <c r="F314" s="5"/>
      <c r="G314" s="5" t="s">
        <v>219</v>
      </c>
      <c r="H314" s="5"/>
      <c r="I314" s="5" t="s">
        <v>219</v>
      </c>
      <c r="J314" s="5">
        <v>12346</v>
      </c>
      <c r="K314" s="5">
        <v>3818</v>
      </c>
      <c r="L314" s="5">
        <v>1091</v>
      </c>
      <c r="M314" s="5">
        <v>17255</v>
      </c>
      <c r="N314" s="5">
        <v>21</v>
      </c>
      <c r="O314" s="5">
        <v>1</v>
      </c>
      <c r="P314" s="5">
        <v>11</v>
      </c>
      <c r="Q314" s="5">
        <v>11</v>
      </c>
      <c r="R314" s="5">
        <v>0</v>
      </c>
      <c r="S314" s="5">
        <v>0</v>
      </c>
      <c r="T314" s="5">
        <v>0</v>
      </c>
      <c r="U314" s="5">
        <v>0</v>
      </c>
    </row>
    <row r="315">
      <c r="A315" s="20" t="s">
        <v>1732</v>
      </c>
      <c r="B315" s="13" t="str">
        <f>HYPERLINK("http://www.viralnova.com/dog-rides-in-kayak/","http://www.viralnova.com/dog-rides-in-kayak/")</f>
        <v>http://www.viralnova.com/dog-rides-in-kayak/</v>
      </c>
      <c r="C315" s="5">
        <v>97</v>
      </c>
      <c r="D315" s="5" t="s">
        <v>219</v>
      </c>
      <c r="E315" s="5" t="s">
        <v>219</v>
      </c>
      <c r="F315" s="5"/>
      <c r="G315" s="5" t="s">
        <v>219</v>
      </c>
      <c r="H315" s="5"/>
      <c r="I315" s="5" t="s">
        <v>219</v>
      </c>
      <c r="J315" s="5">
        <v>9888</v>
      </c>
      <c r="K315" s="5">
        <v>5800</v>
      </c>
      <c r="L315" s="5">
        <v>1373</v>
      </c>
      <c r="M315" s="5">
        <v>17061</v>
      </c>
      <c r="N315" s="5">
        <v>95</v>
      </c>
      <c r="O315" s="5">
        <v>3</v>
      </c>
      <c r="P315" s="5">
        <v>21</v>
      </c>
      <c r="Q315" s="5">
        <v>21</v>
      </c>
      <c r="R315" s="5">
        <v>3</v>
      </c>
      <c r="S315" s="5">
        <v>0</v>
      </c>
      <c r="T315" s="5">
        <v>0</v>
      </c>
      <c r="U315" s="5">
        <v>0</v>
      </c>
    </row>
    <row r="316">
      <c r="A316" s="20" t="s">
        <v>1733</v>
      </c>
      <c r="B316" s="13" t="str">
        <f>HYPERLINK("http://www.viralnova.com/some-jerks-vandalized-this-guys-garage-door-and-his-revenge-is-simply-awesome/","http://www.viralnova.com/some-jerks-vandalized-this-guys-garage-door-and-his-revenge-is-simply-awesome/")</f>
        <v>http://www.viralnova.com/some-jerks-vandalized-this-guys-garage-door-and-his-revenge-is-simply-awesome/</v>
      </c>
      <c r="C316" s="5">
        <v>82</v>
      </c>
      <c r="D316" s="5" t="s">
        <v>219</v>
      </c>
      <c r="E316" s="5" t="s">
        <v>219</v>
      </c>
      <c r="F316" s="5"/>
      <c r="G316" s="5" t="s">
        <v>219</v>
      </c>
      <c r="H316" s="5"/>
      <c r="I316" s="5" t="s">
        <v>219</v>
      </c>
      <c r="J316" s="5">
        <v>13189</v>
      </c>
      <c r="K316" s="5">
        <v>2998</v>
      </c>
      <c r="L316" s="5">
        <v>781</v>
      </c>
      <c r="M316" s="5">
        <v>16968</v>
      </c>
      <c r="N316" s="5">
        <v>41</v>
      </c>
      <c r="O316" s="5">
        <v>3</v>
      </c>
      <c r="P316" s="5">
        <v>7</v>
      </c>
      <c r="Q316" s="5">
        <v>7</v>
      </c>
      <c r="R316" s="5">
        <v>1</v>
      </c>
      <c r="S316" s="5">
        <v>0</v>
      </c>
      <c r="T316" s="5">
        <v>0</v>
      </c>
      <c r="U316" s="5">
        <v>0</v>
      </c>
    </row>
    <row r="317">
      <c r="A317" s="20" t="s">
        <v>1734</v>
      </c>
      <c r="B317" s="13" t="str">
        <f>HYPERLINK("http://www.viralnova.com/abandoned-mansion-belgium/","http://www.viralnova.com/abandoned-mansion-belgium/")</f>
        <v>http://www.viralnova.com/abandoned-mansion-belgium/</v>
      </c>
      <c r="C317" s="5">
        <v>96</v>
      </c>
      <c r="D317" s="5" t="s">
        <v>219</v>
      </c>
      <c r="E317" s="5" t="s">
        <v>219</v>
      </c>
      <c r="F317" s="5"/>
      <c r="G317" s="5" t="s">
        <v>219</v>
      </c>
      <c r="H317" s="5"/>
      <c r="I317" s="5" t="s">
        <v>219</v>
      </c>
      <c r="J317" s="5">
        <v>8335</v>
      </c>
      <c r="K317" s="5">
        <v>3706</v>
      </c>
      <c r="L317" s="5">
        <v>4710</v>
      </c>
      <c r="M317" s="5">
        <v>16751</v>
      </c>
      <c r="N317" s="5">
        <v>80</v>
      </c>
      <c r="O317" s="5">
        <v>27</v>
      </c>
      <c r="P317" s="5">
        <v>790</v>
      </c>
      <c r="Q317" s="5">
        <v>790</v>
      </c>
      <c r="R317" s="5">
        <v>3</v>
      </c>
      <c r="S317" s="5">
        <v>0</v>
      </c>
      <c r="T317" s="5">
        <v>5598</v>
      </c>
      <c r="U317" s="5">
        <v>0</v>
      </c>
    </row>
    <row r="318">
      <c r="A318" s="20" t="s">
        <v>1735</v>
      </c>
      <c r="B318" s="13" t="str">
        <f>HYPERLINK("http://www.viralnova.com/this-anonymous-note-was-left-on-a-car-in-a-handicapped-spot/","http://www.viralnova.com/this-anonymous-note-was-left-on-a-car-in-a-handicapped-spot/")</f>
        <v>http://www.viralnova.com/this-anonymous-note-was-left-on-a-car-in-a-handicapped-spot/</v>
      </c>
      <c r="C318" s="5">
        <v>59</v>
      </c>
      <c r="D318" s="5" t="s">
        <v>219</v>
      </c>
      <c r="E318" s="5" t="s">
        <v>219</v>
      </c>
      <c r="F318" s="5"/>
      <c r="G318" s="5" t="s">
        <v>219</v>
      </c>
      <c r="H318" s="5"/>
      <c r="I318" s="5" t="s">
        <v>219</v>
      </c>
      <c r="J318" s="5">
        <v>10818</v>
      </c>
      <c r="K318" s="5">
        <v>3883</v>
      </c>
      <c r="L318" s="5">
        <v>2033</v>
      </c>
      <c r="M318" s="5">
        <v>16734</v>
      </c>
      <c r="N318" s="5">
        <v>12</v>
      </c>
      <c r="O318" s="5">
        <v>0</v>
      </c>
      <c r="P318" s="5">
        <v>2</v>
      </c>
      <c r="Q318" s="5">
        <v>2</v>
      </c>
      <c r="R318" s="5">
        <v>0</v>
      </c>
      <c r="S318" s="5">
        <v>0</v>
      </c>
      <c r="T318" s="5">
        <v>0</v>
      </c>
      <c r="U318" s="5">
        <v>0</v>
      </c>
    </row>
    <row r="319">
      <c r="A319" s="20" t="s">
        <v>1736</v>
      </c>
      <c r="B319" s="13" t="str">
        <f>HYPERLINK("http://www.viralnova.com/hay-bales/","http://www.viralnova.com/hay-bales/")</f>
        <v>http://www.viralnova.com/hay-bales/</v>
      </c>
      <c r="C319" s="5">
        <v>85</v>
      </c>
      <c r="D319" s="5" t="s">
        <v>219</v>
      </c>
      <c r="E319" s="5" t="s">
        <v>219</v>
      </c>
      <c r="F319" s="5"/>
      <c r="G319" s="5" t="s">
        <v>219</v>
      </c>
      <c r="H319" s="5"/>
      <c r="I319" s="5" t="s">
        <v>219</v>
      </c>
      <c r="J319" s="5">
        <v>10430</v>
      </c>
      <c r="K319" s="5">
        <v>5055</v>
      </c>
      <c r="L319" s="5">
        <v>1107</v>
      </c>
      <c r="M319" s="5">
        <v>16592</v>
      </c>
      <c r="N319" s="5">
        <v>17</v>
      </c>
      <c r="O319" s="5">
        <v>8</v>
      </c>
      <c r="P319" s="5">
        <v>53</v>
      </c>
      <c r="Q319" s="5">
        <v>53</v>
      </c>
      <c r="R319" s="5">
        <v>2</v>
      </c>
      <c r="S319" s="5">
        <v>0</v>
      </c>
      <c r="T319" s="5">
        <v>102</v>
      </c>
      <c r="U319" s="5">
        <v>0</v>
      </c>
    </row>
    <row r="320">
      <c r="A320" s="20" t="s">
        <v>1737</v>
      </c>
      <c r="B320" s="13" t="str">
        <f>HYPERLINK("http://www.viralnova.com/lost-stuffed-animal/","http://www.viralnova.com/lost-stuffed-animal/")</f>
        <v>http://www.viralnova.com/lost-stuffed-animal/</v>
      </c>
      <c r="C320" s="5">
        <v>88</v>
      </c>
      <c r="D320" s="5" t="s">
        <v>219</v>
      </c>
      <c r="E320" s="5" t="s">
        <v>219</v>
      </c>
      <c r="F320" s="5"/>
      <c r="G320" s="5" t="s">
        <v>219</v>
      </c>
      <c r="H320" s="5"/>
      <c r="I320" s="5" t="s">
        <v>219</v>
      </c>
      <c r="J320" s="5">
        <v>10735</v>
      </c>
      <c r="K320" s="5">
        <v>3904</v>
      </c>
      <c r="L320" s="5">
        <v>1926</v>
      </c>
      <c r="M320" s="5">
        <v>16565</v>
      </c>
      <c r="N320" s="5">
        <v>63</v>
      </c>
      <c r="O320" s="5">
        <v>3</v>
      </c>
      <c r="P320" s="5">
        <v>6</v>
      </c>
      <c r="Q320" s="5">
        <v>6</v>
      </c>
      <c r="R320" s="5">
        <v>4</v>
      </c>
      <c r="S320" s="5">
        <v>0</v>
      </c>
      <c r="T320" s="5">
        <v>0</v>
      </c>
      <c r="U320" s="5">
        <v>0</v>
      </c>
    </row>
    <row r="321">
      <c r="A321" s="20" t="s">
        <v>1738</v>
      </c>
      <c r="B321" s="13" t="str">
        <f>HYPERLINK("http://www.viralnova.com/dying-father-promise/","http://www.viralnova.com/dying-father-promise/")</f>
        <v>http://www.viralnova.com/dying-father-promise/</v>
      </c>
      <c r="C321" s="5">
        <v>83</v>
      </c>
      <c r="D321" s="5" t="s">
        <v>219</v>
      </c>
      <c r="E321" s="5" t="s">
        <v>219</v>
      </c>
      <c r="F321" s="5"/>
      <c r="G321" s="5" t="s">
        <v>219</v>
      </c>
      <c r="H321" s="5"/>
      <c r="I321" s="5" t="s">
        <v>219</v>
      </c>
      <c r="J321" s="5">
        <v>9740</v>
      </c>
      <c r="K321" s="5">
        <v>5339</v>
      </c>
      <c r="L321" s="5">
        <v>1315</v>
      </c>
      <c r="M321" s="5">
        <v>16394</v>
      </c>
      <c r="N321" s="5">
        <v>23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>
      <c r="A322" s="20" t="s">
        <v>1739</v>
      </c>
      <c r="B322" s="13" t="str">
        <f>HYPERLINK("http://www.viralnova.com/valentino-rescue/","http://www.viralnova.com/valentino-rescue/")</f>
        <v>http://www.viralnova.com/valentino-rescue/</v>
      </c>
      <c r="C322" s="5">
        <v>90</v>
      </c>
      <c r="D322" s="5" t="s">
        <v>219</v>
      </c>
      <c r="E322" s="5" t="s">
        <v>219</v>
      </c>
      <c r="F322" s="5"/>
      <c r="G322" s="5" t="s">
        <v>219</v>
      </c>
      <c r="H322" s="5"/>
      <c r="I322" s="5" t="s">
        <v>219</v>
      </c>
      <c r="J322" s="5">
        <v>10657</v>
      </c>
      <c r="K322" s="5">
        <v>3857</v>
      </c>
      <c r="L322" s="5">
        <v>1727</v>
      </c>
      <c r="M322" s="5">
        <v>16241</v>
      </c>
      <c r="N322" s="5">
        <v>19</v>
      </c>
      <c r="O322" s="5">
        <v>4</v>
      </c>
      <c r="P322" s="5">
        <v>4</v>
      </c>
      <c r="Q322" s="5">
        <v>4</v>
      </c>
      <c r="R322" s="5">
        <v>2</v>
      </c>
      <c r="S322" s="5">
        <v>0</v>
      </c>
      <c r="T322" s="5">
        <v>5</v>
      </c>
      <c r="U322" s="5">
        <v>0</v>
      </c>
    </row>
    <row r="323">
      <c r="A323" s="20" t="s">
        <v>1740</v>
      </c>
      <c r="B323" s="13" t="str">
        <f>HYPERLINK("http://www.viralnova.com/abandoned-holyland/","http://www.viralnova.com/abandoned-holyland/")</f>
        <v>http://www.viralnova.com/abandoned-holyland/</v>
      </c>
      <c r="C323" s="5">
        <v>78</v>
      </c>
      <c r="D323" s="5" t="s">
        <v>219</v>
      </c>
      <c r="E323" s="5" t="s">
        <v>219</v>
      </c>
      <c r="F323" s="5"/>
      <c r="G323" s="5" t="s">
        <v>219</v>
      </c>
      <c r="H323" s="5"/>
      <c r="I323" s="5" t="s">
        <v>219</v>
      </c>
      <c r="J323" s="5">
        <v>7123</v>
      </c>
      <c r="K323" s="5">
        <v>4735</v>
      </c>
      <c r="L323" s="5">
        <v>3993</v>
      </c>
      <c r="M323" s="5">
        <v>15851</v>
      </c>
      <c r="N323" s="5">
        <v>73</v>
      </c>
      <c r="O323" s="5">
        <v>22</v>
      </c>
      <c r="P323" s="5">
        <v>63</v>
      </c>
      <c r="Q323" s="5">
        <v>63</v>
      </c>
      <c r="R323" s="5">
        <v>0</v>
      </c>
      <c r="S323" s="5">
        <v>0</v>
      </c>
      <c r="T323" s="5">
        <v>4358</v>
      </c>
      <c r="U323" s="5">
        <v>0</v>
      </c>
    </row>
    <row r="324">
      <c r="A324" s="20" t="s">
        <v>1741</v>
      </c>
      <c r="B324" s="13" t="str">
        <f>HYPERLINK("http://www.viralnova.com/childhood-photo-recreation/","http://www.viralnova.com/childhood-photo-recreation/")</f>
        <v>http://www.viralnova.com/childhood-photo-recreation/</v>
      </c>
      <c r="C324" s="5">
        <v>60</v>
      </c>
      <c r="D324" s="5" t="s">
        <v>219</v>
      </c>
      <c r="E324" s="5" t="s">
        <v>219</v>
      </c>
      <c r="F324" s="5"/>
      <c r="G324" s="5" t="s">
        <v>219</v>
      </c>
      <c r="H324" s="5"/>
      <c r="I324" s="5" t="s">
        <v>219</v>
      </c>
      <c r="J324" s="5">
        <v>11112</v>
      </c>
      <c r="K324" s="5">
        <v>2403</v>
      </c>
      <c r="L324" s="5">
        <v>1901</v>
      </c>
      <c r="M324" s="5">
        <v>15416</v>
      </c>
      <c r="N324" s="5">
        <v>9</v>
      </c>
      <c r="O324" s="5">
        <v>0</v>
      </c>
      <c r="P324" s="5">
        <v>84</v>
      </c>
      <c r="Q324" s="5">
        <v>84</v>
      </c>
      <c r="R324" s="5">
        <v>0</v>
      </c>
      <c r="S324" s="5">
        <v>0</v>
      </c>
      <c r="T324" s="5">
        <v>0</v>
      </c>
      <c r="U324" s="5">
        <v>0</v>
      </c>
    </row>
    <row r="325">
      <c r="A325" s="20" t="s">
        <v>1742</v>
      </c>
      <c r="B325" s="13" t="str">
        <f>HYPERLINK("http://www.viralnova.com/bunny-hutch/","http://www.viralnova.com/bunny-hutch/")</f>
        <v>http://www.viralnova.com/bunny-hutch/</v>
      </c>
      <c r="C325" s="5">
        <v>84</v>
      </c>
      <c r="D325" s="5" t="s">
        <v>219</v>
      </c>
      <c r="E325" s="5" t="s">
        <v>219</v>
      </c>
      <c r="F325" s="5"/>
      <c r="G325" s="5" t="s">
        <v>219</v>
      </c>
      <c r="H325" s="5"/>
      <c r="I325" s="5" t="s">
        <v>219</v>
      </c>
      <c r="J325" s="5">
        <v>8819</v>
      </c>
      <c r="K325" s="5">
        <v>4045</v>
      </c>
      <c r="L325" s="5">
        <v>2451</v>
      </c>
      <c r="M325" s="5">
        <v>15315</v>
      </c>
      <c r="N325" s="5">
        <v>5</v>
      </c>
      <c r="O325" s="5">
        <v>6</v>
      </c>
      <c r="P325" s="5">
        <v>734</v>
      </c>
      <c r="Q325" s="5">
        <v>734</v>
      </c>
      <c r="R325" s="5">
        <v>0</v>
      </c>
      <c r="S325" s="5">
        <v>0</v>
      </c>
      <c r="T325" s="5">
        <v>0</v>
      </c>
      <c r="U325" s="5">
        <v>0</v>
      </c>
    </row>
    <row r="326">
      <c r="A326" s="20" t="s">
        <v>1743</v>
      </c>
      <c r="B326" s="13" t="str">
        <f>HYPERLINK("http://www.viralnova.com/hero-dog-funeral/","http://www.viralnova.com/hero-dog-funeral/")</f>
        <v>http://www.viralnova.com/hero-dog-funeral/</v>
      </c>
      <c r="C326" s="5">
        <v>51</v>
      </c>
      <c r="D326" s="5" t="s">
        <v>219</v>
      </c>
      <c r="E326" s="5" t="s">
        <v>219</v>
      </c>
      <c r="F326" s="5"/>
      <c r="G326" s="5" t="s">
        <v>219</v>
      </c>
      <c r="H326" s="5"/>
      <c r="I326" s="5" t="s">
        <v>219</v>
      </c>
      <c r="J326" s="5">
        <v>11980</v>
      </c>
      <c r="K326" s="5">
        <v>2334</v>
      </c>
      <c r="L326" s="5">
        <v>838</v>
      </c>
      <c r="M326" s="5">
        <v>15152</v>
      </c>
      <c r="N326" s="5">
        <v>22</v>
      </c>
      <c r="O326" s="5">
        <v>0</v>
      </c>
      <c r="P326" s="5">
        <v>7</v>
      </c>
      <c r="Q326" s="5">
        <v>7</v>
      </c>
      <c r="R326" s="5">
        <v>0</v>
      </c>
      <c r="S326" s="5">
        <v>0</v>
      </c>
      <c r="T326" s="5">
        <v>0</v>
      </c>
      <c r="U326" s="5">
        <v>0</v>
      </c>
    </row>
    <row r="327">
      <c r="A327" s="20" t="s">
        <v>1744</v>
      </c>
      <c r="B327" s="13" t="str">
        <f>HYPERLINK("http://www.viralnova.com/moved-a-mountain/","http://www.viralnova.com/moved-a-mountain/")</f>
        <v>http://www.viralnova.com/moved-a-mountain/</v>
      </c>
      <c r="C327" s="5">
        <v>49</v>
      </c>
      <c r="D327" s="5" t="s">
        <v>219</v>
      </c>
      <c r="E327" s="5" t="s">
        <v>219</v>
      </c>
      <c r="F327" s="5"/>
      <c r="G327" s="5" t="s">
        <v>219</v>
      </c>
      <c r="H327" s="5"/>
      <c r="I327" s="5" t="s">
        <v>219</v>
      </c>
      <c r="J327" s="5">
        <v>9637</v>
      </c>
      <c r="K327" s="5">
        <v>4116</v>
      </c>
      <c r="L327" s="5">
        <v>1056</v>
      </c>
      <c r="M327" s="5">
        <v>14809</v>
      </c>
      <c r="N327" s="5">
        <v>35</v>
      </c>
      <c r="O327" s="5">
        <v>5</v>
      </c>
      <c r="P327" s="5">
        <v>17</v>
      </c>
      <c r="Q327" s="5">
        <v>17</v>
      </c>
      <c r="R327" s="5">
        <v>1</v>
      </c>
      <c r="S327" s="5">
        <v>0</v>
      </c>
      <c r="T327" s="5">
        <v>0</v>
      </c>
      <c r="U327" s="5">
        <v>0</v>
      </c>
    </row>
    <row r="328">
      <c r="A328" s="20" t="s">
        <v>1745</v>
      </c>
      <c r="B328" s="13" t="str">
        <f>HYPERLINK("http://www.viralnova.com/heart-meadow/","http://www.viralnova.com/heart-meadow/")</f>
        <v>http://www.viralnova.com/heart-meadow/</v>
      </c>
      <c r="C328" s="5">
        <v>94</v>
      </c>
      <c r="D328" s="5" t="s">
        <v>219</v>
      </c>
      <c r="E328" s="5" t="s">
        <v>219</v>
      </c>
      <c r="F328" s="5"/>
      <c r="G328" s="5" t="s">
        <v>219</v>
      </c>
      <c r="H328" s="5"/>
      <c r="I328" s="5" t="s">
        <v>219</v>
      </c>
      <c r="J328" s="5">
        <v>10423</v>
      </c>
      <c r="K328" s="5">
        <v>3358</v>
      </c>
      <c r="L328" s="5">
        <v>958</v>
      </c>
      <c r="M328" s="5">
        <v>14739</v>
      </c>
      <c r="N328" s="5">
        <v>42</v>
      </c>
      <c r="O328" s="5">
        <v>19</v>
      </c>
      <c r="P328" s="5">
        <v>20</v>
      </c>
      <c r="Q328" s="5">
        <v>20</v>
      </c>
      <c r="R328" s="5">
        <v>0</v>
      </c>
      <c r="S328" s="5">
        <v>0</v>
      </c>
      <c r="T328" s="5">
        <v>0</v>
      </c>
      <c r="U328" s="5">
        <v>0</v>
      </c>
    </row>
    <row r="329">
      <c r="A329" s="20" t="s">
        <v>1746</v>
      </c>
      <c r="B329" s="13" t="str">
        <f>HYPERLINK("http://www.viralnova.com/this-woman-should-have-died/","http://www.viralnova.com/this-woman-should-have-died/")</f>
        <v>http://www.viralnova.com/this-woman-should-have-died/</v>
      </c>
      <c r="C329" s="5">
        <v>63</v>
      </c>
      <c r="D329" s="5" t="s">
        <v>219</v>
      </c>
      <c r="E329" s="5" t="s">
        <v>219</v>
      </c>
      <c r="F329" s="5"/>
      <c r="G329" s="5" t="s">
        <v>219</v>
      </c>
      <c r="H329" s="5"/>
      <c r="I329" s="5" t="s">
        <v>219</v>
      </c>
      <c r="J329" s="5">
        <v>9104</v>
      </c>
      <c r="K329" s="5">
        <v>4088</v>
      </c>
      <c r="L329" s="5">
        <v>1518</v>
      </c>
      <c r="M329" s="5">
        <v>14710</v>
      </c>
      <c r="N329" s="5">
        <v>16</v>
      </c>
      <c r="O329" s="5">
        <v>2</v>
      </c>
      <c r="P329" s="5">
        <v>1</v>
      </c>
      <c r="Q329" s="5">
        <v>1</v>
      </c>
      <c r="R329" s="5">
        <v>0</v>
      </c>
      <c r="S329" s="5">
        <v>0</v>
      </c>
      <c r="T329" s="5">
        <v>0</v>
      </c>
      <c r="U329" s="5">
        <v>0</v>
      </c>
    </row>
    <row r="330">
      <c r="A330" s="20" t="s">
        <v>1747</v>
      </c>
      <c r="B330" s="13" t="str">
        <f>HYPERLINK("http://www.viralnova.com/blind-golden-retriever-knows-how-to-love-life/","http://www.viralnova.com/blind-golden-retriever-knows-how-to-love-life/")</f>
        <v>http://www.viralnova.com/blind-golden-retriever-knows-how-to-love-life/</v>
      </c>
      <c r="C330" s="5">
        <v>45</v>
      </c>
      <c r="D330" s="5" t="s">
        <v>219</v>
      </c>
      <c r="E330" s="5" t="s">
        <v>219</v>
      </c>
      <c r="F330" s="5"/>
      <c r="G330" s="5" t="s">
        <v>219</v>
      </c>
      <c r="H330" s="5"/>
      <c r="I330" s="5" t="s">
        <v>219</v>
      </c>
      <c r="J330" s="5">
        <v>10535</v>
      </c>
      <c r="K330" s="5">
        <v>3192</v>
      </c>
      <c r="L330" s="5">
        <v>801</v>
      </c>
      <c r="M330" s="5">
        <v>14528</v>
      </c>
      <c r="N330" s="5">
        <v>9</v>
      </c>
      <c r="O330" s="5">
        <v>0</v>
      </c>
      <c r="P330" s="5">
        <v>53</v>
      </c>
      <c r="Q330" s="5">
        <v>53</v>
      </c>
      <c r="R330" s="5">
        <v>3</v>
      </c>
      <c r="S330" s="5">
        <v>0</v>
      </c>
      <c r="T330" s="5">
        <v>0</v>
      </c>
      <c r="U330" s="5">
        <v>0</v>
      </c>
    </row>
    <row r="331">
      <c r="A331" s="20" t="s">
        <v>1748</v>
      </c>
      <c r="B331" s="13" t="str">
        <f>HYPERLINK("http://www.viralnova.com/girl-killed/","http://www.viralnova.com/girl-killed/")</f>
        <v>http://www.viralnova.com/girl-killed/</v>
      </c>
      <c r="C331" s="5">
        <v>66</v>
      </c>
      <c r="D331" s="5" t="s">
        <v>219</v>
      </c>
      <c r="E331" s="5" t="s">
        <v>219</v>
      </c>
      <c r="F331" s="5"/>
      <c r="G331" s="5" t="s">
        <v>219</v>
      </c>
      <c r="H331" s="5"/>
      <c r="I331" s="5" t="s">
        <v>219</v>
      </c>
      <c r="J331" s="5">
        <v>10834</v>
      </c>
      <c r="K331" s="5">
        <v>2460</v>
      </c>
      <c r="L331" s="5">
        <v>1152</v>
      </c>
      <c r="M331" s="5">
        <v>14446</v>
      </c>
      <c r="N331" s="5">
        <v>13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</row>
    <row r="332">
      <c r="A332" s="20" t="s">
        <v>1749</v>
      </c>
      <c r="B332" s="13" t="str">
        <f>HYPERLINK("http://www.viralnova.com/dying-baby-squirrel/","http://www.viralnova.com/dying-baby-squirrel/")</f>
        <v>http://www.viralnova.com/dying-baby-squirrel/</v>
      </c>
      <c r="C332" s="5">
        <v>79</v>
      </c>
      <c r="D332" s="5" t="s">
        <v>219</v>
      </c>
      <c r="E332" s="5" t="s">
        <v>219</v>
      </c>
      <c r="F332" s="5"/>
      <c r="G332" s="5" t="s">
        <v>219</v>
      </c>
      <c r="H332" s="5"/>
      <c r="I332" s="5" t="s">
        <v>219</v>
      </c>
      <c r="J332" s="5">
        <v>9390</v>
      </c>
      <c r="K332" s="5">
        <v>3126</v>
      </c>
      <c r="L332" s="5">
        <v>1612</v>
      </c>
      <c r="M332" s="5">
        <v>14128</v>
      </c>
      <c r="N332" s="5">
        <v>28</v>
      </c>
      <c r="O332" s="5">
        <v>4</v>
      </c>
      <c r="P332" s="5">
        <v>3</v>
      </c>
      <c r="Q332" s="5">
        <v>3</v>
      </c>
      <c r="R332" s="5">
        <v>0</v>
      </c>
      <c r="S332" s="5">
        <v>0</v>
      </c>
      <c r="T332" s="5">
        <v>0</v>
      </c>
      <c r="U332" s="5">
        <v>0</v>
      </c>
    </row>
    <row r="333">
      <c r="A333" s="20" t="s">
        <v>1750</v>
      </c>
      <c r="B333" s="13" t="str">
        <f>HYPERLINK("http://www.viralnova.com/cats-are-jerks/","http://www.viralnova.com/cats-are-jerks/")</f>
        <v>http://www.viralnova.com/cats-are-jerks/</v>
      </c>
      <c r="C333" s="5">
        <v>84</v>
      </c>
      <c r="D333" s="5" t="s">
        <v>219</v>
      </c>
      <c r="E333" s="5" t="s">
        <v>219</v>
      </c>
      <c r="F333" s="5"/>
      <c r="G333" s="5" t="s">
        <v>219</v>
      </c>
      <c r="H333" s="5"/>
      <c r="I333" s="5" t="s">
        <v>219</v>
      </c>
      <c r="J333" s="5">
        <v>7217</v>
      </c>
      <c r="K333" s="5">
        <v>4866</v>
      </c>
      <c r="L333" s="5">
        <v>1511</v>
      </c>
      <c r="M333" s="5">
        <v>13594</v>
      </c>
      <c r="N333" s="5">
        <v>29</v>
      </c>
      <c r="O333" s="5">
        <v>15</v>
      </c>
      <c r="P333" s="5">
        <v>10</v>
      </c>
      <c r="Q333" s="5">
        <v>10</v>
      </c>
      <c r="R333" s="5">
        <v>0</v>
      </c>
      <c r="S333" s="5">
        <v>0</v>
      </c>
      <c r="T333" s="5">
        <v>0</v>
      </c>
      <c r="U333" s="5">
        <v>0</v>
      </c>
    </row>
    <row r="334">
      <c r="A334" s="20" t="s">
        <v>1751</v>
      </c>
      <c r="B334" s="13" t="str">
        <f>HYPERLINK("http://www.viralnova.com/hes-the-only-white-guy-in-his-neighborhood-what-happened-shows-why-racism-is-ignorant/","http://www.viralnova.com/hes-the-only-white-guy-in-his-neighborhood-what-happened-shows-why-racism-is-ignorant/")</f>
        <v>http://www.viralnova.com/hes-the-only-white-guy-in-his-neighborhood-what-happened-shows-why-racism-is-ignorant/</v>
      </c>
      <c r="C334" s="5">
        <v>94</v>
      </c>
      <c r="D334" s="5" t="s">
        <v>219</v>
      </c>
      <c r="E334" s="5" t="s">
        <v>219</v>
      </c>
      <c r="F334" s="5"/>
      <c r="G334" s="5" t="s">
        <v>219</v>
      </c>
      <c r="H334" s="5"/>
      <c r="I334" s="5" t="s">
        <v>219</v>
      </c>
      <c r="J334" s="5">
        <v>10243</v>
      </c>
      <c r="K334" s="5">
        <v>2257</v>
      </c>
      <c r="L334" s="5">
        <v>880</v>
      </c>
      <c r="M334" s="5">
        <v>13380</v>
      </c>
      <c r="N334" s="5">
        <v>20</v>
      </c>
      <c r="O334" s="5">
        <v>2</v>
      </c>
      <c r="P334" s="5">
        <v>7</v>
      </c>
      <c r="Q334" s="5">
        <v>7</v>
      </c>
      <c r="R334" s="5">
        <v>0</v>
      </c>
      <c r="S334" s="5">
        <v>0</v>
      </c>
      <c r="T334" s="5">
        <v>0</v>
      </c>
      <c r="U334" s="5">
        <v>0</v>
      </c>
    </row>
    <row r="335">
      <c r="A335" s="20" t="s">
        <v>1752</v>
      </c>
      <c r="B335" s="13" t="str">
        <f>HYPERLINK("http://www.viralnova.com/blind-sparrow/","http://www.viralnova.com/blind-sparrow/")</f>
        <v>http://www.viralnova.com/blind-sparrow/</v>
      </c>
      <c r="C335" s="5">
        <v>84</v>
      </c>
      <c r="D335" s="5" t="s">
        <v>219</v>
      </c>
      <c r="E335" s="5" t="s">
        <v>219</v>
      </c>
      <c r="F335" s="5"/>
      <c r="G335" s="5" t="s">
        <v>219</v>
      </c>
      <c r="H335" s="5"/>
      <c r="I335" s="5" t="s">
        <v>219</v>
      </c>
      <c r="J335" s="5">
        <v>8393</v>
      </c>
      <c r="K335" s="5">
        <v>3977</v>
      </c>
      <c r="L335" s="5">
        <v>794</v>
      </c>
      <c r="M335" s="5">
        <v>13164</v>
      </c>
      <c r="N335" s="5">
        <v>21</v>
      </c>
      <c r="O335" s="5">
        <v>0</v>
      </c>
      <c r="P335" s="5">
        <v>13</v>
      </c>
      <c r="Q335" s="5">
        <v>13</v>
      </c>
      <c r="R335" s="5">
        <v>0</v>
      </c>
      <c r="S335" s="5">
        <v>0</v>
      </c>
      <c r="T335" s="5">
        <v>23</v>
      </c>
      <c r="U335" s="5">
        <v>0</v>
      </c>
    </row>
    <row r="336">
      <c r="A336" s="20" t="s">
        <v>1753</v>
      </c>
      <c r="B336" s="13" t="str">
        <f>HYPERLINK("http://www.viralnova.com/sleeping-baby-photos/","http://www.viralnova.com/sleeping-baby-photos/")</f>
        <v>http://www.viralnova.com/sleeping-baby-photos/</v>
      </c>
      <c r="C336" s="5">
        <v>83</v>
      </c>
      <c r="D336" s="5" t="s">
        <v>219</v>
      </c>
      <c r="E336" s="5" t="s">
        <v>219</v>
      </c>
      <c r="F336" s="5"/>
      <c r="G336" s="5" t="s">
        <v>219</v>
      </c>
      <c r="H336" s="5"/>
      <c r="I336" s="5" t="s">
        <v>219</v>
      </c>
      <c r="J336" s="5">
        <v>7140</v>
      </c>
      <c r="K336" s="5">
        <v>3695</v>
      </c>
      <c r="L336" s="5">
        <v>2311</v>
      </c>
      <c r="M336" s="5">
        <v>13146</v>
      </c>
      <c r="N336" s="5">
        <v>90</v>
      </c>
      <c r="O336" s="5">
        <v>80</v>
      </c>
      <c r="P336" s="5">
        <v>160</v>
      </c>
      <c r="Q336" s="5">
        <v>160</v>
      </c>
      <c r="R336" s="5">
        <v>1</v>
      </c>
      <c r="S336" s="5">
        <v>0</v>
      </c>
      <c r="T336" s="5">
        <v>0</v>
      </c>
      <c r="U336" s="5">
        <v>0</v>
      </c>
    </row>
    <row r="337">
      <c r="A337" s="20" t="s">
        <v>1754</v>
      </c>
      <c r="B337" s="13" t="str">
        <f>HYPERLINK("http://www.viralnova.com/abandoned-house-animals/","http://www.viralnova.com/abandoned-house-animals/")</f>
        <v>http://www.viralnova.com/abandoned-house-animals/</v>
      </c>
      <c r="C337" s="5">
        <v>46</v>
      </c>
      <c r="D337" s="5" t="s">
        <v>219</v>
      </c>
      <c r="E337" s="5" t="s">
        <v>219</v>
      </c>
      <c r="F337" s="5"/>
      <c r="G337" s="5" t="s">
        <v>219</v>
      </c>
      <c r="H337" s="5"/>
      <c r="I337" s="5" t="s">
        <v>219</v>
      </c>
      <c r="J337" s="5">
        <v>9836</v>
      </c>
      <c r="K337" s="5">
        <v>2394</v>
      </c>
      <c r="L337" s="5">
        <v>843</v>
      </c>
      <c r="M337" s="5">
        <v>13073</v>
      </c>
      <c r="N337" s="5">
        <v>19</v>
      </c>
      <c r="O337" s="5">
        <v>0</v>
      </c>
      <c r="P337" s="5">
        <v>33</v>
      </c>
      <c r="Q337" s="5">
        <v>33</v>
      </c>
      <c r="R337" s="5">
        <v>0</v>
      </c>
      <c r="S337" s="5">
        <v>0</v>
      </c>
      <c r="T337" s="5">
        <v>0</v>
      </c>
      <c r="U337" s="5">
        <v>0</v>
      </c>
    </row>
    <row r="338">
      <c r="A338" s="20" t="s">
        <v>1755</v>
      </c>
      <c r="B338" s="13" t="str">
        <f>HYPERLINK("http://www.viralnova.com/kidney-marriage/","http://www.viralnova.com/kidney-marriage/")</f>
        <v>http://www.viralnova.com/kidney-marriage/</v>
      </c>
      <c r="C338" s="5">
        <v>62</v>
      </c>
      <c r="D338" s="5" t="s">
        <v>219</v>
      </c>
      <c r="E338" s="5" t="s">
        <v>219</v>
      </c>
      <c r="F338" s="5"/>
      <c r="G338" s="5" t="s">
        <v>219</v>
      </c>
      <c r="H338" s="5"/>
      <c r="I338" s="5" t="s">
        <v>219</v>
      </c>
      <c r="J338" s="5">
        <v>10306</v>
      </c>
      <c r="K338" s="5">
        <v>2099</v>
      </c>
      <c r="L338" s="5">
        <v>610</v>
      </c>
      <c r="M338" s="5">
        <v>13015</v>
      </c>
      <c r="N338" s="5">
        <v>14</v>
      </c>
      <c r="O338" s="5">
        <v>1</v>
      </c>
      <c r="P338" s="5">
        <v>3</v>
      </c>
      <c r="Q338" s="5">
        <v>3</v>
      </c>
      <c r="R338" s="5">
        <v>1</v>
      </c>
      <c r="S338" s="5">
        <v>0</v>
      </c>
      <c r="T338" s="5">
        <v>10</v>
      </c>
      <c r="U338" s="5">
        <v>0</v>
      </c>
    </row>
    <row r="339">
      <c r="A339" s="20" t="s">
        <v>1756</v>
      </c>
      <c r="B339" s="13" t="str">
        <f>HYPERLINK("http://www.viralnova.com/grandma-ipad/","http://www.viralnova.com/grandma-ipad/")</f>
        <v>http://www.viralnova.com/grandma-ipad/</v>
      </c>
      <c r="C339" s="5">
        <v>94</v>
      </c>
      <c r="D339" s="5" t="s">
        <v>219</v>
      </c>
      <c r="E339" s="5" t="s">
        <v>219</v>
      </c>
      <c r="F339" s="5"/>
      <c r="G339" s="5" t="s">
        <v>219</v>
      </c>
      <c r="H339" s="5"/>
      <c r="I339" s="5" t="s">
        <v>219</v>
      </c>
      <c r="J339" s="5">
        <v>9496</v>
      </c>
      <c r="K339" s="5">
        <v>2687</v>
      </c>
      <c r="L339" s="5">
        <v>734</v>
      </c>
      <c r="M339" s="5">
        <v>12917</v>
      </c>
      <c r="N339" s="5">
        <v>27</v>
      </c>
      <c r="O339" s="5">
        <v>55</v>
      </c>
      <c r="P339" s="5">
        <v>9</v>
      </c>
      <c r="Q339" s="5">
        <v>9</v>
      </c>
      <c r="R339" s="5">
        <v>0</v>
      </c>
      <c r="S339" s="5">
        <v>0</v>
      </c>
      <c r="T339" s="5">
        <v>0</v>
      </c>
      <c r="U339" s="5">
        <v>0</v>
      </c>
    </row>
    <row r="340">
      <c r="A340" s="20" t="s">
        <v>1757</v>
      </c>
      <c r="B340" s="13" t="str">
        <f>HYPERLINK("http://www.viralnova.com/baby-panda-born-in-taiwan/","http://www.viralnova.com/baby-panda-born-in-taiwan/")</f>
        <v>http://www.viralnova.com/baby-panda-born-in-taiwan/</v>
      </c>
      <c r="C340" s="5">
        <v>44</v>
      </c>
      <c r="D340" s="5" t="s">
        <v>219</v>
      </c>
      <c r="E340" s="5" t="s">
        <v>219</v>
      </c>
      <c r="F340" s="5"/>
      <c r="G340" s="5" t="s">
        <v>219</v>
      </c>
      <c r="H340" s="5"/>
      <c r="I340" s="5" t="s">
        <v>219</v>
      </c>
      <c r="J340" s="5">
        <v>8905</v>
      </c>
      <c r="K340" s="5">
        <v>2807</v>
      </c>
      <c r="L340" s="5">
        <v>956</v>
      </c>
      <c r="M340" s="5">
        <v>12668</v>
      </c>
      <c r="N340" s="5">
        <v>24</v>
      </c>
      <c r="O340" s="5">
        <v>1</v>
      </c>
      <c r="P340" s="5">
        <v>14</v>
      </c>
      <c r="Q340" s="5">
        <v>14</v>
      </c>
      <c r="R340" s="5">
        <v>0</v>
      </c>
      <c r="S340" s="5">
        <v>0</v>
      </c>
      <c r="T340" s="5">
        <v>0</v>
      </c>
      <c r="U340" s="5">
        <v>0</v>
      </c>
    </row>
    <row r="341">
      <c r="A341" s="20" t="s">
        <v>1758</v>
      </c>
      <c r="B341" s="13" t="str">
        <f>HYPERLINK("http://www.viralnova.com/pictures-for-mom/","http://www.viralnova.com/pictures-for-mom/")</f>
        <v>http://www.viralnova.com/pictures-for-mom/</v>
      </c>
      <c r="C341" s="5">
        <v>82</v>
      </c>
      <c r="D341" s="5" t="s">
        <v>219</v>
      </c>
      <c r="E341" s="5" t="s">
        <v>219</v>
      </c>
      <c r="F341" s="5"/>
      <c r="G341" s="5" t="s">
        <v>219</v>
      </c>
      <c r="H341" s="5"/>
      <c r="I341" s="5" t="s">
        <v>219</v>
      </c>
      <c r="J341" s="5">
        <v>7632</v>
      </c>
      <c r="K341" s="5">
        <v>3923</v>
      </c>
      <c r="L341" s="5">
        <v>1105</v>
      </c>
      <c r="M341" s="5">
        <v>12660</v>
      </c>
      <c r="N341" s="5">
        <v>50</v>
      </c>
      <c r="O341" s="5">
        <v>26</v>
      </c>
      <c r="P341" s="5">
        <v>46</v>
      </c>
      <c r="Q341" s="5">
        <v>46</v>
      </c>
      <c r="R341" s="5">
        <v>5</v>
      </c>
      <c r="S341" s="5">
        <v>0</v>
      </c>
      <c r="T341" s="5">
        <v>34</v>
      </c>
      <c r="U341" s="5">
        <v>0</v>
      </c>
    </row>
    <row r="342">
      <c r="A342" s="20" t="s">
        <v>1759</v>
      </c>
      <c r="B342" s="13" t="str">
        <f>HYPERLINK("http://www.viralnova.com/girl-finds-note/","http://www.viralnova.com/girl-finds-note/")</f>
        <v>http://www.viralnova.com/girl-finds-note/</v>
      </c>
      <c r="C342" s="5">
        <v>91</v>
      </c>
      <c r="D342" s="5" t="s">
        <v>219</v>
      </c>
      <c r="E342" s="5" t="s">
        <v>219</v>
      </c>
      <c r="F342" s="5"/>
      <c r="G342" s="5" t="s">
        <v>219</v>
      </c>
      <c r="H342" s="5"/>
      <c r="I342" s="5" t="s">
        <v>219</v>
      </c>
      <c r="J342" s="5">
        <v>7348</v>
      </c>
      <c r="K342" s="5">
        <v>4642</v>
      </c>
      <c r="L342" s="5">
        <v>618</v>
      </c>
      <c r="M342" s="5">
        <v>12608</v>
      </c>
      <c r="N342" s="5">
        <v>40</v>
      </c>
      <c r="O342" s="5">
        <v>9</v>
      </c>
      <c r="P342" s="5">
        <v>20</v>
      </c>
      <c r="Q342" s="5">
        <v>20</v>
      </c>
      <c r="R342" s="5">
        <v>2</v>
      </c>
      <c r="S342" s="5">
        <v>0</v>
      </c>
      <c r="T342" s="5">
        <v>0</v>
      </c>
      <c r="U342" s="5">
        <v>0</v>
      </c>
    </row>
    <row r="343">
      <c r="A343" s="20" t="s">
        <v>1760</v>
      </c>
      <c r="B343" s="13" t="str">
        <f>HYPERLINK("http://www.viralnova.com/abort-baby-with-down-syndrome/","http://www.viralnova.com/abort-baby-with-down-syndrome/")</f>
        <v>http://www.viralnova.com/abort-baby-with-down-syndrome/</v>
      </c>
      <c r="C343" s="5">
        <v>83</v>
      </c>
      <c r="D343" s="5" t="s">
        <v>219</v>
      </c>
      <c r="E343" s="5" t="s">
        <v>219</v>
      </c>
      <c r="F343" s="5"/>
      <c r="G343" s="5" t="s">
        <v>219</v>
      </c>
      <c r="H343" s="5"/>
      <c r="I343" s="5" t="s">
        <v>219</v>
      </c>
      <c r="J343" s="5">
        <v>8448</v>
      </c>
      <c r="K343" s="5">
        <v>3253</v>
      </c>
      <c r="L343" s="5">
        <v>805</v>
      </c>
      <c r="M343" s="5">
        <v>12506</v>
      </c>
      <c r="N343" s="5">
        <v>15</v>
      </c>
      <c r="O343" s="5">
        <v>0</v>
      </c>
      <c r="P343" s="5">
        <v>1</v>
      </c>
      <c r="Q343" s="5">
        <v>1</v>
      </c>
      <c r="R343" s="5">
        <v>0</v>
      </c>
      <c r="S343" s="5">
        <v>0</v>
      </c>
      <c r="T343" s="5">
        <v>0</v>
      </c>
      <c r="U343" s="5">
        <v>0</v>
      </c>
    </row>
    <row r="344">
      <c r="A344" s="20" t="s">
        <v>1761</v>
      </c>
      <c r="B344" s="13" t="str">
        <f>HYPERLINK("http://www.viralnova.com/castle-room/","http://www.viralnova.com/castle-room/")</f>
        <v>http://www.viralnova.com/castle-room/</v>
      </c>
      <c r="C344" s="5">
        <v>95</v>
      </c>
      <c r="D344" s="5" t="s">
        <v>219</v>
      </c>
      <c r="E344" s="5" t="s">
        <v>219</v>
      </c>
      <c r="F344" s="5"/>
      <c r="G344" s="5" t="s">
        <v>219</v>
      </c>
      <c r="H344" s="5"/>
      <c r="I344" s="5" t="s">
        <v>219</v>
      </c>
      <c r="J344" s="5">
        <v>8639</v>
      </c>
      <c r="K344" s="5">
        <v>2752</v>
      </c>
      <c r="L344" s="5">
        <v>908</v>
      </c>
      <c r="M344" s="5">
        <v>12299</v>
      </c>
      <c r="N344" s="5">
        <v>25</v>
      </c>
      <c r="O344" s="5">
        <v>8</v>
      </c>
      <c r="P344" s="5">
        <v>19</v>
      </c>
      <c r="Q344" s="5">
        <v>19</v>
      </c>
      <c r="R344" s="5">
        <v>0</v>
      </c>
      <c r="S344" s="5">
        <v>0</v>
      </c>
      <c r="T344" s="5">
        <v>6699</v>
      </c>
      <c r="U344" s="5">
        <v>0</v>
      </c>
    </row>
    <row r="345">
      <c r="A345" s="20" t="s">
        <v>1762</v>
      </c>
      <c r="B345" s="13" t="str">
        <f>HYPERLINK("http://www.viralnova.com/dog-sitter-attack/","http://www.viralnova.com/dog-sitter-attack/")</f>
        <v>http://www.viralnova.com/dog-sitter-attack/</v>
      </c>
      <c r="C345" s="5">
        <v>94</v>
      </c>
      <c r="D345" s="5" t="s">
        <v>219</v>
      </c>
      <c r="E345" s="5" t="s">
        <v>219</v>
      </c>
      <c r="F345" s="5"/>
      <c r="G345" s="5" t="s">
        <v>219</v>
      </c>
      <c r="H345" s="5"/>
      <c r="I345" s="5" t="s">
        <v>219</v>
      </c>
      <c r="J345" s="5">
        <v>3530</v>
      </c>
      <c r="K345" s="5">
        <v>5315</v>
      </c>
      <c r="L345" s="5">
        <v>3326</v>
      </c>
      <c r="M345" s="5">
        <v>12171</v>
      </c>
      <c r="N345" s="5">
        <v>122</v>
      </c>
      <c r="O345" s="5">
        <v>0</v>
      </c>
      <c r="P345" s="5">
        <v>6</v>
      </c>
      <c r="Q345" s="5">
        <v>6</v>
      </c>
      <c r="R345" s="5">
        <v>0</v>
      </c>
      <c r="S345" s="5">
        <v>0</v>
      </c>
      <c r="T345" s="5">
        <v>0</v>
      </c>
      <c r="U345" s="5">
        <v>0</v>
      </c>
    </row>
    <row r="346">
      <c r="A346" s="20" t="s">
        <v>1763</v>
      </c>
      <c r="B346" s="13" t="str">
        <f>HYPERLINK("http://www.viralnova.com/everyday-objects-art/","http://www.viralnova.com/everyday-objects-art/")</f>
        <v>http://www.viralnova.com/everyday-objects-art/</v>
      </c>
      <c r="C346" s="5">
        <v>96</v>
      </c>
      <c r="D346" s="5" t="s">
        <v>219</v>
      </c>
      <c r="E346" s="5" t="s">
        <v>219</v>
      </c>
      <c r="F346" s="5"/>
      <c r="G346" s="5" t="s">
        <v>219</v>
      </c>
      <c r="H346" s="5"/>
      <c r="I346" s="5" t="s">
        <v>219</v>
      </c>
      <c r="J346" s="5">
        <v>8342</v>
      </c>
      <c r="K346" s="5">
        <v>2857</v>
      </c>
      <c r="L346" s="5">
        <v>885</v>
      </c>
      <c r="M346" s="5">
        <v>12084</v>
      </c>
      <c r="N346" s="5">
        <v>127</v>
      </c>
      <c r="O346" s="5">
        <v>16</v>
      </c>
      <c r="P346" s="5">
        <v>195</v>
      </c>
      <c r="Q346" s="5">
        <v>195</v>
      </c>
      <c r="R346" s="5">
        <v>9</v>
      </c>
      <c r="S346" s="5">
        <v>0</v>
      </c>
      <c r="T346" s="5">
        <v>0</v>
      </c>
      <c r="U346" s="5">
        <v>0</v>
      </c>
    </row>
    <row r="347">
      <c r="A347" s="20" t="s">
        <v>1764</v>
      </c>
      <c r="B347" s="13" t="str">
        <f>HYPERLINK("http://www.viralnova.com/deaf-football-player/","http://www.viralnova.com/deaf-football-player/")</f>
        <v>http://www.viralnova.com/deaf-football-player/</v>
      </c>
      <c r="C347" s="5">
        <v>86</v>
      </c>
      <c r="D347" s="5" t="s">
        <v>219</v>
      </c>
      <c r="E347" s="5" t="s">
        <v>219</v>
      </c>
      <c r="F347" s="5"/>
      <c r="G347" s="5" t="s">
        <v>219</v>
      </c>
      <c r="H347" s="5"/>
      <c r="I347" s="5" t="s">
        <v>219</v>
      </c>
      <c r="J347" s="5">
        <v>8414</v>
      </c>
      <c r="K347" s="5">
        <v>2597</v>
      </c>
      <c r="L347" s="5">
        <v>1019</v>
      </c>
      <c r="M347" s="5">
        <v>12030</v>
      </c>
      <c r="N347" s="5">
        <v>67</v>
      </c>
      <c r="O347" s="5">
        <v>15</v>
      </c>
      <c r="P347" s="5">
        <v>12</v>
      </c>
      <c r="Q347" s="5">
        <v>12</v>
      </c>
      <c r="R347" s="5">
        <v>0</v>
      </c>
      <c r="S347" s="5">
        <v>0</v>
      </c>
      <c r="T347" s="5">
        <v>0</v>
      </c>
      <c r="U347" s="5">
        <v>0</v>
      </c>
    </row>
    <row r="348">
      <c r="A348" s="20" t="s">
        <v>1765</v>
      </c>
      <c r="B348" s="13" t="str">
        <f>HYPERLINK("http://www.viralnova.com/12-pound-tumor/","http://www.viralnova.com/12-pound-tumor/")</f>
        <v>http://www.viralnova.com/12-pound-tumor/</v>
      </c>
      <c r="C348" s="5">
        <v>85</v>
      </c>
      <c r="D348" s="5" t="s">
        <v>219</v>
      </c>
      <c r="E348" s="5" t="s">
        <v>219</v>
      </c>
      <c r="F348" s="5"/>
      <c r="G348" s="5" t="s">
        <v>219</v>
      </c>
      <c r="H348" s="5"/>
      <c r="I348" s="5" t="s">
        <v>219</v>
      </c>
      <c r="J348" s="5">
        <v>6960</v>
      </c>
      <c r="K348" s="5">
        <v>3778</v>
      </c>
      <c r="L348" s="5">
        <v>1277</v>
      </c>
      <c r="M348" s="5">
        <v>12015</v>
      </c>
      <c r="N348" s="5">
        <v>15</v>
      </c>
      <c r="O348" s="5">
        <v>0</v>
      </c>
      <c r="P348" s="5">
        <v>25</v>
      </c>
      <c r="Q348" s="5">
        <v>25</v>
      </c>
      <c r="R348" s="5">
        <v>0</v>
      </c>
      <c r="S348" s="5">
        <v>0</v>
      </c>
      <c r="T348" s="5">
        <v>0</v>
      </c>
      <c r="U348" s="5">
        <v>0</v>
      </c>
    </row>
    <row r="349">
      <c r="A349" s="20" t="s">
        <v>1766</v>
      </c>
      <c r="B349" s="13" t="str">
        <f>HYPERLINK("http://www.viralnova.com/actor-tears/","http://www.viralnova.com/actor-tears/")</f>
        <v>http://www.viralnova.com/actor-tears/</v>
      </c>
      <c r="C349" s="5">
        <v>89</v>
      </c>
      <c r="D349" s="5" t="s">
        <v>219</v>
      </c>
      <c r="E349" s="5" t="s">
        <v>219</v>
      </c>
      <c r="F349" s="5"/>
      <c r="G349" s="5" t="s">
        <v>219</v>
      </c>
      <c r="H349" s="5"/>
      <c r="I349" s="5" t="s">
        <v>219</v>
      </c>
      <c r="J349" s="5">
        <v>7616</v>
      </c>
      <c r="K349" s="5">
        <v>3209</v>
      </c>
      <c r="L349" s="5">
        <v>1060</v>
      </c>
      <c r="M349" s="5">
        <v>11885</v>
      </c>
      <c r="N349" s="5">
        <v>61</v>
      </c>
      <c r="O349" s="5">
        <v>1</v>
      </c>
      <c r="P349" s="5">
        <v>12</v>
      </c>
      <c r="Q349" s="5">
        <v>12</v>
      </c>
      <c r="R349" s="5">
        <v>0</v>
      </c>
      <c r="S349" s="5">
        <v>0</v>
      </c>
      <c r="T349" s="5">
        <v>1</v>
      </c>
      <c r="U349" s="5">
        <v>0</v>
      </c>
    </row>
    <row r="350">
      <c r="A350" s="20" t="s">
        <v>1767</v>
      </c>
      <c r="B350" s="13" t="str">
        <f>HYPERLINK("http://www.viralnova.com/airport-act-of-kindness-will-melt-your-heart/","http://www.viralnova.com/airport-act-of-kindness-will-melt-your-heart/")</f>
        <v>http://www.viralnova.com/airport-act-of-kindness-will-melt-your-heart/</v>
      </c>
      <c r="C350" s="5">
        <v>44</v>
      </c>
      <c r="D350" s="5" t="s">
        <v>219</v>
      </c>
      <c r="E350" s="5" t="s">
        <v>219</v>
      </c>
      <c r="F350" s="5"/>
      <c r="G350" s="5" t="s">
        <v>219</v>
      </c>
      <c r="H350" s="5"/>
      <c r="I350" s="5" t="s">
        <v>219</v>
      </c>
      <c r="J350" s="5">
        <v>9524</v>
      </c>
      <c r="K350" s="5">
        <v>1809</v>
      </c>
      <c r="L350" s="5">
        <v>518</v>
      </c>
      <c r="M350" s="5">
        <v>11851</v>
      </c>
      <c r="N350" s="5">
        <v>33</v>
      </c>
      <c r="O350" s="5">
        <v>1</v>
      </c>
      <c r="P350" s="5">
        <v>5</v>
      </c>
      <c r="Q350" s="5">
        <v>5</v>
      </c>
      <c r="R350" s="5">
        <v>2</v>
      </c>
      <c r="S350" s="5">
        <v>0</v>
      </c>
      <c r="T350" s="5">
        <v>1</v>
      </c>
      <c r="U350" s="5">
        <v>0</v>
      </c>
    </row>
    <row r="351">
      <c r="A351" s="20" t="s">
        <v>1768</v>
      </c>
      <c r="B351" s="13" t="str">
        <f>HYPERLINK("http://www.viralnova.com/bad-night-car-note/","http://www.viralnova.com/bad-night-car-note/")</f>
        <v>http://www.viralnova.com/bad-night-car-note/</v>
      </c>
      <c r="C351" s="5">
        <v>44</v>
      </c>
      <c r="D351" s="5" t="s">
        <v>219</v>
      </c>
      <c r="E351" s="5" t="s">
        <v>219</v>
      </c>
      <c r="F351" s="5"/>
      <c r="G351" s="5" t="s">
        <v>219</v>
      </c>
      <c r="H351" s="5"/>
      <c r="I351" s="5" t="s">
        <v>219</v>
      </c>
      <c r="J351" s="5">
        <v>9885</v>
      </c>
      <c r="K351" s="5">
        <v>1388</v>
      </c>
      <c r="L351" s="5">
        <v>437</v>
      </c>
      <c r="M351" s="5">
        <v>11710</v>
      </c>
      <c r="N351" s="5">
        <v>16</v>
      </c>
      <c r="O351" s="5">
        <v>0</v>
      </c>
      <c r="P351" s="5">
        <v>2</v>
      </c>
      <c r="Q351" s="5">
        <v>2</v>
      </c>
      <c r="R351" s="5">
        <v>0</v>
      </c>
      <c r="S351" s="5">
        <v>0</v>
      </c>
      <c r="T351" s="5">
        <v>9</v>
      </c>
      <c r="U351" s="5">
        <v>0</v>
      </c>
    </row>
    <row r="352">
      <c r="A352" s="20" t="s">
        <v>1769</v>
      </c>
      <c r="B352" s="13" t="str">
        <f>HYPERLINK("http://www.viralnova.com/woman-prevents-shooting/","http://www.viralnova.com/woman-prevents-shooting/")</f>
        <v>http://www.viralnova.com/woman-prevents-shooting/</v>
      </c>
      <c r="C352" s="5">
        <v>53</v>
      </c>
      <c r="D352" s="5" t="s">
        <v>219</v>
      </c>
      <c r="E352" s="5" t="s">
        <v>219</v>
      </c>
      <c r="F352" s="5"/>
      <c r="G352" s="5" t="s">
        <v>219</v>
      </c>
      <c r="H352" s="5"/>
      <c r="I352" s="5" t="s">
        <v>219</v>
      </c>
      <c r="J352" s="5">
        <v>8642</v>
      </c>
      <c r="K352" s="5">
        <v>2059</v>
      </c>
      <c r="L352" s="5">
        <v>874</v>
      </c>
      <c r="M352" s="5">
        <v>11575</v>
      </c>
      <c r="N352" s="5">
        <v>15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</row>
    <row r="353">
      <c r="A353" s="20" t="s">
        <v>1770</v>
      </c>
      <c r="B353" s="13" t="str">
        <f>HYPERLINK("http://www.viralnova.com/boy-dog-best-friends/","http://www.viralnova.com/boy-dog-best-friends/")</f>
        <v>http://www.viralnova.com/boy-dog-best-friends/</v>
      </c>
      <c r="C353" s="5">
        <v>47</v>
      </c>
      <c r="D353" s="5" t="s">
        <v>219</v>
      </c>
      <c r="E353" s="5" t="s">
        <v>219</v>
      </c>
      <c r="F353" s="5"/>
      <c r="G353" s="5" t="s">
        <v>219</v>
      </c>
      <c r="H353" s="5"/>
      <c r="I353" s="5" t="s">
        <v>219</v>
      </c>
      <c r="J353" s="5">
        <v>8375</v>
      </c>
      <c r="K353" s="5">
        <v>2471</v>
      </c>
      <c r="L353" s="5">
        <v>700</v>
      </c>
      <c r="M353" s="5">
        <v>11546</v>
      </c>
      <c r="N353" s="5">
        <v>13</v>
      </c>
      <c r="O353" s="5">
        <v>0</v>
      </c>
      <c r="P353" s="5">
        <v>6</v>
      </c>
      <c r="Q353" s="5">
        <v>6</v>
      </c>
      <c r="R353" s="5">
        <v>0</v>
      </c>
      <c r="S353" s="5">
        <v>0</v>
      </c>
      <c r="T353" s="5">
        <v>0</v>
      </c>
      <c r="U353" s="5">
        <v>0</v>
      </c>
    </row>
    <row r="354">
      <c r="A354" s="20" t="s">
        <v>1771</v>
      </c>
      <c r="B354" s="13" t="str">
        <f>HYPERLINK("http://www.viralnova.com/reading-this-obituary-will-change-your-outlook-on-life/","http://www.viralnova.com/reading-this-obituary-will-change-your-outlook-on-life/")</f>
        <v>http://www.viralnova.com/reading-this-obituary-will-change-your-outlook-on-life/</v>
      </c>
      <c r="C354" s="5">
        <v>54</v>
      </c>
      <c r="D354" s="5" t="s">
        <v>219</v>
      </c>
      <c r="E354" s="5" t="s">
        <v>219</v>
      </c>
      <c r="F354" s="5"/>
      <c r="G354" s="5" t="s">
        <v>219</v>
      </c>
      <c r="H354" s="5"/>
      <c r="I354" s="5" t="s">
        <v>219</v>
      </c>
      <c r="J354" s="5">
        <v>9146</v>
      </c>
      <c r="K354" s="5">
        <v>1219</v>
      </c>
      <c r="L354" s="5">
        <v>1126</v>
      </c>
      <c r="M354" s="5">
        <v>11491</v>
      </c>
      <c r="N354" s="5">
        <v>9</v>
      </c>
      <c r="O354" s="5">
        <v>0</v>
      </c>
      <c r="P354" s="5">
        <v>10</v>
      </c>
      <c r="Q354" s="5">
        <v>10</v>
      </c>
      <c r="R354" s="5">
        <v>0</v>
      </c>
      <c r="S354" s="5">
        <v>0</v>
      </c>
      <c r="T354" s="5">
        <v>0</v>
      </c>
      <c r="U354" s="5">
        <v>0</v>
      </c>
    </row>
    <row r="355">
      <c r="A355" s="20" t="s">
        <v>1772</v>
      </c>
      <c r="B355" s="13" t="str">
        <f>HYPERLINK("http://www.viralnova.com/boat-builders-forest-house/","http://www.viralnova.com/boat-builders-forest-house/")</f>
        <v>http://www.viralnova.com/boat-builders-forest-house/</v>
      </c>
      <c r="C355" s="5">
        <v>98</v>
      </c>
      <c r="D355" s="5" t="s">
        <v>219</v>
      </c>
      <c r="E355" s="5" t="s">
        <v>219</v>
      </c>
      <c r="F355" s="5"/>
      <c r="G355" s="5" t="s">
        <v>219</v>
      </c>
      <c r="H355" s="5"/>
      <c r="I355" s="5" t="s">
        <v>219</v>
      </c>
      <c r="J355" s="5">
        <v>6594</v>
      </c>
      <c r="K355" s="5">
        <v>3331</v>
      </c>
      <c r="L355" s="5">
        <v>1472</v>
      </c>
      <c r="M355" s="5">
        <v>11397</v>
      </c>
      <c r="N355" s="5">
        <v>50</v>
      </c>
      <c r="O355" s="5">
        <v>19</v>
      </c>
      <c r="P355" s="5">
        <v>174</v>
      </c>
      <c r="Q355" s="5">
        <v>174</v>
      </c>
      <c r="R355" s="5">
        <v>0</v>
      </c>
      <c r="S355" s="5">
        <v>0</v>
      </c>
      <c r="T355" s="5">
        <v>0</v>
      </c>
      <c r="U355" s="5">
        <v>0</v>
      </c>
    </row>
    <row r="356">
      <c r="A356" s="20" t="s">
        <v>1773</v>
      </c>
      <c r="B356" s="13" t="str">
        <f>HYPERLINK("http://www.viralnova.com/little-boy-with-epilepsy/","http://www.viralnova.com/little-boy-with-epilepsy/")</f>
        <v>http://www.viralnova.com/little-boy-with-epilepsy/</v>
      </c>
      <c r="C356" s="5">
        <v>48</v>
      </c>
      <c r="D356" s="5" t="s">
        <v>219</v>
      </c>
      <c r="E356" s="5" t="s">
        <v>219</v>
      </c>
      <c r="F356" s="5"/>
      <c r="G356" s="5" t="s">
        <v>219</v>
      </c>
      <c r="H356" s="5"/>
      <c r="I356" s="5" t="s">
        <v>219</v>
      </c>
      <c r="J356" s="5">
        <v>8539</v>
      </c>
      <c r="K356" s="5">
        <v>2332</v>
      </c>
      <c r="L356" s="5">
        <v>442</v>
      </c>
      <c r="M356" s="5">
        <v>11313</v>
      </c>
      <c r="N356" s="5">
        <v>4</v>
      </c>
      <c r="O356" s="5">
        <v>0</v>
      </c>
      <c r="P356" s="5">
        <v>2</v>
      </c>
      <c r="Q356" s="5">
        <v>2</v>
      </c>
      <c r="R356" s="5">
        <v>0</v>
      </c>
      <c r="S356" s="5">
        <v>0</v>
      </c>
      <c r="T356" s="5">
        <v>0</v>
      </c>
      <c r="U356" s="5">
        <v>0</v>
      </c>
    </row>
    <row r="357">
      <c r="A357" s="20" t="s">
        <v>1774</v>
      </c>
      <c r="B357" s="13" t="str">
        <f>HYPERLINK("http://www.viralnova.com/best-wife/","http://www.viralnova.com/best-wife/")</f>
        <v>http://www.viralnova.com/best-wife/</v>
      </c>
      <c r="C357" s="5">
        <v>89</v>
      </c>
      <c r="D357" s="5" t="s">
        <v>219</v>
      </c>
      <c r="E357" s="5" t="s">
        <v>219</v>
      </c>
      <c r="F357" s="5"/>
      <c r="G357" s="5" t="s">
        <v>219</v>
      </c>
      <c r="H357" s="5"/>
      <c r="I357" s="5" t="s">
        <v>219</v>
      </c>
      <c r="J357" s="5">
        <v>7856</v>
      </c>
      <c r="K357" s="5">
        <v>2571</v>
      </c>
      <c r="L357" s="5">
        <v>838</v>
      </c>
      <c r="M357" s="5">
        <v>11265</v>
      </c>
      <c r="N357" s="5">
        <v>39</v>
      </c>
      <c r="O357" s="5">
        <v>1</v>
      </c>
      <c r="P357" s="5">
        <v>13</v>
      </c>
      <c r="Q357" s="5">
        <v>13</v>
      </c>
      <c r="R357" s="5">
        <v>0</v>
      </c>
      <c r="S357" s="5">
        <v>0</v>
      </c>
      <c r="T357" s="5">
        <v>0</v>
      </c>
      <c r="U357" s="5">
        <v>0</v>
      </c>
    </row>
    <row r="358">
      <c r="A358" s="20" t="s">
        <v>1775</v>
      </c>
      <c r="B358" s="13" t="str">
        <f>HYPERLINK("http://www.viralnova.com/carly-dog-rescue/","http://www.viralnova.com/carly-dog-rescue/")</f>
        <v>http://www.viralnova.com/carly-dog-rescue/</v>
      </c>
      <c r="C358" s="5">
        <v>88</v>
      </c>
      <c r="D358" s="5" t="s">
        <v>219</v>
      </c>
      <c r="E358" s="5" t="s">
        <v>219</v>
      </c>
      <c r="F358" s="5"/>
      <c r="G358" s="5" t="s">
        <v>219</v>
      </c>
      <c r="H358" s="5"/>
      <c r="I358" s="5" t="s">
        <v>219</v>
      </c>
      <c r="J358" s="5">
        <v>6732</v>
      </c>
      <c r="K358" s="5">
        <v>3572</v>
      </c>
      <c r="L358" s="5">
        <v>876</v>
      </c>
      <c r="M358" s="5">
        <v>11180</v>
      </c>
      <c r="N358" s="5">
        <v>8</v>
      </c>
      <c r="O358" s="5">
        <v>1</v>
      </c>
      <c r="P358" s="5">
        <v>11</v>
      </c>
      <c r="Q358" s="5">
        <v>11</v>
      </c>
      <c r="R358" s="5">
        <v>0</v>
      </c>
      <c r="S358" s="5">
        <v>0</v>
      </c>
      <c r="T358" s="5">
        <v>0</v>
      </c>
      <c r="U358" s="5">
        <v>0</v>
      </c>
    </row>
    <row r="359">
      <c r="A359" s="20" t="s">
        <v>1776</v>
      </c>
      <c r="B359" s="13" t="str">
        <f>HYPERLINK("http://www.viralnova.com/dog-saves-girl-allergy/","http://www.viralnova.com/dog-saves-girl-allergy/")</f>
        <v>http://www.viralnova.com/dog-saves-girl-allergy/</v>
      </c>
      <c r="C359" s="5">
        <v>53</v>
      </c>
      <c r="D359" s="5" t="s">
        <v>219</v>
      </c>
      <c r="E359" s="5" t="s">
        <v>219</v>
      </c>
      <c r="F359" s="5"/>
      <c r="G359" s="5" t="s">
        <v>219</v>
      </c>
      <c r="H359" s="5"/>
      <c r="I359" s="5" t="s">
        <v>219</v>
      </c>
      <c r="J359" s="5">
        <v>9181</v>
      </c>
      <c r="K359" s="5">
        <v>1597</v>
      </c>
      <c r="L359" s="5">
        <v>340</v>
      </c>
      <c r="M359" s="5">
        <v>11118</v>
      </c>
      <c r="N359" s="5">
        <v>14</v>
      </c>
      <c r="O359" s="5">
        <v>2</v>
      </c>
      <c r="P359" s="5">
        <v>16</v>
      </c>
      <c r="Q359" s="5">
        <v>16</v>
      </c>
      <c r="R359" s="5">
        <v>0</v>
      </c>
      <c r="S359" s="5">
        <v>0</v>
      </c>
      <c r="T359" s="5">
        <v>0</v>
      </c>
      <c r="U359" s="5">
        <v>0</v>
      </c>
    </row>
    <row r="360">
      <c r="A360" s="20" t="s">
        <v>1777</v>
      </c>
      <c r="B360" s="13" t="str">
        <f>HYPERLINK("http://www.viralnova.com/bus-driver-suicide/","http://www.viralnova.com/bus-driver-suicide/")</f>
        <v>http://www.viralnova.com/bus-driver-suicide/</v>
      </c>
      <c r="C360" s="5">
        <v>93</v>
      </c>
      <c r="D360" s="5" t="s">
        <v>219</v>
      </c>
      <c r="E360" s="5" t="s">
        <v>219</v>
      </c>
      <c r="F360" s="5"/>
      <c r="G360" s="5" t="s">
        <v>219</v>
      </c>
      <c r="H360" s="5"/>
      <c r="I360" s="5" t="s">
        <v>219</v>
      </c>
      <c r="J360" s="5">
        <v>8220</v>
      </c>
      <c r="K360" s="5">
        <v>1960</v>
      </c>
      <c r="L360" s="5">
        <v>934</v>
      </c>
      <c r="M360" s="5">
        <v>11114</v>
      </c>
      <c r="N360" s="5">
        <v>15</v>
      </c>
      <c r="O360" s="5">
        <v>1</v>
      </c>
      <c r="P360" s="5">
        <v>4</v>
      </c>
      <c r="Q360" s="5">
        <v>4</v>
      </c>
      <c r="R360" s="5">
        <v>0</v>
      </c>
      <c r="S360" s="5">
        <v>0</v>
      </c>
      <c r="T360" s="5">
        <v>25</v>
      </c>
      <c r="U360" s="5">
        <v>0</v>
      </c>
    </row>
    <row r="361">
      <c r="A361" s="20" t="s">
        <v>1778</v>
      </c>
      <c r="B361" s="13" t="str">
        <f>HYPERLINK("http://www.viralnova.com/hero-rescues-owl/","http://www.viralnova.com/hero-rescues-owl/")</f>
        <v>http://www.viralnova.com/hero-rescues-owl/</v>
      </c>
      <c r="C361" s="5">
        <v>42</v>
      </c>
      <c r="D361" s="5" t="s">
        <v>219</v>
      </c>
      <c r="E361" s="5" t="s">
        <v>219</v>
      </c>
      <c r="F361" s="5"/>
      <c r="G361" s="5" t="s">
        <v>219</v>
      </c>
      <c r="H361" s="5"/>
      <c r="I361" s="5" t="s">
        <v>219</v>
      </c>
      <c r="J361" s="5">
        <v>8599</v>
      </c>
      <c r="K361" s="5">
        <v>1739</v>
      </c>
      <c r="L361" s="5">
        <v>748</v>
      </c>
      <c r="M361" s="5">
        <v>11086</v>
      </c>
      <c r="N361" s="5">
        <v>10</v>
      </c>
      <c r="O361" s="5">
        <v>0</v>
      </c>
      <c r="P361" s="5">
        <v>1</v>
      </c>
      <c r="Q361" s="5">
        <v>1</v>
      </c>
      <c r="R361" s="5">
        <v>0</v>
      </c>
      <c r="S361" s="5">
        <v>0</v>
      </c>
      <c r="T361" s="5">
        <v>1</v>
      </c>
      <c r="U361" s="5">
        <v>0</v>
      </c>
    </row>
    <row r="362">
      <c r="A362" s="20" t="s">
        <v>1779</v>
      </c>
      <c r="B362" s="13" t="str">
        <f>HYPERLINK("http://www.viralnova.com/craziest-trails-world/","http://www.viralnova.com/craziest-trails-world/")</f>
        <v>http://www.viralnova.com/craziest-trails-world/</v>
      </c>
      <c r="C362" s="5">
        <v>78</v>
      </c>
      <c r="D362" s="5" t="s">
        <v>219</v>
      </c>
      <c r="E362" s="5" t="s">
        <v>219</v>
      </c>
      <c r="F362" s="5"/>
      <c r="G362" s="5" t="s">
        <v>219</v>
      </c>
      <c r="H362" s="5"/>
      <c r="I362" s="5" t="s">
        <v>219</v>
      </c>
      <c r="J362" s="5">
        <v>5420</v>
      </c>
      <c r="K362" s="5">
        <v>2925</v>
      </c>
      <c r="L362" s="5">
        <v>2711</v>
      </c>
      <c r="M362" s="5">
        <v>11056</v>
      </c>
      <c r="N362" s="5">
        <v>51</v>
      </c>
      <c r="O362" s="5">
        <v>8</v>
      </c>
      <c r="P362" s="5">
        <v>707</v>
      </c>
      <c r="Q362" s="5">
        <v>707</v>
      </c>
      <c r="R362" s="5">
        <v>0</v>
      </c>
      <c r="S362" s="5">
        <v>0</v>
      </c>
      <c r="T362" s="5">
        <v>13853</v>
      </c>
      <c r="U362" s="5">
        <v>0</v>
      </c>
    </row>
    <row r="363">
      <c r="A363" s="20" t="s">
        <v>1780</v>
      </c>
      <c r="B363" s="13" t="str">
        <f>HYPERLINK("http://www.viralnova.com/three-daughters-married/","http://www.viralnova.com/three-daughters-married/")</f>
        <v>http://www.viralnova.com/three-daughters-married/</v>
      </c>
      <c r="C363" s="5">
        <v>90</v>
      </c>
      <c r="D363" s="5" t="s">
        <v>219</v>
      </c>
      <c r="E363" s="5" t="s">
        <v>219</v>
      </c>
      <c r="F363" s="5"/>
      <c r="G363" s="5" t="s">
        <v>219</v>
      </c>
      <c r="H363" s="5"/>
      <c r="I363" s="5" t="s">
        <v>219</v>
      </c>
      <c r="J363" s="5">
        <v>7614</v>
      </c>
      <c r="K363" s="5">
        <v>2410</v>
      </c>
      <c r="L363" s="5">
        <v>891</v>
      </c>
      <c r="M363" s="5">
        <v>10915</v>
      </c>
      <c r="N363" s="5">
        <v>12</v>
      </c>
      <c r="O363" s="5">
        <v>1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</row>
    <row r="364">
      <c r="A364" s="20" t="s">
        <v>1781</v>
      </c>
      <c r="B364" s="13" t="str">
        <f>HYPERLINK("http://www.viralnova.com/joyful-dog-amputation/","http://www.viralnova.com/joyful-dog-amputation/")</f>
        <v>http://www.viralnova.com/joyful-dog-amputation/</v>
      </c>
      <c r="C364" s="5">
        <v>49</v>
      </c>
      <c r="D364" s="5" t="s">
        <v>219</v>
      </c>
      <c r="E364" s="5" t="s">
        <v>219</v>
      </c>
      <c r="F364" s="5"/>
      <c r="G364" s="5" t="s">
        <v>219</v>
      </c>
      <c r="H364" s="5"/>
      <c r="I364" s="5" t="s">
        <v>219</v>
      </c>
      <c r="J364" s="5">
        <v>8310</v>
      </c>
      <c r="K364" s="5">
        <v>1688</v>
      </c>
      <c r="L364" s="5">
        <v>816</v>
      </c>
      <c r="M364" s="5">
        <v>10814</v>
      </c>
      <c r="N364" s="5">
        <v>6</v>
      </c>
      <c r="O364" s="5">
        <v>0</v>
      </c>
      <c r="P364" s="5">
        <v>25</v>
      </c>
      <c r="Q364" s="5">
        <v>25</v>
      </c>
      <c r="R364" s="5">
        <v>0</v>
      </c>
      <c r="S364" s="5">
        <v>0</v>
      </c>
      <c r="T364" s="5">
        <v>0</v>
      </c>
      <c r="U364" s="5">
        <v>0</v>
      </c>
    </row>
    <row r="365">
      <c r="A365" s="20" t="s">
        <v>1782</v>
      </c>
      <c r="B365" s="13" t="str">
        <f>HYPERLINK("http://www.viralnova.com/construction-workers-new-home/","http://www.viralnova.com/construction-workers-new-home/")</f>
        <v>http://www.viralnova.com/construction-workers-new-home/</v>
      </c>
      <c r="C365" s="5">
        <v>88</v>
      </c>
      <c r="D365" s="5" t="s">
        <v>219</v>
      </c>
      <c r="E365" s="5" t="s">
        <v>219</v>
      </c>
      <c r="F365" s="5"/>
      <c r="G365" s="5" t="s">
        <v>219</v>
      </c>
      <c r="H365" s="5"/>
      <c r="I365" s="5" t="s">
        <v>219</v>
      </c>
      <c r="J365" s="5">
        <v>5836</v>
      </c>
      <c r="K365" s="5">
        <v>3590</v>
      </c>
      <c r="L365" s="5">
        <v>1335</v>
      </c>
      <c r="M365" s="5">
        <v>10761</v>
      </c>
      <c r="N365" s="5">
        <v>47</v>
      </c>
      <c r="O365" s="5">
        <v>4</v>
      </c>
      <c r="P365" s="5">
        <v>10</v>
      </c>
      <c r="Q365" s="5">
        <v>10</v>
      </c>
      <c r="R365" s="5">
        <v>1</v>
      </c>
      <c r="S365" s="5">
        <v>0</v>
      </c>
      <c r="T365" s="5">
        <v>0</v>
      </c>
      <c r="U365" s="5">
        <v>0</v>
      </c>
    </row>
    <row r="366">
      <c r="A366" s="20" t="s">
        <v>1783</v>
      </c>
      <c r="B366" s="13" t="str">
        <f>HYPERLINK("http://www.viralnova.com/hateful-letter-autistic-son/","http://www.viralnova.com/hateful-letter-autistic-son/")</f>
        <v>http://www.viralnova.com/hateful-letter-autistic-son/</v>
      </c>
      <c r="C366" s="5">
        <v>53</v>
      </c>
      <c r="D366" s="5" t="s">
        <v>219</v>
      </c>
      <c r="E366" s="5" t="s">
        <v>219</v>
      </c>
      <c r="F366" s="5"/>
      <c r="G366" s="5" t="s">
        <v>219</v>
      </c>
      <c r="H366" s="5"/>
      <c r="I366" s="5" t="s">
        <v>219</v>
      </c>
      <c r="J366" s="5">
        <v>4195</v>
      </c>
      <c r="K366" s="5">
        <v>2559</v>
      </c>
      <c r="L366" s="5">
        <v>3941</v>
      </c>
      <c r="M366" s="5">
        <v>10695</v>
      </c>
      <c r="N366" s="5">
        <v>9</v>
      </c>
      <c r="O366" s="5">
        <v>0</v>
      </c>
      <c r="P366" s="5">
        <v>3</v>
      </c>
      <c r="Q366" s="5">
        <v>3</v>
      </c>
      <c r="R366" s="5">
        <v>0</v>
      </c>
      <c r="S366" s="5">
        <v>0</v>
      </c>
      <c r="T366" s="5">
        <v>0</v>
      </c>
      <c r="U366" s="5">
        <v>0</v>
      </c>
    </row>
    <row r="367">
      <c r="A367" s="20" t="s">
        <v>1784</v>
      </c>
      <c r="B367" s="13" t="str">
        <f>HYPERLINK("http://www.viralnova.com/dying-daughter-acts-of-kindness/","http://www.viralnova.com/dying-daughter-acts-of-kindness/")</f>
        <v>http://www.viralnova.com/dying-daughter-acts-of-kindness/</v>
      </c>
      <c r="C367" s="5">
        <v>73</v>
      </c>
      <c r="D367" s="5" t="s">
        <v>219</v>
      </c>
      <c r="E367" s="5" t="s">
        <v>219</v>
      </c>
      <c r="F367" s="5"/>
      <c r="G367" s="5" t="s">
        <v>219</v>
      </c>
      <c r="H367" s="5"/>
      <c r="I367" s="5" t="s">
        <v>219</v>
      </c>
      <c r="J367" s="5">
        <v>6158</v>
      </c>
      <c r="K367" s="5">
        <v>3443</v>
      </c>
      <c r="L367" s="5">
        <v>643</v>
      </c>
      <c r="M367" s="5">
        <v>10244</v>
      </c>
      <c r="N367" s="5">
        <v>29</v>
      </c>
      <c r="O367" s="5">
        <v>3</v>
      </c>
      <c r="P367" s="5">
        <v>10</v>
      </c>
      <c r="Q367" s="5">
        <v>10</v>
      </c>
      <c r="R367" s="5">
        <v>0</v>
      </c>
      <c r="S367" s="5">
        <v>0</v>
      </c>
      <c r="T367" s="5">
        <v>8</v>
      </c>
      <c r="U367" s="5">
        <v>0</v>
      </c>
    </row>
    <row r="368">
      <c r="A368" s="20" t="s">
        <v>1785</v>
      </c>
      <c r="B368" s="13" t="str">
        <f>HYPERLINK("http://www.viralnova.com/abandoned-dog-in-bush/","http://www.viralnova.com/abandoned-dog-in-bush/")</f>
        <v>http://www.viralnova.com/abandoned-dog-in-bush/</v>
      </c>
      <c r="C368" s="5">
        <v>86</v>
      </c>
      <c r="D368" s="5" t="s">
        <v>219</v>
      </c>
      <c r="E368" s="5" t="s">
        <v>219</v>
      </c>
      <c r="F368" s="5"/>
      <c r="G368" s="5" t="s">
        <v>219</v>
      </c>
      <c r="H368" s="5"/>
      <c r="I368" s="5" t="s">
        <v>219</v>
      </c>
      <c r="J368" s="5">
        <v>3623</v>
      </c>
      <c r="K368" s="5">
        <v>3993</v>
      </c>
      <c r="L368" s="5">
        <v>2521</v>
      </c>
      <c r="M368" s="5">
        <v>10137</v>
      </c>
      <c r="N368" s="5">
        <v>35</v>
      </c>
      <c r="O368" s="5">
        <v>10</v>
      </c>
      <c r="P368" s="5">
        <v>6</v>
      </c>
      <c r="Q368" s="5">
        <v>6</v>
      </c>
      <c r="R368" s="5">
        <v>0</v>
      </c>
      <c r="S368" s="5">
        <v>0</v>
      </c>
      <c r="T368" s="5">
        <v>0</v>
      </c>
      <c r="U368" s="5">
        <v>0</v>
      </c>
    </row>
    <row r="369">
      <c r="A369" s="20" t="s">
        <v>1786</v>
      </c>
      <c r="B369" s="13" t="str">
        <f>HYPERLINK("http://www.viralnova.com/special-delivery/","http://www.viralnova.com/special-delivery/")</f>
        <v>http://www.viralnova.com/special-delivery/</v>
      </c>
      <c r="C369" s="5">
        <v>43</v>
      </c>
      <c r="D369" s="5" t="s">
        <v>219</v>
      </c>
      <c r="E369" s="5" t="s">
        <v>219</v>
      </c>
      <c r="F369" s="5"/>
      <c r="G369" s="5" t="s">
        <v>219</v>
      </c>
      <c r="H369" s="5"/>
      <c r="I369" s="5" t="s">
        <v>219</v>
      </c>
      <c r="J369" s="5">
        <v>6733</v>
      </c>
      <c r="K369" s="5">
        <v>2428</v>
      </c>
      <c r="L369" s="5">
        <v>870</v>
      </c>
      <c r="M369" s="5">
        <v>10031</v>
      </c>
      <c r="N369" s="5">
        <v>5</v>
      </c>
      <c r="O369" s="5">
        <v>0</v>
      </c>
      <c r="P369" s="5">
        <v>9</v>
      </c>
      <c r="Q369" s="5">
        <v>9</v>
      </c>
      <c r="R369" s="5">
        <v>0</v>
      </c>
      <c r="S369" s="5">
        <v>0</v>
      </c>
      <c r="T369" s="5">
        <v>0</v>
      </c>
      <c r="U369" s="5">
        <v>0</v>
      </c>
    </row>
    <row r="370">
      <c r="A370" s="20" t="s">
        <v>1787</v>
      </c>
      <c r="B370" s="13" t="str">
        <f>HYPERLINK("http://www.viralnova.com/dog-comforts-friend/","http://www.viralnova.com/dog-comforts-friend/")</f>
        <v>http://www.viralnova.com/dog-comforts-friend/</v>
      </c>
      <c r="C370" s="5">
        <v>92</v>
      </c>
      <c r="D370" s="5" t="s">
        <v>219</v>
      </c>
      <c r="E370" s="5" t="s">
        <v>219</v>
      </c>
      <c r="F370" s="5"/>
      <c r="G370" s="5" t="s">
        <v>219</v>
      </c>
      <c r="H370" s="5"/>
      <c r="I370" s="5" t="s">
        <v>219</v>
      </c>
      <c r="J370" s="5">
        <v>5502</v>
      </c>
      <c r="K370" s="5">
        <v>2908</v>
      </c>
      <c r="L370" s="5">
        <v>1490</v>
      </c>
      <c r="M370" s="5">
        <v>9900</v>
      </c>
      <c r="N370" s="5">
        <v>14</v>
      </c>
      <c r="O370" s="5">
        <v>0</v>
      </c>
      <c r="P370" s="5">
        <v>9</v>
      </c>
      <c r="Q370" s="5">
        <v>9</v>
      </c>
      <c r="R370" s="5">
        <v>0</v>
      </c>
      <c r="S370" s="5">
        <v>0</v>
      </c>
      <c r="T370" s="5">
        <v>0</v>
      </c>
      <c r="U370" s="5">
        <v>0</v>
      </c>
    </row>
    <row r="371">
      <c r="A371" s="20" t="s">
        <v>1788</v>
      </c>
      <c r="B371" s="13" t="str">
        <f>HYPERLINK("http://www.viralnova.com/treehouse-hotel/","http://www.viralnova.com/treehouse-hotel/")</f>
        <v>http://www.viralnova.com/treehouse-hotel/</v>
      </c>
      <c r="C371" s="5">
        <v>79</v>
      </c>
      <c r="D371" s="5" t="s">
        <v>219</v>
      </c>
      <c r="E371" s="5" t="s">
        <v>219</v>
      </c>
      <c r="F371" s="5"/>
      <c r="G371" s="5" t="s">
        <v>219</v>
      </c>
      <c r="H371" s="5"/>
      <c r="I371" s="5" t="s">
        <v>219</v>
      </c>
      <c r="J371" s="5">
        <v>5937</v>
      </c>
      <c r="K371" s="5">
        <v>2620</v>
      </c>
      <c r="L371" s="5">
        <v>1309</v>
      </c>
      <c r="M371" s="5">
        <v>9866</v>
      </c>
      <c r="N371" s="5">
        <v>71</v>
      </c>
      <c r="O371" s="5">
        <v>9</v>
      </c>
      <c r="P371" s="5">
        <v>68</v>
      </c>
      <c r="Q371" s="5">
        <v>68</v>
      </c>
      <c r="R371" s="5">
        <v>1</v>
      </c>
      <c r="S371" s="5">
        <v>0</v>
      </c>
      <c r="T371" s="5">
        <v>0</v>
      </c>
      <c r="U371" s="5">
        <v>0</v>
      </c>
    </row>
    <row r="372">
      <c r="A372" s="20" t="s">
        <v>1789</v>
      </c>
      <c r="B372" s="13" t="str">
        <f>HYPERLINK("http://www.viralnova.com/amazing-places/","http://www.viralnova.com/amazing-places/")</f>
        <v>http://www.viralnova.com/amazing-places/</v>
      </c>
      <c r="C372" s="5">
        <v>80</v>
      </c>
      <c r="D372" s="5" t="s">
        <v>219</v>
      </c>
      <c r="E372" s="5" t="s">
        <v>219</v>
      </c>
      <c r="F372" s="5"/>
      <c r="G372" s="5" t="s">
        <v>219</v>
      </c>
      <c r="H372" s="5"/>
      <c r="I372" s="5" t="s">
        <v>219</v>
      </c>
      <c r="J372" s="5">
        <v>5322</v>
      </c>
      <c r="K372" s="5">
        <v>3235</v>
      </c>
      <c r="L372" s="5">
        <v>1231</v>
      </c>
      <c r="M372" s="5">
        <v>9788</v>
      </c>
      <c r="N372" s="5">
        <v>106</v>
      </c>
      <c r="O372" s="5">
        <v>244</v>
      </c>
      <c r="P372" s="5">
        <v>515</v>
      </c>
      <c r="Q372" s="5">
        <v>515</v>
      </c>
      <c r="R372" s="5">
        <v>2</v>
      </c>
      <c r="S372" s="5">
        <v>0</v>
      </c>
      <c r="T372" s="5">
        <v>115181</v>
      </c>
      <c r="U372" s="5">
        <v>0</v>
      </c>
    </row>
    <row r="373">
      <c r="A373" s="20" t="s">
        <v>1790</v>
      </c>
      <c r="B373" s="13" t="str">
        <f>HYPERLINK("http://www.viralnova.com/kenyan-terrorist-begs/","http://www.viralnova.com/kenyan-terrorist-begs/")</f>
        <v>http://www.viralnova.com/kenyan-terrorist-begs/</v>
      </c>
      <c r="C373" s="5">
        <v>106</v>
      </c>
      <c r="D373" s="5" t="s">
        <v>219</v>
      </c>
      <c r="E373" s="5" t="s">
        <v>219</v>
      </c>
      <c r="F373" s="5"/>
      <c r="G373" s="5" t="s">
        <v>219</v>
      </c>
      <c r="H373" s="5"/>
      <c r="I373" s="5" t="s">
        <v>219</v>
      </c>
      <c r="J373" s="5">
        <v>5732</v>
      </c>
      <c r="K373" s="5">
        <v>3182</v>
      </c>
      <c r="L373" s="5">
        <v>631</v>
      </c>
      <c r="M373" s="5">
        <v>9545</v>
      </c>
      <c r="N373" s="5">
        <v>16</v>
      </c>
      <c r="O373" s="5">
        <v>1</v>
      </c>
      <c r="P373" s="5">
        <v>5</v>
      </c>
      <c r="Q373" s="5">
        <v>5</v>
      </c>
      <c r="R373" s="5">
        <v>0</v>
      </c>
      <c r="S373" s="5">
        <v>0</v>
      </c>
      <c r="T373" s="5">
        <v>0</v>
      </c>
      <c r="U373" s="5">
        <v>0</v>
      </c>
    </row>
    <row r="374">
      <c r="A374" s="20" t="s">
        <v>1791</v>
      </c>
      <c r="B374" s="13" t="str">
        <f>HYPERLINK("http://www.viralnova.com/phil-down-syndrome/","http://www.viralnova.com/phil-down-syndrome/")</f>
        <v>http://www.viralnova.com/phil-down-syndrome/</v>
      </c>
      <c r="C374" s="5">
        <v>87</v>
      </c>
      <c r="D374" s="5" t="s">
        <v>219</v>
      </c>
      <c r="E374" s="5" t="s">
        <v>219</v>
      </c>
      <c r="F374" s="5"/>
      <c r="G374" s="5" t="s">
        <v>219</v>
      </c>
      <c r="H374" s="5"/>
      <c r="I374" s="5" t="s">
        <v>219</v>
      </c>
      <c r="J374" s="5">
        <v>7919</v>
      </c>
      <c r="K374" s="5">
        <v>1159</v>
      </c>
      <c r="L374" s="5">
        <v>321</v>
      </c>
      <c r="M374" s="5">
        <v>9399</v>
      </c>
      <c r="N374" s="5">
        <v>23</v>
      </c>
      <c r="O374" s="5">
        <v>2</v>
      </c>
      <c r="P374" s="5">
        <v>5</v>
      </c>
      <c r="Q374" s="5">
        <v>5</v>
      </c>
      <c r="R374" s="5">
        <v>0</v>
      </c>
      <c r="S374" s="5">
        <v>0</v>
      </c>
      <c r="T374" s="5">
        <v>0</v>
      </c>
      <c r="U374" s="5">
        <v>0</v>
      </c>
    </row>
    <row r="375">
      <c r="A375" s="20" t="s">
        <v>1792</v>
      </c>
      <c r="B375" s="13" t="str">
        <f>HYPERLINK("http://www.viralnova.com/kids-sticker-room/","http://www.viralnova.com/kids-sticker-room/")</f>
        <v>http://www.viralnova.com/kids-sticker-room/</v>
      </c>
      <c r="C375" s="5">
        <v>86</v>
      </c>
      <c r="D375" s="5" t="s">
        <v>219</v>
      </c>
      <c r="E375" s="5" t="s">
        <v>219</v>
      </c>
      <c r="F375" s="5"/>
      <c r="G375" s="5" t="s">
        <v>219</v>
      </c>
      <c r="H375" s="5"/>
      <c r="I375" s="5" t="s">
        <v>219</v>
      </c>
      <c r="J375" s="5">
        <v>4791</v>
      </c>
      <c r="K375" s="5">
        <v>3045</v>
      </c>
      <c r="L375" s="5">
        <v>1160</v>
      </c>
      <c r="M375" s="5">
        <v>8996</v>
      </c>
      <c r="N375" s="5">
        <v>75</v>
      </c>
      <c r="O375" s="5">
        <v>24</v>
      </c>
      <c r="P375" s="5">
        <v>21</v>
      </c>
      <c r="Q375" s="5">
        <v>21</v>
      </c>
      <c r="R375" s="5">
        <v>3</v>
      </c>
      <c r="S375" s="5">
        <v>0</v>
      </c>
      <c r="T375" s="5">
        <v>0</v>
      </c>
      <c r="U375" s="5">
        <v>0</v>
      </c>
    </row>
    <row r="376">
      <c r="A376" s="20" t="s">
        <v>1793</v>
      </c>
      <c r="B376" s="13" t="str">
        <f>HYPERLINK("http://www.viralnova.com/graphic-designer-daughter/","http://www.viralnova.com/graphic-designer-daughter/")</f>
        <v>http://www.viralnova.com/graphic-designer-daughter/</v>
      </c>
      <c r="C376" s="5">
        <v>48</v>
      </c>
      <c r="D376" s="5" t="s">
        <v>219</v>
      </c>
      <c r="E376" s="5" t="s">
        <v>219</v>
      </c>
      <c r="F376" s="5"/>
      <c r="G376" s="5" t="s">
        <v>219</v>
      </c>
      <c r="H376" s="5"/>
      <c r="I376" s="5" t="s">
        <v>219</v>
      </c>
      <c r="J376" s="5">
        <v>6532</v>
      </c>
      <c r="K376" s="5">
        <v>1679</v>
      </c>
      <c r="L376" s="5">
        <v>703</v>
      </c>
      <c r="M376" s="5">
        <v>8914</v>
      </c>
      <c r="N376" s="5">
        <v>23</v>
      </c>
      <c r="O376" s="5">
        <v>0</v>
      </c>
      <c r="P376" s="5">
        <v>24</v>
      </c>
      <c r="Q376" s="5">
        <v>24</v>
      </c>
      <c r="R376" s="5">
        <v>2</v>
      </c>
      <c r="S376" s="5">
        <v>0</v>
      </c>
      <c r="T376" s="5">
        <v>0</v>
      </c>
      <c r="U376" s="5">
        <v>0</v>
      </c>
    </row>
    <row r="377">
      <c r="A377" s="20" t="s">
        <v>1794</v>
      </c>
      <c r="B377" s="13" t="str">
        <f>HYPERLINK("http://www.viralnova.com/heroic-dog-saves-baby/","http://www.viralnova.com/heroic-dog-saves-baby/")</f>
        <v>http://www.viralnova.com/heroic-dog-saves-baby/</v>
      </c>
      <c r="C377" s="5">
        <v>76</v>
      </c>
      <c r="D377" s="5" t="s">
        <v>219</v>
      </c>
      <c r="E377" s="5" t="s">
        <v>219</v>
      </c>
      <c r="F377" s="5"/>
      <c r="G377" s="5" t="s">
        <v>219</v>
      </c>
      <c r="H377" s="5"/>
      <c r="I377" s="5" t="s">
        <v>219</v>
      </c>
      <c r="J377" s="5">
        <v>6448</v>
      </c>
      <c r="K377" s="5">
        <v>1899</v>
      </c>
      <c r="L377" s="5">
        <v>560</v>
      </c>
      <c r="M377" s="5">
        <v>8907</v>
      </c>
      <c r="N377" s="5">
        <v>4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</row>
    <row r="378">
      <c r="A378" s="20" t="s">
        <v>1795</v>
      </c>
      <c r="B378" s="13" t="str">
        <f>HYPERLINK("http://www.viralnova.com/most-beautiful-street/","http://www.viralnova.com/most-beautiful-street/")</f>
        <v>http://www.viralnova.com/most-beautiful-street/</v>
      </c>
      <c r="C378" s="5">
        <v>86</v>
      </c>
      <c r="D378" s="5" t="s">
        <v>219</v>
      </c>
      <c r="E378" s="5" t="s">
        <v>219</v>
      </c>
      <c r="F378" s="5"/>
      <c r="G378" s="5" t="s">
        <v>219</v>
      </c>
      <c r="H378" s="5"/>
      <c r="I378" s="5" t="s">
        <v>219</v>
      </c>
      <c r="J378" s="5">
        <v>5579</v>
      </c>
      <c r="K378" s="5">
        <v>2344</v>
      </c>
      <c r="L378" s="5">
        <v>879</v>
      </c>
      <c r="M378" s="5">
        <v>8802</v>
      </c>
      <c r="N378" s="5">
        <v>68</v>
      </c>
      <c r="O378" s="5">
        <v>1</v>
      </c>
      <c r="P378" s="5">
        <v>55</v>
      </c>
      <c r="Q378" s="5">
        <v>55</v>
      </c>
      <c r="R378" s="5">
        <v>8</v>
      </c>
      <c r="S378" s="5">
        <v>0</v>
      </c>
      <c r="T378" s="5">
        <v>0</v>
      </c>
      <c r="U378" s="5">
        <v>0</v>
      </c>
    </row>
    <row r="379">
      <c r="A379" s="20" t="s">
        <v>1796</v>
      </c>
      <c r="B379" s="13" t="str">
        <f>HYPERLINK("http://www.viralnova.com/waiters-horrible-tip/","http://www.viralnova.com/waiters-horrible-tip/")</f>
        <v>http://www.viralnova.com/waiters-horrible-tip/</v>
      </c>
      <c r="C379" s="5">
        <v>85</v>
      </c>
      <c r="D379" s="5" t="s">
        <v>219</v>
      </c>
      <c r="E379" s="5" t="s">
        <v>219</v>
      </c>
      <c r="F379" s="5"/>
      <c r="G379" s="5" t="s">
        <v>219</v>
      </c>
      <c r="H379" s="5"/>
      <c r="I379" s="5" t="s">
        <v>218</v>
      </c>
      <c r="J379" s="5">
        <v>3435</v>
      </c>
      <c r="K379" s="5">
        <v>1987</v>
      </c>
      <c r="L379" s="5">
        <v>3341</v>
      </c>
      <c r="M379" s="5">
        <v>8763</v>
      </c>
      <c r="N379" s="5">
        <v>11</v>
      </c>
      <c r="O379" s="5">
        <v>0</v>
      </c>
      <c r="P379" s="5">
        <v>1</v>
      </c>
      <c r="Q379" s="5">
        <v>1</v>
      </c>
      <c r="R379" s="5">
        <v>0</v>
      </c>
      <c r="S379" s="5">
        <v>0</v>
      </c>
      <c r="T379" s="5">
        <v>0</v>
      </c>
      <c r="U379" s="5">
        <v>0</v>
      </c>
    </row>
    <row r="380">
      <c r="A380" s="20" t="s">
        <v>1797</v>
      </c>
      <c r="B380" s="13" t="str">
        <f>HYPERLINK("http://www.viralnova.com/twitter-cancer/","http://www.viralnova.com/twitter-cancer/")</f>
        <v>http://www.viralnova.com/twitter-cancer/</v>
      </c>
      <c r="C380" s="5">
        <v>95</v>
      </c>
      <c r="D380" s="5" t="s">
        <v>219</v>
      </c>
      <c r="E380" s="5" t="s">
        <v>219</v>
      </c>
      <c r="F380" s="5"/>
      <c r="G380" s="5" t="s">
        <v>219</v>
      </c>
      <c r="H380" s="5"/>
      <c r="I380" s="5" t="s">
        <v>219</v>
      </c>
      <c r="J380" s="5">
        <v>4896</v>
      </c>
      <c r="K380" s="5">
        <v>2729</v>
      </c>
      <c r="L380" s="5">
        <v>976</v>
      </c>
      <c r="M380" s="5">
        <v>8601</v>
      </c>
      <c r="N380" s="5">
        <v>98</v>
      </c>
      <c r="O380" s="5">
        <v>4</v>
      </c>
      <c r="P380" s="5">
        <v>5</v>
      </c>
      <c r="Q380" s="5">
        <v>5</v>
      </c>
      <c r="R380" s="5">
        <v>3</v>
      </c>
      <c r="S380" s="5">
        <v>0</v>
      </c>
      <c r="T380" s="5">
        <v>1</v>
      </c>
      <c r="U380" s="5">
        <v>0</v>
      </c>
    </row>
    <row r="381">
      <c r="A381" s="20" t="s">
        <v>1798</v>
      </c>
      <c r="B381" s="13" t="str">
        <f>HYPERLINK("http://www.viralnova.com/ramon-bruin-work/","http://www.viralnova.com/ramon-bruin-work/")</f>
        <v>http://www.viralnova.com/ramon-bruin-work/</v>
      </c>
      <c r="C381" s="5">
        <v>93</v>
      </c>
      <c r="D381" s="5" t="s">
        <v>219</v>
      </c>
      <c r="E381" s="5" t="s">
        <v>219</v>
      </c>
      <c r="F381" s="5"/>
      <c r="G381" s="5" t="s">
        <v>219</v>
      </c>
      <c r="H381" s="5"/>
      <c r="I381" s="5" t="s">
        <v>219</v>
      </c>
      <c r="J381" s="5">
        <v>5105</v>
      </c>
      <c r="K381" s="5">
        <v>2743</v>
      </c>
      <c r="L381" s="5">
        <v>749</v>
      </c>
      <c r="M381" s="5">
        <v>8597</v>
      </c>
      <c r="N381" s="5">
        <v>60</v>
      </c>
      <c r="O381" s="5">
        <v>14</v>
      </c>
      <c r="P381" s="5">
        <v>36</v>
      </c>
      <c r="Q381" s="5">
        <v>36</v>
      </c>
      <c r="R381" s="5">
        <v>1</v>
      </c>
      <c r="S381" s="5">
        <v>0</v>
      </c>
      <c r="T381" s="5">
        <v>0</v>
      </c>
      <c r="U381" s="5">
        <v>0</v>
      </c>
    </row>
    <row r="382">
      <c r="A382" s="20" t="s">
        <v>1799</v>
      </c>
      <c r="B382" s="13" t="str">
        <f>HYPERLINK("http://www.viralnova.com/modern-day-fairytales/","http://www.viralnova.com/modern-day-fairytales/")</f>
        <v>http://www.viralnova.com/modern-day-fairytales/</v>
      </c>
      <c r="C382" s="5">
        <v>88</v>
      </c>
      <c r="D382" s="5" t="s">
        <v>219</v>
      </c>
      <c r="E382" s="5" t="s">
        <v>219</v>
      </c>
      <c r="F382" s="5"/>
      <c r="G382" s="5" t="s">
        <v>219</v>
      </c>
      <c r="H382" s="5"/>
      <c r="I382" s="5" t="s">
        <v>219</v>
      </c>
      <c r="J382" s="5">
        <v>5285</v>
      </c>
      <c r="K382" s="5">
        <v>2240</v>
      </c>
      <c r="L382" s="5">
        <v>908</v>
      </c>
      <c r="M382" s="5">
        <v>8433</v>
      </c>
      <c r="N382" s="5">
        <v>30</v>
      </c>
      <c r="O382" s="5">
        <v>250</v>
      </c>
      <c r="P382" s="5">
        <v>180</v>
      </c>
      <c r="Q382" s="5">
        <v>180</v>
      </c>
      <c r="R382" s="5">
        <v>2</v>
      </c>
      <c r="S382" s="5">
        <v>0</v>
      </c>
      <c r="T382" s="5">
        <v>0</v>
      </c>
      <c r="U382" s="5">
        <v>0</v>
      </c>
    </row>
    <row r="383">
      <c r="A383" s="20" t="s">
        <v>1800</v>
      </c>
      <c r="B383" s="13" t="str">
        <f>HYPERLINK("http://www.viralnova.com/bait-dog-rescued/","http://www.viralnova.com/bait-dog-rescued/")</f>
        <v>http://www.viralnova.com/bait-dog-rescued/</v>
      </c>
      <c r="C383" s="5">
        <v>48</v>
      </c>
      <c r="D383" s="5" t="s">
        <v>219</v>
      </c>
      <c r="E383" s="5" t="s">
        <v>219</v>
      </c>
      <c r="F383" s="5"/>
      <c r="G383" s="5" t="s">
        <v>219</v>
      </c>
      <c r="H383" s="5"/>
      <c r="I383" s="5" t="s">
        <v>219</v>
      </c>
      <c r="J383" s="5">
        <v>4959</v>
      </c>
      <c r="K383" s="5">
        <v>2064</v>
      </c>
      <c r="L383" s="5">
        <v>1282</v>
      </c>
      <c r="M383" s="5">
        <v>8305</v>
      </c>
      <c r="N383" s="5">
        <v>7</v>
      </c>
      <c r="O383" s="5">
        <v>0</v>
      </c>
      <c r="P383" s="5">
        <v>2</v>
      </c>
      <c r="Q383" s="5">
        <v>2</v>
      </c>
      <c r="R383" s="5">
        <v>0</v>
      </c>
      <c r="S383" s="5">
        <v>0</v>
      </c>
      <c r="T383" s="5">
        <v>0</v>
      </c>
      <c r="U383" s="5">
        <v>0</v>
      </c>
    </row>
    <row r="384">
      <c r="A384" s="20" t="s">
        <v>1801</v>
      </c>
      <c r="B384" s="13" t="str">
        <f>HYPERLINK("http://www.viralnova.com/shot-dog-rescue/","http://www.viralnova.com/shot-dog-rescue/")</f>
        <v>http://www.viralnova.com/shot-dog-rescue/</v>
      </c>
      <c r="C384" s="5">
        <v>81</v>
      </c>
      <c r="D384" s="5" t="s">
        <v>219</v>
      </c>
      <c r="E384" s="5" t="s">
        <v>219</v>
      </c>
      <c r="F384" s="5"/>
      <c r="G384" s="5" t="s">
        <v>219</v>
      </c>
      <c r="H384" s="5"/>
      <c r="I384" s="5" t="s">
        <v>219</v>
      </c>
      <c r="J384" s="5">
        <v>5568</v>
      </c>
      <c r="K384" s="5">
        <v>1838</v>
      </c>
      <c r="L384" s="5">
        <v>893</v>
      </c>
      <c r="M384" s="5">
        <v>8299</v>
      </c>
      <c r="N384" s="5">
        <v>2</v>
      </c>
      <c r="O384" s="5">
        <v>0</v>
      </c>
      <c r="P384" s="5">
        <v>6</v>
      </c>
      <c r="Q384" s="5">
        <v>6</v>
      </c>
      <c r="R384" s="5">
        <v>0</v>
      </c>
      <c r="S384" s="5">
        <v>0</v>
      </c>
      <c r="T384" s="5">
        <v>0</v>
      </c>
      <c r="U384" s="5">
        <v>0</v>
      </c>
    </row>
    <row r="385">
      <c r="A385" s="20" t="s">
        <v>1802</v>
      </c>
      <c r="B385" s="13" t="str">
        <f>HYPERLINK("http://www.viralnova.com/mans-transformation/","http://www.viralnova.com/mans-transformation/")</f>
        <v>http://www.viralnova.com/mans-transformation/</v>
      </c>
      <c r="C385" s="5">
        <v>95</v>
      </c>
      <c r="D385" s="5" t="s">
        <v>219</v>
      </c>
      <c r="E385" s="5" t="s">
        <v>219</v>
      </c>
      <c r="F385" s="5"/>
      <c r="G385" s="5" t="s">
        <v>219</v>
      </c>
      <c r="H385" s="5"/>
      <c r="I385" s="5" t="s">
        <v>219</v>
      </c>
      <c r="J385" s="5">
        <v>5899</v>
      </c>
      <c r="K385" s="5">
        <v>1772</v>
      </c>
      <c r="L385" s="5">
        <v>624</v>
      </c>
      <c r="M385" s="5">
        <v>8295</v>
      </c>
      <c r="N385" s="5">
        <v>21</v>
      </c>
      <c r="O385" s="5">
        <v>7</v>
      </c>
      <c r="P385" s="5">
        <v>10</v>
      </c>
      <c r="Q385" s="5">
        <v>10</v>
      </c>
      <c r="R385" s="5">
        <v>3</v>
      </c>
      <c r="S385" s="5">
        <v>1</v>
      </c>
      <c r="T385" s="5">
        <v>0</v>
      </c>
      <c r="U385" s="5">
        <v>0</v>
      </c>
    </row>
    <row r="386">
      <c r="A386" s="20" t="s">
        <v>1803</v>
      </c>
      <c r="B386" s="13" t="str">
        <f>HYPERLINK("http://www.viralnova.com/pope-compassion/","http://www.viralnova.com/pope-compassion/")</f>
        <v>http://www.viralnova.com/pope-compassion/</v>
      </c>
      <c r="C386" s="5">
        <v>90</v>
      </c>
      <c r="D386" s="5" t="s">
        <v>219</v>
      </c>
      <c r="E386" s="5" t="s">
        <v>219</v>
      </c>
      <c r="F386" s="5"/>
      <c r="G386" s="5" t="s">
        <v>219</v>
      </c>
      <c r="H386" s="5"/>
      <c r="I386" s="5" t="s">
        <v>219</v>
      </c>
      <c r="J386" s="5">
        <v>5066</v>
      </c>
      <c r="K386" s="5">
        <v>2191</v>
      </c>
      <c r="L386" s="5">
        <v>1028</v>
      </c>
      <c r="M386" s="5">
        <v>8285</v>
      </c>
      <c r="N386" s="5">
        <v>37</v>
      </c>
      <c r="O386" s="5">
        <v>2</v>
      </c>
      <c r="P386" s="5">
        <v>18</v>
      </c>
      <c r="Q386" s="5">
        <v>18</v>
      </c>
      <c r="R386" s="5">
        <v>2</v>
      </c>
      <c r="S386" s="5">
        <v>0</v>
      </c>
      <c r="T386" s="5">
        <v>2</v>
      </c>
      <c r="U386" s="5">
        <v>0</v>
      </c>
    </row>
    <row r="387">
      <c r="A387" s="20" t="s">
        <v>1804</v>
      </c>
      <c r="B387" s="13" t="str">
        <f>HYPERLINK("http://www.viralnova.com/dying-cancer-patient-owls/","http://www.viralnova.com/dying-cancer-patient-owls/")</f>
        <v>http://www.viralnova.com/dying-cancer-patient-owls/</v>
      </c>
      <c r="C387" s="5">
        <v>52</v>
      </c>
      <c r="D387" s="5" t="s">
        <v>219</v>
      </c>
      <c r="E387" s="5" t="s">
        <v>219</v>
      </c>
      <c r="F387" s="5"/>
      <c r="G387" s="5" t="s">
        <v>219</v>
      </c>
      <c r="H387" s="5"/>
      <c r="I387" s="5" t="s">
        <v>219</v>
      </c>
      <c r="J387" s="5">
        <v>7077</v>
      </c>
      <c r="K387" s="5">
        <v>830</v>
      </c>
      <c r="L387" s="5">
        <v>371</v>
      </c>
      <c r="M387" s="5">
        <v>8278</v>
      </c>
      <c r="N387" s="5">
        <v>4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</row>
    <row r="388">
      <c r="A388" s="20" t="s">
        <v>1805</v>
      </c>
      <c r="B388" s="13" t="str">
        <f>HYPERLINK("http://www.viralnova.com/sleep-paralysis/","http://www.viralnova.com/sleep-paralysis/")</f>
        <v>http://www.viralnova.com/sleep-paralysis/</v>
      </c>
      <c r="C388" s="5">
        <v>84</v>
      </c>
      <c r="D388" s="5" t="s">
        <v>219</v>
      </c>
      <c r="E388" s="5" t="s">
        <v>219</v>
      </c>
      <c r="F388" s="5"/>
      <c r="G388" s="5" t="s">
        <v>219</v>
      </c>
      <c r="H388" s="5"/>
      <c r="I388" s="5" t="s">
        <v>219</v>
      </c>
      <c r="J388" s="5">
        <v>4117</v>
      </c>
      <c r="K388" s="5">
        <v>2097</v>
      </c>
      <c r="L388" s="5">
        <v>1832</v>
      </c>
      <c r="M388" s="5">
        <v>8046</v>
      </c>
      <c r="N388" s="5">
        <v>64</v>
      </c>
      <c r="O388" s="5">
        <v>3</v>
      </c>
      <c r="P388" s="5">
        <v>211</v>
      </c>
      <c r="Q388" s="5">
        <v>211</v>
      </c>
      <c r="R388" s="5">
        <v>1</v>
      </c>
      <c r="S388" s="5">
        <v>0</v>
      </c>
      <c r="T388" s="5">
        <v>4</v>
      </c>
      <c r="U388" s="5">
        <v>0</v>
      </c>
    </row>
    <row r="389">
      <c r="A389" s="20" t="s">
        <v>1806</v>
      </c>
      <c r="B389" s="13" t="str">
        <f>HYPERLINK("http://www.viralnova.com/bea-the-kitten/","http://www.viralnova.com/bea-the-kitten/")</f>
        <v>http://www.viralnova.com/bea-the-kitten/</v>
      </c>
      <c r="C389" s="5">
        <v>73</v>
      </c>
      <c r="D389" s="5" t="s">
        <v>219</v>
      </c>
      <c r="E389" s="5" t="s">
        <v>219</v>
      </c>
      <c r="F389" s="5"/>
      <c r="G389" s="5" t="s">
        <v>219</v>
      </c>
      <c r="H389" s="5"/>
      <c r="I389" s="5" t="s">
        <v>219</v>
      </c>
      <c r="J389" s="5">
        <v>5163</v>
      </c>
      <c r="K389" s="5">
        <v>1932</v>
      </c>
      <c r="L389" s="5">
        <v>884</v>
      </c>
      <c r="M389" s="5">
        <v>7979</v>
      </c>
      <c r="N389" s="5">
        <v>32</v>
      </c>
      <c r="O389" s="5">
        <v>2</v>
      </c>
      <c r="P389" s="5">
        <v>13</v>
      </c>
      <c r="Q389" s="5">
        <v>13</v>
      </c>
      <c r="R389" s="5">
        <v>0</v>
      </c>
      <c r="S389" s="5">
        <v>0</v>
      </c>
      <c r="T389" s="5">
        <v>0</v>
      </c>
      <c r="U389" s="5">
        <v>0</v>
      </c>
    </row>
    <row r="390">
      <c r="A390" s="20" t="s">
        <v>1807</v>
      </c>
      <c r="B390" s="13" t="str">
        <f>HYPERLINK("http://www.viralnova.com/boat-dog-save/","http://www.viralnova.com/boat-dog-save/")</f>
        <v>http://www.viralnova.com/boat-dog-save/</v>
      </c>
      <c r="C390" s="5">
        <v>43</v>
      </c>
      <c r="D390" s="5" t="s">
        <v>219</v>
      </c>
      <c r="E390" s="5" t="s">
        <v>219</v>
      </c>
      <c r="F390" s="5"/>
      <c r="G390" s="5" t="s">
        <v>219</v>
      </c>
      <c r="H390" s="5"/>
      <c r="I390" s="5" t="s">
        <v>219</v>
      </c>
      <c r="J390" s="5">
        <v>6619</v>
      </c>
      <c r="K390" s="5">
        <v>762</v>
      </c>
      <c r="L390" s="5">
        <v>402</v>
      </c>
      <c r="M390" s="5">
        <v>7783</v>
      </c>
      <c r="N390" s="5">
        <v>3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</row>
    <row r="391">
      <c r="A391" s="20" t="s">
        <v>1808</v>
      </c>
      <c r="B391" s="13" t="str">
        <f>HYPERLINK("http://www.viralnova.com/babysitter-story/","http://www.viralnova.com/babysitter-story/")</f>
        <v>http://www.viralnova.com/babysitter-story/</v>
      </c>
      <c r="C391" s="5">
        <v>77</v>
      </c>
      <c r="D391" s="5" t="s">
        <v>219</v>
      </c>
      <c r="E391" s="5" t="s">
        <v>219</v>
      </c>
      <c r="F391" s="5"/>
      <c r="G391" s="5" t="s">
        <v>219</v>
      </c>
      <c r="H391" s="5"/>
      <c r="I391" s="5" t="s">
        <v>219</v>
      </c>
      <c r="J391" s="5">
        <v>5028</v>
      </c>
      <c r="K391" s="5">
        <v>1862</v>
      </c>
      <c r="L391" s="5">
        <v>651</v>
      </c>
      <c r="M391" s="5">
        <v>7541</v>
      </c>
      <c r="N391" s="5">
        <v>26</v>
      </c>
      <c r="O391" s="5">
        <v>0</v>
      </c>
      <c r="P391" s="5">
        <v>14</v>
      </c>
      <c r="Q391" s="5">
        <v>14</v>
      </c>
      <c r="R391" s="5">
        <v>1</v>
      </c>
      <c r="S391" s="5">
        <v>0</v>
      </c>
      <c r="T391" s="5">
        <v>0</v>
      </c>
      <c r="U391" s="5">
        <v>0</v>
      </c>
    </row>
    <row r="392">
      <c r="A392" s="20" t="s">
        <v>1809</v>
      </c>
      <c r="B392" s="13" t="str">
        <f>HYPERLINK("http://www.viralnova.com/ranger-purple-heart/","http://www.viralnova.com/ranger-purple-heart/")</f>
        <v>http://www.viralnova.com/ranger-purple-heart/</v>
      </c>
      <c r="C392" s="5">
        <v>91</v>
      </c>
      <c r="D392" s="5" t="s">
        <v>219</v>
      </c>
      <c r="E392" s="5" t="s">
        <v>219</v>
      </c>
      <c r="F392" s="5"/>
      <c r="G392" s="5" t="s">
        <v>219</v>
      </c>
      <c r="H392" s="5"/>
      <c r="I392" s="5" t="s">
        <v>219</v>
      </c>
      <c r="J392" s="5">
        <v>5357</v>
      </c>
      <c r="K392" s="5">
        <v>1713</v>
      </c>
      <c r="L392" s="5">
        <v>300</v>
      </c>
      <c r="M392" s="5">
        <v>7370</v>
      </c>
      <c r="N392" s="5">
        <v>3</v>
      </c>
      <c r="O392" s="5">
        <v>0</v>
      </c>
      <c r="P392" s="5">
        <v>1</v>
      </c>
      <c r="Q392" s="5">
        <v>1</v>
      </c>
      <c r="R392" s="5">
        <v>0</v>
      </c>
      <c r="S392" s="5">
        <v>0</v>
      </c>
      <c r="T392" s="5">
        <v>0</v>
      </c>
      <c r="U392" s="5">
        <v>0</v>
      </c>
    </row>
    <row r="393">
      <c r="A393" s="20" t="s">
        <v>1810</v>
      </c>
      <c r="B393" s="13" t="str">
        <f>HYPERLINK("http://www.viralnova.com/ugly-racism/","http://www.viralnova.com/ugly-racism/")</f>
        <v>http://www.viralnova.com/ugly-racism/</v>
      </c>
      <c r="C393" s="5">
        <v>80</v>
      </c>
      <c r="D393" s="5" t="s">
        <v>219</v>
      </c>
      <c r="E393" s="5" t="s">
        <v>219</v>
      </c>
      <c r="F393" s="5"/>
      <c r="G393" s="5" t="s">
        <v>219</v>
      </c>
      <c r="H393" s="5"/>
      <c r="I393" s="5" t="s">
        <v>219</v>
      </c>
      <c r="J393" s="5">
        <v>4504</v>
      </c>
      <c r="K393" s="5">
        <v>2057</v>
      </c>
      <c r="L393" s="5">
        <v>763</v>
      </c>
      <c r="M393" s="5">
        <v>7324</v>
      </c>
      <c r="N393" s="5">
        <v>8</v>
      </c>
      <c r="O393" s="5">
        <v>2</v>
      </c>
      <c r="P393" s="5">
        <v>13</v>
      </c>
      <c r="Q393" s="5">
        <v>13</v>
      </c>
      <c r="R393" s="5">
        <v>0</v>
      </c>
      <c r="S393" s="5">
        <v>0</v>
      </c>
      <c r="T393" s="5">
        <v>0</v>
      </c>
      <c r="U393" s="5">
        <v>0</v>
      </c>
    </row>
    <row r="394">
      <c r="A394" s="20" t="s">
        <v>1811</v>
      </c>
      <c r="B394" s="13" t="str">
        <f>HYPERLINK("http://www.viralnova.com/dying-dogs/","http://www.viralnova.com/dying-dogs/")</f>
        <v>http://www.viralnova.com/dying-dogs/</v>
      </c>
      <c r="C394" s="5">
        <v>93</v>
      </c>
      <c r="D394" s="5" t="s">
        <v>219</v>
      </c>
      <c r="E394" s="5" t="s">
        <v>219</v>
      </c>
      <c r="F394" s="5"/>
      <c r="G394" s="5" t="s">
        <v>219</v>
      </c>
      <c r="H394" s="5"/>
      <c r="I394" s="5" t="s">
        <v>219</v>
      </c>
      <c r="J394" s="5">
        <v>4336</v>
      </c>
      <c r="K394" s="5">
        <v>1819</v>
      </c>
      <c r="L394" s="5">
        <v>1134</v>
      </c>
      <c r="M394" s="5">
        <v>7289</v>
      </c>
      <c r="N394" s="5">
        <v>30</v>
      </c>
      <c r="O394" s="5">
        <v>1</v>
      </c>
      <c r="P394" s="5">
        <v>35</v>
      </c>
      <c r="Q394" s="5">
        <v>35</v>
      </c>
      <c r="R394" s="5">
        <v>2</v>
      </c>
      <c r="S394" s="5">
        <v>0</v>
      </c>
      <c r="T394" s="5">
        <v>0</v>
      </c>
      <c r="U394" s="5">
        <v>0</v>
      </c>
    </row>
    <row r="395">
      <c r="A395" s="20" t="s">
        <v>1812</v>
      </c>
      <c r="B395" s="13" t="str">
        <f>HYPERLINK("http://www.viralnova.com/awesome-boyfriend-proposes/","http://www.viralnova.com/awesome-boyfriend-proposes/")</f>
        <v>http://www.viralnova.com/awesome-boyfriend-proposes/</v>
      </c>
      <c r="C395" s="5">
        <v>49</v>
      </c>
      <c r="D395" s="5" t="s">
        <v>219</v>
      </c>
      <c r="E395" s="5" t="s">
        <v>219</v>
      </c>
      <c r="F395" s="5"/>
      <c r="G395" s="5" t="s">
        <v>219</v>
      </c>
      <c r="H395" s="5"/>
      <c r="I395" s="5" t="s">
        <v>219</v>
      </c>
      <c r="J395" s="5">
        <v>5140</v>
      </c>
      <c r="K395" s="5">
        <v>1529</v>
      </c>
      <c r="L395" s="5">
        <v>590</v>
      </c>
      <c r="M395" s="5">
        <v>7259</v>
      </c>
      <c r="N395" s="5">
        <v>10</v>
      </c>
      <c r="O395" s="5">
        <v>1</v>
      </c>
      <c r="P395" s="5">
        <v>4</v>
      </c>
      <c r="Q395" s="5">
        <v>4</v>
      </c>
      <c r="R395" s="5">
        <v>1</v>
      </c>
      <c r="S395" s="5">
        <v>0</v>
      </c>
      <c r="T395" s="5">
        <v>0</v>
      </c>
      <c r="U395" s="5">
        <v>0</v>
      </c>
    </row>
    <row r="396">
      <c r="A396" s="20" t="s">
        <v>1813</v>
      </c>
      <c r="B396" s="13" t="str">
        <f>HYPERLINK("http://www.viralnova.com/lunch-bag-art/","http://www.viralnova.com/lunch-bag-art/")</f>
        <v>http://www.viralnova.com/lunch-bag-art/</v>
      </c>
      <c r="C396" s="5">
        <v>46</v>
      </c>
      <c r="D396" s="5" t="s">
        <v>219</v>
      </c>
      <c r="E396" s="5" t="s">
        <v>219</v>
      </c>
      <c r="F396" s="5"/>
      <c r="G396" s="5" t="s">
        <v>219</v>
      </c>
      <c r="H396" s="5"/>
      <c r="I396" s="5" t="s">
        <v>219</v>
      </c>
      <c r="J396" s="5">
        <v>5111</v>
      </c>
      <c r="K396" s="5">
        <v>1645</v>
      </c>
      <c r="L396" s="5">
        <v>498</v>
      </c>
      <c r="M396" s="5">
        <v>7254</v>
      </c>
      <c r="N396" s="5">
        <v>4</v>
      </c>
      <c r="O396" s="5">
        <v>1</v>
      </c>
      <c r="P396" s="5">
        <v>12</v>
      </c>
      <c r="Q396" s="5">
        <v>12</v>
      </c>
      <c r="R396" s="5">
        <v>0</v>
      </c>
      <c r="S396" s="5">
        <v>0</v>
      </c>
      <c r="T396" s="5">
        <v>0</v>
      </c>
      <c r="U396" s="5">
        <v>0</v>
      </c>
    </row>
    <row r="397">
      <c r="A397" s="20" t="s">
        <v>1814</v>
      </c>
      <c r="B397" s="13" t="str">
        <f>HYPERLINK("http://www.viralnova.com/amy-robach-breast-cancer/","http://www.viralnova.com/amy-robach-breast-cancer/")</f>
        <v>http://www.viralnova.com/amy-robach-breast-cancer/</v>
      </c>
      <c r="C397" s="5">
        <v>82</v>
      </c>
      <c r="D397" s="5" t="s">
        <v>219</v>
      </c>
      <c r="E397" s="5" t="s">
        <v>219</v>
      </c>
      <c r="F397" s="5"/>
      <c r="G397" s="5" t="s">
        <v>219</v>
      </c>
      <c r="H397" s="5"/>
      <c r="I397" s="5" t="s">
        <v>219</v>
      </c>
      <c r="J397" s="5">
        <v>4953</v>
      </c>
      <c r="K397" s="5">
        <v>1715</v>
      </c>
      <c r="L397" s="5">
        <v>515</v>
      </c>
      <c r="M397" s="5">
        <v>7183</v>
      </c>
      <c r="N397" s="5">
        <v>2</v>
      </c>
      <c r="O397" s="5">
        <v>0</v>
      </c>
      <c r="P397" s="5">
        <v>1</v>
      </c>
      <c r="Q397" s="5">
        <v>1</v>
      </c>
      <c r="R397" s="5">
        <v>0</v>
      </c>
      <c r="S397" s="5">
        <v>0</v>
      </c>
      <c r="T397" s="5">
        <v>0</v>
      </c>
      <c r="U397" s="5">
        <v>0</v>
      </c>
    </row>
    <row r="398">
      <c r="A398" s="20" t="s">
        <v>1815</v>
      </c>
      <c r="B398" s="13" t="str">
        <f>HYPERLINK("http://www.viralnova.com/sexual-predator-rape-eat/","http://www.viralnova.com/sexual-predator-rape-eat/")</f>
        <v>http://www.viralnova.com/sexual-predator-rape-eat/</v>
      </c>
      <c r="C398" s="5">
        <v>48</v>
      </c>
      <c r="D398" s="5" t="s">
        <v>219</v>
      </c>
      <c r="E398" s="5" t="s">
        <v>219</v>
      </c>
      <c r="F398" s="5"/>
      <c r="G398" s="5" t="s">
        <v>219</v>
      </c>
      <c r="H398" s="5"/>
      <c r="I398" s="5" t="s">
        <v>219</v>
      </c>
      <c r="J398" s="5">
        <v>1276</v>
      </c>
      <c r="K398" s="5">
        <v>2796</v>
      </c>
      <c r="L398" s="5">
        <v>3077</v>
      </c>
      <c r="M398" s="5">
        <v>7149</v>
      </c>
      <c r="N398" s="5">
        <v>8</v>
      </c>
      <c r="O398" s="5">
        <v>1</v>
      </c>
      <c r="P398" s="5">
        <v>1</v>
      </c>
      <c r="Q398" s="5">
        <v>1</v>
      </c>
      <c r="R398" s="5">
        <v>0</v>
      </c>
      <c r="S398" s="5">
        <v>0</v>
      </c>
      <c r="T398" s="5">
        <v>0</v>
      </c>
      <c r="U398" s="5">
        <v>0</v>
      </c>
    </row>
    <row r="399">
      <c r="A399" s="20" t="s">
        <v>1816</v>
      </c>
      <c r="B399" s="13" t="str">
        <f>HYPERLINK("http://www.viralnova.com/child-driving/","http://www.viralnova.com/child-driving/")</f>
        <v>http://www.viralnova.com/child-driving/</v>
      </c>
      <c r="C399" s="5">
        <v>44</v>
      </c>
      <c r="D399" s="5" t="s">
        <v>219</v>
      </c>
      <c r="E399" s="5" t="s">
        <v>219</v>
      </c>
      <c r="F399" s="5"/>
      <c r="G399" s="5" t="s">
        <v>219</v>
      </c>
      <c r="H399" s="5"/>
      <c r="I399" s="5" t="s">
        <v>219</v>
      </c>
      <c r="J399" s="5">
        <v>5399</v>
      </c>
      <c r="K399" s="5">
        <v>1153</v>
      </c>
      <c r="L399" s="5">
        <v>545</v>
      </c>
      <c r="M399" s="5">
        <v>7097</v>
      </c>
      <c r="N399" s="5">
        <v>5</v>
      </c>
      <c r="O399" s="5">
        <v>6</v>
      </c>
      <c r="P399" s="5">
        <v>3</v>
      </c>
      <c r="Q399" s="5">
        <v>3</v>
      </c>
      <c r="R399" s="5">
        <v>0</v>
      </c>
      <c r="S399" s="5">
        <v>0</v>
      </c>
      <c r="T399" s="5">
        <v>0</v>
      </c>
      <c r="U399" s="5">
        <v>0</v>
      </c>
    </row>
    <row r="400">
      <c r="A400" s="20" t="s">
        <v>1817</v>
      </c>
      <c r="B400" s="13" t="str">
        <f>HYPERLINK("http://www.viralnova.com/couple-died-together/","http://www.viralnova.com/couple-died-together/")</f>
        <v>http://www.viralnova.com/couple-died-together/</v>
      </c>
      <c r="C400" s="5">
        <v>81</v>
      </c>
      <c r="D400" s="5" t="s">
        <v>219</v>
      </c>
      <c r="E400" s="5" t="s">
        <v>219</v>
      </c>
      <c r="F400" s="5"/>
      <c r="G400" s="5" t="s">
        <v>219</v>
      </c>
      <c r="H400" s="5"/>
      <c r="I400" s="5" t="s">
        <v>219</v>
      </c>
      <c r="J400" s="5">
        <v>4069</v>
      </c>
      <c r="K400" s="5">
        <v>2220</v>
      </c>
      <c r="L400" s="5">
        <v>789</v>
      </c>
      <c r="M400" s="5">
        <v>7078</v>
      </c>
      <c r="N400" s="5">
        <v>9</v>
      </c>
      <c r="O400" s="5">
        <v>0</v>
      </c>
      <c r="P400" s="5">
        <v>1</v>
      </c>
      <c r="Q400" s="5">
        <v>1</v>
      </c>
      <c r="R400" s="5">
        <v>0</v>
      </c>
      <c r="S400" s="5">
        <v>0</v>
      </c>
      <c r="T400" s="5">
        <v>0</v>
      </c>
      <c r="U400" s="5">
        <v>0</v>
      </c>
    </row>
    <row r="401">
      <c r="A401" s="20" t="s">
        <v>1818</v>
      </c>
      <c r="B401" s="13" t="str">
        <f>HYPERLINK("http://www.viralnova.com/randall-woodworking/","http://www.viralnova.com/randall-woodworking/")</f>
        <v>http://www.viralnova.com/randall-woodworking/</v>
      </c>
      <c r="C401" s="5">
        <v>92</v>
      </c>
      <c r="D401" s="5" t="s">
        <v>219</v>
      </c>
      <c r="E401" s="5" t="s">
        <v>219</v>
      </c>
      <c r="F401" s="5"/>
      <c r="G401" s="5" t="s">
        <v>219</v>
      </c>
      <c r="H401" s="5"/>
      <c r="I401" s="5" t="s">
        <v>219</v>
      </c>
      <c r="J401" s="5">
        <v>3398</v>
      </c>
      <c r="K401" s="5">
        <v>2823</v>
      </c>
      <c r="L401" s="5">
        <v>845</v>
      </c>
      <c r="M401" s="5">
        <v>7066</v>
      </c>
      <c r="N401" s="5">
        <v>51</v>
      </c>
      <c r="O401" s="5">
        <v>6</v>
      </c>
      <c r="P401" s="5">
        <v>20</v>
      </c>
      <c r="Q401" s="5">
        <v>20</v>
      </c>
      <c r="R401" s="5">
        <v>0</v>
      </c>
      <c r="S401" s="5">
        <v>0</v>
      </c>
      <c r="T401" s="5">
        <v>0</v>
      </c>
      <c r="U401" s="5">
        <v>0</v>
      </c>
    </row>
    <row r="402">
      <c r="A402" s="20" t="s">
        <v>1819</v>
      </c>
      <c r="B402" s="13" t="str">
        <f>HYPERLINK("http://www.viralnova.com/mini-pigs-bunny/","http://www.viralnova.com/mini-pigs-bunny/")</f>
        <v>http://www.viralnova.com/mini-pigs-bunny/</v>
      </c>
      <c r="C402" s="5">
        <v>42</v>
      </c>
      <c r="D402" s="5" t="s">
        <v>219</v>
      </c>
      <c r="E402" s="5" t="s">
        <v>219</v>
      </c>
      <c r="F402" s="5"/>
      <c r="G402" s="5" t="s">
        <v>219</v>
      </c>
      <c r="H402" s="5"/>
      <c r="I402" s="5" t="s">
        <v>219</v>
      </c>
      <c r="J402" s="5">
        <v>4902</v>
      </c>
      <c r="K402" s="5">
        <v>1650</v>
      </c>
      <c r="L402" s="5">
        <v>465</v>
      </c>
      <c r="M402" s="5">
        <v>7017</v>
      </c>
      <c r="N402" s="5">
        <v>3</v>
      </c>
      <c r="O402" s="5">
        <v>1</v>
      </c>
      <c r="P402" s="5">
        <v>12</v>
      </c>
      <c r="Q402" s="5">
        <v>12</v>
      </c>
      <c r="R402" s="5">
        <v>0</v>
      </c>
      <c r="S402" s="5">
        <v>0</v>
      </c>
      <c r="T402" s="5">
        <v>0</v>
      </c>
      <c r="U402" s="5">
        <v>0</v>
      </c>
    </row>
    <row r="403">
      <c r="A403" s="20" t="s">
        <v>1820</v>
      </c>
      <c r="B403" s="13" t="str">
        <f>HYPERLINK("http://www.viralnova.com/bento-lunches/","http://www.viralnova.com/bento-lunches/")</f>
        <v>http://www.viralnova.com/bento-lunches/</v>
      </c>
      <c r="C403" s="5">
        <v>80</v>
      </c>
      <c r="D403" s="5" t="s">
        <v>219</v>
      </c>
      <c r="E403" s="5" t="s">
        <v>219</v>
      </c>
      <c r="F403" s="5"/>
      <c r="G403" s="5" t="s">
        <v>219</v>
      </c>
      <c r="H403" s="5"/>
      <c r="I403" s="5" t="s">
        <v>219</v>
      </c>
      <c r="J403" s="5">
        <v>3657</v>
      </c>
      <c r="K403" s="5">
        <v>1562</v>
      </c>
      <c r="L403" s="5">
        <v>1685</v>
      </c>
      <c r="M403" s="5">
        <v>6904</v>
      </c>
      <c r="N403" s="5">
        <v>38</v>
      </c>
      <c r="O403" s="5">
        <v>0</v>
      </c>
      <c r="P403" s="5">
        <v>72</v>
      </c>
      <c r="Q403" s="5">
        <v>72</v>
      </c>
      <c r="R403" s="5">
        <v>1</v>
      </c>
      <c r="S403" s="5">
        <v>0</v>
      </c>
      <c r="T403" s="5">
        <v>0</v>
      </c>
      <c r="U403" s="5">
        <v>0</v>
      </c>
    </row>
    <row r="404">
      <c r="A404" s="20" t="s">
        <v>1821</v>
      </c>
      <c r="B404" s="13" t="str">
        <f>HYPERLINK("http://www.viralnova.com/i-will-never-trust-my-eyes-again-after-seeing-this-its-beautifully-mind-blowing/","http://www.viralnova.com/i-will-never-trust-my-eyes-again-after-seeing-this-its-beautifully-mind-blowing/")</f>
        <v>http://www.viralnova.com/i-will-never-trust-my-eyes-again-after-seeing-this-its-beautifully-mind-blowing/</v>
      </c>
      <c r="C404" s="5">
        <v>82</v>
      </c>
      <c r="D404" s="5" t="s">
        <v>219</v>
      </c>
      <c r="E404" s="5" t="s">
        <v>219</v>
      </c>
      <c r="F404" s="5"/>
      <c r="G404" s="5" t="s">
        <v>219</v>
      </c>
      <c r="H404" s="5"/>
      <c r="I404" s="5" t="s">
        <v>219</v>
      </c>
      <c r="J404" s="5">
        <v>4118</v>
      </c>
      <c r="K404" s="5">
        <v>1994</v>
      </c>
      <c r="L404" s="5">
        <v>774</v>
      </c>
      <c r="M404" s="5">
        <v>6886</v>
      </c>
      <c r="N404" s="5">
        <v>32</v>
      </c>
      <c r="O404" s="5">
        <v>13</v>
      </c>
      <c r="P404" s="5">
        <v>26</v>
      </c>
      <c r="Q404" s="5">
        <v>26</v>
      </c>
      <c r="R404" s="5">
        <v>2</v>
      </c>
      <c r="S404" s="5">
        <v>0</v>
      </c>
      <c r="T404" s="5">
        <v>1</v>
      </c>
      <c r="U404" s="5">
        <v>0</v>
      </c>
    </row>
    <row r="405">
      <c r="A405" s="20" t="s">
        <v>1822</v>
      </c>
      <c r="B405" s="13" t="str">
        <f>HYPERLINK("http://www.viralnova.com/miracle-baby-lives/","http://www.viralnova.com/miracle-baby-lives/")</f>
        <v>http://www.viralnova.com/miracle-baby-lives/</v>
      </c>
      <c r="C405" s="5">
        <v>78</v>
      </c>
      <c r="D405" s="5" t="s">
        <v>219</v>
      </c>
      <c r="E405" s="5" t="s">
        <v>219</v>
      </c>
      <c r="F405" s="5"/>
      <c r="G405" s="5" t="s">
        <v>218</v>
      </c>
      <c r="H405" s="5"/>
      <c r="I405" s="5" t="s">
        <v>219</v>
      </c>
      <c r="J405" s="5">
        <v>4457</v>
      </c>
      <c r="K405" s="5">
        <v>1711</v>
      </c>
      <c r="L405" s="5">
        <v>667</v>
      </c>
      <c r="M405" s="5">
        <v>6835</v>
      </c>
      <c r="N405" s="5">
        <v>19</v>
      </c>
      <c r="O405" s="5">
        <v>0</v>
      </c>
      <c r="P405" s="5">
        <v>6</v>
      </c>
      <c r="Q405" s="5">
        <v>6</v>
      </c>
      <c r="R405" s="5">
        <v>1</v>
      </c>
      <c r="S405" s="5">
        <v>0</v>
      </c>
      <c r="T405" s="5">
        <v>0</v>
      </c>
      <c r="U405" s="5">
        <v>0</v>
      </c>
    </row>
    <row r="406">
      <c r="A406" s="20" t="s">
        <v>1823</v>
      </c>
      <c r="B406" s="13" t="str">
        <f>HYPERLINK("http://www.viralnova.com/bird-nest/","http://www.viralnova.com/bird-nest/")</f>
        <v>http://www.viralnova.com/bird-nest/</v>
      </c>
      <c r="C406" s="5">
        <v>76</v>
      </c>
      <c r="D406" s="5" t="s">
        <v>219</v>
      </c>
      <c r="E406" s="5" t="s">
        <v>219</v>
      </c>
      <c r="F406" s="5"/>
      <c r="G406" s="5" t="s">
        <v>219</v>
      </c>
      <c r="H406" s="5"/>
      <c r="I406" s="5" t="s">
        <v>219</v>
      </c>
      <c r="J406" s="5">
        <v>4009</v>
      </c>
      <c r="K406" s="5">
        <v>2232</v>
      </c>
      <c r="L406" s="5">
        <v>534</v>
      </c>
      <c r="M406" s="5">
        <v>6775</v>
      </c>
      <c r="N406" s="5">
        <v>72</v>
      </c>
      <c r="O406" s="5">
        <v>8</v>
      </c>
      <c r="P406" s="5">
        <v>13</v>
      </c>
      <c r="Q406" s="5">
        <v>13</v>
      </c>
      <c r="R406" s="5">
        <v>0</v>
      </c>
      <c r="S406" s="5">
        <v>0</v>
      </c>
      <c r="T406" s="5">
        <v>4615</v>
      </c>
      <c r="U406" s="5">
        <v>0</v>
      </c>
    </row>
    <row r="407">
      <c r="A407" s="20" t="s">
        <v>1824</v>
      </c>
      <c r="B407" s="13" t="str">
        <f>HYPERLINK("http://www.viralnova.com/box-fireplace/","http://www.viralnova.com/box-fireplace/")</f>
        <v>http://www.viralnova.com/box-fireplace/</v>
      </c>
      <c r="C407" s="5">
        <v>92</v>
      </c>
      <c r="D407" s="5" t="s">
        <v>219</v>
      </c>
      <c r="E407" s="5" t="s">
        <v>219</v>
      </c>
      <c r="F407" s="5"/>
      <c r="G407" s="5" t="s">
        <v>219</v>
      </c>
      <c r="H407" s="5"/>
      <c r="I407" s="5" t="s">
        <v>219</v>
      </c>
      <c r="J407" s="5">
        <v>3967</v>
      </c>
      <c r="K407" s="5">
        <v>2041</v>
      </c>
      <c r="L407" s="5">
        <v>688</v>
      </c>
      <c r="M407" s="5">
        <v>6696</v>
      </c>
      <c r="N407" s="5">
        <v>19</v>
      </c>
      <c r="O407" s="5">
        <v>2</v>
      </c>
      <c r="P407" s="5">
        <v>44</v>
      </c>
      <c r="Q407" s="5">
        <v>44</v>
      </c>
      <c r="R407" s="5">
        <v>2</v>
      </c>
      <c r="S407" s="5">
        <v>0</v>
      </c>
      <c r="T407" s="5">
        <v>15</v>
      </c>
      <c r="U407" s="5">
        <v>0</v>
      </c>
    </row>
    <row r="408">
      <c r="A408" s="20" t="s">
        <v>1825</v>
      </c>
      <c r="B408" s="13" t="str">
        <f>HYPERLINK("http://www.viralnova.com/creative-tape-art/","http://www.viralnova.com/creative-tape-art/")</f>
        <v>http://www.viralnova.com/creative-tape-art/</v>
      </c>
      <c r="C408" s="5">
        <v>77</v>
      </c>
      <c r="D408" s="5" t="s">
        <v>219</v>
      </c>
      <c r="E408" s="5" t="s">
        <v>219</v>
      </c>
      <c r="F408" s="5"/>
      <c r="G408" s="5" t="s">
        <v>219</v>
      </c>
      <c r="H408" s="5"/>
      <c r="I408" s="5" t="s">
        <v>219</v>
      </c>
      <c r="J408" s="5">
        <v>3708</v>
      </c>
      <c r="K408" s="5">
        <v>2066</v>
      </c>
      <c r="L408" s="5">
        <v>815</v>
      </c>
      <c r="M408" s="5">
        <v>6589</v>
      </c>
      <c r="N408" s="5">
        <v>16</v>
      </c>
      <c r="O408" s="5">
        <v>0</v>
      </c>
      <c r="P408" s="5">
        <v>13</v>
      </c>
      <c r="Q408" s="5">
        <v>13</v>
      </c>
      <c r="R408" s="5">
        <v>0</v>
      </c>
      <c r="S408" s="5">
        <v>1</v>
      </c>
      <c r="T408" s="5">
        <v>0</v>
      </c>
      <c r="U408" s="5">
        <v>0</v>
      </c>
    </row>
    <row r="409">
      <c r="A409" s="20" t="s">
        <v>1826</v>
      </c>
      <c r="B409" s="13" t="str">
        <f>HYPERLINK("http://www.viralnova.com/bill-watterson-comic/","http://www.viralnova.com/bill-watterson-comic/")</f>
        <v>http://www.viralnova.com/bill-watterson-comic/</v>
      </c>
      <c r="C409" s="5">
        <v>48</v>
      </c>
      <c r="D409" s="5" t="s">
        <v>219</v>
      </c>
      <c r="E409" s="5" t="s">
        <v>219</v>
      </c>
      <c r="F409" s="5"/>
      <c r="G409" s="5" t="s">
        <v>219</v>
      </c>
      <c r="H409" s="5"/>
      <c r="I409" s="5" t="s">
        <v>219</v>
      </c>
      <c r="J409" s="5">
        <v>4095</v>
      </c>
      <c r="K409" s="5">
        <v>1802</v>
      </c>
      <c r="L409" s="5">
        <v>638</v>
      </c>
      <c r="M409" s="5">
        <v>6535</v>
      </c>
      <c r="N409" s="5">
        <v>27</v>
      </c>
      <c r="O409" s="5">
        <v>5</v>
      </c>
      <c r="P409" s="5">
        <v>4</v>
      </c>
      <c r="Q409" s="5">
        <v>4</v>
      </c>
      <c r="R409" s="5">
        <v>1</v>
      </c>
      <c r="S409" s="5">
        <v>1</v>
      </c>
      <c r="T409" s="5">
        <v>0</v>
      </c>
      <c r="U409" s="5">
        <v>0</v>
      </c>
    </row>
    <row r="410">
      <c r="A410" s="20" t="s">
        <v>1827</v>
      </c>
      <c r="B410" s="13" t="str">
        <f>HYPERLINK("http://www.viralnova.com/bullied-15-year-old-shot-himself/","http://www.viralnova.com/bullied-15-year-old-shot-himself/")</f>
        <v>http://www.viralnova.com/bullied-15-year-old-shot-himself/</v>
      </c>
      <c r="C410" s="5">
        <v>58</v>
      </c>
      <c r="D410" s="5" t="s">
        <v>219</v>
      </c>
      <c r="E410" s="5" t="s">
        <v>219</v>
      </c>
      <c r="F410" s="5"/>
      <c r="G410" s="5" t="s">
        <v>219</v>
      </c>
      <c r="H410" s="5"/>
      <c r="I410" s="5" t="s">
        <v>219</v>
      </c>
      <c r="J410" s="5">
        <v>3603</v>
      </c>
      <c r="K410" s="5">
        <v>1767</v>
      </c>
      <c r="L410" s="5">
        <v>1157</v>
      </c>
      <c r="M410" s="5">
        <v>6527</v>
      </c>
      <c r="N410" s="5">
        <v>4</v>
      </c>
      <c r="O410" s="5">
        <v>1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</row>
    <row r="411">
      <c r="A411" s="20" t="s">
        <v>1828</v>
      </c>
      <c r="B411" s="13" t="str">
        <f>HYPERLINK("http://www.viralnova.com/savannah-burgess/","http://www.viralnova.com/savannah-burgess/")</f>
        <v>http://www.viralnova.com/savannah-burgess/</v>
      </c>
      <c r="C411" s="5">
        <v>90</v>
      </c>
      <c r="D411" s="5" t="s">
        <v>219</v>
      </c>
      <c r="E411" s="5" t="s">
        <v>219</v>
      </c>
      <c r="F411" s="5"/>
      <c r="G411" s="5" t="s">
        <v>219</v>
      </c>
      <c r="H411" s="5"/>
      <c r="I411" s="5" t="s">
        <v>219</v>
      </c>
      <c r="J411" s="5">
        <v>3836</v>
      </c>
      <c r="K411" s="5">
        <v>1968</v>
      </c>
      <c r="L411" s="5">
        <v>638</v>
      </c>
      <c r="M411" s="5">
        <v>6442</v>
      </c>
      <c r="N411" s="5">
        <v>39</v>
      </c>
      <c r="O411" s="5">
        <v>0</v>
      </c>
      <c r="P411" s="5">
        <v>16</v>
      </c>
      <c r="Q411" s="5">
        <v>16</v>
      </c>
      <c r="R411" s="5">
        <v>0</v>
      </c>
      <c r="S411" s="5">
        <v>0</v>
      </c>
      <c r="T411" s="5">
        <v>0</v>
      </c>
      <c r="U411" s="5">
        <v>0</v>
      </c>
    </row>
    <row r="412">
      <c r="A412" s="20" t="s">
        <v>1829</v>
      </c>
      <c r="B412" s="13" t="str">
        <f>HYPERLINK("http://www.viralnova.com/rooftop-photos/","http://www.viralnova.com/rooftop-photos/")</f>
        <v>http://www.viralnova.com/rooftop-photos/</v>
      </c>
      <c r="C412" s="5">
        <v>97</v>
      </c>
      <c r="D412" s="5" t="s">
        <v>219</v>
      </c>
      <c r="E412" s="5" t="s">
        <v>219</v>
      </c>
      <c r="F412" s="5"/>
      <c r="G412" s="5" t="s">
        <v>219</v>
      </c>
      <c r="H412" s="5"/>
      <c r="I412" s="5" t="s">
        <v>219</v>
      </c>
      <c r="J412" s="5">
        <v>3230</v>
      </c>
      <c r="K412" s="5">
        <v>1511</v>
      </c>
      <c r="L412" s="5">
        <v>1596</v>
      </c>
      <c r="M412" s="5">
        <v>6337</v>
      </c>
      <c r="N412" s="5">
        <v>28</v>
      </c>
      <c r="O412" s="5">
        <v>1</v>
      </c>
      <c r="P412" s="5">
        <v>17</v>
      </c>
      <c r="Q412" s="5">
        <v>17</v>
      </c>
      <c r="R412" s="5">
        <v>4</v>
      </c>
      <c r="S412" s="5">
        <v>0</v>
      </c>
      <c r="T412" s="5">
        <v>0</v>
      </c>
      <c r="U412" s="5">
        <v>0</v>
      </c>
    </row>
    <row r="413">
      <c r="A413" s="20" t="s">
        <v>1830</v>
      </c>
      <c r="B413" s="13" t="str">
        <f>HYPERLINK("http://www.viralnova.com/wife-with-dementia/","http://www.viralnova.com/wife-with-dementia/")</f>
        <v>http://www.viralnova.com/wife-with-dementia/</v>
      </c>
      <c r="C413" s="5">
        <v>97</v>
      </c>
      <c r="D413" s="5" t="s">
        <v>219</v>
      </c>
      <c r="E413" s="5" t="s">
        <v>219</v>
      </c>
      <c r="F413" s="5"/>
      <c r="G413" s="5" t="s">
        <v>219</v>
      </c>
      <c r="H413" s="5"/>
      <c r="I413" s="5" t="s">
        <v>219</v>
      </c>
      <c r="J413" s="5">
        <v>4330</v>
      </c>
      <c r="K413" s="5">
        <v>1505</v>
      </c>
      <c r="L413" s="5">
        <v>335</v>
      </c>
      <c r="M413" s="5">
        <v>6170</v>
      </c>
      <c r="N413" s="5">
        <v>3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</row>
    <row r="414">
      <c r="A414" s="20" t="s">
        <v>1831</v>
      </c>
      <c r="B414" s="13" t="str">
        <f>HYPERLINK("http://www.viralnova.com/same-house/","http://www.viralnova.com/same-house/")</f>
        <v>http://www.viralnova.com/same-house/</v>
      </c>
      <c r="C414" s="5">
        <v>82</v>
      </c>
      <c r="D414" s="5" t="s">
        <v>219</v>
      </c>
      <c r="E414" s="5" t="s">
        <v>219</v>
      </c>
      <c r="F414" s="5"/>
      <c r="G414" s="5" t="s">
        <v>219</v>
      </c>
      <c r="H414" s="5"/>
      <c r="I414" s="5" t="s">
        <v>219</v>
      </c>
      <c r="J414" s="5">
        <v>4387</v>
      </c>
      <c r="K414" s="5">
        <v>1251</v>
      </c>
      <c r="L414" s="5">
        <v>523</v>
      </c>
      <c r="M414" s="5">
        <v>6161</v>
      </c>
      <c r="N414" s="5">
        <v>5</v>
      </c>
      <c r="O414" s="5">
        <v>0</v>
      </c>
      <c r="P414" s="5">
        <v>282</v>
      </c>
      <c r="Q414" s="5">
        <v>282</v>
      </c>
      <c r="R414" s="5">
        <v>0</v>
      </c>
      <c r="S414" s="5">
        <v>0</v>
      </c>
      <c r="T414" s="5">
        <v>0</v>
      </c>
      <c r="U414" s="5">
        <v>0</v>
      </c>
    </row>
    <row r="415">
      <c r="A415" s="20" t="s">
        <v>1832</v>
      </c>
      <c r="B415" s="13" t="str">
        <f>HYPERLINK("http://www.viralnova.com/childrens-lives/","http://www.viralnova.com/childrens-lives/")</f>
        <v>http://www.viralnova.com/childrens-lives/</v>
      </c>
      <c r="C415" s="5">
        <v>80</v>
      </c>
      <c r="D415" s="5" t="s">
        <v>219</v>
      </c>
      <c r="E415" s="5" t="s">
        <v>219</v>
      </c>
      <c r="F415" s="5"/>
      <c r="G415" s="5" t="s">
        <v>219</v>
      </c>
      <c r="H415" s="5"/>
      <c r="I415" s="5" t="s">
        <v>219</v>
      </c>
      <c r="J415" s="5">
        <v>2964</v>
      </c>
      <c r="K415" s="5">
        <v>2346</v>
      </c>
      <c r="L415" s="5">
        <v>794</v>
      </c>
      <c r="M415" s="5">
        <v>6104</v>
      </c>
      <c r="N415" s="5">
        <v>44</v>
      </c>
      <c r="O415" s="5">
        <v>17</v>
      </c>
      <c r="P415" s="5">
        <v>15</v>
      </c>
      <c r="Q415" s="5">
        <v>15</v>
      </c>
      <c r="R415" s="5">
        <v>0</v>
      </c>
      <c r="S415" s="5">
        <v>0</v>
      </c>
      <c r="T415" s="5">
        <v>462</v>
      </c>
      <c r="U415" s="5">
        <v>0</v>
      </c>
    </row>
    <row r="416">
      <c r="A416" s="20" t="s">
        <v>1833</v>
      </c>
      <c r="B416" s="13" t="str">
        <f>HYPERLINK("http://www.viralnova.com/dear-photograph/","http://www.viralnova.com/dear-photograph/")</f>
        <v>http://www.viralnova.com/dear-photograph/</v>
      </c>
      <c r="C416" s="5">
        <v>89</v>
      </c>
      <c r="D416" s="5" t="s">
        <v>219</v>
      </c>
      <c r="E416" s="5" t="s">
        <v>219</v>
      </c>
      <c r="F416" s="5"/>
      <c r="G416" s="5" t="s">
        <v>219</v>
      </c>
      <c r="H416" s="5"/>
      <c r="I416" s="5" t="s">
        <v>219</v>
      </c>
      <c r="J416" s="5">
        <v>3998</v>
      </c>
      <c r="K416" s="5">
        <v>1722</v>
      </c>
      <c r="L416" s="5">
        <v>350</v>
      </c>
      <c r="M416" s="5">
        <v>6070</v>
      </c>
      <c r="N416" s="5">
        <v>25</v>
      </c>
      <c r="O416" s="5">
        <v>5</v>
      </c>
      <c r="P416" s="5">
        <v>31</v>
      </c>
      <c r="Q416" s="5">
        <v>31</v>
      </c>
      <c r="R416" s="5">
        <v>0</v>
      </c>
      <c r="S416" s="5">
        <v>0</v>
      </c>
      <c r="T416" s="5">
        <v>3042</v>
      </c>
      <c r="U416" s="5">
        <v>0</v>
      </c>
    </row>
    <row r="417">
      <c r="A417" s="20" t="s">
        <v>1834</v>
      </c>
      <c r="B417" s="13" t="str">
        <f>HYPERLINK("http://www.viralnova.com/lego-house/","http://www.viralnova.com/lego-house/")</f>
        <v>http://www.viralnova.com/lego-house/</v>
      </c>
      <c r="C417" s="5">
        <v>91</v>
      </c>
      <c r="D417" s="5" t="s">
        <v>219</v>
      </c>
      <c r="E417" s="5" t="s">
        <v>219</v>
      </c>
      <c r="F417" s="5"/>
      <c r="G417" s="5" t="s">
        <v>219</v>
      </c>
      <c r="H417" s="5"/>
      <c r="I417" s="5" t="s">
        <v>219</v>
      </c>
      <c r="J417" s="5">
        <v>2892</v>
      </c>
      <c r="K417" s="5">
        <v>2268</v>
      </c>
      <c r="L417" s="5">
        <v>894</v>
      </c>
      <c r="M417" s="5">
        <v>6054</v>
      </c>
      <c r="N417" s="5">
        <v>24</v>
      </c>
      <c r="O417" s="5">
        <v>21</v>
      </c>
      <c r="P417" s="5">
        <v>5</v>
      </c>
      <c r="Q417" s="5">
        <v>5</v>
      </c>
      <c r="R417" s="5">
        <v>1</v>
      </c>
      <c r="S417" s="5">
        <v>0</v>
      </c>
      <c r="T417" s="5">
        <v>0</v>
      </c>
      <c r="U417" s="5">
        <v>0</v>
      </c>
    </row>
    <row r="418">
      <c r="A418" s="20" t="s">
        <v>1835</v>
      </c>
      <c r="B418" s="13" t="str">
        <f>HYPERLINK("http://www.viralnova.com/aborted-baby-letter/","http://www.viralnova.com/aborted-baby-letter/")</f>
        <v>http://www.viralnova.com/aborted-baby-letter/</v>
      </c>
      <c r="C418" s="5">
        <v>80</v>
      </c>
      <c r="D418" s="5" t="s">
        <v>219</v>
      </c>
      <c r="E418" s="5" t="s">
        <v>219</v>
      </c>
      <c r="F418" s="5"/>
      <c r="G418" s="5" t="s">
        <v>219</v>
      </c>
      <c r="H418" s="5"/>
      <c r="I418" s="5" t="s">
        <v>219</v>
      </c>
      <c r="J418" s="5">
        <v>2155</v>
      </c>
      <c r="K418" s="5">
        <v>2251</v>
      </c>
      <c r="L418" s="5">
        <v>1609</v>
      </c>
      <c r="M418" s="5">
        <v>6015</v>
      </c>
      <c r="N418" s="5">
        <v>2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>
      <c r="A419" s="20" t="s">
        <v>1836</v>
      </c>
      <c r="B419" s="13" t="str">
        <f>HYPERLINK("http://www.viralnova.com/quasi-cat/","http://www.viralnova.com/quasi-cat/")</f>
        <v>http://www.viralnova.com/quasi-cat/</v>
      </c>
      <c r="C419" s="5">
        <v>87</v>
      </c>
      <c r="D419" s="5" t="s">
        <v>219</v>
      </c>
      <c r="E419" s="5" t="s">
        <v>219</v>
      </c>
      <c r="F419" s="5"/>
      <c r="G419" s="5" t="s">
        <v>219</v>
      </c>
      <c r="H419" s="5"/>
      <c r="I419" s="5" t="s">
        <v>219</v>
      </c>
      <c r="J419" s="5">
        <v>3205</v>
      </c>
      <c r="K419" s="5">
        <v>1586</v>
      </c>
      <c r="L419" s="5">
        <v>1108</v>
      </c>
      <c r="M419" s="5">
        <v>5899</v>
      </c>
      <c r="N419" s="5">
        <v>31</v>
      </c>
      <c r="O419" s="5">
        <v>25</v>
      </c>
      <c r="P419" s="5">
        <v>10</v>
      </c>
      <c r="Q419" s="5">
        <v>10</v>
      </c>
      <c r="R419" s="5">
        <v>1</v>
      </c>
      <c r="S419" s="5">
        <v>0</v>
      </c>
      <c r="T419" s="5">
        <v>33</v>
      </c>
      <c r="U419" s="5">
        <v>0</v>
      </c>
    </row>
    <row r="420">
      <c r="A420" s="20" t="s">
        <v>1837</v>
      </c>
      <c r="B420" s="13" t="str">
        <f>HYPERLINK("http://www.viralnova.com/abandoned-paralyzed-dog/","http://www.viralnova.com/abandoned-paralyzed-dog/")</f>
        <v>http://www.viralnova.com/abandoned-paralyzed-dog/</v>
      </c>
      <c r="C420" s="5">
        <v>40</v>
      </c>
      <c r="D420" s="5" t="s">
        <v>219</v>
      </c>
      <c r="E420" s="5" t="s">
        <v>219</v>
      </c>
      <c r="F420" s="5"/>
      <c r="G420" s="5" t="s">
        <v>219</v>
      </c>
      <c r="H420" s="5"/>
      <c r="I420" s="5" t="s">
        <v>219</v>
      </c>
      <c r="J420" s="5">
        <v>4883</v>
      </c>
      <c r="K420" s="5">
        <v>732</v>
      </c>
      <c r="L420" s="5">
        <v>180</v>
      </c>
      <c r="M420" s="5">
        <v>5795</v>
      </c>
      <c r="N420" s="5">
        <v>10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</row>
    <row r="421">
      <c r="A421" s="20" t="s">
        <v>1838</v>
      </c>
      <c r="B421" s="13" t="str">
        <f>HYPERLINK("http://www.viralnova.com/secret-santa-exchange/","http://www.viralnova.com/secret-santa-exchange/")</f>
        <v>http://www.viralnova.com/secret-santa-exchange/</v>
      </c>
      <c r="C421" s="5">
        <v>89</v>
      </c>
      <c r="D421" s="5" t="s">
        <v>219</v>
      </c>
      <c r="E421" s="5" t="s">
        <v>219</v>
      </c>
      <c r="F421" s="5"/>
      <c r="G421" s="5" t="s">
        <v>219</v>
      </c>
      <c r="H421" s="5"/>
      <c r="I421" s="5" t="s">
        <v>219</v>
      </c>
      <c r="J421" s="5">
        <v>3432</v>
      </c>
      <c r="K421" s="5">
        <v>1643</v>
      </c>
      <c r="L421" s="5">
        <v>701</v>
      </c>
      <c r="M421" s="5">
        <v>5776</v>
      </c>
      <c r="N421" s="5">
        <v>35</v>
      </c>
      <c r="O421" s="5">
        <v>9</v>
      </c>
      <c r="P421" s="5">
        <v>28</v>
      </c>
      <c r="Q421" s="5">
        <v>28</v>
      </c>
      <c r="R421" s="5">
        <v>0</v>
      </c>
      <c r="S421" s="5">
        <v>0</v>
      </c>
      <c r="T421" s="5">
        <v>5</v>
      </c>
      <c r="U421" s="5">
        <v>0</v>
      </c>
    </row>
    <row r="422">
      <c r="A422" s="20" t="s">
        <v>1839</v>
      </c>
      <c r="B422" s="13" t="str">
        <f>HYPERLINK("http://www.viralnova.com/guy-laramee/","http://www.viralnova.com/guy-laramee/")</f>
        <v>http://www.viralnova.com/guy-laramee/</v>
      </c>
      <c r="C422" s="5">
        <v>82</v>
      </c>
      <c r="D422" s="5" t="s">
        <v>219</v>
      </c>
      <c r="E422" s="5" t="s">
        <v>219</v>
      </c>
      <c r="F422" s="5"/>
      <c r="G422" s="5" t="s">
        <v>219</v>
      </c>
      <c r="H422" s="5"/>
      <c r="I422" s="5" t="s">
        <v>219</v>
      </c>
      <c r="J422" s="5">
        <v>2913</v>
      </c>
      <c r="K422" s="5">
        <v>1848</v>
      </c>
      <c r="L422" s="5">
        <v>968</v>
      </c>
      <c r="M422" s="5">
        <v>5729</v>
      </c>
      <c r="N422" s="5">
        <v>57</v>
      </c>
      <c r="O422" s="5">
        <v>5</v>
      </c>
      <c r="P422" s="5">
        <v>67</v>
      </c>
      <c r="Q422" s="5">
        <v>67</v>
      </c>
      <c r="R422" s="5">
        <v>0</v>
      </c>
      <c r="S422" s="5">
        <v>0</v>
      </c>
      <c r="T422" s="5">
        <v>3347</v>
      </c>
      <c r="U422" s="5">
        <v>0</v>
      </c>
    </row>
    <row r="423">
      <c r="A423" s="20" t="s">
        <v>1840</v>
      </c>
      <c r="B423" s="13" t="str">
        <f>HYPERLINK("http://www.viralnova.com/hope-the-kitten/","http://www.viralnova.com/hope-the-kitten/")</f>
        <v>http://www.viralnova.com/hope-the-kitten/</v>
      </c>
      <c r="C423" s="5">
        <v>48</v>
      </c>
      <c r="D423" s="5" t="s">
        <v>219</v>
      </c>
      <c r="E423" s="5" t="s">
        <v>219</v>
      </c>
      <c r="F423" s="5"/>
      <c r="G423" s="5" t="s">
        <v>219</v>
      </c>
      <c r="H423" s="5"/>
      <c r="I423" s="5" t="s">
        <v>219</v>
      </c>
      <c r="J423" s="5">
        <v>2437</v>
      </c>
      <c r="K423" s="5">
        <v>1886</v>
      </c>
      <c r="L423" s="5">
        <v>1377</v>
      </c>
      <c r="M423" s="5">
        <v>5700</v>
      </c>
      <c r="N423" s="5">
        <v>2</v>
      </c>
      <c r="O423" s="5">
        <v>0</v>
      </c>
      <c r="P423" s="5">
        <v>2</v>
      </c>
      <c r="Q423" s="5">
        <v>2</v>
      </c>
      <c r="R423" s="5">
        <v>0</v>
      </c>
      <c r="S423" s="5">
        <v>0</v>
      </c>
      <c r="T423" s="5">
        <v>0</v>
      </c>
      <c r="U423" s="5">
        <v>0</v>
      </c>
    </row>
    <row r="424">
      <c r="A424" s="20" t="s">
        <v>1841</v>
      </c>
      <c r="B424" s="13" t="str">
        <f>HYPERLINK("http://www.viralnova.com/paralyzed-surgeon/","http://www.viralnova.com/paralyzed-surgeon/")</f>
        <v>http://www.viralnova.com/paralyzed-surgeon/</v>
      </c>
      <c r="C424" s="5">
        <v>86</v>
      </c>
      <c r="D424" s="5" t="s">
        <v>219</v>
      </c>
      <c r="E424" s="5" t="s">
        <v>219</v>
      </c>
      <c r="F424" s="5"/>
      <c r="G424" s="5" t="s">
        <v>219</v>
      </c>
      <c r="H424" s="5"/>
      <c r="I424" s="5" t="s">
        <v>219</v>
      </c>
      <c r="J424" s="5">
        <v>3456</v>
      </c>
      <c r="K424" s="5">
        <v>1846</v>
      </c>
      <c r="L424" s="5">
        <v>395</v>
      </c>
      <c r="M424" s="5">
        <v>5697</v>
      </c>
      <c r="N424" s="5">
        <v>19</v>
      </c>
      <c r="O424" s="5">
        <v>1</v>
      </c>
      <c r="P424" s="5">
        <v>3</v>
      </c>
      <c r="Q424" s="5">
        <v>3</v>
      </c>
      <c r="R424" s="5">
        <v>3</v>
      </c>
      <c r="S424" s="5">
        <v>0</v>
      </c>
      <c r="T424" s="5">
        <v>0</v>
      </c>
      <c r="U424" s="5">
        <v>0</v>
      </c>
    </row>
    <row r="425">
      <c r="A425" s="20" t="s">
        <v>1842</v>
      </c>
      <c r="B425" s="13" t="str">
        <f>HYPERLINK("http://www.viralnova.com/girl-rescues-bike/","http://www.viralnova.com/girl-rescues-bike/")</f>
        <v>http://www.viralnova.com/girl-rescues-bike/</v>
      </c>
      <c r="C425" s="5">
        <v>46</v>
      </c>
      <c r="D425" s="5" t="s">
        <v>219</v>
      </c>
      <c r="E425" s="5" t="s">
        <v>219</v>
      </c>
      <c r="F425" s="5"/>
      <c r="G425" s="5" t="s">
        <v>219</v>
      </c>
      <c r="H425" s="5"/>
      <c r="I425" s="5" t="s">
        <v>219</v>
      </c>
      <c r="J425" s="5">
        <v>4818</v>
      </c>
      <c r="K425" s="5">
        <v>507</v>
      </c>
      <c r="L425" s="5">
        <v>310</v>
      </c>
      <c r="M425" s="5">
        <v>5635</v>
      </c>
      <c r="N425" s="5">
        <v>1</v>
      </c>
      <c r="O425" s="5">
        <v>0</v>
      </c>
      <c r="P425" s="5">
        <v>1</v>
      </c>
      <c r="Q425" s="5">
        <v>1</v>
      </c>
      <c r="R425" s="5">
        <v>0</v>
      </c>
      <c r="S425" s="5">
        <v>0</v>
      </c>
      <c r="T425" s="5">
        <v>0</v>
      </c>
      <c r="U425" s="5">
        <v>0</v>
      </c>
    </row>
    <row r="426">
      <c r="A426" s="20" t="s">
        <v>1843</v>
      </c>
      <c r="B426" s="13" t="str">
        <f>HYPERLINK("http://www.viralnova.com/worlds-worst-dad/","http://www.viralnova.com/worlds-worst-dad/")</f>
        <v>http://www.viralnova.com/worlds-worst-dad/</v>
      </c>
      <c r="C426" s="5">
        <v>53</v>
      </c>
      <c r="D426" s="5" t="s">
        <v>219</v>
      </c>
      <c r="E426" s="5" t="s">
        <v>219</v>
      </c>
      <c r="F426" s="5"/>
      <c r="G426" s="5" t="s">
        <v>219</v>
      </c>
      <c r="H426" s="5"/>
      <c r="I426" s="5" t="s">
        <v>219</v>
      </c>
      <c r="J426" s="5">
        <v>3415</v>
      </c>
      <c r="K426" s="5">
        <v>1702</v>
      </c>
      <c r="L426" s="5">
        <v>489</v>
      </c>
      <c r="M426" s="5">
        <v>5606</v>
      </c>
      <c r="N426" s="5">
        <v>10</v>
      </c>
      <c r="O426" s="5">
        <v>3</v>
      </c>
      <c r="P426" s="5">
        <v>8</v>
      </c>
      <c r="Q426" s="5">
        <v>8</v>
      </c>
      <c r="R426" s="5">
        <v>0</v>
      </c>
      <c r="S426" s="5">
        <v>0</v>
      </c>
      <c r="T426" s="5">
        <v>1</v>
      </c>
      <c r="U426" s="5">
        <v>0</v>
      </c>
    </row>
    <row r="427">
      <c r="A427" s="20" t="s">
        <v>1844</v>
      </c>
      <c r="B427" s="13" t="str">
        <f>HYPERLINK("http://www.viralnova.com/candy-castle/","http://www.viralnova.com/candy-castle/")</f>
        <v>http://www.viralnova.com/candy-castle/</v>
      </c>
      <c r="C427" s="5">
        <v>78</v>
      </c>
      <c r="D427" s="5" t="s">
        <v>219</v>
      </c>
      <c r="E427" s="5" t="s">
        <v>219</v>
      </c>
      <c r="F427" s="5"/>
      <c r="G427" s="5" t="s">
        <v>219</v>
      </c>
      <c r="H427" s="5"/>
      <c r="I427" s="5" t="s">
        <v>219</v>
      </c>
      <c r="J427" s="5">
        <v>2953</v>
      </c>
      <c r="K427" s="5">
        <v>1618</v>
      </c>
      <c r="L427" s="5">
        <v>1018</v>
      </c>
      <c r="M427" s="5">
        <v>5589</v>
      </c>
      <c r="N427" s="5">
        <v>18</v>
      </c>
      <c r="O427" s="5">
        <v>1</v>
      </c>
      <c r="P427" s="5">
        <v>11</v>
      </c>
      <c r="Q427" s="5">
        <v>11</v>
      </c>
      <c r="R427" s="5">
        <v>0</v>
      </c>
      <c r="S427" s="5">
        <v>0</v>
      </c>
      <c r="T427" s="5">
        <v>0</v>
      </c>
      <c r="U427" s="5">
        <v>0</v>
      </c>
    </row>
    <row r="428">
      <c r="A428" s="20" t="s">
        <v>1845</v>
      </c>
      <c r="B428" s="13" t="str">
        <f>HYPERLINK("http://www.viralnova.com/sexual-abuse-words/","http://www.viralnova.com/sexual-abuse-words/")</f>
        <v>http://www.viralnova.com/sexual-abuse-words/</v>
      </c>
      <c r="C428" s="5">
        <v>55</v>
      </c>
      <c r="D428" s="5" t="s">
        <v>219</v>
      </c>
      <c r="E428" s="5" t="s">
        <v>219</v>
      </c>
      <c r="F428" s="5"/>
      <c r="G428" s="5" t="s">
        <v>219</v>
      </c>
      <c r="H428" s="5"/>
      <c r="I428" s="5" t="s">
        <v>219</v>
      </c>
      <c r="J428" s="5">
        <v>1961</v>
      </c>
      <c r="K428" s="5">
        <v>2194</v>
      </c>
      <c r="L428" s="5">
        <v>1352</v>
      </c>
      <c r="M428" s="5">
        <v>5507</v>
      </c>
      <c r="N428" s="5">
        <v>33</v>
      </c>
      <c r="O428" s="5">
        <v>0</v>
      </c>
      <c r="P428" s="5">
        <v>5</v>
      </c>
      <c r="Q428" s="5">
        <v>5</v>
      </c>
      <c r="R428" s="5">
        <v>0</v>
      </c>
      <c r="S428" s="5">
        <v>0</v>
      </c>
      <c r="T428" s="5">
        <v>0</v>
      </c>
      <c r="U428" s="5">
        <v>0</v>
      </c>
    </row>
    <row r="429">
      <c r="A429" s="20" t="s">
        <v>1846</v>
      </c>
      <c r="B429" s="13" t="str">
        <f>HYPERLINK("http://www.viralnova.com/drug-addict-robbery/","http://www.viralnova.com/drug-addict-robbery/")</f>
        <v>http://www.viralnova.com/drug-addict-robbery/</v>
      </c>
      <c r="C429" s="5">
        <v>63</v>
      </c>
      <c r="D429" s="5" t="s">
        <v>219</v>
      </c>
      <c r="E429" s="5" t="s">
        <v>219</v>
      </c>
      <c r="F429" s="5"/>
      <c r="G429" s="5" t="s">
        <v>219</v>
      </c>
      <c r="H429" s="5"/>
      <c r="I429" s="5" t="s">
        <v>219</v>
      </c>
      <c r="J429" s="5">
        <v>4105</v>
      </c>
      <c r="K429" s="5">
        <v>1158</v>
      </c>
      <c r="L429" s="5">
        <v>219</v>
      </c>
      <c r="M429" s="5">
        <v>5482</v>
      </c>
      <c r="N429" s="5">
        <v>2</v>
      </c>
      <c r="O429" s="5">
        <v>1</v>
      </c>
      <c r="P429" s="5">
        <v>0</v>
      </c>
      <c r="Q429" s="5">
        <v>0</v>
      </c>
      <c r="R429" s="5">
        <v>0</v>
      </c>
      <c r="S429" s="5">
        <v>0</v>
      </c>
      <c r="T429" s="5">
        <v>42</v>
      </c>
      <c r="U429" s="5">
        <v>0</v>
      </c>
    </row>
    <row r="430">
      <c r="A430" s="20" t="s">
        <v>1847</v>
      </c>
      <c r="B430" s="13" t="str">
        <f>HYPERLINK("http://www.viralnova.com/boy-chained-up/","http://www.viralnova.com/boy-chained-up/")</f>
        <v>http://www.viralnova.com/boy-chained-up/</v>
      </c>
      <c r="C430" s="5">
        <v>88</v>
      </c>
      <c r="D430" s="5" t="s">
        <v>219</v>
      </c>
      <c r="E430" s="5" t="s">
        <v>219</v>
      </c>
      <c r="F430" s="5"/>
      <c r="G430" s="5" t="s">
        <v>218</v>
      </c>
      <c r="H430" s="5"/>
      <c r="I430" s="5" t="s">
        <v>219</v>
      </c>
      <c r="J430" s="5">
        <v>1330</v>
      </c>
      <c r="K430" s="5">
        <v>2738</v>
      </c>
      <c r="L430" s="5">
        <v>1414</v>
      </c>
      <c r="M430" s="5">
        <v>5482</v>
      </c>
      <c r="N430" s="5">
        <v>40</v>
      </c>
      <c r="O430" s="5">
        <v>11</v>
      </c>
      <c r="P430" s="5">
        <v>3</v>
      </c>
      <c r="Q430" s="5">
        <v>3</v>
      </c>
      <c r="R430" s="5">
        <v>1</v>
      </c>
      <c r="S430" s="5">
        <v>0</v>
      </c>
      <c r="T430" s="5">
        <v>22</v>
      </c>
      <c r="U430" s="5">
        <v>0</v>
      </c>
    </row>
    <row r="431">
      <c r="A431" s="20" t="s">
        <v>1848</v>
      </c>
      <c r="B431" s="13" t="str">
        <f>HYPERLINK("http://www.viralnova.com/humanitarian-couple-kenya/","http://www.viralnova.com/humanitarian-couple-kenya/")</f>
        <v>http://www.viralnova.com/humanitarian-couple-kenya/</v>
      </c>
      <c r="C431" s="5">
        <v>100</v>
      </c>
      <c r="D431" s="5" t="s">
        <v>219</v>
      </c>
      <c r="E431" s="5" t="s">
        <v>219</v>
      </c>
      <c r="F431" s="5"/>
      <c r="G431" s="5" t="s">
        <v>219</v>
      </c>
      <c r="H431" s="5"/>
      <c r="I431" s="5" t="s">
        <v>219</v>
      </c>
      <c r="J431" s="5">
        <v>3001</v>
      </c>
      <c r="K431" s="5">
        <v>1740</v>
      </c>
      <c r="L431" s="5">
        <v>677</v>
      </c>
      <c r="M431" s="5">
        <v>5418</v>
      </c>
      <c r="N431" s="5">
        <v>4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45</v>
      </c>
      <c r="U431" s="5">
        <v>0</v>
      </c>
    </row>
    <row r="432">
      <c r="A432" s="20" t="s">
        <v>1849</v>
      </c>
      <c r="B432" s="13" t="str">
        <f>HYPERLINK("http://www.viralnova.com/saving-grace/","http://www.viralnova.com/saving-grace/")</f>
        <v>http://www.viralnova.com/saving-grace/</v>
      </c>
      <c r="C432" s="5">
        <v>77</v>
      </c>
      <c r="D432" s="5" t="s">
        <v>219</v>
      </c>
      <c r="E432" s="5" t="s">
        <v>219</v>
      </c>
      <c r="F432" s="5"/>
      <c r="G432" s="5" t="s">
        <v>219</v>
      </c>
      <c r="H432" s="5"/>
      <c r="I432" s="5" t="s">
        <v>219</v>
      </c>
      <c r="J432" s="5">
        <v>3136</v>
      </c>
      <c r="K432" s="5">
        <v>1672</v>
      </c>
      <c r="L432" s="5">
        <v>610</v>
      </c>
      <c r="M432" s="5">
        <v>5418</v>
      </c>
      <c r="N432" s="5">
        <v>16</v>
      </c>
      <c r="O432" s="5">
        <v>4</v>
      </c>
      <c r="P432" s="5">
        <v>5</v>
      </c>
      <c r="Q432" s="5">
        <v>5</v>
      </c>
      <c r="R432" s="5">
        <v>2</v>
      </c>
      <c r="S432" s="5">
        <v>0</v>
      </c>
      <c r="T432" s="5">
        <v>0</v>
      </c>
      <c r="U432" s="5">
        <v>0</v>
      </c>
    </row>
    <row r="433">
      <c r="A433" s="20" t="s">
        <v>1850</v>
      </c>
      <c r="B433" s="13" t="str">
        <f>HYPERLINK("http://www.viralnova.com/babys-journey/","http://www.viralnova.com/babys-journey/")</f>
        <v>http://www.viralnova.com/babys-journey/</v>
      </c>
      <c r="C433" s="5">
        <v>43</v>
      </c>
      <c r="D433" s="5" t="s">
        <v>219</v>
      </c>
      <c r="E433" s="5" t="s">
        <v>219</v>
      </c>
      <c r="F433" s="5"/>
      <c r="G433" s="5" t="s">
        <v>219</v>
      </c>
      <c r="H433" s="5"/>
      <c r="I433" s="5" t="s">
        <v>219</v>
      </c>
      <c r="J433" s="5">
        <v>4887</v>
      </c>
      <c r="K433" s="5">
        <v>392</v>
      </c>
      <c r="L433" s="5">
        <v>137</v>
      </c>
      <c r="M433" s="5">
        <v>5416</v>
      </c>
      <c r="N433" s="5">
        <v>1</v>
      </c>
      <c r="O433" s="5">
        <v>0</v>
      </c>
      <c r="P433" s="5">
        <v>1</v>
      </c>
      <c r="Q433" s="5">
        <v>1</v>
      </c>
      <c r="R433" s="5">
        <v>0</v>
      </c>
      <c r="S433" s="5">
        <v>0</v>
      </c>
      <c r="T433" s="5">
        <v>0</v>
      </c>
      <c r="U433" s="5">
        <v>0</v>
      </c>
    </row>
    <row r="434">
      <c r="A434" s="20" t="s">
        <v>1851</v>
      </c>
      <c r="B434" s="13" t="str">
        <f>HYPERLINK("http://www.viralnova.com/victim-of-severe-burns/","http://www.viralnova.com/victim-of-severe-burns/")</f>
        <v>http://www.viralnova.com/victim-of-severe-burns/</v>
      </c>
      <c r="C434" s="5">
        <v>44</v>
      </c>
      <c r="D434" s="5" t="s">
        <v>219</v>
      </c>
      <c r="E434" s="5" t="s">
        <v>219</v>
      </c>
      <c r="F434" s="5"/>
      <c r="G434" s="5" t="s">
        <v>219</v>
      </c>
      <c r="H434" s="5"/>
      <c r="I434" s="5" t="s">
        <v>219</v>
      </c>
      <c r="J434" s="5">
        <v>4882</v>
      </c>
      <c r="K434" s="5">
        <v>361</v>
      </c>
      <c r="L434" s="5">
        <v>169</v>
      </c>
      <c r="M434" s="5">
        <v>5412</v>
      </c>
      <c r="N434" s="5">
        <v>1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</row>
    <row r="435">
      <c r="A435" s="20" t="s">
        <v>1852</v>
      </c>
      <c r="B435" s="13" t="str">
        <f>HYPERLINK("http://www.viralnova.com/paiges-story/","http://www.viralnova.com/paiges-story/")</f>
        <v>http://www.viralnova.com/paiges-story/</v>
      </c>
      <c r="C435" s="5">
        <v>87</v>
      </c>
      <c r="D435" s="5" t="s">
        <v>219</v>
      </c>
      <c r="E435" s="5" t="s">
        <v>219</v>
      </c>
      <c r="F435" s="5"/>
      <c r="G435" s="5" t="s">
        <v>219</v>
      </c>
      <c r="H435" s="5"/>
      <c r="I435" s="5" t="s">
        <v>219</v>
      </c>
      <c r="J435" s="5">
        <v>3451</v>
      </c>
      <c r="K435" s="5">
        <v>1412</v>
      </c>
      <c r="L435" s="5">
        <v>474</v>
      </c>
      <c r="M435" s="5">
        <v>5337</v>
      </c>
      <c r="N435" s="5">
        <v>22</v>
      </c>
      <c r="O435" s="5">
        <v>18</v>
      </c>
      <c r="P435" s="5">
        <v>7</v>
      </c>
      <c r="Q435" s="5">
        <v>7</v>
      </c>
      <c r="R435" s="5">
        <v>0</v>
      </c>
      <c r="S435" s="5">
        <v>0</v>
      </c>
      <c r="T435" s="5">
        <v>124</v>
      </c>
      <c r="U435" s="5">
        <v>0</v>
      </c>
    </row>
    <row r="436">
      <c r="A436" s="20" t="s">
        <v>1853</v>
      </c>
      <c r="B436" s="13" t="str">
        <f>HYPERLINK("http://www.viralnova.com/dog-grows-up/","http://www.viralnova.com/dog-grows-up/")</f>
        <v>http://www.viralnova.com/dog-grows-up/</v>
      </c>
      <c r="C436" s="5">
        <v>31</v>
      </c>
      <c r="D436" s="5" t="s">
        <v>219</v>
      </c>
      <c r="E436" s="5" t="s">
        <v>219</v>
      </c>
      <c r="F436" s="5"/>
      <c r="G436" s="5" t="s">
        <v>219</v>
      </c>
      <c r="H436" s="5"/>
      <c r="I436" s="5" t="s">
        <v>219</v>
      </c>
      <c r="J436" s="5">
        <v>4539</v>
      </c>
      <c r="K436" s="5">
        <v>532</v>
      </c>
      <c r="L436" s="5">
        <v>233</v>
      </c>
      <c r="M436" s="5">
        <v>5304</v>
      </c>
      <c r="N436" s="5">
        <v>2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</row>
    <row r="437">
      <c r="A437" s="20" t="s">
        <v>1854</v>
      </c>
      <c r="B437" s="13" t="str">
        <f>HYPERLINK("http://www.viralnova.com/baby-killed/","http://www.viralnova.com/baby-killed/")</f>
        <v>http://www.viralnova.com/baby-killed/</v>
      </c>
      <c r="C437" s="5">
        <v>87</v>
      </c>
      <c r="D437" s="5" t="s">
        <v>219</v>
      </c>
      <c r="E437" s="5" t="s">
        <v>219</v>
      </c>
      <c r="F437" s="5"/>
      <c r="G437" s="5" t="s">
        <v>219</v>
      </c>
      <c r="H437" s="5"/>
      <c r="I437" s="5" t="s">
        <v>219</v>
      </c>
      <c r="J437" s="5">
        <v>940</v>
      </c>
      <c r="K437" s="5">
        <v>1618</v>
      </c>
      <c r="L437" s="5">
        <v>2717</v>
      </c>
      <c r="M437" s="5">
        <v>5275</v>
      </c>
      <c r="N437" s="5">
        <v>5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</row>
    <row r="438">
      <c r="A438" s="20" t="s">
        <v>1855</v>
      </c>
      <c r="B438" s="13" t="str">
        <f>HYPERLINK("http://www.viralnova.com/parking-ticket-save/","http://www.viralnova.com/parking-ticket-save/")</f>
        <v>http://www.viralnova.com/parking-ticket-save/</v>
      </c>
      <c r="C438" s="5">
        <v>48</v>
      </c>
      <c r="D438" s="5" t="s">
        <v>219</v>
      </c>
      <c r="E438" s="5" t="s">
        <v>219</v>
      </c>
      <c r="F438" s="5"/>
      <c r="G438" s="5" t="s">
        <v>219</v>
      </c>
      <c r="H438" s="5"/>
      <c r="I438" s="5" t="s">
        <v>219</v>
      </c>
      <c r="J438" s="5">
        <v>3966</v>
      </c>
      <c r="K438" s="5">
        <v>964</v>
      </c>
      <c r="L438" s="5">
        <v>341</v>
      </c>
      <c r="M438" s="5">
        <v>5271</v>
      </c>
      <c r="N438" s="5">
        <v>16</v>
      </c>
      <c r="O438" s="5">
        <v>1</v>
      </c>
      <c r="P438" s="5">
        <v>4</v>
      </c>
      <c r="Q438" s="5">
        <v>4</v>
      </c>
      <c r="R438" s="5">
        <v>0</v>
      </c>
      <c r="S438" s="5">
        <v>0</v>
      </c>
      <c r="T438" s="5">
        <v>0</v>
      </c>
      <c r="U438" s="5">
        <v>0</v>
      </c>
    </row>
    <row r="439">
      <c r="A439" s="20" t="s">
        <v>1856</v>
      </c>
      <c r="B439" s="13" t="str">
        <f>HYPERLINK("http://www.viralnova.com/underwater-hotel/","http://www.viralnova.com/underwater-hotel/")</f>
        <v>http://www.viralnova.com/underwater-hotel/</v>
      </c>
      <c r="C439" s="5">
        <v>81</v>
      </c>
      <c r="D439" s="5" t="s">
        <v>219</v>
      </c>
      <c r="E439" s="5" t="s">
        <v>219</v>
      </c>
      <c r="F439" s="5"/>
      <c r="G439" s="5" t="s">
        <v>219</v>
      </c>
      <c r="H439" s="5"/>
      <c r="I439" s="5" t="s">
        <v>219</v>
      </c>
      <c r="J439" s="5">
        <v>2772</v>
      </c>
      <c r="K439" s="5">
        <v>1672</v>
      </c>
      <c r="L439" s="5">
        <v>798</v>
      </c>
      <c r="M439" s="5">
        <v>5242</v>
      </c>
      <c r="N439" s="5">
        <v>51</v>
      </c>
      <c r="O439" s="5">
        <v>9</v>
      </c>
      <c r="P439" s="5">
        <v>29</v>
      </c>
      <c r="Q439" s="5">
        <v>29</v>
      </c>
      <c r="R439" s="5">
        <v>7</v>
      </c>
      <c r="S439" s="5">
        <v>0</v>
      </c>
      <c r="T439" s="5">
        <v>1</v>
      </c>
      <c r="U439" s="5">
        <v>0</v>
      </c>
    </row>
    <row r="440">
      <c r="A440" s="20" t="s">
        <v>1857</v>
      </c>
      <c r="B440" s="13" t="str">
        <f>HYPERLINK("http://www.viralnova.com/dogs-lost-minds/","http://www.viralnova.com/dogs-lost-minds/")</f>
        <v>http://www.viralnova.com/dogs-lost-minds/</v>
      </c>
      <c r="C440" s="5">
        <v>70</v>
      </c>
      <c r="D440" s="5" t="s">
        <v>219</v>
      </c>
      <c r="E440" s="5" t="s">
        <v>219</v>
      </c>
      <c r="F440" s="5"/>
      <c r="G440" s="5" t="s">
        <v>219</v>
      </c>
      <c r="H440" s="5"/>
      <c r="I440" s="5" t="s">
        <v>219</v>
      </c>
      <c r="J440" s="5">
        <v>2981</v>
      </c>
      <c r="K440" s="5">
        <v>1982</v>
      </c>
      <c r="L440" s="5">
        <v>276</v>
      </c>
      <c r="M440" s="5">
        <v>5239</v>
      </c>
      <c r="N440" s="5">
        <v>0</v>
      </c>
      <c r="O440" s="5">
        <v>5</v>
      </c>
      <c r="P440" s="5">
        <v>28</v>
      </c>
      <c r="Q440" s="5">
        <v>28</v>
      </c>
      <c r="R440" s="5">
        <v>0</v>
      </c>
      <c r="S440" s="5">
        <v>0</v>
      </c>
      <c r="T440" s="5">
        <v>0</v>
      </c>
      <c r="U440" s="5">
        <v>0</v>
      </c>
    </row>
    <row r="441">
      <c r="A441" s="20" t="s">
        <v>1858</v>
      </c>
      <c r="B441" s="13" t="str">
        <f>HYPERLINK("http://www.viralnova.com/i-wont-tell-you-what-makes-these-photos-so-awesome-but-as-soon-as-you-look-closer-youll-see-why/","http://www.viralnova.com/i-wont-tell-you-what-makes-these-photos-so-awesome-but-as-soon-as-you-look-closer-youll-see-why/")</f>
        <v>http://www.viralnova.com/i-wont-tell-you-what-makes-these-photos-so-awesome-but-as-soon-as-you-look-closer-youll-see-why/</v>
      </c>
      <c r="C441" s="5">
        <v>100</v>
      </c>
      <c r="D441" s="5" t="s">
        <v>219</v>
      </c>
      <c r="E441" s="5" t="s">
        <v>219</v>
      </c>
      <c r="F441" s="5"/>
      <c r="G441" s="5" t="s">
        <v>218</v>
      </c>
      <c r="H441" s="5"/>
      <c r="I441" s="5" t="s">
        <v>219</v>
      </c>
      <c r="J441" s="5">
        <v>3463</v>
      </c>
      <c r="K441" s="5">
        <v>1361</v>
      </c>
      <c r="L441" s="5">
        <v>384</v>
      </c>
      <c r="M441" s="5">
        <v>5208</v>
      </c>
      <c r="N441" s="5">
        <v>23</v>
      </c>
      <c r="O441" s="5">
        <v>0</v>
      </c>
      <c r="P441" s="5">
        <v>50</v>
      </c>
      <c r="Q441" s="5">
        <v>50</v>
      </c>
      <c r="R441" s="5">
        <v>2</v>
      </c>
      <c r="S441" s="5">
        <v>0</v>
      </c>
      <c r="T441" s="5">
        <v>0</v>
      </c>
      <c r="U441" s="5">
        <v>0</v>
      </c>
    </row>
    <row r="442">
      <c r="A442" s="20" t="s">
        <v>1859</v>
      </c>
      <c r="B442" s="13" t="str">
        <f>HYPERLINK("http://www.viralnova.com/i-look-like-a-monster/","http://www.viralnova.com/i-look-like-a-monster/")</f>
        <v>http://www.viralnova.com/i-look-like-a-monster/</v>
      </c>
      <c r="C442" s="5">
        <v>97</v>
      </c>
      <c r="D442" s="5" t="s">
        <v>219</v>
      </c>
      <c r="E442" s="5" t="s">
        <v>219</v>
      </c>
      <c r="F442" s="5"/>
      <c r="G442" s="5" t="s">
        <v>219</v>
      </c>
      <c r="H442" s="5"/>
      <c r="I442" s="5" t="s">
        <v>219</v>
      </c>
      <c r="J442" s="5">
        <v>2405</v>
      </c>
      <c r="K442" s="5">
        <v>1766</v>
      </c>
      <c r="L442" s="5">
        <v>1028</v>
      </c>
      <c r="M442" s="5">
        <v>5199</v>
      </c>
      <c r="N442" s="5">
        <v>9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</row>
    <row r="443">
      <c r="A443" s="20" t="s">
        <v>1860</v>
      </c>
      <c r="B443" s="13" t="str">
        <f>HYPERLINK("http://www.viralnova.com/9-11-wedding-ring/","http://www.viralnova.com/9-11-wedding-ring/")</f>
        <v>http://www.viralnova.com/9-11-wedding-ring/</v>
      </c>
      <c r="C443" s="5">
        <v>80</v>
      </c>
      <c r="D443" s="5" t="s">
        <v>219</v>
      </c>
      <c r="E443" s="5" t="s">
        <v>219</v>
      </c>
      <c r="F443" s="5"/>
      <c r="G443" s="5" t="s">
        <v>219</v>
      </c>
      <c r="H443" s="5"/>
      <c r="I443" s="5" t="s">
        <v>219</v>
      </c>
      <c r="J443" s="5">
        <v>4009</v>
      </c>
      <c r="K443" s="5">
        <v>989</v>
      </c>
      <c r="L443" s="5">
        <v>159</v>
      </c>
      <c r="M443" s="5">
        <v>5157</v>
      </c>
      <c r="N443" s="5">
        <v>5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</row>
    <row r="444">
      <c r="A444" s="20" t="s">
        <v>1861</v>
      </c>
      <c r="B444" s="13" t="str">
        <f>HYPERLINK("http://www.viralnova.com/luxton-brothers-photos/","http://www.viralnova.com/luxton-brothers-photos/")</f>
        <v>http://www.viralnova.com/luxton-brothers-photos/</v>
      </c>
      <c r="C444" s="5">
        <v>97</v>
      </c>
      <c r="D444" s="5" t="s">
        <v>219</v>
      </c>
      <c r="E444" s="5" t="s">
        <v>219</v>
      </c>
      <c r="F444" s="5"/>
      <c r="G444" s="5" t="s">
        <v>219</v>
      </c>
      <c r="H444" s="5"/>
      <c r="I444" s="5" t="s">
        <v>219</v>
      </c>
      <c r="J444" s="5">
        <v>3055</v>
      </c>
      <c r="K444" s="5">
        <v>1381</v>
      </c>
      <c r="L444" s="5">
        <v>690</v>
      </c>
      <c r="M444" s="5">
        <v>5126</v>
      </c>
      <c r="N444" s="5">
        <v>30</v>
      </c>
      <c r="O444" s="5">
        <v>13</v>
      </c>
      <c r="P444" s="5">
        <v>6</v>
      </c>
      <c r="Q444" s="5">
        <v>6</v>
      </c>
      <c r="R444" s="5">
        <v>0</v>
      </c>
      <c r="S444" s="5">
        <v>0</v>
      </c>
      <c r="T444" s="5">
        <v>4</v>
      </c>
      <c r="U444" s="5">
        <v>0</v>
      </c>
    </row>
    <row r="445">
      <c r="A445" s="20" t="s">
        <v>1862</v>
      </c>
      <c r="B445" s="13" t="str">
        <f>HYPERLINK("http://www.viralnova.com/girl-and-her-horse/","http://www.viralnova.com/girl-and-her-horse/")</f>
        <v>http://www.viralnova.com/girl-and-her-horse/</v>
      </c>
      <c r="C445" s="5">
        <v>50</v>
      </c>
      <c r="D445" s="5" t="s">
        <v>219</v>
      </c>
      <c r="E445" s="5" t="s">
        <v>219</v>
      </c>
      <c r="F445" s="5"/>
      <c r="G445" s="5" t="s">
        <v>219</v>
      </c>
      <c r="H445" s="5"/>
      <c r="I445" s="5" t="s">
        <v>219</v>
      </c>
      <c r="J445" s="5">
        <v>3846</v>
      </c>
      <c r="K445" s="5">
        <v>887</v>
      </c>
      <c r="L445" s="5">
        <v>384</v>
      </c>
      <c r="M445" s="5">
        <v>5117</v>
      </c>
      <c r="N445" s="5">
        <v>4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</row>
    <row r="446">
      <c r="A446" s="20" t="s">
        <v>1863</v>
      </c>
      <c r="B446" s="13" t="str">
        <f>HYPERLINK("http://www.viralnova.com/fiancee-in-coma/","http://www.viralnova.com/fiancee-in-coma/")</f>
        <v>http://www.viralnova.com/fiancee-in-coma/</v>
      </c>
      <c r="C446" s="5">
        <v>52</v>
      </c>
      <c r="D446" s="5" t="s">
        <v>219</v>
      </c>
      <c r="E446" s="5" t="s">
        <v>219</v>
      </c>
      <c r="F446" s="5"/>
      <c r="G446" s="5" t="s">
        <v>219</v>
      </c>
      <c r="H446" s="5"/>
      <c r="I446" s="5" t="s">
        <v>219</v>
      </c>
      <c r="J446" s="5">
        <v>3843</v>
      </c>
      <c r="K446" s="5">
        <v>865</v>
      </c>
      <c r="L446" s="5">
        <v>323</v>
      </c>
      <c r="M446" s="5">
        <v>5031</v>
      </c>
      <c r="N446" s="5">
        <v>3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288</v>
      </c>
      <c r="U446" s="5">
        <v>0</v>
      </c>
    </row>
    <row r="447">
      <c r="A447" s="20" t="s">
        <v>1864</v>
      </c>
      <c r="B447" s="13" t="str">
        <f>HYPERLINK("http://www.viralnova.com/puppy-trapped-in-car/","http://www.viralnova.com/puppy-trapped-in-car/")</f>
        <v>http://www.viralnova.com/puppy-trapped-in-car/</v>
      </c>
      <c r="C447" s="5">
        <v>50</v>
      </c>
      <c r="D447" s="5" t="s">
        <v>219</v>
      </c>
      <c r="E447" s="5" t="s">
        <v>219</v>
      </c>
      <c r="F447" s="5"/>
      <c r="G447" s="5" t="s">
        <v>219</v>
      </c>
      <c r="H447" s="5"/>
      <c r="I447" s="5" t="s">
        <v>219</v>
      </c>
      <c r="J447" s="5">
        <v>3576</v>
      </c>
      <c r="K447" s="5">
        <v>914</v>
      </c>
      <c r="L447" s="5">
        <v>536</v>
      </c>
      <c r="M447" s="5">
        <v>5026</v>
      </c>
      <c r="N447" s="5">
        <v>1</v>
      </c>
      <c r="O447" s="5">
        <v>0</v>
      </c>
      <c r="P447" s="5">
        <v>2</v>
      </c>
      <c r="Q447" s="5">
        <v>2</v>
      </c>
      <c r="R447" s="5">
        <v>0</v>
      </c>
      <c r="S447" s="5">
        <v>0</v>
      </c>
      <c r="T447" s="5">
        <v>0</v>
      </c>
      <c r="U447" s="5">
        <v>0</v>
      </c>
    </row>
    <row r="448">
      <c r="A448" s="20" t="s">
        <v>1865</v>
      </c>
      <c r="B448" s="13" t="str">
        <f>HYPERLINK("http://www.viralnova.com/deadly-pathogens-beautiful/","http://www.viralnova.com/deadly-pathogens-beautiful/")</f>
        <v>http://www.viralnova.com/deadly-pathogens-beautiful/</v>
      </c>
      <c r="C448" s="5">
        <v>92</v>
      </c>
      <c r="D448" s="5" t="s">
        <v>219</v>
      </c>
      <c r="E448" s="5" t="s">
        <v>219</v>
      </c>
      <c r="F448" s="5"/>
      <c r="G448" s="5" t="s">
        <v>219</v>
      </c>
      <c r="H448" s="5"/>
      <c r="I448" s="5" t="s">
        <v>219</v>
      </c>
      <c r="J448" s="5">
        <v>2369</v>
      </c>
      <c r="K448" s="5">
        <v>1831</v>
      </c>
      <c r="L448" s="5">
        <v>734</v>
      </c>
      <c r="M448" s="5">
        <v>4934</v>
      </c>
      <c r="N448" s="5">
        <v>40</v>
      </c>
      <c r="O448" s="5">
        <v>13</v>
      </c>
      <c r="P448" s="5">
        <v>35</v>
      </c>
      <c r="Q448" s="5">
        <v>35</v>
      </c>
      <c r="R448" s="5">
        <v>0</v>
      </c>
      <c r="S448" s="5">
        <v>0</v>
      </c>
      <c r="T448" s="5">
        <v>0</v>
      </c>
      <c r="U448" s="5">
        <v>0</v>
      </c>
    </row>
    <row r="449">
      <c r="A449" s="20" t="s">
        <v>1866</v>
      </c>
      <c r="B449" s="13" t="str">
        <f>HYPERLINK("http://www.viralnova.com/challenger-pictures/","http://www.viralnova.com/challenger-pictures/")</f>
        <v>http://www.viralnova.com/challenger-pictures/</v>
      </c>
      <c r="C449" s="5">
        <v>90</v>
      </c>
      <c r="D449" s="5" t="s">
        <v>219</v>
      </c>
      <c r="E449" s="5" t="s">
        <v>219</v>
      </c>
      <c r="F449" s="5"/>
      <c r="G449" s="5" t="s">
        <v>219</v>
      </c>
      <c r="H449" s="5"/>
      <c r="I449" s="5" t="s">
        <v>219</v>
      </c>
      <c r="J449" s="5">
        <v>2090</v>
      </c>
      <c r="K449" s="5">
        <v>1802</v>
      </c>
      <c r="L449" s="5">
        <v>1032</v>
      </c>
      <c r="M449" s="5">
        <v>4924</v>
      </c>
      <c r="N449" s="5">
        <v>55</v>
      </c>
      <c r="O449" s="5">
        <v>16</v>
      </c>
      <c r="P449" s="5">
        <v>11</v>
      </c>
      <c r="Q449" s="5">
        <v>11</v>
      </c>
      <c r="R449" s="5">
        <v>0</v>
      </c>
      <c r="S449" s="5">
        <v>0</v>
      </c>
      <c r="T449" s="5">
        <v>0</v>
      </c>
      <c r="U449" s="5">
        <v>0</v>
      </c>
    </row>
    <row r="450">
      <c r="A450" s="20" t="s">
        <v>1867</v>
      </c>
      <c r="B450" s="13" t="str">
        <f>HYPERLINK("http://www.viralnova.com/underground-tunnels-vietnam/","http://www.viralnova.com/underground-tunnels-vietnam/")</f>
        <v>http://www.viralnova.com/underground-tunnels-vietnam/</v>
      </c>
      <c r="C450" s="5">
        <v>90</v>
      </c>
      <c r="D450" s="5" t="s">
        <v>219</v>
      </c>
      <c r="E450" s="5" t="s">
        <v>219</v>
      </c>
      <c r="F450" s="5"/>
      <c r="G450" s="5" t="s">
        <v>219</v>
      </c>
      <c r="H450" s="5"/>
      <c r="I450" s="5" t="s">
        <v>219</v>
      </c>
      <c r="J450" s="5">
        <v>2615</v>
      </c>
      <c r="K450" s="5">
        <v>1637</v>
      </c>
      <c r="L450" s="5">
        <v>588</v>
      </c>
      <c r="M450" s="5">
        <v>4840</v>
      </c>
      <c r="N450" s="5">
        <v>13</v>
      </c>
      <c r="O450" s="5">
        <v>0</v>
      </c>
      <c r="P450" s="5">
        <v>9</v>
      </c>
      <c r="Q450" s="5">
        <v>9</v>
      </c>
      <c r="R450" s="5">
        <v>0</v>
      </c>
      <c r="S450" s="5">
        <v>0</v>
      </c>
      <c r="T450" s="5">
        <v>0</v>
      </c>
      <c r="U450" s="5">
        <v>0</v>
      </c>
    </row>
    <row r="451">
      <c r="A451" s="20" t="s">
        <v>1868</v>
      </c>
      <c r="B451" s="13" t="str">
        <f>HYPERLINK("http://www.viralnova.com/61-years-iron-lung/","http://www.viralnova.com/61-years-iron-lung/")</f>
        <v>http://www.viralnova.com/61-years-iron-lung/</v>
      </c>
      <c r="C451" s="5">
        <v>72</v>
      </c>
      <c r="D451" s="5" t="s">
        <v>219</v>
      </c>
      <c r="E451" s="5" t="s">
        <v>219</v>
      </c>
      <c r="F451" s="5"/>
      <c r="G451" s="5" t="s">
        <v>219</v>
      </c>
      <c r="H451" s="5"/>
      <c r="I451" s="5" t="s">
        <v>219</v>
      </c>
      <c r="J451" s="5">
        <v>2782</v>
      </c>
      <c r="K451" s="5">
        <v>1540</v>
      </c>
      <c r="L451" s="5">
        <v>472</v>
      </c>
      <c r="M451" s="5">
        <v>4794</v>
      </c>
      <c r="N451" s="5">
        <v>4</v>
      </c>
      <c r="O451" s="5">
        <v>0</v>
      </c>
      <c r="P451" s="5">
        <v>1</v>
      </c>
      <c r="Q451" s="5">
        <v>1</v>
      </c>
      <c r="R451" s="5">
        <v>0</v>
      </c>
      <c r="S451" s="5">
        <v>0</v>
      </c>
      <c r="T451" s="5">
        <v>0</v>
      </c>
      <c r="U451" s="5">
        <v>0</v>
      </c>
    </row>
    <row r="452">
      <c r="A452" s="20" t="s">
        <v>1869</v>
      </c>
      <c r="B452" s="13" t="str">
        <f>HYPERLINK("http://www.viralnova.com/all-belongings/","http://www.viralnova.com/all-belongings/")</f>
        <v>http://www.viralnova.com/all-belongings/</v>
      </c>
      <c r="C452" s="5">
        <v>77</v>
      </c>
      <c r="D452" s="5" t="s">
        <v>219</v>
      </c>
      <c r="E452" s="5" t="s">
        <v>219</v>
      </c>
      <c r="F452" s="5"/>
      <c r="G452" s="5" t="s">
        <v>219</v>
      </c>
      <c r="H452" s="5"/>
      <c r="I452" s="5" t="s">
        <v>219</v>
      </c>
      <c r="J452" s="5">
        <v>2715</v>
      </c>
      <c r="K452" s="5">
        <v>1377</v>
      </c>
      <c r="L452" s="5">
        <v>674</v>
      </c>
      <c r="M452" s="5">
        <v>4766</v>
      </c>
      <c r="N452" s="5">
        <v>18</v>
      </c>
      <c r="O452" s="5">
        <v>2</v>
      </c>
      <c r="P452" s="5">
        <v>16</v>
      </c>
      <c r="Q452" s="5">
        <v>16</v>
      </c>
      <c r="R452" s="5">
        <v>0</v>
      </c>
      <c r="S452" s="5">
        <v>0</v>
      </c>
      <c r="T452" s="5">
        <v>0</v>
      </c>
      <c r="U452" s="5">
        <v>0</v>
      </c>
    </row>
    <row r="453">
      <c r="A453" s="20" t="s">
        <v>1870</v>
      </c>
      <c r="B453" s="13" t="str">
        <f>HYPERLINK("http://www.viralnova.com/worlds-stupidest-criminal/","http://www.viralnova.com/worlds-stupidest-criminal/")</f>
        <v>http://www.viralnova.com/worlds-stupidest-criminal/</v>
      </c>
      <c r="C453" s="5">
        <v>69</v>
      </c>
      <c r="D453" s="5" t="s">
        <v>219</v>
      </c>
      <c r="E453" s="5" t="s">
        <v>219</v>
      </c>
      <c r="F453" s="5"/>
      <c r="G453" s="5" t="s">
        <v>219</v>
      </c>
      <c r="H453" s="5"/>
      <c r="I453" s="5" t="s">
        <v>219</v>
      </c>
      <c r="J453" s="5">
        <v>2113</v>
      </c>
      <c r="K453" s="5">
        <v>2006</v>
      </c>
      <c r="L453" s="5">
        <v>596</v>
      </c>
      <c r="M453" s="5">
        <v>4715</v>
      </c>
      <c r="N453" s="5">
        <v>7</v>
      </c>
      <c r="O453" s="5">
        <v>7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</row>
    <row r="454">
      <c r="A454" s="20" t="s">
        <v>1871</v>
      </c>
      <c r="B454" s="13" t="str">
        <f>HYPERLINK("http://www.viralnova.com/homeless-man-ring/","http://www.viralnova.com/homeless-man-ring/")</f>
        <v>http://www.viralnova.com/homeless-man-ring/</v>
      </c>
      <c r="C454" s="5">
        <v>57</v>
      </c>
      <c r="D454" s="5" t="s">
        <v>219</v>
      </c>
      <c r="E454" s="5" t="s">
        <v>219</v>
      </c>
      <c r="F454" s="5"/>
      <c r="G454" s="5" t="s">
        <v>219</v>
      </c>
      <c r="H454" s="5"/>
      <c r="I454" s="5" t="s">
        <v>219</v>
      </c>
      <c r="J454" s="5">
        <v>3948</v>
      </c>
      <c r="K454" s="5">
        <v>526</v>
      </c>
      <c r="L454" s="5">
        <v>168</v>
      </c>
      <c r="M454" s="5">
        <v>4642</v>
      </c>
      <c r="N454" s="5">
        <v>2</v>
      </c>
      <c r="O454" s="5">
        <v>1</v>
      </c>
      <c r="P454" s="5">
        <v>2</v>
      </c>
      <c r="Q454" s="5">
        <v>2</v>
      </c>
      <c r="R454" s="5">
        <v>1</v>
      </c>
      <c r="S454" s="5">
        <v>1</v>
      </c>
      <c r="T454" s="5">
        <v>0</v>
      </c>
      <c r="U454" s="5">
        <v>0</v>
      </c>
    </row>
    <row r="455">
      <c r="A455" s="20" t="s">
        <v>1872</v>
      </c>
      <c r="B455" s="13" t="str">
        <f>HYPERLINK("http://www.viralnova.com/little-sister-goodbye/","http://www.viralnova.com/little-sister-goodbye/")</f>
        <v>http://www.viralnova.com/little-sister-goodbye/</v>
      </c>
      <c r="C455" s="5">
        <v>64</v>
      </c>
      <c r="D455" s="5" t="s">
        <v>219</v>
      </c>
      <c r="E455" s="5" t="s">
        <v>219</v>
      </c>
      <c r="F455" s="5"/>
      <c r="G455" s="5" t="s">
        <v>219</v>
      </c>
      <c r="H455" s="5"/>
      <c r="I455" s="5" t="s">
        <v>219</v>
      </c>
      <c r="J455" s="5">
        <v>4015</v>
      </c>
      <c r="K455" s="5">
        <v>437</v>
      </c>
      <c r="L455" s="5">
        <v>135</v>
      </c>
      <c r="M455" s="5">
        <v>4587</v>
      </c>
      <c r="N455" s="5">
        <v>2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</row>
    <row r="456">
      <c r="A456" s="20" t="s">
        <v>1873</v>
      </c>
      <c r="B456" s="13" t="str">
        <f>HYPERLINK("http://www.viralnova.com/down-syndrome-kindness/","http://www.viralnova.com/down-syndrome-kindness/")</f>
        <v>http://www.viralnova.com/down-syndrome-kindness/</v>
      </c>
      <c r="C456" s="5">
        <v>91</v>
      </c>
      <c r="D456" s="5" t="s">
        <v>219</v>
      </c>
      <c r="E456" s="5" t="s">
        <v>219</v>
      </c>
      <c r="F456" s="5"/>
      <c r="G456" s="5" t="s">
        <v>219</v>
      </c>
      <c r="H456" s="5"/>
      <c r="I456" s="5" t="s">
        <v>219</v>
      </c>
      <c r="J456" s="5">
        <v>2616</v>
      </c>
      <c r="K456" s="5">
        <v>1481</v>
      </c>
      <c r="L456" s="5">
        <v>487</v>
      </c>
      <c r="M456" s="5">
        <v>4584</v>
      </c>
      <c r="N456" s="5">
        <v>117</v>
      </c>
      <c r="O456" s="5">
        <v>23</v>
      </c>
      <c r="P456" s="5">
        <v>9</v>
      </c>
      <c r="Q456" s="5">
        <v>9</v>
      </c>
      <c r="R456" s="5">
        <v>0</v>
      </c>
      <c r="S456" s="5">
        <v>0</v>
      </c>
      <c r="T456" s="5">
        <v>55</v>
      </c>
      <c r="U456" s="5">
        <v>0</v>
      </c>
    </row>
    <row r="457">
      <c r="A457" s="20" t="s">
        <v>1874</v>
      </c>
      <c r="B457" s="13" t="str">
        <f>HYPERLINK("http://www.viralnova.com/dogs-with-dreadlocks/","http://www.viralnova.com/dogs-with-dreadlocks/")</f>
        <v>http://www.viralnova.com/dogs-with-dreadlocks/</v>
      </c>
      <c r="C457" s="5">
        <v>48</v>
      </c>
      <c r="D457" s="5" t="s">
        <v>219</v>
      </c>
      <c r="E457" s="5" t="s">
        <v>219</v>
      </c>
      <c r="F457" s="5"/>
      <c r="G457" s="5" t="s">
        <v>219</v>
      </c>
      <c r="H457" s="5"/>
      <c r="I457" s="5" t="s">
        <v>219</v>
      </c>
      <c r="J457" s="5">
        <v>2483</v>
      </c>
      <c r="K457" s="5">
        <v>1215</v>
      </c>
      <c r="L457" s="5">
        <v>729</v>
      </c>
      <c r="M457" s="5">
        <v>4427</v>
      </c>
      <c r="N457" s="5">
        <v>3</v>
      </c>
      <c r="O457" s="5">
        <v>0</v>
      </c>
      <c r="P457" s="5">
        <v>1</v>
      </c>
      <c r="Q457" s="5">
        <v>1</v>
      </c>
      <c r="R457" s="5">
        <v>0</v>
      </c>
      <c r="S457" s="5">
        <v>0</v>
      </c>
      <c r="T457" s="5">
        <v>0</v>
      </c>
      <c r="U457" s="5">
        <v>0</v>
      </c>
    </row>
    <row r="458">
      <c r="A458" s="20" t="s">
        <v>1875</v>
      </c>
      <c r="B458" s="13" t="str">
        <f>HYPERLINK("http://www.viralnova.com/amazing-icebergs/","http://www.viralnova.com/amazing-icebergs/")</f>
        <v>http://www.viralnova.com/amazing-icebergs/</v>
      </c>
      <c r="C458" s="5">
        <v>92</v>
      </c>
      <c r="D458" s="5" t="s">
        <v>219</v>
      </c>
      <c r="E458" s="5" t="s">
        <v>219</v>
      </c>
      <c r="F458" s="5"/>
      <c r="G458" s="5" t="s">
        <v>219</v>
      </c>
      <c r="H458" s="5"/>
      <c r="I458" s="5" t="s">
        <v>219</v>
      </c>
      <c r="J458" s="5">
        <v>2800</v>
      </c>
      <c r="K458" s="5">
        <v>1230</v>
      </c>
      <c r="L458" s="5">
        <v>357</v>
      </c>
      <c r="M458" s="5">
        <v>4387</v>
      </c>
      <c r="N458" s="5">
        <v>13</v>
      </c>
      <c r="O458" s="5">
        <v>3</v>
      </c>
      <c r="P458" s="5">
        <v>17</v>
      </c>
      <c r="Q458" s="5">
        <v>17</v>
      </c>
      <c r="R458" s="5">
        <v>0</v>
      </c>
      <c r="S458" s="5">
        <v>0</v>
      </c>
      <c r="T458" s="5">
        <v>0</v>
      </c>
      <c r="U458" s="5">
        <v>0</v>
      </c>
    </row>
    <row r="459">
      <c r="A459" s="20" t="s">
        <v>1876</v>
      </c>
      <c r="B459" s="13" t="str">
        <f>HYPERLINK("http://www.viralnova.com/loving-photos/","http://www.viralnova.com/loving-photos/")</f>
        <v>http://www.viralnova.com/loving-photos/</v>
      </c>
      <c r="C459" s="5">
        <v>86</v>
      </c>
      <c r="D459" s="5" t="s">
        <v>219</v>
      </c>
      <c r="E459" s="5" t="s">
        <v>219</v>
      </c>
      <c r="F459" s="5"/>
      <c r="G459" s="5" t="s">
        <v>219</v>
      </c>
      <c r="H459" s="5"/>
      <c r="I459" s="5" t="s">
        <v>219</v>
      </c>
      <c r="J459" s="5">
        <v>2496</v>
      </c>
      <c r="K459" s="5">
        <v>1322</v>
      </c>
      <c r="L459" s="5">
        <v>528</v>
      </c>
      <c r="M459" s="5">
        <v>4346</v>
      </c>
      <c r="N459" s="5">
        <v>25</v>
      </c>
      <c r="O459" s="5">
        <v>2</v>
      </c>
      <c r="P459" s="5">
        <v>44</v>
      </c>
      <c r="Q459" s="5">
        <v>44</v>
      </c>
      <c r="R459" s="5">
        <v>0</v>
      </c>
      <c r="S459" s="5">
        <v>0</v>
      </c>
      <c r="T459" s="5">
        <v>3614</v>
      </c>
      <c r="U459" s="5">
        <v>0</v>
      </c>
    </row>
    <row r="460">
      <c r="A460" s="20" t="s">
        <v>1877</v>
      </c>
      <c r="B460" s="13" t="str">
        <f>HYPERLINK("http://www.viralnova.com/dairy-queen-employee/","http://www.viralnova.com/dairy-queen-employee/")</f>
        <v>http://www.viralnova.com/dairy-queen-employee/</v>
      </c>
      <c r="C460" s="5">
        <v>60</v>
      </c>
      <c r="D460" s="5" t="s">
        <v>219</v>
      </c>
      <c r="E460" s="5" t="s">
        <v>219</v>
      </c>
      <c r="F460" s="5"/>
      <c r="G460" s="5" t="s">
        <v>219</v>
      </c>
      <c r="H460" s="5"/>
      <c r="I460" s="5" t="s">
        <v>219</v>
      </c>
      <c r="J460" s="5">
        <v>3160</v>
      </c>
      <c r="K460" s="5">
        <v>956</v>
      </c>
      <c r="L460" s="5">
        <v>216</v>
      </c>
      <c r="M460" s="5">
        <v>4332</v>
      </c>
      <c r="N460" s="5">
        <v>3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</row>
    <row r="461">
      <c r="A461" s="20" t="s">
        <v>1878</v>
      </c>
      <c r="B461" s="13" t="str">
        <f>HYPERLINK("http://www.viralnova.com/burglars-return-stolen-computers/","http://www.viralnova.com/burglars-return-stolen-computers/")</f>
        <v>http://www.viralnova.com/burglars-return-stolen-computers/</v>
      </c>
      <c r="C461" s="5">
        <v>52</v>
      </c>
      <c r="D461" s="5" t="s">
        <v>219</v>
      </c>
      <c r="E461" s="5" t="s">
        <v>219</v>
      </c>
      <c r="F461" s="5"/>
      <c r="G461" s="5" t="s">
        <v>219</v>
      </c>
      <c r="H461" s="5"/>
      <c r="I461" s="5" t="s">
        <v>219</v>
      </c>
      <c r="J461" s="5">
        <v>3434</v>
      </c>
      <c r="K461" s="5">
        <v>669</v>
      </c>
      <c r="L461" s="5">
        <v>155</v>
      </c>
      <c r="M461" s="5">
        <v>4258</v>
      </c>
      <c r="N461" s="5">
        <v>4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</row>
    <row r="462">
      <c r="A462" s="20" t="s">
        <v>1879</v>
      </c>
      <c r="B462" s="13" t="str">
        <f>HYPERLINK("http://www.viralnova.com/no-matter-how-much-i-look-at-this-i-still-cant-believe-its-just-paper-this-guy-is-a-genius/","http://www.viralnova.com/no-matter-how-much-i-look-at-this-i-still-cant-believe-its-just-paper-this-guy-is-a-genius/")</f>
        <v>http://www.viralnova.com/no-matter-how-much-i-look-at-this-i-still-cant-believe-its-just-paper-this-guy-is-a-genius/</v>
      </c>
      <c r="C462" s="5">
        <v>95</v>
      </c>
      <c r="D462" s="5" t="s">
        <v>219</v>
      </c>
      <c r="E462" s="5" t="s">
        <v>219</v>
      </c>
      <c r="F462" s="5"/>
      <c r="G462" s="5" t="s">
        <v>219</v>
      </c>
      <c r="H462" s="5"/>
      <c r="I462" s="5" t="s">
        <v>219</v>
      </c>
      <c r="J462" s="5">
        <v>2258</v>
      </c>
      <c r="K462" s="5">
        <v>1577</v>
      </c>
      <c r="L462" s="5">
        <v>422</v>
      </c>
      <c r="M462" s="5">
        <v>4257</v>
      </c>
      <c r="N462" s="5">
        <v>54</v>
      </c>
      <c r="O462" s="5">
        <v>37</v>
      </c>
      <c r="P462" s="5">
        <v>30</v>
      </c>
      <c r="Q462" s="5">
        <v>30</v>
      </c>
      <c r="R462" s="5">
        <v>1</v>
      </c>
      <c r="S462" s="5">
        <v>0</v>
      </c>
      <c r="T462" s="5">
        <v>1</v>
      </c>
      <c r="U462" s="5">
        <v>0</v>
      </c>
    </row>
    <row r="463">
      <c r="A463" s="20" t="s">
        <v>1880</v>
      </c>
      <c r="B463" s="13" t="str">
        <f>HYPERLINK("http://www.viralnova.com/wallet-lost-in-ocean-24-years-ago-is-amazingly-returned/","http://www.viralnova.com/wallet-lost-in-ocean-24-years-ago-is-amazingly-returned/")</f>
        <v>http://www.viralnova.com/wallet-lost-in-ocean-24-years-ago-is-amazingly-returned/</v>
      </c>
      <c r="C463" s="5">
        <v>55</v>
      </c>
      <c r="D463" s="5" t="s">
        <v>219</v>
      </c>
      <c r="E463" s="5" t="s">
        <v>219</v>
      </c>
      <c r="F463" s="5"/>
      <c r="G463" s="5" t="s">
        <v>219</v>
      </c>
      <c r="H463" s="5"/>
      <c r="I463" s="5" t="s">
        <v>219</v>
      </c>
      <c r="J463" s="5">
        <v>3503</v>
      </c>
      <c r="K463" s="5">
        <v>487</v>
      </c>
      <c r="L463" s="5">
        <v>231</v>
      </c>
      <c r="M463" s="5">
        <v>4221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</row>
    <row r="464">
      <c r="A464" s="20" t="s">
        <v>1881</v>
      </c>
      <c r="B464" s="13" t="str">
        <f>HYPERLINK("http://www.viralnova.com/building-freezes-during-fire/","http://www.viralnova.com/building-freezes-during-fire/")</f>
        <v>http://www.viralnova.com/building-freezes-during-fire/</v>
      </c>
      <c r="C464" s="5">
        <v>100</v>
      </c>
      <c r="D464" s="5" t="s">
        <v>219</v>
      </c>
      <c r="E464" s="5" t="s">
        <v>219</v>
      </c>
      <c r="F464" s="5"/>
      <c r="G464" s="5" t="s">
        <v>219</v>
      </c>
      <c r="H464" s="5"/>
      <c r="I464" s="5" t="s">
        <v>219</v>
      </c>
      <c r="J464" s="5">
        <v>2288</v>
      </c>
      <c r="K464" s="5">
        <v>1545</v>
      </c>
      <c r="L464" s="5">
        <v>330</v>
      </c>
      <c r="M464" s="5">
        <v>4163</v>
      </c>
      <c r="N464" s="5">
        <v>29</v>
      </c>
      <c r="O464" s="5">
        <v>1</v>
      </c>
      <c r="P464" s="5">
        <v>13</v>
      </c>
      <c r="Q464" s="5">
        <v>13</v>
      </c>
      <c r="R464" s="5">
        <v>0</v>
      </c>
      <c r="S464" s="5">
        <v>0</v>
      </c>
      <c r="T464" s="5">
        <v>0</v>
      </c>
      <c r="U464" s="5">
        <v>0</v>
      </c>
    </row>
    <row r="465">
      <c r="A465" s="20" t="s">
        <v>1882</v>
      </c>
      <c r="B465" s="13" t="str">
        <f>HYPERLINK("http://www.viralnova.com/luckiest-man-alive/","http://www.viralnova.com/luckiest-man-alive/")</f>
        <v>http://www.viralnova.com/luckiest-man-alive/</v>
      </c>
      <c r="C465" s="5">
        <v>56</v>
      </c>
      <c r="D465" s="5" t="s">
        <v>219</v>
      </c>
      <c r="E465" s="5" t="s">
        <v>219</v>
      </c>
      <c r="F465" s="5"/>
      <c r="G465" s="5" t="s">
        <v>219</v>
      </c>
      <c r="H465" s="5"/>
      <c r="I465" s="5" t="s">
        <v>219</v>
      </c>
      <c r="J465" s="5">
        <v>3442</v>
      </c>
      <c r="K465" s="5">
        <v>571</v>
      </c>
      <c r="L465" s="5">
        <v>144</v>
      </c>
      <c r="M465" s="5">
        <v>4157</v>
      </c>
      <c r="N465" s="5">
        <v>3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</row>
    <row r="466">
      <c r="A466" s="20" t="s">
        <v>1883</v>
      </c>
      <c r="B466" s="13" t="str">
        <f>HYPERLINK("http://www.viralnova.com/baby-olinguito/","http://www.viralnova.com/baby-olinguito/")</f>
        <v>http://www.viralnova.com/baby-olinguito/</v>
      </c>
      <c r="C466" s="5">
        <v>85</v>
      </c>
      <c r="D466" s="5" t="s">
        <v>219</v>
      </c>
      <c r="E466" s="5" t="s">
        <v>219</v>
      </c>
      <c r="F466" s="5"/>
      <c r="G466" s="5" t="s">
        <v>219</v>
      </c>
      <c r="H466" s="5"/>
      <c r="I466" s="5" t="s">
        <v>219</v>
      </c>
      <c r="J466" s="5">
        <v>2277</v>
      </c>
      <c r="K466" s="5">
        <v>1019</v>
      </c>
      <c r="L466" s="5">
        <v>812</v>
      </c>
      <c r="M466" s="5">
        <v>4108</v>
      </c>
      <c r="N466" s="5">
        <v>33</v>
      </c>
      <c r="O466" s="5">
        <v>1</v>
      </c>
      <c r="P466" s="5">
        <v>80</v>
      </c>
      <c r="Q466" s="5">
        <v>80</v>
      </c>
      <c r="R466" s="5">
        <v>0</v>
      </c>
      <c r="S466" s="5">
        <v>0</v>
      </c>
      <c r="T466" s="5">
        <v>0</v>
      </c>
      <c r="U466" s="5">
        <v>0</v>
      </c>
    </row>
    <row r="467">
      <c r="A467" s="20" t="s">
        <v>1884</v>
      </c>
      <c r="B467" s="13" t="str">
        <f>HYPERLINK("http://www.viralnova.com/limb-amputee/","http://www.viralnova.com/limb-amputee/")</f>
        <v>http://www.viralnova.com/limb-amputee/</v>
      </c>
      <c r="C467" s="5">
        <v>81</v>
      </c>
      <c r="D467" s="5" t="s">
        <v>219</v>
      </c>
      <c r="E467" s="5" t="s">
        <v>219</v>
      </c>
      <c r="F467" s="5"/>
      <c r="G467" s="5" t="s">
        <v>219</v>
      </c>
      <c r="H467" s="5"/>
      <c r="I467" s="5" t="s">
        <v>219</v>
      </c>
      <c r="J467" s="5">
        <v>2504</v>
      </c>
      <c r="K467" s="5">
        <v>1079</v>
      </c>
      <c r="L467" s="5">
        <v>507</v>
      </c>
      <c r="M467" s="5">
        <v>4090</v>
      </c>
      <c r="N467" s="5">
        <v>2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</row>
    <row r="468">
      <c r="A468" s="20" t="s">
        <v>1885</v>
      </c>
      <c r="B468" s="13" t="str">
        <f>HYPERLINK("http://www.viralnova.com/steal-widows-photos/","http://www.viralnova.com/steal-widows-photos/")</f>
        <v>http://www.viralnova.com/steal-widows-photos/</v>
      </c>
      <c r="C468" s="5">
        <v>74</v>
      </c>
      <c r="D468" s="5" t="s">
        <v>219</v>
      </c>
      <c r="E468" s="5" t="s">
        <v>219</v>
      </c>
      <c r="F468" s="5"/>
      <c r="G468" s="5" t="s">
        <v>219</v>
      </c>
      <c r="H468" s="5"/>
      <c r="I468" s="5" t="s">
        <v>219</v>
      </c>
      <c r="J468" s="5">
        <v>1924</v>
      </c>
      <c r="K468" s="5">
        <v>1823</v>
      </c>
      <c r="L468" s="5">
        <v>313</v>
      </c>
      <c r="M468" s="5">
        <v>4060</v>
      </c>
      <c r="N468" s="5">
        <v>5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</row>
    <row r="469">
      <c r="A469" s="20" t="s">
        <v>1886</v>
      </c>
      <c r="B469" s="13" t="str">
        <f>HYPERLINK("http://www.viralnova.com/artists-help-the-homeless/","http://www.viralnova.com/artists-help-the-homeless/")</f>
        <v>http://www.viralnova.com/artists-help-the-homeless/</v>
      </c>
      <c r="C469" s="5">
        <v>52</v>
      </c>
      <c r="D469" s="5" t="s">
        <v>219</v>
      </c>
      <c r="E469" s="5" t="s">
        <v>219</v>
      </c>
      <c r="F469" s="5"/>
      <c r="G469" s="5" t="s">
        <v>219</v>
      </c>
      <c r="H469" s="5"/>
      <c r="I469" s="5" t="s">
        <v>219</v>
      </c>
      <c r="J469" s="5">
        <v>3320</v>
      </c>
      <c r="K469" s="5">
        <v>535</v>
      </c>
      <c r="L469" s="5">
        <v>201</v>
      </c>
      <c r="M469" s="5">
        <v>4056</v>
      </c>
      <c r="N469" s="5">
        <v>8</v>
      </c>
      <c r="O469" s="5">
        <v>0</v>
      </c>
      <c r="P469" s="5">
        <v>2</v>
      </c>
      <c r="Q469" s="5">
        <v>2</v>
      </c>
      <c r="R469" s="5">
        <v>0</v>
      </c>
      <c r="S469" s="5">
        <v>0</v>
      </c>
      <c r="T469" s="5">
        <v>1</v>
      </c>
      <c r="U469" s="5">
        <v>0</v>
      </c>
    </row>
    <row r="470">
      <c r="A470" s="20" t="s">
        <v>1887</v>
      </c>
      <c r="B470" s="13" t="str">
        <f>HYPERLINK("http://www.viralnova.com/dont-feed-pigeons/","http://www.viralnova.com/dont-feed-pigeons/")</f>
        <v>http://www.viralnova.com/dont-feed-pigeons/</v>
      </c>
      <c r="C470" s="5">
        <v>68</v>
      </c>
      <c r="D470" s="5" t="s">
        <v>219</v>
      </c>
      <c r="E470" s="5" t="s">
        <v>219</v>
      </c>
      <c r="F470" s="5"/>
      <c r="G470" s="5" t="s">
        <v>218</v>
      </c>
      <c r="H470" s="5"/>
      <c r="I470" s="5" t="s">
        <v>219</v>
      </c>
      <c r="J470" s="5">
        <v>2193</v>
      </c>
      <c r="K470" s="5">
        <v>1122</v>
      </c>
      <c r="L470" s="5">
        <v>731</v>
      </c>
      <c r="M470" s="5">
        <v>4046</v>
      </c>
      <c r="N470" s="5">
        <v>7</v>
      </c>
      <c r="O470" s="5">
        <v>0</v>
      </c>
      <c r="P470" s="5">
        <v>5</v>
      </c>
      <c r="Q470" s="5">
        <v>5</v>
      </c>
      <c r="R470" s="5">
        <v>0</v>
      </c>
      <c r="S470" s="5">
        <v>0</v>
      </c>
      <c r="T470" s="5">
        <v>0</v>
      </c>
      <c r="U470" s="5">
        <v>0</v>
      </c>
    </row>
    <row r="471">
      <c r="A471" s="20" t="s">
        <v>1888</v>
      </c>
      <c r="B471" s="13" t="str">
        <f>HYPERLINK("http://www.viralnova.com/awesome-act-of-kindness/","http://www.viralnova.com/awesome-act-of-kindness/")</f>
        <v>http://www.viralnova.com/awesome-act-of-kindness/</v>
      </c>
      <c r="C471" s="5">
        <v>34</v>
      </c>
      <c r="D471" s="5" t="s">
        <v>219</v>
      </c>
      <c r="E471" s="5" t="s">
        <v>219</v>
      </c>
      <c r="F471" s="5"/>
      <c r="G471" s="5" t="s">
        <v>219</v>
      </c>
      <c r="H471" s="5"/>
      <c r="I471" s="5" t="s">
        <v>219</v>
      </c>
      <c r="J471" s="5">
        <v>3483</v>
      </c>
      <c r="K471" s="5">
        <v>324</v>
      </c>
      <c r="L471" s="5">
        <v>238</v>
      </c>
      <c r="M471" s="5">
        <v>4045</v>
      </c>
      <c r="N471" s="5">
        <v>3</v>
      </c>
      <c r="O471" s="5">
        <v>0</v>
      </c>
      <c r="P471" s="5">
        <v>1</v>
      </c>
      <c r="Q471" s="5">
        <v>1</v>
      </c>
      <c r="R471" s="5">
        <v>0</v>
      </c>
      <c r="S471" s="5">
        <v>0</v>
      </c>
      <c r="T471" s="5">
        <v>0</v>
      </c>
      <c r="U471" s="5">
        <v>0</v>
      </c>
    </row>
    <row r="472">
      <c r="A472" s="20" t="s">
        <v>1889</v>
      </c>
      <c r="B472" s="13" t="str">
        <f>HYPERLINK("http://www.viralnova.com/preaches-eating-grass/","http://www.viralnova.com/preaches-eating-grass/")</f>
        <v>http://www.viralnova.com/preaches-eating-grass/</v>
      </c>
      <c r="C472" s="5">
        <v>90</v>
      </c>
      <c r="D472" s="5" t="s">
        <v>219</v>
      </c>
      <c r="E472" s="5" t="s">
        <v>219</v>
      </c>
      <c r="F472" s="5"/>
      <c r="G472" s="5" t="s">
        <v>218</v>
      </c>
      <c r="H472" s="5"/>
      <c r="I472" s="5" t="s">
        <v>219</v>
      </c>
      <c r="J472" s="5">
        <v>942</v>
      </c>
      <c r="K472" s="5">
        <v>1543</v>
      </c>
      <c r="L472" s="5">
        <v>1464</v>
      </c>
      <c r="M472" s="5">
        <v>3949</v>
      </c>
      <c r="N472" s="5">
        <v>51</v>
      </c>
      <c r="O472" s="5">
        <v>16</v>
      </c>
      <c r="P472" s="5">
        <v>6</v>
      </c>
      <c r="Q472" s="5">
        <v>6</v>
      </c>
      <c r="R472" s="5">
        <v>0</v>
      </c>
      <c r="S472" s="5">
        <v>0</v>
      </c>
      <c r="T472" s="5">
        <v>0</v>
      </c>
      <c r="U472" s="5">
        <v>0</v>
      </c>
    </row>
    <row r="473">
      <c r="A473" s="20" t="s">
        <v>1890</v>
      </c>
      <c r="B473" s="13" t="str">
        <f>HYPERLINK("http://www.viralnova.com/shelter-euthanasia-pictures/","http://www.viralnova.com/shelter-euthanasia-pictures/")</f>
        <v>http://www.viralnova.com/shelter-euthanasia-pictures/</v>
      </c>
      <c r="C473" s="5">
        <v>86</v>
      </c>
      <c r="D473" s="5" t="s">
        <v>219</v>
      </c>
      <c r="E473" s="5" t="s">
        <v>219</v>
      </c>
      <c r="F473" s="5"/>
      <c r="G473" s="5" t="s">
        <v>218</v>
      </c>
      <c r="H473" s="5"/>
      <c r="I473" s="5" t="s">
        <v>219</v>
      </c>
      <c r="J473" s="5">
        <v>911</v>
      </c>
      <c r="K473" s="5">
        <v>1827</v>
      </c>
      <c r="L473" s="5">
        <v>1188</v>
      </c>
      <c r="M473" s="5">
        <v>3926</v>
      </c>
      <c r="N473" s="5">
        <v>13</v>
      </c>
      <c r="O473" s="5">
        <v>5</v>
      </c>
      <c r="P473" s="5">
        <v>5</v>
      </c>
      <c r="Q473" s="5">
        <v>5</v>
      </c>
      <c r="R473" s="5">
        <v>0</v>
      </c>
      <c r="S473" s="5">
        <v>0</v>
      </c>
      <c r="T473" s="5">
        <v>0</v>
      </c>
      <c r="U473" s="5">
        <v>0</v>
      </c>
    </row>
    <row r="474">
      <c r="A474" s="20" t="s">
        <v>1891</v>
      </c>
      <c r="B474" s="13" t="str">
        <f>HYPERLINK("http://www.viralnova.com/how-does-a-tree-defy-the-laws-of-physics-like-this/","http://www.viralnova.com/how-does-a-tree-defy-the-laws-of-physics-like-this/")</f>
        <v>http://www.viralnova.com/how-does-a-tree-defy-the-laws-of-physics-like-this/</v>
      </c>
      <c r="C474" s="5">
        <v>52</v>
      </c>
      <c r="D474" s="5" t="s">
        <v>219</v>
      </c>
      <c r="E474" s="5" t="s">
        <v>219</v>
      </c>
      <c r="F474" s="5"/>
      <c r="G474" s="5" t="s">
        <v>219</v>
      </c>
      <c r="H474" s="5"/>
      <c r="I474" s="5" t="s">
        <v>219</v>
      </c>
      <c r="J474" s="5">
        <v>2357</v>
      </c>
      <c r="K474" s="5">
        <v>1254</v>
      </c>
      <c r="L474" s="5">
        <v>312</v>
      </c>
      <c r="M474" s="5">
        <v>3923</v>
      </c>
      <c r="N474" s="5">
        <v>19</v>
      </c>
      <c r="O474" s="5">
        <v>3</v>
      </c>
      <c r="P474" s="5">
        <v>4</v>
      </c>
      <c r="Q474" s="5">
        <v>4</v>
      </c>
      <c r="R474" s="5">
        <v>2</v>
      </c>
      <c r="S474" s="5">
        <v>0</v>
      </c>
      <c r="T474" s="5">
        <v>0</v>
      </c>
      <c r="U474" s="5">
        <v>0</v>
      </c>
    </row>
    <row r="475">
      <c r="A475" s="20" t="s">
        <v>1892</v>
      </c>
      <c r="B475" s="13" t="str">
        <f>HYPERLINK("http://www.viralnova.com/punched-clerk/","http://www.viralnova.com/punched-clerk/")</f>
        <v>http://www.viralnova.com/punched-clerk/</v>
      </c>
      <c r="C475" s="5">
        <v>81</v>
      </c>
      <c r="D475" s="5" t="s">
        <v>219</v>
      </c>
      <c r="E475" s="5" t="s">
        <v>219</v>
      </c>
      <c r="F475" s="5"/>
      <c r="G475" s="5" t="s">
        <v>218</v>
      </c>
      <c r="H475" s="5"/>
      <c r="I475" s="5" t="s">
        <v>219</v>
      </c>
      <c r="J475" s="5">
        <v>1002</v>
      </c>
      <c r="K475" s="5">
        <v>1858</v>
      </c>
      <c r="L475" s="5">
        <v>929</v>
      </c>
      <c r="M475" s="5">
        <v>3789</v>
      </c>
      <c r="N475" s="5">
        <v>1</v>
      </c>
      <c r="O475" s="5">
        <v>0</v>
      </c>
      <c r="P475" s="5">
        <v>1</v>
      </c>
      <c r="Q475" s="5">
        <v>1</v>
      </c>
      <c r="R475" s="5">
        <v>0</v>
      </c>
      <c r="S475" s="5">
        <v>0</v>
      </c>
      <c r="T475" s="5">
        <v>0</v>
      </c>
      <c r="U475" s="5">
        <v>0</v>
      </c>
    </row>
    <row r="476">
      <c r="A476" s="20" t="s">
        <v>1893</v>
      </c>
      <c r="B476" s="13" t="str">
        <f>HYPERLINK("http://www.viralnova.com/child-abuse/","http://www.viralnova.com/child-abuse/")</f>
        <v>http://www.viralnova.com/child-abuse/</v>
      </c>
      <c r="C476" s="5">
        <v>67</v>
      </c>
      <c r="D476" s="5" t="s">
        <v>219</v>
      </c>
      <c r="E476" s="5" t="s">
        <v>219</v>
      </c>
      <c r="F476" s="5"/>
      <c r="G476" s="5" t="s">
        <v>219</v>
      </c>
      <c r="H476" s="5"/>
      <c r="I476" s="5" t="s">
        <v>219</v>
      </c>
      <c r="J476" s="5">
        <v>1476</v>
      </c>
      <c r="K476" s="5">
        <v>1918</v>
      </c>
      <c r="L476" s="5">
        <v>390</v>
      </c>
      <c r="M476" s="5">
        <v>3784</v>
      </c>
      <c r="N476" s="5">
        <v>5</v>
      </c>
      <c r="O476" s="5">
        <v>0</v>
      </c>
      <c r="P476" s="5">
        <v>1</v>
      </c>
      <c r="Q476" s="5">
        <v>1</v>
      </c>
      <c r="R476" s="5">
        <v>0</v>
      </c>
      <c r="S476" s="5">
        <v>0</v>
      </c>
      <c r="T476" s="5">
        <v>0</v>
      </c>
      <c r="U476" s="5">
        <v>0</v>
      </c>
    </row>
    <row r="477">
      <c r="A477" s="20" t="s">
        <v>1894</v>
      </c>
      <c r="B477" s="13" t="str">
        <f>HYPERLINK("http://www.viralnova.com/insane-toilet/","http://www.viralnova.com/insane-toilet/")</f>
        <v>http://www.viralnova.com/insane-toilet/</v>
      </c>
      <c r="C477" s="5">
        <v>87</v>
      </c>
      <c r="D477" s="5" t="s">
        <v>219</v>
      </c>
      <c r="E477" s="5" t="s">
        <v>219</v>
      </c>
      <c r="F477" s="5"/>
      <c r="G477" s="5" t="s">
        <v>219</v>
      </c>
      <c r="H477" s="5"/>
      <c r="I477" s="5" t="s">
        <v>219</v>
      </c>
      <c r="J477" s="5">
        <v>1842</v>
      </c>
      <c r="K477" s="5">
        <v>1253</v>
      </c>
      <c r="L477" s="5">
        <v>666</v>
      </c>
      <c r="M477" s="5">
        <v>3761</v>
      </c>
      <c r="N477" s="5">
        <v>11</v>
      </c>
      <c r="O477" s="5">
        <v>6</v>
      </c>
      <c r="P477" s="5">
        <v>8</v>
      </c>
      <c r="Q477" s="5">
        <v>8</v>
      </c>
      <c r="R477" s="5">
        <v>0</v>
      </c>
      <c r="S477" s="5">
        <v>0</v>
      </c>
      <c r="T477" s="5">
        <v>22</v>
      </c>
      <c r="U477" s="5">
        <v>0</v>
      </c>
    </row>
    <row r="478">
      <c r="A478" s="20" t="s">
        <v>1895</v>
      </c>
      <c r="B478" s="13" t="str">
        <f>HYPERLINK("http://www.viralnova.com/brotherly-love/","http://www.viralnova.com/brotherly-love/")</f>
        <v>http://www.viralnova.com/brotherly-love/</v>
      </c>
      <c r="C478" s="5">
        <v>65</v>
      </c>
      <c r="D478" s="5" t="s">
        <v>219</v>
      </c>
      <c r="E478" s="5" t="s">
        <v>219</v>
      </c>
      <c r="F478" s="5"/>
      <c r="G478" s="5" t="s">
        <v>219</v>
      </c>
      <c r="H478" s="5"/>
      <c r="I478" s="5" t="s">
        <v>219</v>
      </c>
      <c r="J478" s="5">
        <v>2004</v>
      </c>
      <c r="K478" s="5">
        <v>1231</v>
      </c>
      <c r="L478" s="5">
        <v>401</v>
      </c>
      <c r="M478" s="5">
        <v>3636</v>
      </c>
      <c r="N478" s="5">
        <v>4</v>
      </c>
      <c r="O478" s="5">
        <v>0</v>
      </c>
      <c r="P478" s="5">
        <v>3</v>
      </c>
      <c r="Q478" s="5">
        <v>3</v>
      </c>
      <c r="R478" s="5">
        <v>0</v>
      </c>
      <c r="S478" s="5">
        <v>0</v>
      </c>
      <c r="T478" s="5">
        <v>0</v>
      </c>
      <c r="U478" s="5">
        <v>0</v>
      </c>
    </row>
    <row r="479">
      <c r="A479" s="20" t="s">
        <v>1896</v>
      </c>
      <c r="B479" s="13" t="str">
        <f>HYPERLINK("http://www.viralnova.com/piglet-saved/","http://www.viralnova.com/piglet-saved/")</f>
        <v>http://www.viralnova.com/piglet-saved/</v>
      </c>
      <c r="C479" s="5">
        <v>86</v>
      </c>
      <c r="D479" s="5" t="s">
        <v>219</v>
      </c>
      <c r="E479" s="5" t="s">
        <v>219</v>
      </c>
      <c r="F479" s="5"/>
      <c r="G479" s="5" t="s">
        <v>219</v>
      </c>
      <c r="H479" s="5"/>
      <c r="I479" s="5" t="s">
        <v>219</v>
      </c>
      <c r="J479" s="5">
        <v>2634</v>
      </c>
      <c r="K479" s="5">
        <v>693</v>
      </c>
      <c r="L479" s="5">
        <v>277</v>
      </c>
      <c r="M479" s="5">
        <v>3604</v>
      </c>
      <c r="N479" s="5">
        <v>2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2</v>
      </c>
      <c r="U479" s="5">
        <v>0</v>
      </c>
    </row>
    <row r="480">
      <c r="A480" s="20" t="s">
        <v>1897</v>
      </c>
      <c r="B480" s="13" t="str">
        <f>HYPERLINK("http://www.viralnova.com/awesome-cab-ride/","http://www.viralnova.com/awesome-cab-ride/")</f>
        <v>http://www.viralnova.com/awesome-cab-ride/</v>
      </c>
      <c r="C480" s="5">
        <v>36</v>
      </c>
      <c r="D480" s="5" t="s">
        <v>219</v>
      </c>
      <c r="E480" s="5" t="s">
        <v>219</v>
      </c>
      <c r="F480" s="5"/>
      <c r="G480" s="5" t="s">
        <v>219</v>
      </c>
      <c r="H480" s="5"/>
      <c r="I480" s="5" t="s">
        <v>219</v>
      </c>
      <c r="J480" s="5">
        <v>2626</v>
      </c>
      <c r="K480" s="5">
        <v>738</v>
      </c>
      <c r="L480" s="5">
        <v>128</v>
      </c>
      <c r="M480" s="5">
        <v>3492</v>
      </c>
      <c r="N480" s="5">
        <v>2</v>
      </c>
      <c r="O480" s="5">
        <v>0</v>
      </c>
      <c r="P480" s="5">
        <v>3</v>
      </c>
      <c r="Q480" s="5">
        <v>3</v>
      </c>
      <c r="R480" s="5">
        <v>0</v>
      </c>
      <c r="S480" s="5">
        <v>0</v>
      </c>
      <c r="T480" s="5">
        <v>0</v>
      </c>
      <c r="U480" s="5">
        <v>0</v>
      </c>
    </row>
    <row r="481">
      <c r="A481" s="20" t="s">
        <v>1898</v>
      </c>
      <c r="B481" s="13" t="str">
        <f>HYPERLINK("http://www.viralnova.com/handicapped-note/","http://www.viralnova.com/handicapped-note/")</f>
        <v>http://www.viralnova.com/handicapped-note/</v>
      </c>
      <c r="C481" s="5">
        <v>80</v>
      </c>
      <c r="D481" s="5" t="s">
        <v>219</v>
      </c>
      <c r="E481" s="5" t="s">
        <v>219</v>
      </c>
      <c r="F481" s="5"/>
      <c r="G481" s="5" t="s">
        <v>218</v>
      </c>
      <c r="H481" s="5"/>
      <c r="I481" s="5" t="s">
        <v>219</v>
      </c>
      <c r="J481" s="5">
        <v>2175</v>
      </c>
      <c r="K481" s="5">
        <v>868</v>
      </c>
      <c r="L481" s="5">
        <v>446</v>
      </c>
      <c r="M481" s="5">
        <v>3489</v>
      </c>
      <c r="N481" s="5">
        <v>3</v>
      </c>
      <c r="O481" s="5">
        <v>0</v>
      </c>
      <c r="P481" s="5">
        <v>1</v>
      </c>
      <c r="Q481" s="5">
        <v>1</v>
      </c>
      <c r="R481" s="5">
        <v>0</v>
      </c>
      <c r="S481" s="5">
        <v>0</v>
      </c>
      <c r="T481" s="5">
        <v>0</v>
      </c>
      <c r="U481" s="5">
        <v>0</v>
      </c>
    </row>
    <row r="482">
      <c r="A482" s="20" t="s">
        <v>1899</v>
      </c>
      <c r="B482" s="13" t="str">
        <f>HYPERLINK("http://www.viralnova.com/bar-sign/","http://www.viralnova.com/bar-sign/")</f>
        <v>http://www.viralnova.com/bar-sign/</v>
      </c>
      <c r="C482" s="5">
        <v>87</v>
      </c>
      <c r="D482" s="5" t="s">
        <v>219</v>
      </c>
      <c r="E482" s="5" t="s">
        <v>219</v>
      </c>
      <c r="F482" s="5"/>
      <c r="G482" s="5" t="s">
        <v>219</v>
      </c>
      <c r="H482" s="5"/>
      <c r="I482" s="5" t="s">
        <v>219</v>
      </c>
      <c r="J482" s="5">
        <v>2525</v>
      </c>
      <c r="K482" s="5">
        <v>600</v>
      </c>
      <c r="L482" s="5">
        <v>343</v>
      </c>
      <c r="M482" s="5">
        <v>3468</v>
      </c>
      <c r="N482" s="5">
        <v>3</v>
      </c>
      <c r="O482" s="5">
        <v>0</v>
      </c>
      <c r="P482" s="5">
        <v>2</v>
      </c>
      <c r="Q482" s="5">
        <v>2</v>
      </c>
      <c r="R482" s="5">
        <v>0</v>
      </c>
      <c r="S482" s="5">
        <v>0</v>
      </c>
      <c r="T482" s="5">
        <v>0</v>
      </c>
      <c r="U482" s="5">
        <v>0</v>
      </c>
    </row>
    <row r="483">
      <c r="A483" s="20" t="s">
        <v>1900</v>
      </c>
      <c r="B483" s="13" t="str">
        <f>HYPERLINK("http://www.viralnova.com/paper-eyes-on-dogs/","http://www.viralnova.com/paper-eyes-on-dogs/")</f>
        <v>http://www.viralnova.com/paper-eyes-on-dogs/</v>
      </c>
      <c r="C483" s="5">
        <v>80</v>
      </c>
      <c r="D483" s="5" t="s">
        <v>219</v>
      </c>
      <c r="E483" s="5" t="s">
        <v>219</v>
      </c>
      <c r="F483" s="5"/>
      <c r="G483" s="5" t="s">
        <v>219</v>
      </c>
      <c r="H483" s="5"/>
      <c r="I483" s="5" t="s">
        <v>219</v>
      </c>
      <c r="J483" s="5">
        <v>1542</v>
      </c>
      <c r="K483" s="5">
        <v>1381</v>
      </c>
      <c r="L483" s="5">
        <v>536</v>
      </c>
      <c r="M483" s="5">
        <v>3459</v>
      </c>
      <c r="N483" s="5">
        <v>27</v>
      </c>
      <c r="O483" s="5">
        <v>5</v>
      </c>
      <c r="P483" s="5">
        <v>16</v>
      </c>
      <c r="Q483" s="5">
        <v>16</v>
      </c>
      <c r="R483" s="5">
        <v>0</v>
      </c>
      <c r="S483" s="5">
        <v>0</v>
      </c>
      <c r="T483" s="5">
        <v>0</v>
      </c>
      <c r="U483" s="5">
        <v>0</v>
      </c>
    </row>
    <row r="484">
      <c r="A484" s="20" t="s">
        <v>1901</v>
      </c>
      <c r="B484" s="13" t="str">
        <f>HYPERLINK("http://www.viralnova.com/hilarious-family-photo-blooper/","http://www.viralnova.com/hilarious-family-photo-blooper/")</f>
        <v>http://www.viralnova.com/hilarious-family-photo-blooper/</v>
      </c>
      <c r="C484" s="5">
        <v>84</v>
      </c>
      <c r="D484" s="5" t="s">
        <v>219</v>
      </c>
      <c r="E484" s="5" t="s">
        <v>219</v>
      </c>
      <c r="F484" s="5"/>
      <c r="G484" s="5" t="s">
        <v>219</v>
      </c>
      <c r="H484" s="5"/>
      <c r="I484" s="5" t="s">
        <v>219</v>
      </c>
      <c r="J484" s="5">
        <v>2085</v>
      </c>
      <c r="K484" s="5">
        <v>621</v>
      </c>
      <c r="L484" s="5">
        <v>748</v>
      </c>
      <c r="M484" s="5">
        <v>3454</v>
      </c>
      <c r="N484" s="5">
        <v>0</v>
      </c>
      <c r="O484" s="5">
        <v>0</v>
      </c>
      <c r="P484" s="5">
        <v>1</v>
      </c>
      <c r="Q484" s="5">
        <v>1</v>
      </c>
      <c r="R484" s="5">
        <v>0</v>
      </c>
      <c r="S484" s="5">
        <v>0</v>
      </c>
      <c r="T484" s="5">
        <v>0</v>
      </c>
      <c r="U484" s="5">
        <v>0</v>
      </c>
    </row>
    <row r="485">
      <c r="A485" s="20" t="s">
        <v>1902</v>
      </c>
      <c r="B485" s="13" t="str">
        <f>HYPERLINK("http://www.viralnova.com/stops-cancer-treatment/","http://www.viralnova.com/stops-cancer-treatment/")</f>
        <v>http://www.viralnova.com/stops-cancer-treatment/</v>
      </c>
      <c r="C485" s="5">
        <v>92</v>
      </c>
      <c r="D485" s="5" t="s">
        <v>219</v>
      </c>
      <c r="E485" s="5" t="s">
        <v>219</v>
      </c>
      <c r="F485" s="5"/>
      <c r="G485" s="5" t="s">
        <v>219</v>
      </c>
      <c r="H485" s="5"/>
      <c r="I485" s="5" t="s">
        <v>219</v>
      </c>
      <c r="J485" s="5">
        <v>1609</v>
      </c>
      <c r="K485" s="5">
        <v>1398</v>
      </c>
      <c r="L485" s="5">
        <v>407</v>
      </c>
      <c r="M485" s="5">
        <v>3414</v>
      </c>
      <c r="N485" s="5">
        <v>10</v>
      </c>
      <c r="O485" s="5">
        <v>1</v>
      </c>
      <c r="P485" s="5">
        <v>2</v>
      </c>
      <c r="Q485" s="5">
        <v>2</v>
      </c>
      <c r="R485" s="5">
        <v>0</v>
      </c>
      <c r="S485" s="5">
        <v>0</v>
      </c>
      <c r="T485" s="5">
        <v>26</v>
      </c>
      <c r="U485" s="5">
        <v>0</v>
      </c>
    </row>
    <row r="486">
      <c r="A486" s="20" t="s">
        <v>1903</v>
      </c>
      <c r="B486" s="13" t="str">
        <f>HYPERLINK("http://www.viralnova.com/book-benches/","http://www.viralnova.com/book-benches/")</f>
        <v>http://www.viralnova.com/book-benches/</v>
      </c>
      <c r="C486" s="5">
        <v>85</v>
      </c>
      <c r="D486" s="5" t="s">
        <v>219</v>
      </c>
      <c r="E486" s="5" t="s">
        <v>219</v>
      </c>
      <c r="F486" s="5"/>
      <c r="G486" s="5" t="s">
        <v>219</v>
      </c>
      <c r="H486" s="5"/>
      <c r="I486" s="5" t="s">
        <v>219</v>
      </c>
      <c r="J486" s="5">
        <v>1950</v>
      </c>
      <c r="K486" s="5">
        <v>1075</v>
      </c>
      <c r="L486" s="5">
        <v>378</v>
      </c>
      <c r="M486" s="5">
        <v>3403</v>
      </c>
      <c r="N486" s="5">
        <v>180</v>
      </c>
      <c r="O486" s="5">
        <v>57</v>
      </c>
      <c r="P486" s="5">
        <v>26</v>
      </c>
      <c r="Q486" s="5">
        <v>26</v>
      </c>
      <c r="R486" s="5">
        <v>0</v>
      </c>
      <c r="S486" s="5">
        <v>0</v>
      </c>
      <c r="T486" s="5">
        <v>0</v>
      </c>
      <c r="U486" s="5">
        <v>0</v>
      </c>
    </row>
    <row r="487">
      <c r="A487" s="20" t="s">
        <v>1904</v>
      </c>
      <c r="B487" s="13" t="str">
        <f>HYPERLINK("http://www.viralnova.com/nepal-bees/","http://www.viralnova.com/nepal-bees/")</f>
        <v>http://www.viralnova.com/nepal-bees/</v>
      </c>
      <c r="C487" s="5">
        <v>89</v>
      </c>
      <c r="D487" s="5" t="s">
        <v>219</v>
      </c>
      <c r="E487" s="5" t="s">
        <v>219</v>
      </c>
      <c r="F487" s="5"/>
      <c r="G487" s="5" t="s">
        <v>219</v>
      </c>
      <c r="H487" s="5"/>
      <c r="I487" s="5" t="s">
        <v>219</v>
      </c>
      <c r="J487" s="5">
        <v>1681</v>
      </c>
      <c r="K487" s="5">
        <v>1063</v>
      </c>
      <c r="L487" s="5">
        <v>593</v>
      </c>
      <c r="M487" s="5">
        <v>3337</v>
      </c>
      <c r="N487" s="5">
        <v>50</v>
      </c>
      <c r="O487" s="5">
        <v>1</v>
      </c>
      <c r="P487" s="5">
        <v>11</v>
      </c>
      <c r="Q487" s="5">
        <v>11</v>
      </c>
      <c r="R487" s="5">
        <v>0</v>
      </c>
      <c r="S487" s="5">
        <v>0</v>
      </c>
      <c r="T487" s="5">
        <v>0</v>
      </c>
      <c r="U487" s="5">
        <v>0</v>
      </c>
    </row>
    <row r="488">
      <c r="A488" s="20" t="s">
        <v>1905</v>
      </c>
      <c r="B488" s="13" t="str">
        <f>HYPERLINK("http://www.viralnova.com/nursing-home-residents-re-enacting/","http://www.viralnova.com/nursing-home-residents-re-enacting/")</f>
        <v>http://www.viralnova.com/nursing-home-residents-re-enacting/</v>
      </c>
      <c r="C488" s="5">
        <v>91</v>
      </c>
      <c r="D488" s="5" t="s">
        <v>219</v>
      </c>
      <c r="E488" s="5" t="s">
        <v>219</v>
      </c>
      <c r="F488" s="5"/>
      <c r="G488" s="5" t="s">
        <v>219</v>
      </c>
      <c r="H488" s="5"/>
      <c r="I488" s="5" t="s">
        <v>219</v>
      </c>
      <c r="J488" s="5">
        <v>1499</v>
      </c>
      <c r="K488" s="5">
        <v>1496</v>
      </c>
      <c r="L488" s="5">
        <v>324</v>
      </c>
      <c r="M488" s="5">
        <v>3319</v>
      </c>
      <c r="N488" s="5">
        <v>26</v>
      </c>
      <c r="O488" s="5">
        <v>2</v>
      </c>
      <c r="P488" s="5">
        <v>5</v>
      </c>
      <c r="Q488" s="5">
        <v>5</v>
      </c>
      <c r="R488" s="5">
        <v>2</v>
      </c>
      <c r="S488" s="5">
        <v>0</v>
      </c>
      <c r="T488" s="5">
        <v>1</v>
      </c>
      <c r="U488" s="5">
        <v>0</v>
      </c>
    </row>
    <row r="489">
      <c r="A489" s="20" t="s">
        <v>1906</v>
      </c>
      <c r="B489" s="13" t="str">
        <f>HYPERLINK("http://www.viralnova.com/korean-dog-adoption/","http://www.viralnova.com/korean-dog-adoption/")</f>
        <v>http://www.viralnova.com/korean-dog-adoption/</v>
      </c>
      <c r="C489" s="5">
        <v>84</v>
      </c>
      <c r="D489" s="5" t="s">
        <v>219</v>
      </c>
      <c r="E489" s="5" t="s">
        <v>219</v>
      </c>
      <c r="F489" s="5"/>
      <c r="G489" s="5" t="s">
        <v>219</v>
      </c>
      <c r="H489" s="5"/>
      <c r="I489" s="5" t="s">
        <v>219</v>
      </c>
      <c r="J489" s="5">
        <v>2655</v>
      </c>
      <c r="K489" s="5">
        <v>558</v>
      </c>
      <c r="L489" s="5">
        <v>96</v>
      </c>
      <c r="M489" s="5">
        <v>3309</v>
      </c>
      <c r="N489" s="5">
        <v>8</v>
      </c>
      <c r="O489" s="5">
        <v>0</v>
      </c>
      <c r="P489" s="5">
        <v>17</v>
      </c>
      <c r="Q489" s="5">
        <v>17</v>
      </c>
      <c r="R489" s="5">
        <v>0</v>
      </c>
      <c r="S489" s="5">
        <v>0</v>
      </c>
      <c r="T489" s="5">
        <v>0</v>
      </c>
      <c r="U489" s="5">
        <v>0</v>
      </c>
    </row>
    <row r="490">
      <c r="A490" s="20" t="s">
        <v>1907</v>
      </c>
      <c r="B490" s="13" t="str">
        <f>HYPERLINK("http://www.viralnova.com/friend-shaves-head/","http://www.viralnova.com/friend-shaves-head/")</f>
        <v>http://www.viralnova.com/friend-shaves-head/</v>
      </c>
      <c r="C490" s="5">
        <v>79</v>
      </c>
      <c r="D490" s="5" t="s">
        <v>219</v>
      </c>
      <c r="E490" s="5" t="s">
        <v>219</v>
      </c>
      <c r="F490" s="5"/>
      <c r="G490" s="5" t="s">
        <v>219</v>
      </c>
      <c r="H490" s="5"/>
      <c r="I490" s="5" t="s">
        <v>219</v>
      </c>
      <c r="J490" s="5">
        <v>2073</v>
      </c>
      <c r="K490" s="5">
        <v>989</v>
      </c>
      <c r="L490" s="5">
        <v>198</v>
      </c>
      <c r="M490" s="5">
        <v>3260</v>
      </c>
      <c r="N490" s="5">
        <v>18</v>
      </c>
      <c r="O490" s="5">
        <v>2</v>
      </c>
      <c r="P490" s="5">
        <v>7</v>
      </c>
      <c r="Q490" s="5">
        <v>7</v>
      </c>
      <c r="R490" s="5">
        <v>0</v>
      </c>
      <c r="S490" s="5">
        <v>0</v>
      </c>
      <c r="T490" s="5">
        <v>0</v>
      </c>
      <c r="U490" s="5">
        <v>0</v>
      </c>
    </row>
    <row r="491">
      <c r="A491" s="20" t="s">
        <v>1908</v>
      </c>
      <c r="B491" s="13" t="str">
        <f>HYPERLINK("http://www.viralnova.com/adorable-little-boy-reenact-wedding/","http://www.viralnova.com/adorable-little-boy-reenact-wedding/")</f>
        <v>http://www.viralnova.com/adorable-little-boy-reenact-wedding/</v>
      </c>
      <c r="C491" s="5">
        <v>49</v>
      </c>
      <c r="D491" s="5" t="s">
        <v>219</v>
      </c>
      <c r="E491" s="5" t="s">
        <v>219</v>
      </c>
      <c r="F491" s="5"/>
      <c r="G491" s="5" t="s">
        <v>219</v>
      </c>
      <c r="H491" s="5"/>
      <c r="I491" s="5" t="s">
        <v>219</v>
      </c>
      <c r="J491" s="5">
        <v>2866</v>
      </c>
      <c r="K491" s="5">
        <v>282</v>
      </c>
      <c r="L491" s="5">
        <v>78</v>
      </c>
      <c r="M491" s="5">
        <v>3226</v>
      </c>
      <c r="N491" s="5">
        <v>2</v>
      </c>
      <c r="O491" s="5">
        <v>0</v>
      </c>
      <c r="P491" s="5">
        <v>2</v>
      </c>
      <c r="Q491" s="5">
        <v>2</v>
      </c>
      <c r="R491" s="5">
        <v>0</v>
      </c>
      <c r="S491" s="5">
        <v>0</v>
      </c>
      <c r="T491" s="5">
        <v>0</v>
      </c>
      <c r="U491" s="5">
        <v>0</v>
      </c>
    </row>
    <row r="492">
      <c r="A492" s="20" t="s">
        <v>1909</v>
      </c>
      <c r="B492" s="13" t="str">
        <f>HYPERLINK("http://www.viralnova.com/his-sons-tried-to-kill-him-but-he-refuses-to-condemn-them/","http://www.viralnova.com/his-sons-tried-to-kill-him-but-he-refuses-to-condemn-them/")</f>
        <v>http://www.viralnova.com/his-sons-tried-to-kill-him-but-he-refuses-to-condemn-them/</v>
      </c>
      <c r="C492" s="5">
        <v>58</v>
      </c>
      <c r="D492" s="5" t="s">
        <v>219</v>
      </c>
      <c r="E492" s="5" t="s">
        <v>219</v>
      </c>
      <c r="F492" s="5"/>
      <c r="G492" s="5" t="s">
        <v>219</v>
      </c>
      <c r="H492" s="5"/>
      <c r="I492" s="5" t="s">
        <v>219</v>
      </c>
      <c r="J492" s="5">
        <v>1639</v>
      </c>
      <c r="K492" s="5">
        <v>906</v>
      </c>
      <c r="L492" s="5">
        <v>667</v>
      </c>
      <c r="M492" s="5">
        <v>3212</v>
      </c>
      <c r="N492" s="5">
        <v>2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</row>
    <row r="493">
      <c r="A493" s="20" t="s">
        <v>1910</v>
      </c>
      <c r="B493" s="13" t="str">
        <f>HYPERLINK("http://www.viralnova.com/adorable-facts/","http://www.viralnova.com/adorable-facts/")</f>
        <v>http://www.viralnova.com/adorable-facts/</v>
      </c>
      <c r="C493" s="5">
        <v>87</v>
      </c>
      <c r="D493" s="5" t="s">
        <v>219</v>
      </c>
      <c r="E493" s="5" t="s">
        <v>219</v>
      </c>
      <c r="F493" s="5"/>
      <c r="G493" s="5" t="s">
        <v>219</v>
      </c>
      <c r="H493" s="5"/>
      <c r="I493" s="5" t="s">
        <v>219</v>
      </c>
      <c r="J493" s="5">
        <v>1588</v>
      </c>
      <c r="K493" s="5">
        <v>1053</v>
      </c>
      <c r="L493" s="5">
        <v>533</v>
      </c>
      <c r="M493" s="5">
        <v>3174</v>
      </c>
      <c r="N493" s="5">
        <v>26</v>
      </c>
      <c r="O493" s="5">
        <v>5</v>
      </c>
      <c r="P493" s="5">
        <v>169</v>
      </c>
      <c r="Q493" s="5">
        <v>169</v>
      </c>
      <c r="R493" s="5">
        <v>0</v>
      </c>
      <c r="S493" s="5">
        <v>0</v>
      </c>
      <c r="T493" s="5">
        <v>5617</v>
      </c>
      <c r="U493" s="5">
        <v>0</v>
      </c>
    </row>
    <row r="494">
      <c r="A494" s="20" t="s">
        <v>1911</v>
      </c>
      <c r="B494" s="13" t="str">
        <f>HYPERLINK("http://www.viralnova.com/upside-down-house/","http://www.viralnova.com/upside-down-house/")</f>
        <v>http://www.viralnova.com/upside-down-house/</v>
      </c>
      <c r="C494" s="5">
        <v>80</v>
      </c>
      <c r="D494" s="5" t="s">
        <v>219</v>
      </c>
      <c r="E494" s="5" t="s">
        <v>218</v>
      </c>
      <c r="F494" s="5"/>
      <c r="G494" s="5" t="s">
        <v>219</v>
      </c>
      <c r="H494" s="5"/>
      <c r="I494" s="5" t="s">
        <v>219</v>
      </c>
      <c r="J494" s="5">
        <v>1678</v>
      </c>
      <c r="K494" s="5">
        <v>1078</v>
      </c>
      <c r="L494" s="5">
        <v>401</v>
      </c>
      <c r="M494" s="5">
        <v>3157</v>
      </c>
      <c r="N494" s="5">
        <v>20</v>
      </c>
      <c r="O494" s="5">
        <v>0</v>
      </c>
      <c r="P494" s="5">
        <v>48</v>
      </c>
      <c r="Q494" s="5">
        <v>48</v>
      </c>
      <c r="R494" s="5">
        <v>1</v>
      </c>
      <c r="S494" s="5">
        <v>0</v>
      </c>
      <c r="T494" s="5">
        <v>0</v>
      </c>
      <c r="U494" s="5">
        <v>0</v>
      </c>
    </row>
    <row r="495">
      <c r="A495" s="20" t="s">
        <v>1912</v>
      </c>
      <c r="B495" s="13" t="str">
        <f>HYPERLINK("http://www.viralnova.com/lion-king-pictures/","http://www.viralnova.com/lion-king-pictures/")</f>
        <v>http://www.viralnova.com/lion-king-pictures/</v>
      </c>
      <c r="C495" s="5">
        <v>48</v>
      </c>
      <c r="D495" s="5" t="s">
        <v>219</v>
      </c>
      <c r="E495" s="5" t="s">
        <v>219</v>
      </c>
      <c r="F495" s="5"/>
      <c r="G495" s="5" t="s">
        <v>219</v>
      </c>
      <c r="H495" s="5"/>
      <c r="I495" s="5" t="s">
        <v>219</v>
      </c>
      <c r="J495" s="5">
        <v>2237</v>
      </c>
      <c r="K495" s="5">
        <v>694</v>
      </c>
      <c r="L495" s="5">
        <v>218</v>
      </c>
      <c r="M495" s="5">
        <v>3149</v>
      </c>
      <c r="N495" s="5">
        <v>3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>
      <c r="A496" s="20" t="s">
        <v>1913</v>
      </c>
      <c r="B496" s="13" t="str">
        <f>HYPERLINK("http://www.viralnova.com/rapist-30-days/","http://www.viralnova.com/rapist-30-days/")</f>
        <v>http://www.viralnova.com/rapist-30-days/</v>
      </c>
      <c r="C496" s="5">
        <v>55</v>
      </c>
      <c r="D496" s="5" t="s">
        <v>219</v>
      </c>
      <c r="E496" s="5" t="s">
        <v>219</v>
      </c>
      <c r="F496" s="5"/>
      <c r="G496" s="5" t="s">
        <v>219</v>
      </c>
      <c r="H496" s="5"/>
      <c r="I496" s="5" t="s">
        <v>219</v>
      </c>
      <c r="J496" s="5">
        <v>1942</v>
      </c>
      <c r="K496" s="5">
        <v>670</v>
      </c>
      <c r="L496" s="5">
        <v>522</v>
      </c>
      <c r="M496" s="5">
        <v>3134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</row>
    <row r="497">
      <c r="A497" s="20" t="s">
        <v>1914</v>
      </c>
      <c r="B497" s="13" t="str">
        <f>HYPERLINK("http://www.viralnova.com/buttons-the-orphaned-beaver/","http://www.viralnova.com/buttons-the-orphaned-beaver/")</f>
        <v>http://www.viralnova.com/buttons-the-orphaned-beaver/</v>
      </c>
      <c r="C497" s="5">
        <v>52</v>
      </c>
      <c r="D497" s="5" t="s">
        <v>219</v>
      </c>
      <c r="E497" s="5" t="s">
        <v>219</v>
      </c>
      <c r="F497" s="5"/>
      <c r="G497" s="5" t="s">
        <v>219</v>
      </c>
      <c r="H497" s="5"/>
      <c r="I497" s="5" t="s">
        <v>219</v>
      </c>
      <c r="J497" s="5">
        <v>2630</v>
      </c>
      <c r="K497" s="5">
        <v>347</v>
      </c>
      <c r="L497" s="5">
        <v>153</v>
      </c>
      <c r="M497" s="5">
        <v>3130</v>
      </c>
      <c r="N497" s="5">
        <v>1</v>
      </c>
      <c r="O497" s="5">
        <v>0</v>
      </c>
      <c r="P497" s="5">
        <v>3</v>
      </c>
      <c r="Q497" s="5">
        <v>3</v>
      </c>
      <c r="R497" s="5">
        <v>0</v>
      </c>
      <c r="S497" s="5">
        <v>0</v>
      </c>
      <c r="T497" s="5">
        <v>0</v>
      </c>
      <c r="U497" s="5">
        <v>0</v>
      </c>
    </row>
    <row r="498">
      <c r="A498" s="20" t="s">
        <v>1915</v>
      </c>
      <c r="B498" s="13" t="str">
        <f>HYPERLINK("http://www.viralnova.com/some-babies-are-just-born-bad/","http://www.viralnova.com/some-babies-are-just-born-bad/")</f>
        <v>http://www.viralnova.com/some-babies-are-just-born-bad/</v>
      </c>
      <c r="C498" s="5">
        <v>29</v>
      </c>
      <c r="D498" s="5" t="s">
        <v>219</v>
      </c>
      <c r="E498" s="5" t="s">
        <v>219</v>
      </c>
      <c r="F498" s="5"/>
      <c r="G498" s="5" t="s">
        <v>219</v>
      </c>
      <c r="H498" s="5"/>
      <c r="I498" s="5" t="s">
        <v>219</v>
      </c>
      <c r="J498" s="5">
        <v>2486</v>
      </c>
      <c r="K498" s="5">
        <v>274</v>
      </c>
      <c r="L498" s="5">
        <v>368</v>
      </c>
      <c r="M498" s="5">
        <v>3128</v>
      </c>
      <c r="N498" s="5">
        <v>2</v>
      </c>
      <c r="O498" s="5">
        <v>0</v>
      </c>
      <c r="P498" s="5">
        <v>1</v>
      </c>
      <c r="Q498" s="5">
        <v>1</v>
      </c>
      <c r="R498" s="5">
        <v>0</v>
      </c>
      <c r="S498" s="5">
        <v>0</v>
      </c>
      <c r="T498" s="5">
        <v>0</v>
      </c>
      <c r="U498" s="5">
        <v>0</v>
      </c>
    </row>
    <row r="499">
      <c r="A499" s="20" t="s">
        <v>1916</v>
      </c>
      <c r="B499" s="13" t="str">
        <f>HYPERLINK("http://www.viralnova.com/mexico-lawn-birth/","http://www.viralnova.com/mexico-lawn-birth/")</f>
        <v>http://www.viralnova.com/mexico-lawn-birth/</v>
      </c>
      <c r="C499" s="5">
        <v>85</v>
      </c>
      <c r="D499" s="5" t="s">
        <v>219</v>
      </c>
      <c r="E499" s="5" t="s">
        <v>219</v>
      </c>
      <c r="F499" s="5"/>
      <c r="G499" s="5" t="s">
        <v>218</v>
      </c>
      <c r="H499" s="5"/>
      <c r="I499" s="5" t="s">
        <v>219</v>
      </c>
      <c r="J499" s="5">
        <v>1058</v>
      </c>
      <c r="K499" s="5">
        <v>1271</v>
      </c>
      <c r="L499" s="5">
        <v>784</v>
      </c>
      <c r="M499" s="5">
        <v>3113</v>
      </c>
      <c r="N499" s="5">
        <v>2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</row>
    <row r="500">
      <c r="A500" s="20" t="s">
        <v>1917</v>
      </c>
      <c r="B500" s="13" t="str">
        <f>HYPERLINK("http://www.viralnova.com/103-year-old-birthday/","http://www.viralnova.com/103-year-old-birthday/")</f>
        <v>http://www.viralnova.com/103-year-old-birthday/</v>
      </c>
      <c r="C500" s="5">
        <v>71</v>
      </c>
      <c r="D500" s="5" t="s">
        <v>219</v>
      </c>
      <c r="E500" s="5" t="s">
        <v>219</v>
      </c>
      <c r="F500" s="5"/>
      <c r="G500" s="5" t="s">
        <v>219</v>
      </c>
      <c r="H500" s="5"/>
      <c r="I500" s="5" t="s">
        <v>219</v>
      </c>
      <c r="J500" s="5">
        <v>2031</v>
      </c>
      <c r="K500" s="5">
        <v>853</v>
      </c>
      <c r="L500" s="5">
        <v>229</v>
      </c>
      <c r="M500" s="5">
        <v>3113</v>
      </c>
      <c r="N500" s="5">
        <v>5</v>
      </c>
      <c r="O500" s="5">
        <v>7</v>
      </c>
      <c r="P500" s="5">
        <v>6</v>
      </c>
      <c r="Q500" s="5">
        <v>6</v>
      </c>
      <c r="R500" s="5">
        <v>0</v>
      </c>
      <c r="S500" s="5">
        <v>0</v>
      </c>
      <c r="T500" s="5">
        <v>18</v>
      </c>
      <c r="U500" s="5">
        <v>0</v>
      </c>
    </row>
    <row r="501">
      <c r="A501" s="20" t="s">
        <v>1918</v>
      </c>
      <c r="B501" s="13" t="str">
        <f>HYPERLINK("http://www.viralnova.com/child-prostitutes/","http://www.viralnova.com/child-prostitutes/")</f>
        <v>http://www.viralnova.com/child-prostitutes/</v>
      </c>
      <c r="C501" s="5">
        <v>73</v>
      </c>
      <c r="D501" s="5" t="s">
        <v>219</v>
      </c>
      <c r="E501" s="5" t="s">
        <v>219</v>
      </c>
      <c r="F501" s="5"/>
      <c r="G501" s="5" t="s">
        <v>219</v>
      </c>
      <c r="H501" s="5"/>
      <c r="I501" s="5" t="s">
        <v>219</v>
      </c>
      <c r="J501" s="5">
        <v>1180</v>
      </c>
      <c r="K501" s="5">
        <v>968</v>
      </c>
      <c r="L501" s="5">
        <v>950</v>
      </c>
      <c r="M501" s="5">
        <v>3098</v>
      </c>
      <c r="N501" s="5">
        <v>44</v>
      </c>
      <c r="O501" s="5">
        <v>4</v>
      </c>
      <c r="P501" s="5">
        <v>3</v>
      </c>
      <c r="Q501" s="5">
        <v>3</v>
      </c>
      <c r="R501" s="5">
        <v>40</v>
      </c>
      <c r="S501" s="5">
        <v>0</v>
      </c>
      <c r="T501" s="5">
        <v>0</v>
      </c>
      <c r="U501" s="5">
        <v>0</v>
      </c>
    </row>
    <row r="502">
      <c r="A502" s="20" t="s">
        <v>1919</v>
      </c>
      <c r="B502" s="13" t="str">
        <f>HYPERLINK("http://www.viralnova.com/puppy-trash-bag/","http://www.viralnova.com/puppy-trash-bag/")</f>
        <v>http://www.viralnova.com/puppy-trash-bag/</v>
      </c>
      <c r="C502" s="5">
        <v>100</v>
      </c>
      <c r="D502" s="5" t="s">
        <v>219</v>
      </c>
      <c r="E502" s="5" t="s">
        <v>219</v>
      </c>
      <c r="F502" s="5"/>
      <c r="G502" s="5" t="s">
        <v>219</v>
      </c>
      <c r="H502" s="5"/>
      <c r="I502" s="5" t="s">
        <v>219</v>
      </c>
      <c r="J502" s="5">
        <v>1897</v>
      </c>
      <c r="K502" s="5">
        <v>733</v>
      </c>
      <c r="L502" s="5">
        <v>423</v>
      </c>
      <c r="M502" s="5">
        <v>3053</v>
      </c>
      <c r="N502" s="5">
        <v>7</v>
      </c>
      <c r="O502" s="5">
        <v>9</v>
      </c>
      <c r="P502" s="5">
        <v>1</v>
      </c>
      <c r="Q502" s="5">
        <v>1</v>
      </c>
      <c r="R502" s="5">
        <v>0</v>
      </c>
      <c r="S502" s="5">
        <v>0</v>
      </c>
      <c r="T502" s="5">
        <v>0</v>
      </c>
      <c r="U502" s="5">
        <v>0</v>
      </c>
    </row>
    <row r="503">
      <c r="A503" s="20" t="s">
        <v>1920</v>
      </c>
      <c r="B503" s="13" t="str">
        <f>HYPERLINK("http://www.viralnova.com/joseph-dog-abuse/","http://www.viralnova.com/joseph-dog-abuse/")</f>
        <v>http://www.viralnova.com/joseph-dog-abuse/</v>
      </c>
      <c r="C503" s="5">
        <v>74</v>
      </c>
      <c r="D503" s="5" t="s">
        <v>219</v>
      </c>
      <c r="E503" s="5" t="s">
        <v>219</v>
      </c>
      <c r="F503" s="5"/>
      <c r="G503" s="5" t="s">
        <v>219</v>
      </c>
      <c r="H503" s="5"/>
      <c r="I503" s="5" t="s">
        <v>219</v>
      </c>
      <c r="J503" s="5">
        <v>1320</v>
      </c>
      <c r="K503" s="5">
        <v>1017</v>
      </c>
      <c r="L503" s="5">
        <v>711</v>
      </c>
      <c r="M503" s="5">
        <v>3048</v>
      </c>
      <c r="N503" s="5">
        <v>2</v>
      </c>
      <c r="O503" s="5">
        <v>0</v>
      </c>
      <c r="P503" s="5">
        <v>5</v>
      </c>
      <c r="Q503" s="5">
        <v>5</v>
      </c>
      <c r="R503" s="5">
        <v>0</v>
      </c>
      <c r="S503" s="5">
        <v>0</v>
      </c>
      <c r="T503" s="5">
        <v>0</v>
      </c>
      <c r="U503" s="5">
        <v>0</v>
      </c>
    </row>
    <row r="504">
      <c r="A504" s="20" t="s">
        <v>1921</v>
      </c>
      <c r="B504" s="13" t="str">
        <f>HYPERLINK("http://www.viralnova.com/cat-tire/","http://www.viralnova.com/cat-tire/")</f>
        <v>http://www.viralnova.com/cat-tire/</v>
      </c>
      <c r="C504" s="5">
        <v>76</v>
      </c>
      <c r="D504" s="5" t="s">
        <v>219</v>
      </c>
      <c r="E504" s="5" t="s">
        <v>219</v>
      </c>
      <c r="F504" s="5"/>
      <c r="G504" s="5" t="s">
        <v>219</v>
      </c>
      <c r="H504" s="5"/>
      <c r="I504" s="5" t="s">
        <v>219</v>
      </c>
      <c r="J504" s="5">
        <v>2188</v>
      </c>
      <c r="K504" s="5">
        <v>639</v>
      </c>
      <c r="L504" s="5">
        <v>210</v>
      </c>
      <c r="M504" s="5">
        <v>3037</v>
      </c>
      <c r="N504" s="5">
        <v>1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</row>
    <row r="505">
      <c r="A505" s="20" t="s">
        <v>1922</v>
      </c>
      <c r="B505" s="13" t="str">
        <f>HYPERLINK("http://www.viralnova.com/buffalo-lion/","http://www.viralnova.com/buffalo-lion/")</f>
        <v>http://www.viralnova.com/buffalo-lion/</v>
      </c>
      <c r="C505" s="5">
        <v>91</v>
      </c>
      <c r="D505" s="5" t="s">
        <v>219</v>
      </c>
      <c r="E505" s="5" t="s">
        <v>219</v>
      </c>
      <c r="F505" s="5"/>
      <c r="G505" s="5" t="s">
        <v>219</v>
      </c>
      <c r="H505" s="5"/>
      <c r="I505" s="5" t="s">
        <v>219</v>
      </c>
      <c r="J505" s="5">
        <v>2010</v>
      </c>
      <c r="K505" s="5">
        <v>762</v>
      </c>
      <c r="L505" s="5">
        <v>202</v>
      </c>
      <c r="M505" s="5">
        <v>2974</v>
      </c>
      <c r="N505" s="5">
        <v>8</v>
      </c>
      <c r="O505" s="5">
        <v>4</v>
      </c>
      <c r="P505" s="5">
        <v>3</v>
      </c>
      <c r="Q505" s="5">
        <v>3</v>
      </c>
      <c r="R505" s="5">
        <v>0</v>
      </c>
      <c r="S505" s="5">
        <v>0</v>
      </c>
      <c r="T505" s="5">
        <v>0</v>
      </c>
      <c r="U505" s="5">
        <v>0</v>
      </c>
    </row>
    <row r="506">
      <c r="A506" s="20" t="s">
        <v>1923</v>
      </c>
      <c r="B506" s="13" t="str">
        <f>HYPERLINK("http://www.viralnova.com/paralyzed-teens/","http://www.viralnova.com/paralyzed-teens/")</f>
        <v>http://www.viralnova.com/paralyzed-teens/</v>
      </c>
      <c r="C506" s="5">
        <v>87</v>
      </c>
      <c r="D506" s="5" t="s">
        <v>219</v>
      </c>
      <c r="E506" s="5" t="s">
        <v>219</v>
      </c>
      <c r="F506" s="5"/>
      <c r="G506" s="5" t="s">
        <v>219</v>
      </c>
      <c r="H506" s="5"/>
      <c r="I506" s="5" t="s">
        <v>219</v>
      </c>
      <c r="J506" s="5">
        <v>2129</v>
      </c>
      <c r="K506" s="5">
        <v>671</v>
      </c>
      <c r="L506" s="5">
        <v>95</v>
      </c>
      <c r="M506" s="5">
        <v>2895</v>
      </c>
      <c r="N506" s="5">
        <v>4</v>
      </c>
      <c r="O506" s="5">
        <v>0</v>
      </c>
      <c r="P506" s="5">
        <v>1</v>
      </c>
      <c r="Q506" s="5">
        <v>1</v>
      </c>
      <c r="R506" s="5">
        <v>0</v>
      </c>
      <c r="S506" s="5">
        <v>0</v>
      </c>
      <c r="T506" s="5">
        <v>0</v>
      </c>
      <c r="U506" s="5">
        <v>0</v>
      </c>
    </row>
    <row r="507">
      <c r="A507" s="20" t="s">
        <v>1924</v>
      </c>
      <c r="B507" s="13" t="str">
        <f>HYPERLINK("http://www.viralnova.com/iconic-photos/","http://www.viralnova.com/iconic-photos/")</f>
        <v>http://www.viralnova.com/iconic-photos/</v>
      </c>
      <c r="C507" s="5">
        <v>82</v>
      </c>
      <c r="D507" s="5" t="s">
        <v>219</v>
      </c>
      <c r="E507" s="5" t="s">
        <v>219</v>
      </c>
      <c r="F507" s="5"/>
      <c r="G507" s="5" t="s">
        <v>219</v>
      </c>
      <c r="H507" s="5"/>
      <c r="I507" s="5" t="s">
        <v>219</v>
      </c>
      <c r="J507" s="5">
        <v>1466</v>
      </c>
      <c r="K507" s="5">
        <v>1031</v>
      </c>
      <c r="L507" s="5">
        <v>379</v>
      </c>
      <c r="M507" s="5">
        <v>2876</v>
      </c>
      <c r="N507" s="5">
        <v>25</v>
      </c>
      <c r="O507" s="5">
        <v>7</v>
      </c>
      <c r="P507" s="5">
        <v>293</v>
      </c>
      <c r="Q507" s="5">
        <v>293</v>
      </c>
      <c r="R507" s="5">
        <v>5</v>
      </c>
      <c r="S507" s="5">
        <v>0</v>
      </c>
      <c r="T507" s="5">
        <v>0</v>
      </c>
      <c r="U507" s="5">
        <v>0</v>
      </c>
    </row>
    <row r="508">
      <c r="A508" s="20" t="s">
        <v>1925</v>
      </c>
      <c r="B508" s="13" t="str">
        <f>HYPERLINK("http://www.viralnova.com/double-amputee-completes-race/","http://www.viralnova.com/double-amputee-completes-race/")</f>
        <v>http://www.viralnova.com/double-amputee-completes-race/</v>
      </c>
      <c r="C508" s="5">
        <v>55</v>
      </c>
      <c r="D508" s="5" t="s">
        <v>219</v>
      </c>
      <c r="E508" s="5" t="s">
        <v>219</v>
      </c>
      <c r="F508" s="5"/>
      <c r="G508" s="5" t="s">
        <v>219</v>
      </c>
      <c r="H508" s="5"/>
      <c r="I508" s="5" t="s">
        <v>219</v>
      </c>
      <c r="J508" s="5">
        <v>2050</v>
      </c>
      <c r="K508" s="5">
        <v>659</v>
      </c>
      <c r="L508" s="5">
        <v>165</v>
      </c>
      <c r="M508" s="5">
        <v>2874</v>
      </c>
      <c r="N508" s="5">
        <v>3</v>
      </c>
      <c r="O508" s="5">
        <v>1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</row>
    <row r="509">
      <c r="A509" s="20" t="s">
        <v>1926</v>
      </c>
      <c r="B509" s="13" t="str">
        <f>HYPERLINK("http://www.viralnova.com/bad-days/","http://www.viralnova.com/bad-days/")</f>
        <v>http://www.viralnova.com/bad-days/</v>
      </c>
      <c r="C509" s="5">
        <v>78</v>
      </c>
      <c r="D509" s="5" t="s">
        <v>219</v>
      </c>
      <c r="E509" s="5" t="s">
        <v>219</v>
      </c>
      <c r="F509" s="5"/>
      <c r="G509" s="5" t="s">
        <v>219</v>
      </c>
      <c r="H509" s="5"/>
      <c r="I509" s="5" t="s">
        <v>219</v>
      </c>
      <c r="J509" s="5">
        <v>1793</v>
      </c>
      <c r="K509" s="5">
        <v>883</v>
      </c>
      <c r="L509" s="5">
        <v>193</v>
      </c>
      <c r="M509" s="5">
        <v>2869</v>
      </c>
      <c r="N509" s="5">
        <v>10</v>
      </c>
      <c r="O509" s="5">
        <v>3</v>
      </c>
      <c r="P509" s="5">
        <v>2475</v>
      </c>
      <c r="Q509" s="5">
        <v>2475</v>
      </c>
      <c r="R509" s="5">
        <v>0</v>
      </c>
      <c r="S509" s="5">
        <v>0</v>
      </c>
      <c r="T509" s="5">
        <v>10</v>
      </c>
      <c r="U509" s="5">
        <v>0</v>
      </c>
    </row>
    <row r="510">
      <c r="A510" s="20" t="s">
        <v>1927</v>
      </c>
      <c r="B510" s="13" t="str">
        <f>HYPERLINK("http://www.viralnova.com/thief-returns-bike/","http://www.viralnova.com/thief-returns-bike/")</f>
        <v>http://www.viralnova.com/thief-returns-bike/</v>
      </c>
      <c r="C510" s="5">
        <v>52</v>
      </c>
      <c r="D510" s="5" t="s">
        <v>219</v>
      </c>
      <c r="E510" s="5" t="s">
        <v>219</v>
      </c>
      <c r="F510" s="5"/>
      <c r="G510" s="5" t="s">
        <v>219</v>
      </c>
      <c r="H510" s="5"/>
      <c r="I510" s="5" t="s">
        <v>219</v>
      </c>
      <c r="J510" s="5">
        <v>2085</v>
      </c>
      <c r="K510" s="5">
        <v>606</v>
      </c>
      <c r="L510" s="5">
        <v>147</v>
      </c>
      <c r="M510" s="5">
        <v>2838</v>
      </c>
      <c r="N510" s="5">
        <v>5</v>
      </c>
      <c r="O510" s="5">
        <v>2</v>
      </c>
      <c r="P510" s="5">
        <v>1</v>
      </c>
      <c r="Q510" s="5">
        <v>1</v>
      </c>
      <c r="R510" s="5">
        <v>0</v>
      </c>
      <c r="S510" s="5">
        <v>0</v>
      </c>
      <c r="T510" s="5">
        <v>0</v>
      </c>
      <c r="U510" s="5">
        <v>0</v>
      </c>
    </row>
    <row r="511">
      <c r="A511" s="20" t="s">
        <v>1928</v>
      </c>
      <c r="B511" s="13" t="str">
        <f>HYPERLINK("http://www.viralnova.com/dad-builds-a-treehouse/","http://www.viralnova.com/dad-builds-a-treehouse/")</f>
        <v>http://www.viralnova.com/dad-builds-a-treehouse/</v>
      </c>
      <c r="C511" s="5">
        <v>96</v>
      </c>
      <c r="D511" s="5" t="s">
        <v>219</v>
      </c>
      <c r="E511" s="5" t="s">
        <v>219</v>
      </c>
      <c r="F511" s="5"/>
      <c r="G511" s="5" t="s">
        <v>219</v>
      </c>
      <c r="H511" s="5"/>
      <c r="I511" s="5" t="s">
        <v>219</v>
      </c>
      <c r="J511" s="5">
        <v>1745</v>
      </c>
      <c r="K511" s="5">
        <v>820</v>
      </c>
      <c r="L511" s="5">
        <v>254</v>
      </c>
      <c r="M511" s="5">
        <v>2819</v>
      </c>
      <c r="N511" s="5">
        <v>14</v>
      </c>
      <c r="O511" s="5">
        <v>7</v>
      </c>
      <c r="P511" s="5">
        <v>30</v>
      </c>
      <c r="Q511" s="5">
        <v>30</v>
      </c>
      <c r="R511" s="5">
        <v>0</v>
      </c>
      <c r="S511" s="5">
        <v>0</v>
      </c>
      <c r="T511" s="5">
        <v>0</v>
      </c>
      <c r="U511" s="5">
        <v>0</v>
      </c>
    </row>
    <row r="512">
      <c r="A512" s="20" t="s">
        <v>1929</v>
      </c>
      <c r="B512" s="13" t="str">
        <f>HYPERLINK("http://www.viralnova.com/dog-and-baby/","http://www.viralnova.com/dog-and-baby/")</f>
        <v>http://www.viralnova.com/dog-and-baby/</v>
      </c>
      <c r="C512" s="5">
        <v>82</v>
      </c>
      <c r="D512" s="5" t="s">
        <v>219</v>
      </c>
      <c r="E512" s="5" t="s">
        <v>219</v>
      </c>
      <c r="F512" s="5"/>
      <c r="G512" s="5" t="s">
        <v>219</v>
      </c>
      <c r="H512" s="5"/>
      <c r="I512" s="5" t="s">
        <v>219</v>
      </c>
      <c r="J512" s="5">
        <v>1612</v>
      </c>
      <c r="K512" s="5">
        <v>911</v>
      </c>
      <c r="L512" s="5">
        <v>281</v>
      </c>
      <c r="M512" s="5">
        <v>2804</v>
      </c>
      <c r="N512" s="5">
        <v>15</v>
      </c>
      <c r="O512" s="5">
        <v>0</v>
      </c>
      <c r="P512" s="5">
        <v>13</v>
      </c>
      <c r="Q512" s="5">
        <v>13</v>
      </c>
      <c r="R512" s="5">
        <v>0</v>
      </c>
      <c r="S512" s="5">
        <v>0</v>
      </c>
      <c r="T512" s="5">
        <v>0</v>
      </c>
      <c r="U512" s="5">
        <v>0</v>
      </c>
    </row>
    <row r="513">
      <c r="A513" s="20" t="s">
        <v>1930</v>
      </c>
      <c r="B513" s="13" t="str">
        <f>HYPERLINK("http://www.viralnova.com/married-couple-builds-boat/","http://www.viralnova.com/married-couple-builds-boat/")</f>
        <v>http://www.viralnova.com/married-couple-builds-boat/</v>
      </c>
      <c r="C513" s="5">
        <v>90</v>
      </c>
      <c r="D513" s="5" t="s">
        <v>219</v>
      </c>
      <c r="E513" s="5" t="s">
        <v>219</v>
      </c>
      <c r="F513" s="5"/>
      <c r="G513" s="5" t="s">
        <v>219</v>
      </c>
      <c r="H513" s="5"/>
      <c r="I513" s="5" t="s">
        <v>219</v>
      </c>
      <c r="J513" s="5">
        <v>1738</v>
      </c>
      <c r="K513" s="5">
        <v>727</v>
      </c>
      <c r="L513" s="5">
        <v>313</v>
      </c>
      <c r="M513" s="5">
        <v>2778</v>
      </c>
      <c r="N513" s="5">
        <v>24</v>
      </c>
      <c r="O513" s="5">
        <v>0</v>
      </c>
      <c r="P513" s="5">
        <v>1</v>
      </c>
      <c r="Q513" s="5">
        <v>1</v>
      </c>
      <c r="R513" s="5">
        <v>0</v>
      </c>
      <c r="S513" s="5">
        <v>0</v>
      </c>
      <c r="T513" s="5">
        <v>0</v>
      </c>
      <c r="U513" s="5">
        <v>0</v>
      </c>
    </row>
    <row r="514">
      <c r="A514" s="20" t="s">
        <v>1931</v>
      </c>
      <c r="B514" s="13" t="str">
        <f>HYPERLINK("http://www.viralnova.com/a-letter-to-my-dead-girlfriend-a-heartbreaking-craigslist-ad/","http://www.viralnova.com/a-letter-to-my-dead-girlfriend-a-heartbreaking-craigslist-ad/")</f>
        <v>http://www.viralnova.com/a-letter-to-my-dead-girlfriend-a-heartbreaking-craigslist-ad/</v>
      </c>
      <c r="C514" s="5">
        <v>62</v>
      </c>
      <c r="D514" s="5" t="s">
        <v>219</v>
      </c>
      <c r="E514" s="5" t="s">
        <v>219</v>
      </c>
      <c r="F514" s="5"/>
      <c r="G514" s="5" t="s">
        <v>219</v>
      </c>
      <c r="H514" s="5"/>
      <c r="I514" s="5" t="s">
        <v>219</v>
      </c>
      <c r="J514" s="5">
        <v>1889</v>
      </c>
      <c r="K514" s="5">
        <v>624</v>
      </c>
      <c r="L514" s="5">
        <v>246</v>
      </c>
      <c r="M514" s="5">
        <v>2759</v>
      </c>
      <c r="N514" s="5">
        <v>5</v>
      </c>
      <c r="O514" s="5">
        <v>2</v>
      </c>
      <c r="P514" s="5">
        <v>1</v>
      </c>
      <c r="Q514" s="5">
        <v>1</v>
      </c>
      <c r="R514" s="5">
        <v>0</v>
      </c>
      <c r="S514" s="5">
        <v>0</v>
      </c>
      <c r="T514" s="5">
        <v>0</v>
      </c>
      <c r="U514" s="5">
        <v>0</v>
      </c>
    </row>
    <row r="515">
      <c r="A515" s="20" t="s">
        <v>1932</v>
      </c>
      <c r="B515" s="13" t="str">
        <f>HYPERLINK("http://www.viralnova.com/trooper-dog-letter/","http://www.viralnova.com/trooper-dog-letter/")</f>
        <v>http://www.viralnova.com/trooper-dog-letter/</v>
      </c>
      <c r="C515" s="5">
        <v>85</v>
      </c>
      <c r="D515" s="5" t="s">
        <v>219</v>
      </c>
      <c r="E515" s="5" t="s">
        <v>219</v>
      </c>
      <c r="F515" s="5"/>
      <c r="G515" s="5" t="s">
        <v>219</v>
      </c>
      <c r="H515" s="5"/>
      <c r="I515" s="5" t="s">
        <v>219</v>
      </c>
      <c r="J515" s="5">
        <v>1101</v>
      </c>
      <c r="K515" s="5">
        <v>1394</v>
      </c>
      <c r="L515" s="5">
        <v>260</v>
      </c>
      <c r="M515" s="5">
        <v>2755</v>
      </c>
      <c r="N515" s="5">
        <v>11</v>
      </c>
      <c r="O515" s="5">
        <v>7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</row>
    <row r="516">
      <c r="A516" s="20" t="s">
        <v>1933</v>
      </c>
      <c r="B516" s="13" t="str">
        <f>HYPERLINK("http://www.viralnova.com/touching-strangers-photography/","http://www.viralnova.com/touching-strangers-photography/")</f>
        <v>http://www.viralnova.com/touching-strangers-photography/</v>
      </c>
      <c r="C516" s="5">
        <v>57</v>
      </c>
      <c r="D516" s="5" t="s">
        <v>219</v>
      </c>
      <c r="E516" s="5" t="s">
        <v>219</v>
      </c>
      <c r="F516" s="5"/>
      <c r="G516" s="5" t="s">
        <v>219</v>
      </c>
      <c r="H516" s="5"/>
      <c r="I516" s="5" t="s">
        <v>219</v>
      </c>
      <c r="J516" s="5">
        <v>2156</v>
      </c>
      <c r="K516" s="5">
        <v>418</v>
      </c>
      <c r="L516" s="5">
        <v>181</v>
      </c>
      <c r="M516" s="5">
        <v>2755</v>
      </c>
      <c r="N516" s="5">
        <v>7</v>
      </c>
      <c r="O516" s="5">
        <v>0</v>
      </c>
      <c r="P516" s="5">
        <v>12</v>
      </c>
      <c r="Q516" s="5">
        <v>12</v>
      </c>
      <c r="R516" s="5">
        <v>0</v>
      </c>
      <c r="S516" s="5">
        <v>0</v>
      </c>
      <c r="T516" s="5">
        <v>0</v>
      </c>
      <c r="U516" s="5">
        <v>0</v>
      </c>
    </row>
    <row r="517">
      <c r="A517" s="20" t="s">
        <v>1934</v>
      </c>
      <c r="B517" s="13" t="str">
        <f>HYPERLINK("http://www.viralnova.com/this-hospital-unbelievably-lost-a-newborn-baby-twice-in-one-day/","http://www.viralnova.com/this-hospital-unbelievably-lost-a-newborn-baby-twice-in-one-day/")</f>
        <v>http://www.viralnova.com/this-hospital-unbelievably-lost-a-newborn-baby-twice-in-one-day/</v>
      </c>
      <c r="C517" s="5">
        <v>84</v>
      </c>
      <c r="D517" s="5" t="s">
        <v>219</v>
      </c>
      <c r="E517" s="5" t="s">
        <v>219</v>
      </c>
      <c r="F517" s="5"/>
      <c r="G517" s="5" t="s">
        <v>219</v>
      </c>
      <c r="H517" s="5"/>
      <c r="I517" s="5" t="s">
        <v>219</v>
      </c>
      <c r="J517" s="5">
        <v>1658</v>
      </c>
      <c r="K517" s="5">
        <v>718</v>
      </c>
      <c r="L517" s="5">
        <v>365</v>
      </c>
      <c r="M517" s="5">
        <v>2741</v>
      </c>
      <c r="N517" s="5">
        <v>6</v>
      </c>
      <c r="O517" s="5">
        <v>1</v>
      </c>
      <c r="P517" s="5">
        <v>1</v>
      </c>
      <c r="Q517" s="5">
        <v>1</v>
      </c>
      <c r="R517" s="5">
        <v>0</v>
      </c>
      <c r="S517" s="5">
        <v>0</v>
      </c>
      <c r="T517" s="5">
        <v>0</v>
      </c>
      <c r="U517" s="5">
        <v>0</v>
      </c>
    </row>
    <row r="518">
      <c r="A518" s="20" t="s">
        <v>1935</v>
      </c>
      <c r="B518" s="13" t="str">
        <f>HYPERLINK("http://www.viralnova.com/perfect-boyfriend-list/","http://www.viralnova.com/perfect-boyfriend-list/")</f>
        <v>http://www.viralnova.com/perfect-boyfriend-list/</v>
      </c>
      <c r="C518" s="5">
        <v>79</v>
      </c>
      <c r="D518" s="5" t="s">
        <v>219</v>
      </c>
      <c r="E518" s="5" t="s">
        <v>219</v>
      </c>
      <c r="F518" s="5"/>
      <c r="G518" s="5" t="s">
        <v>219</v>
      </c>
      <c r="H518" s="5"/>
      <c r="I518" s="5" t="s">
        <v>219</v>
      </c>
      <c r="J518" s="5">
        <v>1130</v>
      </c>
      <c r="K518" s="5">
        <v>962</v>
      </c>
      <c r="L518" s="5">
        <v>605</v>
      </c>
      <c r="M518" s="5">
        <v>2697</v>
      </c>
      <c r="N518" s="5">
        <v>24</v>
      </c>
      <c r="O518" s="5">
        <v>2</v>
      </c>
      <c r="P518" s="5">
        <v>6</v>
      </c>
      <c r="Q518" s="5">
        <v>6</v>
      </c>
      <c r="R518" s="5">
        <v>0</v>
      </c>
      <c r="S518" s="5">
        <v>0</v>
      </c>
      <c r="T518" s="5">
        <v>0</v>
      </c>
      <c r="U518" s="5">
        <v>0</v>
      </c>
    </row>
    <row r="519">
      <c r="A519" s="20" t="s">
        <v>1936</v>
      </c>
      <c r="B519" s="13" t="str">
        <f>HYPERLINK("http://www.viralnova.com/light-chandelier/","http://www.viralnova.com/light-chandelier/")</f>
        <v>http://www.viralnova.com/light-chandelier/</v>
      </c>
      <c r="C519" s="5">
        <v>90</v>
      </c>
      <c r="D519" s="5" t="s">
        <v>219</v>
      </c>
      <c r="E519" s="5" t="s">
        <v>219</v>
      </c>
      <c r="F519" s="5"/>
      <c r="G519" s="5" t="s">
        <v>219</v>
      </c>
      <c r="H519" s="5"/>
      <c r="I519" s="5" t="s">
        <v>219</v>
      </c>
      <c r="J519" s="5">
        <v>1559</v>
      </c>
      <c r="K519" s="5">
        <v>922</v>
      </c>
      <c r="L519" s="5">
        <v>205</v>
      </c>
      <c r="M519" s="5">
        <v>2686</v>
      </c>
      <c r="N519" s="5">
        <v>48</v>
      </c>
      <c r="O519" s="5">
        <v>27</v>
      </c>
      <c r="P519" s="5">
        <v>24</v>
      </c>
      <c r="Q519" s="5">
        <v>24</v>
      </c>
      <c r="R519" s="5">
        <v>2</v>
      </c>
      <c r="S519" s="5">
        <v>0</v>
      </c>
      <c r="T519" s="5">
        <v>0</v>
      </c>
      <c r="U519" s="5">
        <v>0</v>
      </c>
    </row>
    <row r="520">
      <c r="A520" s="20" t="s">
        <v>1937</v>
      </c>
      <c r="B520" s="13" t="str">
        <f>HYPERLINK("http://www.viralnova.com/alderney-island/","http://www.viralnova.com/alderney-island/")</f>
        <v>http://www.viralnova.com/alderney-island/</v>
      </c>
      <c r="C520" s="5">
        <v>82</v>
      </c>
      <c r="D520" s="5" t="s">
        <v>219</v>
      </c>
      <c r="E520" s="5" t="s">
        <v>219</v>
      </c>
      <c r="F520" s="5"/>
      <c r="G520" s="5" t="s">
        <v>219</v>
      </c>
      <c r="H520" s="5"/>
      <c r="I520" s="5" t="s">
        <v>219</v>
      </c>
      <c r="J520" s="5">
        <v>1405</v>
      </c>
      <c r="K520" s="5">
        <v>693</v>
      </c>
      <c r="L520" s="5">
        <v>581</v>
      </c>
      <c r="M520" s="5">
        <v>2679</v>
      </c>
      <c r="N520" s="5">
        <v>17</v>
      </c>
      <c r="O520" s="5">
        <v>1</v>
      </c>
      <c r="P520" s="5">
        <v>40</v>
      </c>
      <c r="Q520" s="5">
        <v>40</v>
      </c>
      <c r="R520" s="5">
        <v>0</v>
      </c>
      <c r="S520" s="5">
        <v>0</v>
      </c>
      <c r="T520" s="5">
        <v>6315</v>
      </c>
      <c r="U520" s="5">
        <v>0</v>
      </c>
    </row>
    <row r="521">
      <c r="A521" s="20" t="s">
        <v>1938</v>
      </c>
      <c r="B521" s="13" t="str">
        <f>HYPERLINK("http://www.viralnova.com/brides-cats/","http://www.viralnova.com/brides-cats/")</f>
        <v>http://www.viralnova.com/brides-cats/</v>
      </c>
      <c r="C521" s="5">
        <v>64</v>
      </c>
      <c r="D521" s="5" t="s">
        <v>219</v>
      </c>
      <c r="E521" s="5" t="s">
        <v>219</v>
      </c>
      <c r="F521" s="5"/>
      <c r="G521" s="5" t="s">
        <v>219</v>
      </c>
      <c r="H521" s="5"/>
      <c r="I521" s="5" t="s">
        <v>219</v>
      </c>
      <c r="J521" s="5">
        <v>1161</v>
      </c>
      <c r="K521" s="5">
        <v>563</v>
      </c>
      <c r="L521" s="5">
        <v>947</v>
      </c>
      <c r="M521" s="5">
        <v>2671</v>
      </c>
      <c r="N521" s="5">
        <v>4</v>
      </c>
      <c r="O521" s="5">
        <v>1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</row>
    <row r="522">
      <c r="A522" s="20" t="s">
        <v>1939</v>
      </c>
      <c r="B522" s="13" t="str">
        <f>HYPERLINK("http://www.viralnova.com/tragic-selfie/","http://www.viralnova.com/tragic-selfie/")</f>
        <v>http://www.viralnova.com/tragic-selfie/</v>
      </c>
      <c r="C522" s="5">
        <v>86</v>
      </c>
      <c r="D522" s="5" t="s">
        <v>219</v>
      </c>
      <c r="E522" s="5" t="s">
        <v>219</v>
      </c>
      <c r="F522" s="5"/>
      <c r="G522" s="5" t="s">
        <v>219</v>
      </c>
      <c r="H522" s="5"/>
      <c r="I522" s="5" t="s">
        <v>219</v>
      </c>
      <c r="J522" s="5">
        <v>1188</v>
      </c>
      <c r="K522" s="5">
        <v>825</v>
      </c>
      <c r="L522" s="5">
        <v>640</v>
      </c>
      <c r="M522" s="5">
        <v>2653</v>
      </c>
      <c r="N522" s="5">
        <v>22</v>
      </c>
      <c r="O522" s="5">
        <v>2</v>
      </c>
      <c r="P522" s="5">
        <v>2</v>
      </c>
      <c r="Q522" s="5">
        <v>2</v>
      </c>
      <c r="R522" s="5">
        <v>0</v>
      </c>
      <c r="S522" s="5">
        <v>0</v>
      </c>
      <c r="T522" s="5">
        <v>0</v>
      </c>
      <c r="U522" s="5">
        <v>0</v>
      </c>
    </row>
    <row r="523">
      <c r="A523" s="20" t="s">
        <v>1940</v>
      </c>
      <c r="B523" s="13" t="str">
        <f>HYPERLINK("http://www.viralnova.com/priest-beat-raped-daughter/","http://www.viralnova.com/priest-beat-raped-daughter/")</f>
        <v>http://www.viralnova.com/priest-beat-raped-daughter/</v>
      </c>
      <c r="C523" s="5">
        <v>94</v>
      </c>
      <c r="D523" s="5" t="s">
        <v>219</v>
      </c>
      <c r="E523" s="5" t="s">
        <v>219</v>
      </c>
      <c r="F523" s="5"/>
      <c r="G523" s="5" t="s">
        <v>219</v>
      </c>
      <c r="H523" s="5"/>
      <c r="I523" s="5" t="s">
        <v>219</v>
      </c>
      <c r="J523" s="5">
        <v>734</v>
      </c>
      <c r="K523" s="5">
        <v>1129</v>
      </c>
      <c r="L523" s="5">
        <v>782</v>
      </c>
      <c r="M523" s="5">
        <v>2645</v>
      </c>
      <c r="N523" s="5">
        <v>8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</row>
    <row r="524">
      <c r="A524" s="20" t="s">
        <v>1941</v>
      </c>
      <c r="B524" s="13" t="str">
        <f>HYPERLINK("http://www.viralnova.com/mimis-cafe-pictures/","http://www.viralnova.com/mimis-cafe-pictures/")</f>
        <v>http://www.viralnova.com/mimis-cafe-pictures/</v>
      </c>
      <c r="C524" s="5">
        <v>87</v>
      </c>
      <c r="D524" s="5" t="s">
        <v>219</v>
      </c>
      <c r="E524" s="5" t="s">
        <v>219</v>
      </c>
      <c r="F524" s="5"/>
      <c r="G524" s="5" t="s">
        <v>219</v>
      </c>
      <c r="H524" s="5"/>
      <c r="I524" s="5" t="s">
        <v>219</v>
      </c>
      <c r="J524" s="5">
        <v>769</v>
      </c>
      <c r="K524" s="5">
        <v>1056</v>
      </c>
      <c r="L524" s="5">
        <v>813</v>
      </c>
      <c r="M524" s="5">
        <v>2638</v>
      </c>
      <c r="N524" s="5">
        <v>21</v>
      </c>
      <c r="O524" s="5">
        <v>1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</row>
    <row r="525">
      <c r="A525" s="20" t="s">
        <v>1942</v>
      </c>
      <c r="B525" s="13" t="str">
        <f>HYPERLINK("http://www.viralnova.com/touching-love-story/","http://www.viralnova.com/touching-love-story/")</f>
        <v>http://www.viralnova.com/touching-love-story/</v>
      </c>
      <c r="C525" s="5">
        <v>49</v>
      </c>
      <c r="D525" s="5" t="s">
        <v>219</v>
      </c>
      <c r="E525" s="5" t="s">
        <v>219</v>
      </c>
      <c r="F525" s="5"/>
      <c r="G525" s="5" t="s">
        <v>219</v>
      </c>
      <c r="H525" s="5"/>
      <c r="I525" s="5" t="s">
        <v>219</v>
      </c>
      <c r="J525" s="5">
        <v>2205</v>
      </c>
      <c r="K525" s="5">
        <v>205</v>
      </c>
      <c r="L525" s="5">
        <v>114</v>
      </c>
      <c r="M525" s="5">
        <v>2524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</row>
    <row r="526">
      <c r="A526" s="20" t="s">
        <v>1943</v>
      </c>
      <c r="B526" s="13" t="str">
        <f>HYPERLINK("http://www.viralnova.com/guide-dog/","http://www.viralnova.com/guide-dog/")</f>
        <v>http://www.viralnova.com/guide-dog/</v>
      </c>
      <c r="C526" s="5">
        <v>75</v>
      </c>
      <c r="D526" s="5" t="s">
        <v>219</v>
      </c>
      <c r="E526" s="5" t="s">
        <v>219</v>
      </c>
      <c r="F526" s="5"/>
      <c r="G526" s="5" t="s">
        <v>219</v>
      </c>
      <c r="H526" s="5"/>
      <c r="I526" s="5" t="s">
        <v>219</v>
      </c>
      <c r="J526" s="5">
        <v>1209</v>
      </c>
      <c r="K526" s="5">
        <v>993</v>
      </c>
      <c r="L526" s="5">
        <v>288</v>
      </c>
      <c r="M526" s="5">
        <v>2490</v>
      </c>
      <c r="N526" s="5">
        <v>26</v>
      </c>
      <c r="O526" s="5">
        <v>9</v>
      </c>
      <c r="P526" s="5">
        <v>20</v>
      </c>
      <c r="Q526" s="5">
        <v>20</v>
      </c>
      <c r="R526" s="5">
        <v>0</v>
      </c>
      <c r="S526" s="5">
        <v>0</v>
      </c>
      <c r="T526" s="5">
        <v>1898</v>
      </c>
      <c r="U526" s="5">
        <v>0</v>
      </c>
    </row>
    <row r="527">
      <c r="A527" s="20" t="s">
        <v>1944</v>
      </c>
      <c r="B527" s="13" t="str">
        <f>HYPERLINK("http://www.viralnova.com/husky-saved/","http://www.viralnova.com/husky-saved/")</f>
        <v>http://www.viralnova.com/husky-saved/</v>
      </c>
      <c r="C527" s="5">
        <v>97</v>
      </c>
      <c r="D527" s="5" t="s">
        <v>219</v>
      </c>
      <c r="E527" s="5" t="s">
        <v>219</v>
      </c>
      <c r="F527" s="5"/>
      <c r="G527" s="5" t="s">
        <v>219</v>
      </c>
      <c r="H527" s="5"/>
      <c r="I527" s="5" t="s">
        <v>219</v>
      </c>
      <c r="J527" s="5">
        <v>1341</v>
      </c>
      <c r="K527" s="5">
        <v>1004</v>
      </c>
      <c r="L527" s="5">
        <v>137</v>
      </c>
      <c r="M527" s="5">
        <v>2482</v>
      </c>
      <c r="N527" s="5">
        <v>11</v>
      </c>
      <c r="O527" s="5">
        <v>0</v>
      </c>
      <c r="P527" s="5">
        <v>1</v>
      </c>
      <c r="Q527" s="5">
        <v>1</v>
      </c>
      <c r="R527" s="5">
        <v>0</v>
      </c>
      <c r="S527" s="5">
        <v>0</v>
      </c>
      <c r="T527" s="5">
        <v>0</v>
      </c>
      <c r="U527" s="5">
        <v>0</v>
      </c>
    </row>
    <row r="528">
      <c r="A528" s="20" t="s">
        <v>1945</v>
      </c>
      <c r="B528" s="13" t="str">
        <f>HYPERLINK("http://www.viralnova.com/jailed-veteran/","http://www.viralnova.com/jailed-veteran/")</f>
        <v>http://www.viralnova.com/jailed-veteran/</v>
      </c>
      <c r="C528" s="5">
        <v>70</v>
      </c>
      <c r="D528" s="5" t="s">
        <v>219</v>
      </c>
      <c r="E528" s="5" t="s">
        <v>219</v>
      </c>
      <c r="F528" s="5"/>
      <c r="G528" s="5" t="s">
        <v>218</v>
      </c>
      <c r="H528" s="5"/>
      <c r="I528" s="5" t="s">
        <v>219</v>
      </c>
      <c r="J528" s="5">
        <v>901</v>
      </c>
      <c r="K528" s="5">
        <v>1110</v>
      </c>
      <c r="L528" s="5">
        <v>402</v>
      </c>
      <c r="M528" s="5">
        <v>2413</v>
      </c>
      <c r="N528" s="5">
        <v>7</v>
      </c>
      <c r="O528" s="5">
        <v>1</v>
      </c>
      <c r="P528" s="5">
        <v>1</v>
      </c>
      <c r="Q528" s="5">
        <v>1</v>
      </c>
      <c r="R528" s="5">
        <v>0</v>
      </c>
      <c r="S528" s="5">
        <v>0</v>
      </c>
      <c r="T528" s="5">
        <v>0</v>
      </c>
      <c r="U528" s="5">
        <v>0</v>
      </c>
    </row>
    <row r="529">
      <c r="A529" s="20" t="s">
        <v>1946</v>
      </c>
      <c r="B529" s="13" t="str">
        <f>HYPERLINK("http://www.viralnova.com/christ-the-redeemer/","http://www.viralnova.com/christ-the-redeemer/")</f>
        <v>http://www.viralnova.com/christ-the-redeemer/</v>
      </c>
      <c r="C529" s="5">
        <v>87</v>
      </c>
      <c r="D529" s="5" t="s">
        <v>219</v>
      </c>
      <c r="E529" s="5" t="s">
        <v>219</v>
      </c>
      <c r="F529" s="5"/>
      <c r="G529" s="5" t="s">
        <v>219</v>
      </c>
      <c r="H529" s="5"/>
      <c r="I529" s="5" t="s">
        <v>219</v>
      </c>
      <c r="J529" s="5">
        <v>1627</v>
      </c>
      <c r="K529" s="5">
        <v>571</v>
      </c>
      <c r="L529" s="5">
        <v>200</v>
      </c>
      <c r="M529" s="5">
        <v>2398</v>
      </c>
      <c r="N529" s="5">
        <v>9</v>
      </c>
      <c r="O529" s="5">
        <v>0</v>
      </c>
      <c r="P529" s="5">
        <v>2</v>
      </c>
      <c r="Q529" s="5">
        <v>2</v>
      </c>
      <c r="R529" s="5">
        <v>0</v>
      </c>
      <c r="S529" s="5">
        <v>0</v>
      </c>
      <c r="T529" s="5">
        <v>0</v>
      </c>
      <c r="U529" s="5">
        <v>0</v>
      </c>
    </row>
    <row r="530">
      <c r="A530" s="20" t="s">
        <v>1947</v>
      </c>
      <c r="B530" s="13" t="str">
        <f>HYPERLINK("http://www.viralnova.com/horror-shack/","http://www.viralnova.com/horror-shack/")</f>
        <v>http://www.viralnova.com/horror-shack/</v>
      </c>
      <c r="C530" s="5">
        <v>85</v>
      </c>
      <c r="D530" s="5" t="s">
        <v>219</v>
      </c>
      <c r="E530" s="5" t="s">
        <v>219</v>
      </c>
      <c r="F530" s="5"/>
      <c r="G530" s="5" t="s">
        <v>219</v>
      </c>
      <c r="H530" s="5"/>
      <c r="I530" s="5" t="s">
        <v>219</v>
      </c>
      <c r="J530" s="5">
        <v>853</v>
      </c>
      <c r="K530" s="5">
        <v>795</v>
      </c>
      <c r="L530" s="5">
        <v>722</v>
      </c>
      <c r="M530" s="5">
        <v>2370</v>
      </c>
      <c r="N530" s="5">
        <v>7</v>
      </c>
      <c r="O530" s="5">
        <v>0</v>
      </c>
      <c r="P530" s="5">
        <v>0</v>
      </c>
      <c r="Q530" s="5">
        <v>0</v>
      </c>
      <c r="R530" s="5">
        <v>1</v>
      </c>
      <c r="S530" s="5">
        <v>0</v>
      </c>
      <c r="T530" s="5">
        <v>0</v>
      </c>
      <c r="U530" s="5">
        <v>0</v>
      </c>
    </row>
    <row r="531">
      <c r="A531" s="20" t="s">
        <v>1948</v>
      </c>
      <c r="B531" s="13" t="str">
        <f>HYPERLINK("http://www.viralnova.com/quit-day-job/","http://www.viralnova.com/quit-day-job/")</f>
        <v>http://www.viralnova.com/quit-day-job/</v>
      </c>
      <c r="C531" s="5">
        <v>95</v>
      </c>
      <c r="D531" s="5" t="s">
        <v>219</v>
      </c>
      <c r="E531" s="5" t="s">
        <v>219</v>
      </c>
      <c r="F531" s="5"/>
      <c r="G531" s="5" t="s">
        <v>219</v>
      </c>
      <c r="H531" s="5"/>
      <c r="I531" s="5" t="s">
        <v>219</v>
      </c>
      <c r="J531" s="5">
        <v>1432</v>
      </c>
      <c r="K531" s="5">
        <v>655</v>
      </c>
      <c r="L531" s="5">
        <v>276</v>
      </c>
      <c r="M531" s="5">
        <v>2363</v>
      </c>
      <c r="N531" s="5">
        <v>12</v>
      </c>
      <c r="O531" s="5">
        <v>3</v>
      </c>
      <c r="P531" s="5">
        <v>48</v>
      </c>
      <c r="Q531" s="5">
        <v>48</v>
      </c>
      <c r="R531" s="5">
        <v>0</v>
      </c>
      <c r="S531" s="5">
        <v>0</v>
      </c>
      <c r="T531" s="5">
        <v>0</v>
      </c>
      <c r="U531" s="5">
        <v>0</v>
      </c>
    </row>
    <row r="532">
      <c r="A532" s="20" t="s">
        <v>1949</v>
      </c>
      <c r="B532" s="13" t="str">
        <f>HYPERLINK("http://www.viralnova.com/new-yorkers/","http://www.viralnova.com/new-yorkers/")</f>
        <v>http://www.viralnova.com/new-yorkers/</v>
      </c>
      <c r="C532" s="5">
        <v>84</v>
      </c>
      <c r="D532" s="5" t="s">
        <v>219</v>
      </c>
      <c r="E532" s="5" t="s">
        <v>219</v>
      </c>
      <c r="F532" s="5"/>
      <c r="G532" s="5" t="s">
        <v>219</v>
      </c>
      <c r="H532" s="5"/>
      <c r="I532" s="5" t="s">
        <v>219</v>
      </c>
      <c r="J532" s="5">
        <v>908</v>
      </c>
      <c r="K532" s="5">
        <v>884</v>
      </c>
      <c r="L532" s="5">
        <v>558</v>
      </c>
      <c r="M532" s="5">
        <v>2350</v>
      </c>
      <c r="N532" s="5">
        <v>32</v>
      </c>
      <c r="O532" s="5">
        <v>15</v>
      </c>
      <c r="P532" s="5">
        <v>11</v>
      </c>
      <c r="Q532" s="5">
        <v>11</v>
      </c>
      <c r="R532" s="5">
        <v>0</v>
      </c>
      <c r="S532" s="5">
        <v>0</v>
      </c>
      <c r="T532" s="5">
        <v>0</v>
      </c>
      <c r="U532" s="5">
        <v>0</v>
      </c>
    </row>
    <row r="533">
      <c r="A533" s="20" t="s">
        <v>1950</v>
      </c>
      <c r="B533" s="13" t="str">
        <f>HYPERLINK("http://www.viralnova.com/double-suicide/","http://www.viralnova.com/double-suicide/")</f>
        <v>http://www.viralnova.com/double-suicide/</v>
      </c>
      <c r="C533" s="5">
        <v>104</v>
      </c>
      <c r="D533" s="5" t="s">
        <v>219</v>
      </c>
      <c r="E533" s="5" t="s">
        <v>219</v>
      </c>
      <c r="F533" s="5"/>
      <c r="G533" s="5" t="s">
        <v>219</v>
      </c>
      <c r="H533" s="5"/>
      <c r="I533" s="5" t="s">
        <v>219</v>
      </c>
      <c r="J533" s="5">
        <v>1018</v>
      </c>
      <c r="K533" s="5">
        <v>795</v>
      </c>
      <c r="L533" s="5">
        <v>535</v>
      </c>
      <c r="M533" s="5">
        <v>2348</v>
      </c>
      <c r="N533" s="5">
        <v>4</v>
      </c>
      <c r="O533" s="5">
        <v>0</v>
      </c>
      <c r="P533" s="5">
        <v>1</v>
      </c>
      <c r="Q533" s="5">
        <v>1</v>
      </c>
      <c r="R533" s="5">
        <v>0</v>
      </c>
      <c r="S533" s="5">
        <v>0</v>
      </c>
      <c r="T533" s="5">
        <v>0</v>
      </c>
      <c r="U533" s="5">
        <v>0</v>
      </c>
    </row>
    <row r="534">
      <c r="A534" s="20" t="s">
        <v>1951</v>
      </c>
      <c r="B534" s="13" t="str">
        <f>HYPERLINK("http://www.viralnova.com/finland-halos/","http://www.viralnova.com/finland-halos/")</f>
        <v>http://www.viralnova.com/finland-halos/</v>
      </c>
      <c r="C534" s="5">
        <v>94</v>
      </c>
      <c r="D534" s="5" t="s">
        <v>219</v>
      </c>
      <c r="E534" s="5" t="s">
        <v>219</v>
      </c>
      <c r="F534" s="5"/>
      <c r="G534" s="5" t="s">
        <v>219</v>
      </c>
      <c r="H534" s="5"/>
      <c r="I534" s="5" t="s">
        <v>219</v>
      </c>
      <c r="J534" s="5">
        <v>1373</v>
      </c>
      <c r="K534" s="5">
        <v>637</v>
      </c>
      <c r="L534" s="5">
        <v>301</v>
      </c>
      <c r="M534" s="5">
        <v>2311</v>
      </c>
      <c r="N534" s="5">
        <v>2</v>
      </c>
      <c r="O534" s="5">
        <v>10</v>
      </c>
      <c r="P534" s="5">
        <v>27</v>
      </c>
      <c r="Q534" s="5">
        <v>27</v>
      </c>
      <c r="R534" s="5">
        <v>0</v>
      </c>
      <c r="S534" s="5">
        <v>0</v>
      </c>
      <c r="T534" s="5">
        <v>0</v>
      </c>
      <c r="U534" s="5">
        <v>0</v>
      </c>
    </row>
    <row r="535">
      <c r="A535" s="20" t="s">
        <v>1952</v>
      </c>
      <c r="B535" s="13" t="str">
        <f>HYPERLINK("http://www.viralnova.com/ice-hotel-quebec/","http://www.viralnova.com/ice-hotel-quebec/")</f>
        <v>http://www.viralnova.com/ice-hotel-quebec/</v>
      </c>
      <c r="C535" s="5">
        <v>82</v>
      </c>
      <c r="D535" s="5" t="s">
        <v>219</v>
      </c>
      <c r="E535" s="5" t="s">
        <v>219</v>
      </c>
      <c r="F535" s="5"/>
      <c r="G535" s="5" t="s">
        <v>219</v>
      </c>
      <c r="H535" s="5"/>
      <c r="I535" s="5" t="s">
        <v>219</v>
      </c>
      <c r="J535" s="5">
        <v>1027</v>
      </c>
      <c r="K535" s="5">
        <v>849</v>
      </c>
      <c r="L535" s="5">
        <v>397</v>
      </c>
      <c r="M535" s="5">
        <v>2273</v>
      </c>
      <c r="N535" s="5">
        <v>9</v>
      </c>
      <c r="O535" s="5">
        <v>1</v>
      </c>
      <c r="P535" s="5">
        <v>16</v>
      </c>
      <c r="Q535" s="5">
        <v>16</v>
      </c>
      <c r="R535" s="5">
        <v>1</v>
      </c>
      <c r="S535" s="5">
        <v>0</v>
      </c>
      <c r="T535" s="5">
        <v>32</v>
      </c>
      <c r="U535" s="5">
        <v>0</v>
      </c>
    </row>
    <row r="536">
      <c r="A536" s="20" t="s">
        <v>1953</v>
      </c>
      <c r="B536" s="13" t="str">
        <f>HYPERLINK("http://www.viralnova.com/disgusting-prison/","http://www.viralnova.com/disgusting-prison/")</f>
        <v>http://www.viralnova.com/disgusting-prison/</v>
      </c>
      <c r="C536" s="5">
        <v>92</v>
      </c>
      <c r="D536" s="5" t="s">
        <v>219</v>
      </c>
      <c r="E536" s="5" t="s">
        <v>219</v>
      </c>
      <c r="F536" s="5"/>
      <c r="G536" s="5" t="s">
        <v>219</v>
      </c>
      <c r="H536" s="5"/>
      <c r="I536" s="5" t="s">
        <v>219</v>
      </c>
      <c r="J536" s="5">
        <v>814</v>
      </c>
      <c r="K536" s="5">
        <v>779</v>
      </c>
      <c r="L536" s="5">
        <v>676</v>
      </c>
      <c r="M536" s="5">
        <v>2269</v>
      </c>
      <c r="N536" s="5">
        <v>22</v>
      </c>
      <c r="O536" s="5">
        <v>0</v>
      </c>
      <c r="P536" s="5">
        <v>1</v>
      </c>
      <c r="Q536" s="5">
        <v>1</v>
      </c>
      <c r="R536" s="5">
        <v>0</v>
      </c>
      <c r="S536" s="5">
        <v>0</v>
      </c>
      <c r="T536" s="5">
        <v>0</v>
      </c>
      <c r="U536" s="5">
        <v>0</v>
      </c>
    </row>
    <row r="537">
      <c r="A537" s="20" t="s">
        <v>1954</v>
      </c>
      <c r="B537" s="13" t="str">
        <f>HYPERLINK("http://www.viralnova.com/skunk-in-a-diaper/","http://www.viralnova.com/skunk-in-a-diaper/")</f>
        <v>http://www.viralnova.com/skunk-in-a-diaper/</v>
      </c>
      <c r="C537" s="5">
        <v>100</v>
      </c>
      <c r="D537" s="5" t="s">
        <v>219</v>
      </c>
      <c r="E537" s="5" t="s">
        <v>219</v>
      </c>
      <c r="F537" s="5"/>
      <c r="G537" s="5" t="s">
        <v>219</v>
      </c>
      <c r="H537" s="5"/>
      <c r="I537" s="5" t="s">
        <v>219</v>
      </c>
      <c r="J537" s="5">
        <v>1110</v>
      </c>
      <c r="K537" s="5">
        <v>663</v>
      </c>
      <c r="L537" s="5">
        <v>491</v>
      </c>
      <c r="M537" s="5">
        <v>2264</v>
      </c>
      <c r="N537" s="5">
        <v>16</v>
      </c>
      <c r="O537" s="5">
        <v>7</v>
      </c>
      <c r="P537" s="5">
        <v>37</v>
      </c>
      <c r="Q537" s="5">
        <v>37</v>
      </c>
      <c r="R537" s="5">
        <v>0</v>
      </c>
      <c r="S537" s="5">
        <v>0</v>
      </c>
      <c r="T537" s="5">
        <v>0</v>
      </c>
      <c r="U537" s="5">
        <v>0</v>
      </c>
    </row>
    <row r="538">
      <c r="A538" s="20" t="s">
        <v>1955</v>
      </c>
      <c r="B538" s="13" t="str">
        <f>HYPERLINK("http://www.viralnova.com/deceased-wife/","http://www.viralnova.com/deceased-wife/")</f>
        <v>http://www.viralnova.com/deceased-wife/</v>
      </c>
      <c r="C538" s="5">
        <v>93</v>
      </c>
      <c r="D538" s="5" t="s">
        <v>219</v>
      </c>
      <c r="E538" s="5" t="s">
        <v>219</v>
      </c>
      <c r="F538" s="5"/>
      <c r="G538" s="5" t="s">
        <v>219</v>
      </c>
      <c r="H538" s="5"/>
      <c r="I538" s="5" t="s">
        <v>219</v>
      </c>
      <c r="J538" s="5">
        <v>1741</v>
      </c>
      <c r="K538" s="5">
        <v>421</v>
      </c>
      <c r="L538" s="5">
        <v>91</v>
      </c>
      <c r="M538" s="5">
        <v>2253</v>
      </c>
      <c r="N538" s="5">
        <v>1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</row>
    <row r="539">
      <c r="A539" s="20" t="s">
        <v>1956</v>
      </c>
      <c r="B539" s="13" t="str">
        <f>HYPERLINK("http://www.viralnova.com/sketchbook/","http://www.viralnova.com/sketchbook/")</f>
        <v>http://www.viralnova.com/sketchbook/</v>
      </c>
      <c r="C539" s="5">
        <v>97</v>
      </c>
      <c r="D539" s="5" t="s">
        <v>219</v>
      </c>
      <c r="E539" s="5" t="s">
        <v>219</v>
      </c>
      <c r="F539" s="5"/>
      <c r="G539" s="5" t="s">
        <v>219</v>
      </c>
      <c r="H539" s="5"/>
      <c r="I539" s="5" t="s">
        <v>219</v>
      </c>
      <c r="J539" s="5">
        <v>1093</v>
      </c>
      <c r="K539" s="5">
        <v>779</v>
      </c>
      <c r="L539" s="5">
        <v>374</v>
      </c>
      <c r="M539" s="5">
        <v>2246</v>
      </c>
      <c r="N539" s="5">
        <v>16</v>
      </c>
      <c r="O539" s="5">
        <v>1</v>
      </c>
      <c r="P539" s="5">
        <v>73</v>
      </c>
      <c r="Q539" s="5">
        <v>73</v>
      </c>
      <c r="R539" s="5">
        <v>0</v>
      </c>
      <c r="S539" s="5">
        <v>0</v>
      </c>
      <c r="T539" s="5">
        <v>0</v>
      </c>
      <c r="U539" s="5">
        <v>0</v>
      </c>
    </row>
    <row r="540">
      <c r="A540" s="20" t="s">
        <v>1957</v>
      </c>
      <c r="B540" s="13" t="str">
        <f>HYPERLINK("http://www.viralnova.com/15-year-old-suicide/","http://www.viralnova.com/15-year-old-suicide/")</f>
        <v>http://www.viralnova.com/15-year-old-suicide/</v>
      </c>
      <c r="C540" s="5">
        <v>79</v>
      </c>
      <c r="D540" s="5" t="s">
        <v>219</v>
      </c>
      <c r="E540" s="5" t="s">
        <v>219</v>
      </c>
      <c r="F540" s="5"/>
      <c r="G540" s="5" t="s">
        <v>218</v>
      </c>
      <c r="H540" s="5"/>
      <c r="I540" s="5" t="s">
        <v>219</v>
      </c>
      <c r="J540" s="5">
        <v>788</v>
      </c>
      <c r="K540" s="5">
        <v>683</v>
      </c>
      <c r="L540" s="5">
        <v>736</v>
      </c>
      <c r="M540" s="5">
        <v>2207</v>
      </c>
      <c r="N540" s="5">
        <v>2</v>
      </c>
      <c r="O540" s="5">
        <v>1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</row>
    <row r="541">
      <c r="A541" s="20" t="s">
        <v>1958</v>
      </c>
      <c r="B541" s="13" t="str">
        <f>HYPERLINK("http://www.viralnova.com/dog-watches-others/","http://www.viralnova.com/dog-watches-others/")</f>
        <v>http://www.viralnova.com/dog-watches-others/</v>
      </c>
      <c r="C541" s="5">
        <v>86</v>
      </c>
      <c r="D541" s="5" t="s">
        <v>219</v>
      </c>
      <c r="E541" s="5" t="s">
        <v>219</v>
      </c>
      <c r="F541" s="5"/>
      <c r="G541" s="5" t="s">
        <v>219</v>
      </c>
      <c r="H541" s="5"/>
      <c r="I541" s="5" t="s">
        <v>219</v>
      </c>
      <c r="J541" s="5">
        <v>1369</v>
      </c>
      <c r="K541" s="5">
        <v>672</v>
      </c>
      <c r="L541" s="5">
        <v>164</v>
      </c>
      <c r="M541" s="5">
        <v>2205</v>
      </c>
      <c r="N541" s="5">
        <v>11</v>
      </c>
      <c r="O541" s="5">
        <v>3</v>
      </c>
      <c r="P541" s="5">
        <v>3</v>
      </c>
      <c r="Q541" s="5">
        <v>3</v>
      </c>
      <c r="R541" s="5">
        <v>0</v>
      </c>
      <c r="S541" s="5">
        <v>0</v>
      </c>
      <c r="T541" s="5">
        <v>0</v>
      </c>
      <c r="U541" s="5">
        <v>0</v>
      </c>
    </row>
    <row r="542">
      <c r="A542" s="20" t="s">
        <v>1959</v>
      </c>
      <c r="B542" s="13" t="str">
        <f>HYPERLINK("http://www.viralnova.com/arrest-kiss/","http://www.viralnova.com/arrest-kiss/")</f>
        <v>http://www.viralnova.com/arrest-kiss/</v>
      </c>
      <c r="C542" s="5">
        <v>78</v>
      </c>
      <c r="D542" s="5" t="s">
        <v>219</v>
      </c>
      <c r="E542" s="5" t="s">
        <v>219</v>
      </c>
      <c r="F542" s="5"/>
      <c r="G542" s="5" t="s">
        <v>219</v>
      </c>
      <c r="H542" s="5"/>
      <c r="I542" s="5" t="s">
        <v>219</v>
      </c>
      <c r="J542" s="5">
        <v>1312</v>
      </c>
      <c r="K542" s="5">
        <v>575</v>
      </c>
      <c r="L542" s="5">
        <v>288</v>
      </c>
      <c r="M542" s="5">
        <v>2175</v>
      </c>
      <c r="N542" s="5">
        <v>4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</row>
    <row r="543">
      <c r="A543" s="20" t="s">
        <v>1960</v>
      </c>
      <c r="B543" s="13" t="str">
        <f>HYPERLINK("http://www.viralnova.com/prosthetic-eye/","http://www.viralnova.com/prosthetic-eye/")</f>
        <v>http://www.viralnova.com/prosthetic-eye/</v>
      </c>
      <c r="C543" s="5">
        <v>98</v>
      </c>
      <c r="D543" s="5" t="s">
        <v>219</v>
      </c>
      <c r="E543" s="5" t="s">
        <v>219</v>
      </c>
      <c r="F543" s="5"/>
      <c r="G543" s="5" t="s">
        <v>219</v>
      </c>
      <c r="H543" s="5"/>
      <c r="I543" s="5" t="s">
        <v>219</v>
      </c>
      <c r="J543" s="5">
        <v>1479</v>
      </c>
      <c r="K543" s="5">
        <v>384</v>
      </c>
      <c r="L543" s="5">
        <v>304</v>
      </c>
      <c r="M543" s="5">
        <v>2167</v>
      </c>
      <c r="N543" s="5">
        <v>6</v>
      </c>
      <c r="O543" s="5">
        <v>1</v>
      </c>
      <c r="P543" s="5">
        <v>2</v>
      </c>
      <c r="Q543" s="5">
        <v>2</v>
      </c>
      <c r="R543" s="5">
        <v>1</v>
      </c>
      <c r="S543" s="5">
        <v>0</v>
      </c>
      <c r="T543" s="5">
        <v>0</v>
      </c>
      <c r="U543" s="5">
        <v>0</v>
      </c>
    </row>
    <row r="544">
      <c r="A544" s="20" t="s">
        <v>1961</v>
      </c>
      <c r="B544" s="13" t="str">
        <f>HYPERLINK("http://www.viralnova.com/ghost-town/","http://www.viralnova.com/ghost-town/")</f>
        <v>http://www.viralnova.com/ghost-town/</v>
      </c>
      <c r="C544" s="5">
        <v>98</v>
      </c>
      <c r="D544" s="5" t="s">
        <v>219</v>
      </c>
      <c r="E544" s="5" t="s">
        <v>219</v>
      </c>
      <c r="F544" s="5"/>
      <c r="G544" s="5" t="s">
        <v>219</v>
      </c>
      <c r="H544" s="5"/>
      <c r="I544" s="5" t="s">
        <v>219</v>
      </c>
      <c r="J544" s="5">
        <v>1253</v>
      </c>
      <c r="K544" s="5">
        <v>543</v>
      </c>
      <c r="L544" s="5">
        <v>311</v>
      </c>
      <c r="M544" s="5">
        <v>2107</v>
      </c>
      <c r="N544" s="5">
        <v>12</v>
      </c>
      <c r="O544" s="5">
        <v>5</v>
      </c>
      <c r="P544" s="5">
        <v>10</v>
      </c>
      <c r="Q544" s="5">
        <v>10</v>
      </c>
      <c r="R544" s="5">
        <v>2</v>
      </c>
      <c r="S544" s="5">
        <v>0</v>
      </c>
      <c r="T544" s="5">
        <v>0</v>
      </c>
      <c r="U544" s="5">
        <v>0</v>
      </c>
    </row>
    <row r="545">
      <c r="A545" s="20" t="s">
        <v>1962</v>
      </c>
      <c r="B545" s="13" t="str">
        <f>HYPERLINK("http://www.viralnova.com/cool-prosthetics/","http://www.viralnova.com/cool-prosthetics/")</f>
        <v>http://www.viralnova.com/cool-prosthetics/</v>
      </c>
      <c r="C545" s="5">
        <v>82</v>
      </c>
      <c r="D545" s="5" t="s">
        <v>219</v>
      </c>
      <c r="E545" s="5" t="s">
        <v>219</v>
      </c>
      <c r="F545" s="5"/>
      <c r="G545" s="5" t="s">
        <v>219</v>
      </c>
      <c r="H545" s="5"/>
      <c r="I545" s="5" t="s">
        <v>219</v>
      </c>
      <c r="J545" s="5">
        <v>1208</v>
      </c>
      <c r="K545" s="5">
        <v>577</v>
      </c>
      <c r="L545" s="5">
        <v>263</v>
      </c>
      <c r="M545" s="5">
        <v>2048</v>
      </c>
      <c r="N545" s="5">
        <v>18</v>
      </c>
      <c r="O545" s="5">
        <v>0</v>
      </c>
      <c r="P545" s="5">
        <v>14</v>
      </c>
      <c r="Q545" s="5">
        <v>14</v>
      </c>
      <c r="R545" s="5">
        <v>0</v>
      </c>
      <c r="S545" s="5">
        <v>0</v>
      </c>
      <c r="T545" s="5">
        <v>0</v>
      </c>
      <c r="U545" s="5">
        <v>0</v>
      </c>
    </row>
    <row r="546">
      <c r="A546" s="20" t="s">
        <v>1963</v>
      </c>
      <c r="B546" s="13" t="str">
        <f>HYPERLINK("http://www.viralnova.com/lapland-finland-photos/","http://www.viralnova.com/lapland-finland-photos/")</f>
        <v>http://www.viralnova.com/lapland-finland-photos/</v>
      </c>
      <c r="C546" s="5">
        <v>94</v>
      </c>
      <c r="D546" s="5" t="s">
        <v>219</v>
      </c>
      <c r="E546" s="5" t="s">
        <v>219</v>
      </c>
      <c r="F546" s="5"/>
      <c r="G546" s="5" t="s">
        <v>219</v>
      </c>
      <c r="H546" s="5"/>
      <c r="I546" s="5" t="s">
        <v>219</v>
      </c>
      <c r="J546" s="5">
        <v>1036</v>
      </c>
      <c r="K546" s="5">
        <v>619</v>
      </c>
      <c r="L546" s="5">
        <v>388</v>
      </c>
      <c r="M546" s="5">
        <v>2043</v>
      </c>
      <c r="N546" s="5">
        <v>19</v>
      </c>
      <c r="O546" s="5">
        <v>3</v>
      </c>
      <c r="P546" s="5">
        <v>30</v>
      </c>
      <c r="Q546" s="5">
        <v>30</v>
      </c>
      <c r="R546" s="5">
        <v>0</v>
      </c>
      <c r="S546" s="5">
        <v>0</v>
      </c>
      <c r="T546" s="5">
        <v>1</v>
      </c>
      <c r="U546" s="5">
        <v>0</v>
      </c>
    </row>
    <row r="547">
      <c r="A547" s="20" t="s">
        <v>1964</v>
      </c>
      <c r="B547" s="13" t="str">
        <f>HYPERLINK("http://www.viralnova.com/gandhis-letter-hitler/","http://www.viralnova.com/gandhis-letter-hitler/")</f>
        <v>http://www.viralnova.com/gandhis-letter-hitler/</v>
      </c>
      <c r="C547" s="5">
        <v>50</v>
      </c>
      <c r="D547" s="5" t="s">
        <v>219</v>
      </c>
      <c r="E547" s="5" t="s">
        <v>219</v>
      </c>
      <c r="F547" s="5"/>
      <c r="G547" s="5" t="s">
        <v>219</v>
      </c>
      <c r="H547" s="5"/>
      <c r="I547" s="5" t="s">
        <v>219</v>
      </c>
      <c r="J547" s="5">
        <v>1212</v>
      </c>
      <c r="K547" s="5">
        <v>490</v>
      </c>
      <c r="L547" s="5">
        <v>246</v>
      </c>
      <c r="M547" s="5">
        <v>1948</v>
      </c>
      <c r="N547" s="5">
        <v>0</v>
      </c>
      <c r="O547" s="5">
        <v>0</v>
      </c>
      <c r="P547" s="5">
        <v>1</v>
      </c>
      <c r="Q547" s="5">
        <v>1</v>
      </c>
      <c r="R547" s="5">
        <v>0</v>
      </c>
      <c r="S547" s="5">
        <v>0</v>
      </c>
      <c r="T547" s="5">
        <v>0</v>
      </c>
      <c r="U547" s="5">
        <v>0</v>
      </c>
    </row>
    <row r="548">
      <c r="A548" s="20" t="s">
        <v>1965</v>
      </c>
      <c r="B548" s="13" t="str">
        <f>HYPERLINK("http://www.viralnova.com/incredible-storm-photos/","http://www.viralnova.com/incredible-storm-photos/")</f>
        <v>http://www.viralnova.com/incredible-storm-photos/</v>
      </c>
      <c r="C548" s="5">
        <v>98</v>
      </c>
      <c r="D548" s="5" t="s">
        <v>219</v>
      </c>
      <c r="E548" s="5" t="s">
        <v>219</v>
      </c>
      <c r="F548" s="5"/>
      <c r="G548" s="5" t="s">
        <v>219</v>
      </c>
      <c r="H548" s="5"/>
      <c r="I548" s="5" t="s">
        <v>219</v>
      </c>
      <c r="J548" s="5">
        <v>973</v>
      </c>
      <c r="K548" s="5">
        <v>729</v>
      </c>
      <c r="L548" s="5">
        <v>235</v>
      </c>
      <c r="M548" s="5">
        <v>1937</v>
      </c>
      <c r="N548" s="5">
        <v>7</v>
      </c>
      <c r="O548" s="5">
        <v>2</v>
      </c>
      <c r="P548" s="5">
        <v>72</v>
      </c>
      <c r="Q548" s="5">
        <v>72</v>
      </c>
      <c r="R548" s="5">
        <v>0</v>
      </c>
      <c r="S548" s="5">
        <v>0</v>
      </c>
      <c r="T548" s="5">
        <v>8</v>
      </c>
      <c r="U548" s="5">
        <v>0</v>
      </c>
    </row>
    <row r="549">
      <c r="A549" s="20" t="s">
        <v>1966</v>
      </c>
      <c r="B549" s="13" t="str">
        <f>HYPERLINK("http://www.viralnova.com/pretty-or-ugly/","http://www.viralnova.com/pretty-or-ugly/")</f>
        <v>http://www.viralnova.com/pretty-or-ugly/</v>
      </c>
      <c r="C549" s="5">
        <v>89</v>
      </c>
      <c r="D549" s="5" t="s">
        <v>219</v>
      </c>
      <c r="E549" s="5" t="s">
        <v>219</v>
      </c>
      <c r="F549" s="5"/>
      <c r="G549" s="5" t="s">
        <v>219</v>
      </c>
      <c r="H549" s="5"/>
      <c r="I549" s="5" t="s">
        <v>219</v>
      </c>
      <c r="J549" s="5">
        <v>628</v>
      </c>
      <c r="K549" s="5">
        <v>846</v>
      </c>
      <c r="L549" s="5">
        <v>463</v>
      </c>
      <c r="M549" s="5">
        <v>1937</v>
      </c>
      <c r="N549" s="5">
        <v>7</v>
      </c>
      <c r="O549" s="5">
        <v>0</v>
      </c>
      <c r="P549" s="5">
        <v>2</v>
      </c>
      <c r="Q549" s="5">
        <v>2</v>
      </c>
      <c r="R549" s="5">
        <v>0</v>
      </c>
      <c r="S549" s="5">
        <v>0</v>
      </c>
      <c r="T549" s="5">
        <v>0</v>
      </c>
      <c r="U549" s="5">
        <v>0</v>
      </c>
    </row>
    <row r="550">
      <c r="A550" s="20" t="s">
        <v>1967</v>
      </c>
      <c r="B550" s="13" t="str">
        <f>HYPERLINK("http://www.viralnova.com/awesome-rooms/","http://www.viralnova.com/awesome-rooms/")</f>
        <v>http://www.viralnova.com/awesome-rooms/</v>
      </c>
      <c r="C550" s="5">
        <v>92</v>
      </c>
      <c r="D550" s="5" t="s">
        <v>219</v>
      </c>
      <c r="E550" s="5" t="s">
        <v>219</v>
      </c>
      <c r="F550" s="5"/>
      <c r="G550" s="5" t="s">
        <v>219</v>
      </c>
      <c r="H550" s="5"/>
      <c r="I550" s="5" t="s">
        <v>219</v>
      </c>
      <c r="J550" s="5">
        <v>1000</v>
      </c>
      <c r="K550" s="5">
        <v>508</v>
      </c>
      <c r="L550" s="5">
        <v>411</v>
      </c>
      <c r="M550" s="5">
        <v>1919</v>
      </c>
      <c r="N550" s="5">
        <v>20</v>
      </c>
      <c r="O550" s="5">
        <v>3</v>
      </c>
      <c r="P550" s="5">
        <v>198</v>
      </c>
      <c r="Q550" s="5">
        <v>198</v>
      </c>
      <c r="R550" s="5">
        <v>0</v>
      </c>
      <c r="S550" s="5">
        <v>0</v>
      </c>
      <c r="T550" s="5">
        <v>0</v>
      </c>
      <c r="U550" s="5">
        <v>0</v>
      </c>
    </row>
    <row r="551">
      <c r="A551" s="20" t="s">
        <v>1968</v>
      </c>
      <c r="B551" s="13" t="str">
        <f>HYPERLINK("http://www.viralnova.com/cavin-bounce/","http://www.viralnova.com/cavin-bounce/")</f>
        <v>http://www.viralnova.com/cavin-bounce/</v>
      </c>
      <c r="C551" s="5">
        <v>87</v>
      </c>
      <c r="D551" s="5" t="s">
        <v>219</v>
      </c>
      <c r="E551" s="5" t="s">
        <v>219</v>
      </c>
      <c r="F551" s="5"/>
      <c r="G551" s="5" t="s">
        <v>219</v>
      </c>
      <c r="H551" s="5"/>
      <c r="I551" s="5" t="s">
        <v>219</v>
      </c>
      <c r="J551" s="5">
        <v>1214</v>
      </c>
      <c r="K551" s="5">
        <v>522</v>
      </c>
      <c r="L551" s="5">
        <v>143</v>
      </c>
      <c r="M551" s="5">
        <v>1879</v>
      </c>
      <c r="N551" s="5">
        <v>2</v>
      </c>
      <c r="O551" s="5">
        <v>0</v>
      </c>
      <c r="P551" s="5">
        <v>1</v>
      </c>
      <c r="Q551" s="5">
        <v>1</v>
      </c>
      <c r="R551" s="5">
        <v>0</v>
      </c>
      <c r="S551" s="5">
        <v>0</v>
      </c>
      <c r="T551" s="5">
        <v>0</v>
      </c>
      <c r="U551" s="5">
        <v>0</v>
      </c>
    </row>
    <row r="552">
      <c r="A552" s="20" t="s">
        <v>1969</v>
      </c>
      <c r="B552" s="13" t="str">
        <f>HYPERLINK("http://www.viralnova.com/restaurant-server-art/","http://www.viralnova.com/restaurant-server-art/")</f>
        <v>http://www.viralnova.com/restaurant-server-art/</v>
      </c>
      <c r="C552" s="5">
        <v>76</v>
      </c>
      <c r="D552" s="5" t="s">
        <v>219</v>
      </c>
      <c r="E552" s="5" t="s">
        <v>219</v>
      </c>
      <c r="F552" s="5"/>
      <c r="G552" s="5" t="s">
        <v>219</v>
      </c>
      <c r="H552" s="5"/>
      <c r="I552" s="5" t="s">
        <v>219</v>
      </c>
      <c r="J552" s="5">
        <v>912</v>
      </c>
      <c r="K552" s="5">
        <v>738</v>
      </c>
      <c r="L552" s="5">
        <v>220</v>
      </c>
      <c r="M552" s="5">
        <v>1870</v>
      </c>
      <c r="N552" s="5">
        <v>9</v>
      </c>
      <c r="O552" s="5">
        <v>0</v>
      </c>
      <c r="P552" s="5">
        <v>9</v>
      </c>
      <c r="Q552" s="5">
        <v>9</v>
      </c>
      <c r="R552" s="5">
        <v>0</v>
      </c>
      <c r="S552" s="5">
        <v>0</v>
      </c>
      <c r="T552" s="5">
        <v>0</v>
      </c>
      <c r="U552" s="5">
        <v>0</v>
      </c>
    </row>
    <row r="553">
      <c r="A553" s="20" t="s">
        <v>1970</v>
      </c>
      <c r="B553" s="13" t="str">
        <f>HYPERLINK("http://www.viralnova.com/two-line-horror-stories/","http://www.viralnova.com/two-line-horror-stories/")</f>
        <v>http://www.viralnova.com/two-line-horror-stories/</v>
      </c>
      <c r="C553" s="5">
        <v>90</v>
      </c>
      <c r="D553" s="5" t="s">
        <v>219</v>
      </c>
      <c r="E553" s="5" t="s">
        <v>219</v>
      </c>
      <c r="F553" s="5"/>
      <c r="G553" s="5" t="s">
        <v>219</v>
      </c>
      <c r="H553" s="5"/>
      <c r="I553" s="5" t="s">
        <v>219</v>
      </c>
      <c r="J553" s="5">
        <v>511</v>
      </c>
      <c r="K553" s="5">
        <v>793</v>
      </c>
      <c r="L553" s="5">
        <v>555</v>
      </c>
      <c r="M553" s="5">
        <v>1859</v>
      </c>
      <c r="N553" s="5">
        <v>23</v>
      </c>
      <c r="O553" s="5">
        <v>6</v>
      </c>
      <c r="P553" s="5">
        <v>4</v>
      </c>
      <c r="Q553" s="5">
        <v>4</v>
      </c>
      <c r="R553" s="5">
        <v>0</v>
      </c>
      <c r="S553" s="5">
        <v>0</v>
      </c>
      <c r="T553" s="5">
        <v>10931</v>
      </c>
      <c r="U553" s="5">
        <v>0</v>
      </c>
    </row>
    <row r="554">
      <c r="A554" s="20" t="s">
        <v>1971</v>
      </c>
      <c r="B554" s="13" t="str">
        <f>HYPERLINK("http://www.viralnova.com/winter-is-beautiful/","http://www.viralnova.com/winter-is-beautiful/")</f>
        <v>http://www.viralnova.com/winter-is-beautiful/</v>
      </c>
      <c r="C554" s="5">
        <v>88</v>
      </c>
      <c r="D554" s="5" t="s">
        <v>219</v>
      </c>
      <c r="E554" s="5" t="s">
        <v>219</v>
      </c>
      <c r="F554" s="5"/>
      <c r="G554" s="5" t="s">
        <v>219</v>
      </c>
      <c r="H554" s="5"/>
      <c r="I554" s="5" t="s">
        <v>219</v>
      </c>
      <c r="J554" s="5">
        <v>986</v>
      </c>
      <c r="K554" s="5">
        <v>533</v>
      </c>
      <c r="L554" s="5">
        <v>331</v>
      </c>
      <c r="M554" s="5">
        <v>1850</v>
      </c>
      <c r="N554" s="5">
        <v>8</v>
      </c>
      <c r="O554" s="5">
        <v>0</v>
      </c>
      <c r="P554" s="5">
        <v>99</v>
      </c>
      <c r="Q554" s="5">
        <v>99</v>
      </c>
      <c r="R554" s="5">
        <v>0</v>
      </c>
      <c r="S554" s="5">
        <v>1</v>
      </c>
      <c r="T554" s="5">
        <v>54</v>
      </c>
      <c r="U554" s="5">
        <v>0</v>
      </c>
    </row>
    <row r="555">
      <c r="A555" s="20" t="s">
        <v>1972</v>
      </c>
      <c r="B555" s="13" t="str">
        <f>HYPERLINK("http://www.viralnova.com/au-vieux-panier-hotel/","http://www.viralnova.com/au-vieux-panier-hotel/")</f>
        <v>http://www.viralnova.com/au-vieux-panier-hotel/</v>
      </c>
      <c r="C555" s="5">
        <v>78</v>
      </c>
      <c r="D555" s="5" t="s">
        <v>219</v>
      </c>
      <c r="E555" s="5" t="s">
        <v>219</v>
      </c>
      <c r="F555" s="5"/>
      <c r="G555" s="5" t="s">
        <v>219</v>
      </c>
      <c r="H555" s="5"/>
      <c r="I555" s="5" t="s">
        <v>219</v>
      </c>
      <c r="J555" s="5">
        <v>867</v>
      </c>
      <c r="K555" s="5">
        <v>686</v>
      </c>
      <c r="L555" s="5">
        <v>293</v>
      </c>
      <c r="M555" s="5">
        <v>1846</v>
      </c>
      <c r="N555" s="5">
        <v>25</v>
      </c>
      <c r="O555" s="5">
        <v>4</v>
      </c>
      <c r="P555" s="5">
        <v>26</v>
      </c>
      <c r="Q555" s="5">
        <v>26</v>
      </c>
      <c r="R555" s="5">
        <v>3</v>
      </c>
      <c r="S555" s="5">
        <v>0</v>
      </c>
      <c r="T555" s="5">
        <v>58</v>
      </c>
      <c r="U555" s="5">
        <v>0</v>
      </c>
    </row>
    <row r="556">
      <c r="A556" s="20" t="s">
        <v>1973</v>
      </c>
      <c r="B556" s="13" t="str">
        <f>HYPERLINK("http://www.viralnova.com/hero-boyfriend-is-slain/","http://www.viralnova.com/hero-boyfriend-is-slain/")</f>
        <v>http://www.viralnova.com/hero-boyfriend-is-slain/</v>
      </c>
      <c r="C556" s="5">
        <v>51</v>
      </c>
      <c r="D556" s="5" t="s">
        <v>219</v>
      </c>
      <c r="E556" s="5" t="s">
        <v>219</v>
      </c>
      <c r="F556" s="5"/>
      <c r="G556" s="5" t="s">
        <v>219</v>
      </c>
      <c r="H556" s="5"/>
      <c r="I556" s="5" t="s">
        <v>219</v>
      </c>
      <c r="J556" s="5">
        <v>1343</v>
      </c>
      <c r="K556" s="5">
        <v>311</v>
      </c>
      <c r="L556" s="5">
        <v>181</v>
      </c>
      <c r="M556" s="5">
        <v>1835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</row>
    <row r="557">
      <c r="A557" s="20" t="s">
        <v>1974</v>
      </c>
      <c r="B557" s="13" t="str">
        <f>HYPERLINK("http://www.viralnova.com/parents-celebrate-daughters-birthday/","http://www.viralnova.com/parents-celebrate-daughters-birthday/")</f>
        <v>http://www.viralnova.com/parents-celebrate-daughters-birthday/</v>
      </c>
      <c r="C557" s="5">
        <v>84</v>
      </c>
      <c r="D557" s="5" t="s">
        <v>219</v>
      </c>
      <c r="E557" s="5" t="s">
        <v>219</v>
      </c>
      <c r="F557" s="5"/>
      <c r="G557" s="5" t="s">
        <v>219</v>
      </c>
      <c r="H557" s="5"/>
      <c r="I557" s="5" t="s">
        <v>219</v>
      </c>
      <c r="J557" s="5">
        <v>1434</v>
      </c>
      <c r="K557" s="5">
        <v>318</v>
      </c>
      <c r="L557" s="5">
        <v>71</v>
      </c>
      <c r="M557" s="5">
        <v>1823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</row>
    <row r="558">
      <c r="A558" s="20" t="s">
        <v>1975</v>
      </c>
      <c r="B558" s="13" t="str">
        <f>HYPERLINK("http://www.viralnova.com/annual-igloo/","http://www.viralnova.com/annual-igloo/")</f>
        <v>http://www.viralnova.com/annual-igloo/</v>
      </c>
      <c r="C558" s="5">
        <v>89</v>
      </c>
      <c r="D558" s="5" t="s">
        <v>219</v>
      </c>
      <c r="E558" s="5" t="s">
        <v>219</v>
      </c>
      <c r="F558" s="5"/>
      <c r="G558" s="5" t="s">
        <v>219</v>
      </c>
      <c r="H558" s="5"/>
      <c r="I558" s="5" t="s">
        <v>219</v>
      </c>
      <c r="J558" s="5">
        <v>1178</v>
      </c>
      <c r="K558" s="5">
        <v>500</v>
      </c>
      <c r="L558" s="5">
        <v>145</v>
      </c>
      <c r="M558" s="5">
        <v>1823</v>
      </c>
      <c r="N558" s="5">
        <v>5</v>
      </c>
      <c r="O558" s="5">
        <v>0</v>
      </c>
      <c r="P558" s="5">
        <v>2</v>
      </c>
      <c r="Q558" s="5">
        <v>2</v>
      </c>
      <c r="R558" s="5">
        <v>0</v>
      </c>
      <c r="S558" s="5">
        <v>0</v>
      </c>
      <c r="T558" s="5">
        <v>0</v>
      </c>
      <c r="U558" s="5">
        <v>0</v>
      </c>
    </row>
    <row r="559">
      <c r="A559" s="20" t="s">
        <v>1976</v>
      </c>
      <c r="B559" s="13" t="str">
        <f>HYPERLINK("http://www.viralnova.com/bride-nearly-dies/","http://www.viralnova.com/bride-nearly-dies/")</f>
        <v>http://www.viralnova.com/bride-nearly-dies/</v>
      </c>
      <c r="C559" s="5">
        <v>47</v>
      </c>
      <c r="D559" s="5" t="s">
        <v>219</v>
      </c>
      <c r="E559" s="5" t="s">
        <v>219</v>
      </c>
      <c r="F559" s="5"/>
      <c r="G559" s="5" t="s">
        <v>219</v>
      </c>
      <c r="H559" s="5"/>
      <c r="I559" s="5" t="s">
        <v>219</v>
      </c>
      <c r="J559" s="5">
        <v>1591</v>
      </c>
      <c r="K559" s="5">
        <v>177</v>
      </c>
      <c r="L559" s="5">
        <v>26</v>
      </c>
      <c r="M559" s="5">
        <v>1794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</row>
    <row r="560">
      <c r="A560" s="20" t="s">
        <v>1977</v>
      </c>
      <c r="B560" s="13" t="str">
        <f>HYPERLINK("http://www.viralnova.com/firefighter-room/","http://www.viralnova.com/firefighter-room/")</f>
        <v>http://www.viralnova.com/firefighter-room/</v>
      </c>
      <c r="C560" s="5">
        <v>87</v>
      </c>
      <c r="D560" s="5" t="s">
        <v>219</v>
      </c>
      <c r="E560" s="5" t="s">
        <v>219</v>
      </c>
      <c r="F560" s="5"/>
      <c r="G560" s="5" t="s">
        <v>219</v>
      </c>
      <c r="H560" s="5"/>
      <c r="I560" s="5" t="s">
        <v>219</v>
      </c>
      <c r="J560" s="5">
        <v>923</v>
      </c>
      <c r="K560" s="5">
        <v>621</v>
      </c>
      <c r="L560" s="5">
        <v>238</v>
      </c>
      <c r="M560" s="5">
        <v>1782</v>
      </c>
      <c r="N560" s="5">
        <v>3</v>
      </c>
      <c r="O560" s="5">
        <v>1</v>
      </c>
      <c r="P560" s="5">
        <v>6</v>
      </c>
      <c r="Q560" s="5">
        <v>6</v>
      </c>
      <c r="R560" s="5">
        <v>0</v>
      </c>
      <c r="S560" s="5">
        <v>0</v>
      </c>
      <c r="T560" s="5">
        <v>0</v>
      </c>
      <c r="U560" s="5">
        <v>0</v>
      </c>
    </row>
    <row r="561">
      <c r="A561" s="20" t="s">
        <v>1978</v>
      </c>
      <c r="B561" s="13" t="str">
        <f>HYPERLINK("http://www.viralnova.com/jeremy-gillitzer/","http://www.viralnova.com/jeremy-gillitzer/")</f>
        <v>http://www.viralnova.com/jeremy-gillitzer/</v>
      </c>
      <c r="C561" s="5">
        <v>93</v>
      </c>
      <c r="D561" s="5" t="s">
        <v>219</v>
      </c>
      <c r="E561" s="5" t="s">
        <v>219</v>
      </c>
      <c r="F561" s="5"/>
      <c r="G561" s="5" t="s">
        <v>219</v>
      </c>
      <c r="H561" s="5"/>
      <c r="I561" s="5" t="s">
        <v>219</v>
      </c>
      <c r="J561" s="5">
        <v>687</v>
      </c>
      <c r="K561" s="5">
        <v>702</v>
      </c>
      <c r="L561" s="5">
        <v>376</v>
      </c>
      <c r="M561" s="5">
        <v>1765</v>
      </c>
      <c r="N561" s="5">
        <v>11</v>
      </c>
      <c r="O561" s="5">
        <v>0</v>
      </c>
      <c r="P561" s="5">
        <v>1</v>
      </c>
      <c r="Q561" s="5">
        <v>1</v>
      </c>
      <c r="R561" s="5">
        <v>0</v>
      </c>
      <c r="S561" s="5">
        <v>0</v>
      </c>
      <c r="T561" s="5">
        <v>0</v>
      </c>
      <c r="U561" s="5">
        <v>0</v>
      </c>
    </row>
    <row r="562">
      <c r="A562" s="20" t="s">
        <v>1979</v>
      </c>
      <c r="B562" s="13" t="str">
        <f>HYPERLINK("http://www.viralnova.com/grand-canyon/","http://www.viralnova.com/grand-canyon/")</f>
        <v>http://www.viralnova.com/grand-canyon/</v>
      </c>
      <c r="C562" s="5">
        <v>86</v>
      </c>
      <c r="D562" s="5" t="s">
        <v>219</v>
      </c>
      <c r="E562" s="5" t="s">
        <v>219</v>
      </c>
      <c r="F562" s="5"/>
      <c r="G562" s="5" t="s">
        <v>219</v>
      </c>
      <c r="H562" s="5"/>
      <c r="I562" s="5" t="s">
        <v>219</v>
      </c>
      <c r="J562" s="5">
        <v>987</v>
      </c>
      <c r="K562" s="5">
        <v>492</v>
      </c>
      <c r="L562" s="5">
        <v>250</v>
      </c>
      <c r="M562" s="5">
        <v>1729</v>
      </c>
      <c r="N562" s="5">
        <v>18</v>
      </c>
      <c r="O562" s="5">
        <v>0</v>
      </c>
      <c r="P562" s="5">
        <v>3</v>
      </c>
      <c r="Q562" s="5">
        <v>3</v>
      </c>
      <c r="R562" s="5">
        <v>0</v>
      </c>
      <c r="S562" s="5">
        <v>0</v>
      </c>
      <c r="T562" s="5">
        <v>0</v>
      </c>
      <c r="U562" s="5">
        <v>0</v>
      </c>
    </row>
    <row r="563">
      <c r="A563" s="20" t="s">
        <v>1980</v>
      </c>
      <c r="B563" s="13" t="str">
        <f>HYPERLINK("http://www.viralnova.com/abortionist-poem/","http://www.viralnova.com/abortionist-poem/")</f>
        <v>http://www.viralnova.com/abortionist-poem/</v>
      </c>
      <c r="C563" s="5">
        <v>94</v>
      </c>
      <c r="D563" s="5" t="s">
        <v>219</v>
      </c>
      <c r="E563" s="5" t="s">
        <v>219</v>
      </c>
      <c r="F563" s="5"/>
      <c r="G563" s="5" t="s">
        <v>219</v>
      </c>
      <c r="H563" s="5"/>
      <c r="I563" s="5" t="s">
        <v>219</v>
      </c>
      <c r="J563" s="5">
        <v>560</v>
      </c>
      <c r="K563" s="5">
        <v>444</v>
      </c>
      <c r="L563" s="5">
        <v>724</v>
      </c>
      <c r="M563" s="5">
        <v>1728</v>
      </c>
      <c r="N563" s="5">
        <v>3</v>
      </c>
      <c r="O563" s="5">
        <v>0</v>
      </c>
      <c r="P563" s="5">
        <v>1</v>
      </c>
      <c r="Q563" s="5">
        <v>1</v>
      </c>
      <c r="R563" s="5">
        <v>0</v>
      </c>
      <c r="S563" s="5">
        <v>0</v>
      </c>
      <c r="T563" s="5">
        <v>0</v>
      </c>
      <c r="U563" s="5">
        <v>0</v>
      </c>
    </row>
    <row r="564">
      <c r="A564" s="20" t="s">
        <v>1981</v>
      </c>
      <c r="B564" s="13" t="str">
        <f>HYPERLINK("http://www.viralnova.com/chinese-love-story/","http://www.viralnova.com/chinese-love-story/")</f>
        <v>http://www.viralnova.com/chinese-love-story/</v>
      </c>
      <c r="C564" s="5">
        <v>100</v>
      </c>
      <c r="D564" s="5" t="s">
        <v>219</v>
      </c>
      <c r="E564" s="5" t="s">
        <v>219</v>
      </c>
      <c r="F564" s="5"/>
      <c r="G564" s="5" t="s">
        <v>219</v>
      </c>
      <c r="H564" s="5"/>
      <c r="I564" s="5" t="s">
        <v>219</v>
      </c>
      <c r="J564" s="5">
        <v>832</v>
      </c>
      <c r="K564" s="5">
        <v>698</v>
      </c>
      <c r="L564" s="5">
        <v>196</v>
      </c>
      <c r="M564" s="5">
        <v>1726</v>
      </c>
      <c r="N564" s="5">
        <v>22</v>
      </c>
      <c r="O564" s="5">
        <v>5</v>
      </c>
      <c r="P564" s="5">
        <v>6</v>
      </c>
      <c r="Q564" s="5">
        <v>6</v>
      </c>
      <c r="R564" s="5">
        <v>0</v>
      </c>
      <c r="S564" s="5">
        <v>0</v>
      </c>
      <c r="T564" s="5">
        <v>0</v>
      </c>
      <c r="U564" s="5">
        <v>0</v>
      </c>
    </row>
    <row r="565">
      <c r="A565" s="20" t="s">
        <v>1982</v>
      </c>
      <c r="B565" s="13" t="str">
        <f>HYPERLINK("http://www.viralnova.com/pregnant-mothers-weightlifting/","http://www.viralnova.com/pregnant-mothers-weightlifting/")</f>
        <v>http://www.viralnova.com/pregnant-mothers-weightlifting/</v>
      </c>
      <c r="C565" s="5">
        <v>70</v>
      </c>
      <c r="D565" s="5" t="s">
        <v>219</v>
      </c>
      <c r="E565" s="5" t="s">
        <v>219</v>
      </c>
      <c r="F565" s="5"/>
      <c r="G565" s="5" t="s">
        <v>219</v>
      </c>
      <c r="H565" s="5"/>
      <c r="I565" s="5" t="s">
        <v>219</v>
      </c>
      <c r="J565" s="5">
        <v>904</v>
      </c>
      <c r="K565" s="5">
        <v>174</v>
      </c>
      <c r="L565" s="5">
        <v>631</v>
      </c>
      <c r="M565" s="5">
        <v>1709</v>
      </c>
      <c r="N565" s="5">
        <v>2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</row>
    <row r="566">
      <c r="A566" s="20" t="s">
        <v>1983</v>
      </c>
      <c r="B566" s="13" t="str">
        <f>HYPERLINK("http://www.viralnova.com/hospital-dog/","http://www.viralnova.com/hospital-dog/")</f>
        <v>http://www.viralnova.com/hospital-dog/</v>
      </c>
      <c r="C566" s="5">
        <v>81</v>
      </c>
      <c r="D566" s="5" t="s">
        <v>219</v>
      </c>
      <c r="E566" s="5" t="s">
        <v>219</v>
      </c>
      <c r="F566" s="5"/>
      <c r="G566" s="5" t="s">
        <v>219</v>
      </c>
      <c r="H566" s="5"/>
      <c r="I566" s="5" t="s">
        <v>219</v>
      </c>
      <c r="J566" s="5">
        <v>869</v>
      </c>
      <c r="K566" s="5">
        <v>656</v>
      </c>
      <c r="L566" s="5">
        <v>146</v>
      </c>
      <c r="M566" s="5">
        <v>1671</v>
      </c>
      <c r="N566" s="5">
        <v>13</v>
      </c>
      <c r="O566" s="5">
        <v>1</v>
      </c>
      <c r="P566" s="5">
        <v>2</v>
      </c>
      <c r="Q566" s="5">
        <v>2</v>
      </c>
      <c r="R566" s="5">
        <v>0</v>
      </c>
      <c r="S566" s="5">
        <v>0</v>
      </c>
      <c r="T566" s="5">
        <v>0</v>
      </c>
      <c r="U566" s="5">
        <v>0</v>
      </c>
    </row>
    <row r="567">
      <c r="A567" s="20" t="s">
        <v>1984</v>
      </c>
      <c r="B567" s="13" t="str">
        <f>HYPERLINK("http://www.viralnova.com/abandoned-mental-hospital/","http://www.viralnova.com/abandoned-mental-hospital/")</f>
        <v>http://www.viralnova.com/abandoned-mental-hospital/</v>
      </c>
      <c r="C567" s="5">
        <v>94</v>
      </c>
      <c r="D567" s="5" t="s">
        <v>219</v>
      </c>
      <c r="E567" s="5" t="s">
        <v>219</v>
      </c>
      <c r="F567" s="5"/>
      <c r="G567" s="5" t="s">
        <v>219</v>
      </c>
      <c r="H567" s="5"/>
      <c r="I567" s="5" t="s">
        <v>219</v>
      </c>
      <c r="J567" s="5">
        <v>671</v>
      </c>
      <c r="K567" s="5">
        <v>362</v>
      </c>
      <c r="L567" s="5">
        <v>611</v>
      </c>
      <c r="M567" s="5">
        <v>1644</v>
      </c>
      <c r="N567" s="5">
        <v>12</v>
      </c>
      <c r="O567" s="5">
        <v>0</v>
      </c>
      <c r="P567" s="5">
        <v>23</v>
      </c>
      <c r="Q567" s="5">
        <v>23</v>
      </c>
      <c r="R567" s="5">
        <v>0</v>
      </c>
      <c r="S567" s="5">
        <v>0</v>
      </c>
      <c r="T567" s="5">
        <v>1</v>
      </c>
      <c r="U567" s="5">
        <v>0</v>
      </c>
    </row>
    <row r="568">
      <c r="A568" s="20" t="s">
        <v>1985</v>
      </c>
      <c r="B568" s="13" t="str">
        <f>HYPERLINK("http://www.viralnova.com/facebook-stories-marine/","http://www.viralnova.com/facebook-stories-marine/")</f>
        <v>http://www.viralnova.com/facebook-stories-marine/</v>
      </c>
      <c r="C568" s="5">
        <v>99</v>
      </c>
      <c r="D568" s="5" t="s">
        <v>219</v>
      </c>
      <c r="E568" s="5" t="s">
        <v>219</v>
      </c>
      <c r="F568" s="5"/>
      <c r="G568" s="5" t="s">
        <v>219</v>
      </c>
      <c r="H568" s="5"/>
      <c r="I568" s="5" t="s">
        <v>219</v>
      </c>
      <c r="J568" s="5">
        <v>764</v>
      </c>
      <c r="K568" s="5">
        <v>686</v>
      </c>
      <c r="L568" s="5">
        <v>166</v>
      </c>
      <c r="M568" s="5">
        <v>1616</v>
      </c>
      <c r="N568" s="5">
        <v>12</v>
      </c>
      <c r="O568" s="5">
        <v>0</v>
      </c>
      <c r="P568" s="5">
        <v>1</v>
      </c>
      <c r="Q568" s="5">
        <v>1</v>
      </c>
      <c r="R568" s="5">
        <v>0</v>
      </c>
      <c r="S568" s="5">
        <v>0</v>
      </c>
      <c r="T568" s="5">
        <v>0</v>
      </c>
      <c r="U568" s="5">
        <v>0</v>
      </c>
    </row>
    <row r="569">
      <c r="A569" s="20" t="s">
        <v>1986</v>
      </c>
      <c r="B569" s="13" t="str">
        <f>HYPERLINK("http://www.viralnova.com/good-samaritan-cop/","http://www.viralnova.com/good-samaritan-cop/")</f>
        <v>http://www.viralnova.com/good-samaritan-cop/</v>
      </c>
      <c r="C569" s="5">
        <v>82</v>
      </c>
      <c r="D569" s="5" t="s">
        <v>219</v>
      </c>
      <c r="E569" s="5" t="s">
        <v>219</v>
      </c>
      <c r="F569" s="5"/>
      <c r="G569" s="5" t="s">
        <v>219</v>
      </c>
      <c r="H569" s="5"/>
      <c r="I569" s="5" t="s">
        <v>219</v>
      </c>
      <c r="J569" s="5">
        <v>791</v>
      </c>
      <c r="K569" s="5">
        <v>689</v>
      </c>
      <c r="L569" s="5">
        <v>123</v>
      </c>
      <c r="M569" s="5">
        <v>1603</v>
      </c>
      <c r="N569" s="5">
        <v>73</v>
      </c>
      <c r="O569" s="5">
        <v>4</v>
      </c>
      <c r="P569" s="5">
        <v>1</v>
      </c>
      <c r="Q569" s="5">
        <v>1</v>
      </c>
      <c r="R569" s="5">
        <v>0</v>
      </c>
      <c r="S569" s="5">
        <v>0</v>
      </c>
      <c r="T569" s="5">
        <v>0</v>
      </c>
      <c r="U569" s="5">
        <v>0</v>
      </c>
    </row>
    <row r="570">
      <c r="A570" s="20" t="s">
        <v>1987</v>
      </c>
      <c r="B570" s="13" t="str">
        <f>HYPERLINK("http://www.viralnova.com/jet-the-dog/","http://www.viralnova.com/jet-the-dog/")</f>
        <v>http://www.viralnova.com/jet-the-dog/</v>
      </c>
      <c r="C570" s="5">
        <v>78</v>
      </c>
      <c r="D570" s="5" t="s">
        <v>219</v>
      </c>
      <c r="E570" s="5" t="s">
        <v>219</v>
      </c>
      <c r="F570" s="5"/>
      <c r="G570" s="5" t="s">
        <v>219</v>
      </c>
      <c r="H570" s="5"/>
      <c r="I570" s="5" t="s">
        <v>219</v>
      </c>
      <c r="J570" s="5">
        <v>777</v>
      </c>
      <c r="K570" s="5">
        <v>669</v>
      </c>
      <c r="L570" s="5">
        <v>135</v>
      </c>
      <c r="M570" s="5">
        <v>1581</v>
      </c>
      <c r="N570" s="5">
        <v>11</v>
      </c>
      <c r="O570" s="5">
        <v>1</v>
      </c>
      <c r="P570" s="5">
        <v>0</v>
      </c>
      <c r="Q570" s="5">
        <v>0</v>
      </c>
      <c r="R570" s="5">
        <v>0</v>
      </c>
      <c r="S570" s="5">
        <v>0</v>
      </c>
      <c r="T570" s="5">
        <v>4</v>
      </c>
      <c r="U570" s="5">
        <v>0</v>
      </c>
    </row>
    <row r="571">
      <c r="A571" s="20" t="s">
        <v>1988</v>
      </c>
      <c r="B571" s="13" t="str">
        <f>HYPERLINK("http://www.viralnova.com/like-your-mother/","http://www.viralnova.com/like-your-mother/")</f>
        <v>http://www.viralnova.com/like-your-mother/</v>
      </c>
      <c r="C571" s="5">
        <v>76</v>
      </c>
      <c r="D571" s="5" t="s">
        <v>219</v>
      </c>
      <c r="E571" s="5" t="s">
        <v>219</v>
      </c>
      <c r="F571" s="5"/>
      <c r="G571" s="5" t="s">
        <v>219</v>
      </c>
      <c r="H571" s="5"/>
      <c r="I571" s="5" t="s">
        <v>219</v>
      </c>
      <c r="J571" s="5">
        <v>832</v>
      </c>
      <c r="K571" s="5">
        <v>368</v>
      </c>
      <c r="L571" s="5">
        <v>358</v>
      </c>
      <c r="M571" s="5">
        <v>1558</v>
      </c>
      <c r="N571" s="5">
        <v>9</v>
      </c>
      <c r="O571" s="5">
        <v>1</v>
      </c>
      <c r="P571" s="5">
        <v>11</v>
      </c>
      <c r="Q571" s="5">
        <v>11</v>
      </c>
      <c r="R571" s="5">
        <v>0</v>
      </c>
      <c r="S571" s="5">
        <v>0</v>
      </c>
      <c r="T571" s="5">
        <v>0</v>
      </c>
      <c r="U571" s="5">
        <v>0</v>
      </c>
    </row>
    <row r="572">
      <c r="A572" s="20" t="s">
        <v>1989</v>
      </c>
      <c r="B572" s="13" t="str">
        <f>HYPERLINK("http://www.viralnova.com/mars-sunrise/","http://www.viralnova.com/mars-sunrise/")</f>
        <v>http://www.viralnova.com/mars-sunrise/</v>
      </c>
      <c r="C572" s="5">
        <v>60</v>
      </c>
      <c r="D572" s="5" t="s">
        <v>219</v>
      </c>
      <c r="E572" s="5" t="s">
        <v>219</v>
      </c>
      <c r="F572" s="5"/>
      <c r="G572" s="5" t="s">
        <v>219</v>
      </c>
      <c r="H572" s="5"/>
      <c r="I572" s="5" t="s">
        <v>219</v>
      </c>
      <c r="J572" s="5">
        <v>701</v>
      </c>
      <c r="K572" s="5">
        <v>712</v>
      </c>
      <c r="L572" s="5">
        <v>141</v>
      </c>
      <c r="M572" s="5">
        <v>1554</v>
      </c>
      <c r="N572" s="5">
        <v>68</v>
      </c>
      <c r="O572" s="5">
        <v>6</v>
      </c>
      <c r="P572" s="5">
        <v>23</v>
      </c>
      <c r="Q572" s="5">
        <v>23</v>
      </c>
      <c r="R572" s="5">
        <v>0</v>
      </c>
      <c r="S572" s="5">
        <v>0</v>
      </c>
      <c r="T572" s="5">
        <v>0</v>
      </c>
      <c r="U572" s="5">
        <v>0</v>
      </c>
    </row>
    <row r="573">
      <c r="A573" s="20" t="s">
        <v>1990</v>
      </c>
      <c r="B573" s="13" t="str">
        <f>HYPERLINK("http://www.viralnova.com/john-wilhelm-pictures/","http://www.viralnova.com/john-wilhelm-pictures/")</f>
        <v>http://www.viralnova.com/john-wilhelm-pictures/</v>
      </c>
      <c r="C573" s="5">
        <v>89</v>
      </c>
      <c r="D573" s="5" t="s">
        <v>219</v>
      </c>
      <c r="E573" s="5" t="s">
        <v>219</v>
      </c>
      <c r="F573" s="5"/>
      <c r="G573" s="5" t="s">
        <v>219</v>
      </c>
      <c r="H573" s="5"/>
      <c r="I573" s="5" t="s">
        <v>219</v>
      </c>
      <c r="J573" s="5">
        <v>658</v>
      </c>
      <c r="K573" s="5">
        <v>607</v>
      </c>
      <c r="L573" s="5">
        <v>162</v>
      </c>
      <c r="M573" s="5">
        <v>1427</v>
      </c>
      <c r="N573" s="5">
        <v>22</v>
      </c>
      <c r="O573" s="5">
        <v>0</v>
      </c>
      <c r="P573" s="5">
        <v>70</v>
      </c>
      <c r="Q573" s="5">
        <v>70</v>
      </c>
      <c r="R573" s="5">
        <v>0</v>
      </c>
      <c r="S573" s="5">
        <v>0</v>
      </c>
      <c r="T573" s="5">
        <v>7</v>
      </c>
      <c r="U573" s="5">
        <v>0</v>
      </c>
    </row>
    <row r="574">
      <c r="A574" s="20" t="s">
        <v>1991</v>
      </c>
      <c r="B574" s="13" t="str">
        <f>HYPERLINK("http://www.viralnova.com/solitary-confinement/","http://www.viralnova.com/solitary-confinement/")</f>
        <v>http://www.viralnova.com/solitary-confinement/</v>
      </c>
      <c r="C574" s="5">
        <v>82</v>
      </c>
      <c r="D574" s="5" t="s">
        <v>219</v>
      </c>
      <c r="E574" s="5" t="s">
        <v>219</v>
      </c>
      <c r="F574" s="5"/>
      <c r="G574" s="5" t="s">
        <v>219</v>
      </c>
      <c r="H574" s="5"/>
      <c r="I574" s="5" t="s">
        <v>219</v>
      </c>
      <c r="J574" s="5">
        <v>706</v>
      </c>
      <c r="K574" s="5">
        <v>225</v>
      </c>
      <c r="L574" s="5">
        <v>490</v>
      </c>
      <c r="M574" s="5">
        <v>1421</v>
      </c>
      <c r="N574" s="5">
        <v>1</v>
      </c>
      <c r="O574" s="5">
        <v>0</v>
      </c>
      <c r="P574" s="5">
        <v>3</v>
      </c>
      <c r="Q574" s="5">
        <v>3</v>
      </c>
      <c r="R574" s="5">
        <v>0</v>
      </c>
      <c r="S574" s="5">
        <v>0</v>
      </c>
      <c r="T574" s="5">
        <v>0</v>
      </c>
      <c r="U574" s="5">
        <v>0</v>
      </c>
    </row>
    <row r="575">
      <c r="A575" s="20" t="s">
        <v>1992</v>
      </c>
      <c r="B575" s="13" t="str">
        <f>HYPERLINK("http://www.viralnova.com/affordable-shack/","http://www.viralnova.com/affordable-shack/")</f>
        <v>http://www.viralnova.com/affordable-shack/</v>
      </c>
      <c r="C575" s="5">
        <v>86</v>
      </c>
      <c r="D575" s="5" t="s">
        <v>219</v>
      </c>
      <c r="E575" s="5" t="s">
        <v>219</v>
      </c>
      <c r="F575" s="5"/>
      <c r="G575" s="5" t="s">
        <v>219</v>
      </c>
      <c r="H575" s="5"/>
      <c r="I575" s="5" t="s">
        <v>219</v>
      </c>
      <c r="J575" s="5">
        <v>1005</v>
      </c>
      <c r="K575" s="5">
        <v>324</v>
      </c>
      <c r="L575" s="5">
        <v>84</v>
      </c>
      <c r="M575" s="5">
        <v>1413</v>
      </c>
      <c r="N575" s="5">
        <v>7</v>
      </c>
      <c r="O575" s="5">
        <v>3</v>
      </c>
      <c r="P575" s="5">
        <v>11</v>
      </c>
      <c r="Q575" s="5">
        <v>11</v>
      </c>
      <c r="R575" s="5">
        <v>0</v>
      </c>
      <c r="S575" s="5">
        <v>0</v>
      </c>
      <c r="T575" s="5">
        <v>1</v>
      </c>
      <c r="U575" s="5">
        <v>0</v>
      </c>
    </row>
    <row r="576">
      <c r="A576" s="20" t="s">
        <v>1993</v>
      </c>
      <c r="B576" s="13" t="str">
        <f>HYPERLINK("http://www.viralnova.com/real-photo-illusions/","http://www.viralnova.com/real-photo-illusions/")</f>
        <v>http://www.viralnova.com/real-photo-illusions/</v>
      </c>
      <c r="C576" s="5">
        <v>96</v>
      </c>
      <c r="D576" s="5" t="s">
        <v>219</v>
      </c>
      <c r="E576" s="5" t="s">
        <v>219</v>
      </c>
      <c r="F576" s="5"/>
      <c r="G576" s="5" t="s">
        <v>219</v>
      </c>
      <c r="H576" s="5"/>
      <c r="I576" s="5" t="s">
        <v>219</v>
      </c>
      <c r="J576" s="5">
        <v>669</v>
      </c>
      <c r="K576" s="5">
        <v>590</v>
      </c>
      <c r="L576" s="5">
        <v>130</v>
      </c>
      <c r="M576" s="5">
        <v>1389</v>
      </c>
      <c r="N576" s="5">
        <v>8</v>
      </c>
      <c r="O576" s="5">
        <v>0</v>
      </c>
      <c r="P576" s="5">
        <v>6</v>
      </c>
      <c r="Q576" s="5">
        <v>6</v>
      </c>
      <c r="R576" s="5">
        <v>0</v>
      </c>
      <c r="S576" s="5">
        <v>0</v>
      </c>
      <c r="T576" s="5">
        <v>1</v>
      </c>
      <c r="U576" s="5">
        <v>0</v>
      </c>
    </row>
    <row r="577">
      <c r="A577" s="20" t="s">
        <v>1994</v>
      </c>
      <c r="B577" s="13" t="str">
        <f>HYPERLINK("http://www.viralnova.com/toys-for-tots/","http://www.viralnova.com/toys-for-tots/")</f>
        <v>http://www.viralnova.com/toys-for-tots/</v>
      </c>
      <c r="C577" s="5">
        <v>83</v>
      </c>
      <c r="D577" s="5" t="s">
        <v>219</v>
      </c>
      <c r="E577" s="5" t="s">
        <v>219</v>
      </c>
      <c r="F577" s="5"/>
      <c r="G577" s="5" t="s">
        <v>219</v>
      </c>
      <c r="H577" s="5"/>
      <c r="I577" s="5" t="s">
        <v>219</v>
      </c>
      <c r="J577" s="5">
        <v>624</v>
      </c>
      <c r="K577" s="5">
        <v>547</v>
      </c>
      <c r="L577" s="5">
        <v>136</v>
      </c>
      <c r="M577" s="5">
        <v>1307</v>
      </c>
      <c r="N577" s="5">
        <v>10</v>
      </c>
      <c r="O577" s="5">
        <v>7</v>
      </c>
      <c r="P577" s="5">
        <v>1</v>
      </c>
      <c r="Q577" s="5">
        <v>1</v>
      </c>
      <c r="R577" s="5">
        <v>0</v>
      </c>
      <c r="S577" s="5">
        <v>0</v>
      </c>
      <c r="T577" s="5">
        <v>0</v>
      </c>
      <c r="U577" s="5">
        <v>0</v>
      </c>
    </row>
    <row r="578">
      <c r="A578" s="20" t="s">
        <v>1995</v>
      </c>
      <c r="B578" s="13" t="str">
        <f>HYPERLINK("http://www.viralnova.com/fox-hound/","http://www.viralnova.com/fox-hound/")</f>
        <v>http://www.viralnova.com/fox-hound/</v>
      </c>
      <c r="C578" s="5">
        <v>83</v>
      </c>
      <c r="D578" s="5" t="s">
        <v>219</v>
      </c>
      <c r="E578" s="5" t="s">
        <v>219</v>
      </c>
      <c r="F578" s="5"/>
      <c r="G578" s="5" t="s">
        <v>219</v>
      </c>
      <c r="H578" s="5"/>
      <c r="I578" s="5" t="s">
        <v>219</v>
      </c>
      <c r="J578" s="5">
        <v>689</v>
      </c>
      <c r="K578" s="5">
        <v>472</v>
      </c>
      <c r="L578" s="5">
        <v>142</v>
      </c>
      <c r="M578" s="5">
        <v>1303</v>
      </c>
      <c r="N578" s="5">
        <v>8</v>
      </c>
      <c r="O578" s="5">
        <v>1</v>
      </c>
      <c r="P578" s="5">
        <v>16</v>
      </c>
      <c r="Q578" s="5">
        <v>16</v>
      </c>
      <c r="R578" s="5">
        <v>0</v>
      </c>
      <c r="S578" s="5">
        <v>0</v>
      </c>
      <c r="T578" s="5">
        <v>24</v>
      </c>
      <c r="U578" s="5">
        <v>0</v>
      </c>
    </row>
    <row r="579">
      <c r="A579" s="20" t="s">
        <v>1996</v>
      </c>
      <c r="B579" s="13" t="str">
        <f>HYPERLINK("http://www.viralnova.com/murder-marriage-photos/","http://www.viralnova.com/murder-marriage-photos/")</f>
        <v>http://www.viralnova.com/murder-marriage-photos/</v>
      </c>
      <c r="C579" s="5">
        <v>78</v>
      </c>
      <c r="D579" s="5" t="s">
        <v>219</v>
      </c>
      <c r="E579" s="5" t="s">
        <v>219</v>
      </c>
      <c r="F579" s="5"/>
      <c r="G579" s="5" t="s">
        <v>219</v>
      </c>
      <c r="H579" s="5"/>
      <c r="I579" s="5" t="s">
        <v>219</v>
      </c>
      <c r="J579" s="5">
        <v>566</v>
      </c>
      <c r="K579" s="5">
        <v>447</v>
      </c>
      <c r="L579" s="5">
        <v>285</v>
      </c>
      <c r="M579" s="5">
        <v>1298</v>
      </c>
      <c r="N579" s="5">
        <v>10</v>
      </c>
      <c r="O579" s="5">
        <v>1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</row>
    <row r="580">
      <c r="A580" s="20" t="s">
        <v>1997</v>
      </c>
      <c r="B580" s="13" t="str">
        <f>HYPERLINK("http://www.viralnova.com/generation-photos/","http://www.viralnova.com/generation-photos/")</f>
        <v>http://www.viralnova.com/generation-photos/</v>
      </c>
      <c r="C580" s="5">
        <v>87</v>
      </c>
      <c r="D580" s="5" t="s">
        <v>219</v>
      </c>
      <c r="E580" s="5" t="s">
        <v>219</v>
      </c>
      <c r="F580" s="5"/>
      <c r="G580" s="5" t="s">
        <v>219</v>
      </c>
      <c r="H580" s="5"/>
      <c r="I580" s="5" t="s">
        <v>219</v>
      </c>
      <c r="J580" s="5">
        <v>942</v>
      </c>
      <c r="K580" s="5">
        <v>215</v>
      </c>
      <c r="L580" s="5">
        <v>109</v>
      </c>
      <c r="M580" s="5">
        <v>1266</v>
      </c>
      <c r="N580" s="5">
        <v>6</v>
      </c>
      <c r="O580" s="5">
        <v>0</v>
      </c>
      <c r="P580" s="5">
        <v>2</v>
      </c>
      <c r="Q580" s="5">
        <v>2</v>
      </c>
      <c r="R580" s="5">
        <v>0</v>
      </c>
      <c r="S580" s="5">
        <v>0</v>
      </c>
      <c r="T580" s="5">
        <v>64</v>
      </c>
      <c r="U580" s="5">
        <v>0</v>
      </c>
    </row>
    <row r="581">
      <c r="A581" s="20" t="s">
        <v>1998</v>
      </c>
      <c r="B581" s="13" t="str">
        <f>HYPERLINK("http://www.viralnova.com/mr-rabbit/","http://www.viralnova.com/mr-rabbit/")</f>
        <v>http://www.viralnova.com/mr-rabbit/</v>
      </c>
      <c r="C581" s="5">
        <v>88</v>
      </c>
      <c r="D581" s="5" t="s">
        <v>219</v>
      </c>
      <c r="E581" s="5" t="s">
        <v>219</v>
      </c>
      <c r="F581" s="5"/>
      <c r="G581" s="5" t="s">
        <v>219</v>
      </c>
      <c r="H581" s="5"/>
      <c r="I581" s="5" t="s">
        <v>219</v>
      </c>
      <c r="J581" s="5">
        <v>452</v>
      </c>
      <c r="K581" s="5">
        <v>588</v>
      </c>
      <c r="L581" s="5">
        <v>219</v>
      </c>
      <c r="M581" s="5">
        <v>1259</v>
      </c>
      <c r="N581" s="5">
        <v>21</v>
      </c>
      <c r="O581" s="5">
        <v>0</v>
      </c>
      <c r="P581" s="5">
        <v>6</v>
      </c>
      <c r="Q581" s="5">
        <v>6</v>
      </c>
      <c r="R581" s="5">
        <v>0</v>
      </c>
      <c r="S581" s="5">
        <v>0</v>
      </c>
      <c r="T581" s="5">
        <v>0</v>
      </c>
      <c r="U581" s="5">
        <v>0</v>
      </c>
    </row>
    <row r="582">
      <c r="A582" s="20" t="s">
        <v>1999</v>
      </c>
      <c r="B582" s="13" t="str">
        <f>HYPERLINK("http://www.viralnova.com/stupid-facebook/","http://www.viralnova.com/stupid-facebook/")</f>
        <v>http://www.viralnova.com/stupid-facebook/</v>
      </c>
      <c r="C582" s="5">
        <v>82</v>
      </c>
      <c r="D582" s="5" t="s">
        <v>219</v>
      </c>
      <c r="E582" s="5" t="s">
        <v>219</v>
      </c>
      <c r="F582" s="5"/>
      <c r="G582" s="5" t="s">
        <v>219</v>
      </c>
      <c r="H582" s="5"/>
      <c r="I582" s="5" t="s">
        <v>219</v>
      </c>
      <c r="J582" s="5">
        <v>547</v>
      </c>
      <c r="K582" s="5">
        <v>449</v>
      </c>
      <c r="L582" s="5">
        <v>223</v>
      </c>
      <c r="M582" s="5">
        <v>1219</v>
      </c>
      <c r="N582" s="5">
        <v>13</v>
      </c>
      <c r="O582" s="5">
        <v>2</v>
      </c>
      <c r="P582" s="5">
        <v>8</v>
      </c>
      <c r="Q582" s="5">
        <v>8</v>
      </c>
      <c r="R582" s="5">
        <v>0</v>
      </c>
      <c r="S582" s="5">
        <v>0</v>
      </c>
      <c r="T582" s="5">
        <v>0</v>
      </c>
      <c r="U582" s="5">
        <v>0</v>
      </c>
    </row>
    <row r="583">
      <c r="A583" s="20" t="s">
        <v>2000</v>
      </c>
      <c r="B583" s="13" t="str">
        <f>HYPERLINK("http://www.viralnova.com/incredible-miracles/","http://www.viralnova.com/incredible-miracles/")</f>
        <v>http://www.viralnova.com/incredible-miracles/</v>
      </c>
      <c r="C583" s="5">
        <v>87</v>
      </c>
      <c r="D583" s="5" t="s">
        <v>219</v>
      </c>
      <c r="E583" s="5" t="s">
        <v>219</v>
      </c>
      <c r="F583" s="5"/>
      <c r="G583" s="5" t="s">
        <v>219</v>
      </c>
      <c r="H583" s="5"/>
      <c r="I583" s="5" t="s">
        <v>219</v>
      </c>
      <c r="J583" s="5">
        <v>526</v>
      </c>
      <c r="K583" s="5">
        <v>538</v>
      </c>
      <c r="L583" s="5">
        <v>144</v>
      </c>
      <c r="M583" s="5">
        <v>1208</v>
      </c>
      <c r="N583" s="5">
        <v>13</v>
      </c>
      <c r="O583" s="5">
        <v>0</v>
      </c>
      <c r="P583" s="5">
        <v>5</v>
      </c>
      <c r="Q583" s="5">
        <v>5</v>
      </c>
      <c r="R583" s="5">
        <v>0</v>
      </c>
      <c r="S583" s="5">
        <v>0</v>
      </c>
      <c r="T583" s="5">
        <v>1</v>
      </c>
      <c r="U583" s="5">
        <v>0</v>
      </c>
    </row>
    <row r="584">
      <c r="A584" s="20" t="s">
        <v>2001</v>
      </c>
      <c r="B584" s="13" t="str">
        <f>HYPERLINK("http://www.viralnova.com/soldiers-children/","http://www.viralnova.com/soldiers-children/")</f>
        <v>http://www.viralnova.com/soldiers-children/</v>
      </c>
      <c r="C584" s="5">
        <v>81</v>
      </c>
      <c r="D584" s="5" t="s">
        <v>219</v>
      </c>
      <c r="E584" s="5" t="s">
        <v>219</v>
      </c>
      <c r="F584" s="5"/>
      <c r="G584" s="5" t="s">
        <v>219</v>
      </c>
      <c r="H584" s="5"/>
      <c r="I584" s="5" t="s">
        <v>219</v>
      </c>
      <c r="J584" s="5">
        <v>720</v>
      </c>
      <c r="K584" s="5">
        <v>324</v>
      </c>
      <c r="L584" s="5">
        <v>157</v>
      </c>
      <c r="M584" s="5">
        <v>1201</v>
      </c>
      <c r="N584" s="5">
        <v>10</v>
      </c>
      <c r="O584" s="5">
        <v>1</v>
      </c>
      <c r="P584" s="5">
        <v>9</v>
      </c>
      <c r="Q584" s="5">
        <v>9</v>
      </c>
      <c r="R584" s="5">
        <v>1</v>
      </c>
      <c r="S584" s="5">
        <v>0</v>
      </c>
      <c r="T584" s="5">
        <v>2</v>
      </c>
      <c r="U584" s="5">
        <v>0</v>
      </c>
    </row>
    <row r="585">
      <c r="A585" s="20" t="s">
        <v>2002</v>
      </c>
      <c r="B585" s="13" t="str">
        <f>HYPERLINK("http://www.viralnova.com/take-me-by-the-hand/","http://www.viralnova.com/take-me-by-the-hand/")</f>
        <v>http://www.viralnova.com/take-me-by-the-hand/</v>
      </c>
      <c r="C585" s="5">
        <v>95</v>
      </c>
      <c r="D585" s="5" t="s">
        <v>219</v>
      </c>
      <c r="E585" s="5" t="s">
        <v>219</v>
      </c>
      <c r="F585" s="5"/>
      <c r="G585" s="5" t="s">
        <v>219</v>
      </c>
      <c r="H585" s="5"/>
      <c r="I585" s="5" t="s">
        <v>219</v>
      </c>
      <c r="J585" s="5">
        <v>754</v>
      </c>
      <c r="K585" s="5">
        <v>269</v>
      </c>
      <c r="L585" s="5">
        <v>148</v>
      </c>
      <c r="M585" s="5">
        <v>1171</v>
      </c>
      <c r="N585" s="5">
        <v>17</v>
      </c>
      <c r="O585" s="5">
        <v>3</v>
      </c>
      <c r="P585" s="5">
        <v>8</v>
      </c>
      <c r="Q585" s="5">
        <v>8</v>
      </c>
      <c r="R585" s="5">
        <v>1</v>
      </c>
      <c r="S585" s="5">
        <v>0</v>
      </c>
      <c r="T585" s="5">
        <v>0</v>
      </c>
      <c r="U585" s="5">
        <v>0</v>
      </c>
    </row>
    <row r="586">
      <c r="A586" s="20" t="s">
        <v>2003</v>
      </c>
      <c r="B586" s="13" t="str">
        <f>HYPERLINK("http://www.viralnova.com/edge-of-the-world-swing/","http://www.viralnova.com/edge-of-the-world-swing/")</f>
        <v>http://www.viralnova.com/edge-of-the-world-swing/</v>
      </c>
      <c r="C586" s="5">
        <v>93</v>
      </c>
      <c r="D586" s="5" t="s">
        <v>219</v>
      </c>
      <c r="E586" s="5" t="s">
        <v>219</v>
      </c>
      <c r="F586" s="5"/>
      <c r="G586" s="5" t="s">
        <v>219</v>
      </c>
      <c r="H586" s="5"/>
      <c r="I586" s="5" t="s">
        <v>219</v>
      </c>
      <c r="J586" s="5">
        <v>496</v>
      </c>
      <c r="K586" s="5">
        <v>374</v>
      </c>
      <c r="L586" s="5">
        <v>270</v>
      </c>
      <c r="M586" s="5">
        <v>1140</v>
      </c>
      <c r="N586" s="5">
        <v>8</v>
      </c>
      <c r="O586" s="5">
        <v>0</v>
      </c>
      <c r="P586" s="5">
        <v>19</v>
      </c>
      <c r="Q586" s="5">
        <v>19</v>
      </c>
      <c r="R586" s="5">
        <v>0</v>
      </c>
      <c r="S586" s="5">
        <v>0</v>
      </c>
      <c r="T586" s="5">
        <v>6</v>
      </c>
      <c r="U586" s="5">
        <v>0</v>
      </c>
    </row>
    <row r="587">
      <c r="A587" s="20" t="s">
        <v>2004</v>
      </c>
      <c r="B587" s="13" t="str">
        <f>HYPERLINK("http://www.viralnova.com/true-love-parents/","http://www.viralnova.com/true-love-parents/")</f>
        <v>http://www.viralnova.com/true-love-parents/</v>
      </c>
      <c r="C587" s="5">
        <v>81</v>
      </c>
      <c r="D587" s="5" t="s">
        <v>219</v>
      </c>
      <c r="E587" s="5" t="s">
        <v>219</v>
      </c>
      <c r="F587" s="5"/>
      <c r="G587" s="5" t="s">
        <v>219</v>
      </c>
      <c r="H587" s="5"/>
      <c r="I587" s="5" t="s">
        <v>219</v>
      </c>
      <c r="J587" s="5">
        <v>746</v>
      </c>
      <c r="K587" s="5">
        <v>307</v>
      </c>
      <c r="L587" s="5">
        <v>79</v>
      </c>
      <c r="M587" s="5">
        <v>1132</v>
      </c>
      <c r="N587" s="5">
        <v>5</v>
      </c>
      <c r="O587" s="5">
        <v>2</v>
      </c>
      <c r="P587" s="5">
        <v>2</v>
      </c>
      <c r="Q587" s="5">
        <v>2</v>
      </c>
      <c r="R587" s="5">
        <v>0</v>
      </c>
      <c r="S587" s="5">
        <v>0</v>
      </c>
      <c r="T587" s="5">
        <v>0</v>
      </c>
      <c r="U587" s="5">
        <v>0</v>
      </c>
    </row>
    <row r="588">
      <c r="A588" s="20" t="s">
        <v>2005</v>
      </c>
      <c r="B588" s="13" t="str">
        <f>HYPERLINK("http://www.viralnova.com/beautiful-girl-recovery/","http://www.viralnova.com/beautiful-girl-recovery/")</f>
        <v>http://www.viralnova.com/beautiful-girl-recovery/</v>
      </c>
      <c r="C588" s="5">
        <v>83</v>
      </c>
      <c r="D588" s="5" t="s">
        <v>219</v>
      </c>
      <c r="E588" s="5" t="s">
        <v>219</v>
      </c>
      <c r="F588" s="5"/>
      <c r="G588" s="5" t="s">
        <v>219</v>
      </c>
      <c r="H588" s="5"/>
      <c r="I588" s="5" t="s">
        <v>219</v>
      </c>
      <c r="J588" s="5">
        <v>568</v>
      </c>
      <c r="K588" s="5">
        <v>460</v>
      </c>
      <c r="L588" s="5">
        <v>96</v>
      </c>
      <c r="M588" s="5">
        <v>1124</v>
      </c>
      <c r="N588" s="5">
        <v>11</v>
      </c>
      <c r="O588" s="5">
        <v>0</v>
      </c>
      <c r="P588" s="5">
        <v>4</v>
      </c>
      <c r="Q588" s="5">
        <v>4</v>
      </c>
      <c r="R588" s="5">
        <v>0</v>
      </c>
      <c r="S588" s="5">
        <v>0</v>
      </c>
      <c r="T588" s="5">
        <v>0</v>
      </c>
      <c r="U588" s="5">
        <v>0</v>
      </c>
    </row>
    <row r="589">
      <c r="A589" s="20" t="s">
        <v>2006</v>
      </c>
      <c r="B589" s="13" t="str">
        <f>HYPERLINK("http://www.viralnova.com/lego-house-model/","http://www.viralnova.com/lego-house-model/")</f>
        <v>http://www.viralnova.com/lego-house-model/</v>
      </c>
      <c r="C589" s="5">
        <v>85</v>
      </c>
      <c r="D589" s="5" t="s">
        <v>219</v>
      </c>
      <c r="E589" s="5" t="s">
        <v>219</v>
      </c>
      <c r="F589" s="5"/>
      <c r="G589" s="5" t="s">
        <v>219</v>
      </c>
      <c r="H589" s="5"/>
      <c r="I589" s="5" t="s">
        <v>219</v>
      </c>
      <c r="J589" s="5">
        <v>803</v>
      </c>
      <c r="K589" s="5">
        <v>233</v>
      </c>
      <c r="L589" s="5">
        <v>75</v>
      </c>
      <c r="M589" s="5">
        <v>1111</v>
      </c>
      <c r="N589" s="5">
        <v>0</v>
      </c>
      <c r="O589" s="5">
        <v>0</v>
      </c>
      <c r="P589" s="5">
        <v>27</v>
      </c>
      <c r="Q589" s="5">
        <v>27</v>
      </c>
      <c r="R589" s="5">
        <v>0</v>
      </c>
      <c r="S589" s="5">
        <v>0</v>
      </c>
      <c r="T589" s="5">
        <v>0</v>
      </c>
      <c r="U589" s="5">
        <v>0</v>
      </c>
    </row>
    <row r="590">
      <c r="A590" s="20" t="s">
        <v>2007</v>
      </c>
      <c r="B590" s="13" t="str">
        <f>HYPERLINK("http://www.viralnova.com/sexual-assault-stories/","http://www.viralnova.com/sexual-assault-stories/")</f>
        <v>http://www.viralnova.com/sexual-assault-stories/</v>
      </c>
      <c r="C590" s="5">
        <v>92</v>
      </c>
      <c r="D590" s="5" t="s">
        <v>219</v>
      </c>
      <c r="E590" s="5" t="s">
        <v>219</v>
      </c>
      <c r="F590" s="5"/>
      <c r="G590" s="5" t="s">
        <v>219</v>
      </c>
      <c r="H590" s="5"/>
      <c r="I590" s="5" t="s">
        <v>219</v>
      </c>
      <c r="J590" s="5">
        <v>553</v>
      </c>
      <c r="K590" s="5">
        <v>377</v>
      </c>
      <c r="L590" s="5">
        <v>164</v>
      </c>
      <c r="M590" s="5">
        <v>1094</v>
      </c>
      <c r="N590" s="5">
        <v>13</v>
      </c>
      <c r="O590" s="5">
        <v>1</v>
      </c>
      <c r="P590" s="5">
        <v>5</v>
      </c>
      <c r="Q590" s="5">
        <v>5</v>
      </c>
      <c r="R590" s="5">
        <v>0</v>
      </c>
      <c r="S590" s="5">
        <v>0</v>
      </c>
      <c r="T590" s="5">
        <v>0</v>
      </c>
      <c r="U590" s="5">
        <v>0</v>
      </c>
    </row>
    <row r="591">
      <c r="A591" s="20" t="s">
        <v>2008</v>
      </c>
      <c r="B591" s="13" t="str">
        <f>HYPERLINK("http://www.viralnova.com/tumor-girl/","http://www.viralnova.com/tumor-girl/")</f>
        <v>http://www.viralnova.com/tumor-girl/</v>
      </c>
      <c r="C591" s="5">
        <v>91</v>
      </c>
      <c r="D591" s="5" t="s">
        <v>219</v>
      </c>
      <c r="E591" s="5" t="s">
        <v>219</v>
      </c>
      <c r="F591" s="5"/>
      <c r="G591" s="5" t="s">
        <v>219</v>
      </c>
      <c r="H591" s="5"/>
      <c r="I591" s="5" t="s">
        <v>219</v>
      </c>
      <c r="J591" s="5">
        <v>385</v>
      </c>
      <c r="K591" s="5">
        <v>562</v>
      </c>
      <c r="L591" s="5">
        <v>136</v>
      </c>
      <c r="M591" s="5">
        <v>1083</v>
      </c>
      <c r="N591" s="5">
        <v>4</v>
      </c>
      <c r="O591" s="5">
        <v>1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</row>
    <row r="592">
      <c r="A592" s="20" t="s">
        <v>2009</v>
      </c>
      <c r="B592" s="13" t="str">
        <f>HYPERLINK("http://www.viralnova.com/abandoned-school/","http://www.viralnova.com/abandoned-school/")</f>
        <v>http://www.viralnova.com/abandoned-school/</v>
      </c>
      <c r="C592" s="5">
        <v>88</v>
      </c>
      <c r="D592" s="5" t="s">
        <v>219</v>
      </c>
      <c r="E592" s="5" t="s">
        <v>219</v>
      </c>
      <c r="F592" s="5"/>
      <c r="G592" s="5" t="s">
        <v>219</v>
      </c>
      <c r="H592" s="5"/>
      <c r="I592" s="5" t="s">
        <v>219</v>
      </c>
      <c r="J592" s="5">
        <v>425</v>
      </c>
      <c r="K592" s="5">
        <v>339</v>
      </c>
      <c r="L592" s="5">
        <v>311</v>
      </c>
      <c r="M592" s="5">
        <v>1075</v>
      </c>
      <c r="N592" s="5">
        <v>12</v>
      </c>
      <c r="O592" s="5">
        <v>2</v>
      </c>
      <c r="P592" s="5">
        <v>83</v>
      </c>
      <c r="Q592" s="5">
        <v>83</v>
      </c>
      <c r="R592" s="5">
        <v>0</v>
      </c>
      <c r="S592" s="5">
        <v>0</v>
      </c>
      <c r="T592" s="5">
        <v>15</v>
      </c>
      <c r="U592" s="5">
        <v>0</v>
      </c>
    </row>
    <row r="593">
      <c r="A593" s="20" t="s">
        <v>2010</v>
      </c>
      <c r="B593" s="13" t="str">
        <f>HYPERLINK("http://www.viralnova.com/died-same-day/","http://www.viralnova.com/died-same-day/")</f>
        <v>http://www.viralnova.com/died-same-day/</v>
      </c>
      <c r="C593" s="5">
        <v>80</v>
      </c>
      <c r="D593" s="5" t="s">
        <v>219</v>
      </c>
      <c r="E593" s="5" t="s">
        <v>219</v>
      </c>
      <c r="F593" s="5"/>
      <c r="G593" s="5" t="s">
        <v>219</v>
      </c>
      <c r="H593" s="5"/>
      <c r="I593" s="5" t="s">
        <v>219</v>
      </c>
      <c r="J593" s="5">
        <v>759</v>
      </c>
      <c r="K593" s="5">
        <v>262</v>
      </c>
      <c r="L593" s="5">
        <v>54</v>
      </c>
      <c r="M593" s="5">
        <v>1075</v>
      </c>
      <c r="N593" s="5">
        <v>5</v>
      </c>
      <c r="O593" s="5">
        <v>3</v>
      </c>
      <c r="P593" s="5">
        <v>1</v>
      </c>
      <c r="Q593" s="5">
        <v>1</v>
      </c>
      <c r="R593" s="5">
        <v>0</v>
      </c>
      <c r="S593" s="5">
        <v>0</v>
      </c>
      <c r="T593" s="5">
        <v>0</v>
      </c>
      <c r="U593" s="5">
        <v>0</v>
      </c>
    </row>
    <row r="594">
      <c r="A594" s="20" t="s">
        <v>2011</v>
      </c>
      <c r="B594" s="13" t="str">
        <f>HYPERLINK("http://www.viralnova.com/dying-boy-winter/","http://www.viralnova.com/dying-boy-winter/")</f>
        <v>http://www.viralnova.com/dying-boy-winter/</v>
      </c>
      <c r="C594" s="5">
        <v>82</v>
      </c>
      <c r="D594" s="5" t="s">
        <v>219</v>
      </c>
      <c r="E594" s="5" t="s">
        <v>219</v>
      </c>
      <c r="F594" s="5"/>
      <c r="G594" s="5" t="s">
        <v>219</v>
      </c>
      <c r="H594" s="5"/>
      <c r="I594" s="5" t="s">
        <v>219</v>
      </c>
      <c r="J594" s="5">
        <v>622</v>
      </c>
      <c r="K594" s="5">
        <v>372</v>
      </c>
      <c r="L594" s="5">
        <v>70</v>
      </c>
      <c r="M594" s="5">
        <v>1064</v>
      </c>
      <c r="N594" s="5">
        <v>7</v>
      </c>
      <c r="O594" s="5">
        <v>0</v>
      </c>
      <c r="P594" s="5">
        <v>4</v>
      </c>
      <c r="Q594" s="5">
        <v>4</v>
      </c>
      <c r="R594" s="5">
        <v>0</v>
      </c>
      <c r="S594" s="5">
        <v>0</v>
      </c>
      <c r="T594" s="5">
        <v>0</v>
      </c>
      <c r="U594" s="5">
        <v>0</v>
      </c>
    </row>
    <row r="595">
      <c r="A595" s="20" t="s">
        <v>2012</v>
      </c>
      <c r="B595" s="13" t="str">
        <f>HYPERLINK("http://www.viralnova.com/soldiers-kittens/","http://www.viralnova.com/soldiers-kittens/")</f>
        <v>http://www.viralnova.com/soldiers-kittens/</v>
      </c>
      <c r="C595" s="5">
        <v>64</v>
      </c>
      <c r="D595" s="5" t="s">
        <v>219</v>
      </c>
      <c r="E595" s="5" t="s">
        <v>219</v>
      </c>
      <c r="F595" s="5"/>
      <c r="G595" s="5" t="s">
        <v>219</v>
      </c>
      <c r="H595" s="5"/>
      <c r="I595" s="5" t="s">
        <v>219</v>
      </c>
      <c r="J595" s="5">
        <v>471</v>
      </c>
      <c r="K595" s="5">
        <v>499</v>
      </c>
      <c r="L595" s="5">
        <v>91</v>
      </c>
      <c r="M595" s="5">
        <v>1061</v>
      </c>
      <c r="N595" s="5">
        <v>9</v>
      </c>
      <c r="O595" s="5">
        <v>3</v>
      </c>
      <c r="P595" s="5">
        <v>4</v>
      </c>
      <c r="Q595" s="5">
        <v>4</v>
      </c>
      <c r="R595" s="5">
        <v>0</v>
      </c>
      <c r="S595" s="5">
        <v>0</v>
      </c>
      <c r="T595" s="5">
        <v>0</v>
      </c>
      <c r="U595" s="5">
        <v>0</v>
      </c>
    </row>
    <row r="596">
      <c r="A596" s="20" t="s">
        <v>2013</v>
      </c>
      <c r="B596" s="13" t="str">
        <f>HYPERLINK("http://www.viralnova.com/doctor-letter/","http://www.viralnova.com/doctor-letter/")</f>
        <v>http://www.viralnova.com/doctor-letter/</v>
      </c>
      <c r="C596" s="5">
        <v>91</v>
      </c>
      <c r="D596" s="5" t="s">
        <v>219</v>
      </c>
      <c r="E596" s="5" t="s">
        <v>219</v>
      </c>
      <c r="F596" s="5"/>
      <c r="G596" s="5" t="s">
        <v>219</v>
      </c>
      <c r="H596" s="5"/>
      <c r="I596" s="5" t="s">
        <v>219</v>
      </c>
      <c r="J596" s="5">
        <v>777</v>
      </c>
      <c r="K596" s="5">
        <v>228</v>
      </c>
      <c r="L596" s="5">
        <v>45</v>
      </c>
      <c r="M596" s="5">
        <v>1050</v>
      </c>
      <c r="N596" s="5">
        <v>0</v>
      </c>
      <c r="O596" s="5">
        <v>1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</row>
    <row r="597">
      <c r="A597" s="20" t="s">
        <v>2014</v>
      </c>
      <c r="B597" s="13" t="str">
        <f>HYPERLINK("http://www.viralnova.com/weather-phenomena/","http://www.viralnova.com/weather-phenomena/")</f>
        <v>http://www.viralnova.com/weather-phenomena/</v>
      </c>
      <c r="C597" s="5">
        <v>85</v>
      </c>
      <c r="D597" s="5" t="s">
        <v>219</v>
      </c>
      <c r="E597" s="5" t="s">
        <v>219</v>
      </c>
      <c r="F597" s="5"/>
      <c r="G597" s="5" t="s">
        <v>219</v>
      </c>
      <c r="H597" s="5"/>
      <c r="I597" s="5" t="s">
        <v>219</v>
      </c>
      <c r="J597" s="5">
        <v>533</v>
      </c>
      <c r="K597" s="5">
        <v>403</v>
      </c>
      <c r="L597" s="5">
        <v>94</v>
      </c>
      <c r="M597" s="5">
        <v>1030</v>
      </c>
      <c r="N597" s="5">
        <v>6</v>
      </c>
      <c r="O597" s="5">
        <v>1</v>
      </c>
      <c r="P597" s="5">
        <v>788</v>
      </c>
      <c r="Q597" s="5">
        <v>788</v>
      </c>
      <c r="R597" s="5">
        <v>0</v>
      </c>
      <c r="S597" s="5">
        <v>0</v>
      </c>
      <c r="T597" s="5">
        <v>0</v>
      </c>
      <c r="U597" s="5">
        <v>0</v>
      </c>
    </row>
    <row r="598">
      <c r="A598" s="20" t="s">
        <v>2015</v>
      </c>
      <c r="B598" s="13" t="str">
        <f>HYPERLINK("http://www.viralnova.com/rapist-of-14-year-old-niece/","http://www.viralnova.com/rapist-of-14-year-old-niece/")</f>
        <v>http://www.viralnova.com/rapist-of-14-year-old-niece/</v>
      </c>
      <c r="C598" s="5">
        <v>70</v>
      </c>
      <c r="D598" s="5" t="s">
        <v>219</v>
      </c>
      <c r="E598" s="5" t="s">
        <v>219</v>
      </c>
      <c r="F598" s="5"/>
      <c r="G598" s="5" t="s">
        <v>219</v>
      </c>
      <c r="H598" s="5"/>
      <c r="I598" s="5" t="s">
        <v>219</v>
      </c>
      <c r="J598" s="5">
        <v>422</v>
      </c>
      <c r="K598" s="5">
        <v>172</v>
      </c>
      <c r="L598" s="5">
        <v>424</v>
      </c>
      <c r="M598" s="5">
        <v>1018</v>
      </c>
      <c r="N598" s="5">
        <v>2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</row>
    <row r="599">
      <c r="A599" s="20" t="s">
        <v>2016</v>
      </c>
      <c r="B599" s="13" t="str">
        <f>HYPERLINK("http://www.viralnova.com/african-wedding/","http://www.viralnova.com/african-wedding/")</f>
        <v>http://www.viralnova.com/african-wedding/</v>
      </c>
      <c r="C599" s="5">
        <v>66</v>
      </c>
      <c r="D599" s="5" t="s">
        <v>219</v>
      </c>
      <c r="E599" s="5" t="s">
        <v>219</v>
      </c>
      <c r="F599" s="5"/>
      <c r="G599" s="5" t="s">
        <v>219</v>
      </c>
      <c r="H599" s="5"/>
      <c r="I599" s="5" t="s">
        <v>219</v>
      </c>
      <c r="J599" s="5">
        <v>591</v>
      </c>
      <c r="K599" s="5">
        <v>263</v>
      </c>
      <c r="L599" s="5">
        <v>162</v>
      </c>
      <c r="M599" s="5">
        <v>1016</v>
      </c>
      <c r="N599" s="5">
        <v>8</v>
      </c>
      <c r="O599" s="5">
        <v>1</v>
      </c>
      <c r="P599" s="5">
        <v>3</v>
      </c>
      <c r="Q599" s="5">
        <v>3</v>
      </c>
      <c r="R599" s="5">
        <v>1</v>
      </c>
      <c r="S599" s="5">
        <v>0</v>
      </c>
      <c r="T599" s="5">
        <v>8</v>
      </c>
      <c r="U599" s="5">
        <v>0</v>
      </c>
    </row>
    <row r="600">
      <c r="A600" s="20" t="s">
        <v>2017</v>
      </c>
      <c r="B600" s="13" t="str">
        <f>HYPERLINK("http://www.viralnova.com/10-awkward-pet-photos/","http://www.viralnova.com/10-awkward-pet-photos/")</f>
        <v>http://www.viralnova.com/10-awkward-pet-photos/</v>
      </c>
      <c r="C600" s="5">
        <v>68</v>
      </c>
      <c r="D600" s="5" t="s">
        <v>219</v>
      </c>
      <c r="E600" s="5" t="s">
        <v>219</v>
      </c>
      <c r="F600" s="5"/>
      <c r="G600" s="5" t="s">
        <v>219</v>
      </c>
      <c r="H600" s="5"/>
      <c r="I600" s="5" t="s">
        <v>219</v>
      </c>
      <c r="J600" s="5">
        <v>676</v>
      </c>
      <c r="K600" s="5">
        <v>224</v>
      </c>
      <c r="L600" s="5">
        <v>116</v>
      </c>
      <c r="M600" s="5">
        <v>1016</v>
      </c>
      <c r="N600" s="5">
        <v>1</v>
      </c>
      <c r="O600" s="5">
        <v>0</v>
      </c>
      <c r="P600" s="5">
        <v>80</v>
      </c>
      <c r="Q600" s="5">
        <v>80</v>
      </c>
      <c r="R600" s="5">
        <v>0</v>
      </c>
      <c r="S600" s="5">
        <v>0</v>
      </c>
      <c r="T600" s="5">
        <v>0</v>
      </c>
      <c r="U600" s="5">
        <v>0</v>
      </c>
    </row>
    <row r="601">
      <c r="A601" s="20" t="s">
        <v>2018</v>
      </c>
      <c r="B601" s="13" t="str">
        <f>HYPERLINK("http://www.viralnova.com/nazi-collection/","http://www.viralnova.com/nazi-collection/")</f>
        <v>http://www.viralnova.com/nazi-collection/</v>
      </c>
      <c r="C601" s="5">
        <v>84</v>
      </c>
      <c r="D601" s="5" t="s">
        <v>219</v>
      </c>
      <c r="E601" s="5" t="s">
        <v>219</v>
      </c>
      <c r="F601" s="5"/>
      <c r="G601" s="5" t="s">
        <v>218</v>
      </c>
      <c r="H601" s="5"/>
      <c r="I601" s="5" t="s">
        <v>219</v>
      </c>
      <c r="J601" s="5">
        <v>610</v>
      </c>
      <c r="K601" s="5">
        <v>295</v>
      </c>
      <c r="L601" s="5">
        <v>109</v>
      </c>
      <c r="M601" s="5">
        <v>1014</v>
      </c>
      <c r="N601" s="5">
        <v>4</v>
      </c>
      <c r="O601" s="5">
        <v>2</v>
      </c>
      <c r="P601" s="5">
        <v>1</v>
      </c>
      <c r="Q601" s="5">
        <v>1</v>
      </c>
      <c r="R601" s="5">
        <v>1</v>
      </c>
      <c r="S601" s="5">
        <v>0</v>
      </c>
      <c r="T601" s="5">
        <v>0</v>
      </c>
      <c r="U601" s="5">
        <v>0</v>
      </c>
    </row>
    <row r="602">
      <c r="A602" s="20" t="s">
        <v>2019</v>
      </c>
      <c r="B602" s="13" t="str">
        <f>HYPERLINK("http://www.viralnova.com/abused-girl/","http://www.viralnova.com/abused-girl/")</f>
        <v>http://www.viralnova.com/abused-girl/</v>
      </c>
      <c r="C602" s="5">
        <v>79</v>
      </c>
      <c r="D602" s="5" t="s">
        <v>219</v>
      </c>
      <c r="E602" s="5" t="s">
        <v>219</v>
      </c>
      <c r="F602" s="5"/>
      <c r="G602" s="5" t="s">
        <v>219</v>
      </c>
      <c r="H602" s="5"/>
      <c r="I602" s="5" t="s">
        <v>219</v>
      </c>
      <c r="J602" s="5">
        <v>435</v>
      </c>
      <c r="K602" s="5">
        <v>438</v>
      </c>
      <c r="L602" s="5">
        <v>131</v>
      </c>
      <c r="M602" s="5">
        <v>1004</v>
      </c>
      <c r="N602" s="5">
        <v>13</v>
      </c>
      <c r="O602" s="5">
        <v>0</v>
      </c>
      <c r="P602" s="5">
        <v>5</v>
      </c>
      <c r="Q602" s="5">
        <v>5</v>
      </c>
      <c r="R602" s="5">
        <v>0</v>
      </c>
      <c r="S602" s="5">
        <v>0</v>
      </c>
      <c r="T602" s="5">
        <v>0</v>
      </c>
      <c r="U602" s="5">
        <v>0</v>
      </c>
    </row>
    <row r="603">
      <c r="A603" s="20" t="s">
        <v>2020</v>
      </c>
      <c r="B603" s="13" t="str">
        <f>HYPERLINK("http://www.viralnova.com/trespassing-photos/","http://www.viralnova.com/trespassing-photos/")</f>
        <v>http://www.viralnova.com/trespassing-photos/</v>
      </c>
      <c r="C603" s="5">
        <v>82</v>
      </c>
      <c r="D603" s="5" t="s">
        <v>219</v>
      </c>
      <c r="E603" s="5" t="s">
        <v>219</v>
      </c>
      <c r="F603" s="5"/>
      <c r="G603" s="5" t="s">
        <v>219</v>
      </c>
      <c r="H603" s="5"/>
      <c r="I603" s="5" t="s">
        <v>219</v>
      </c>
      <c r="J603" s="5">
        <v>573</v>
      </c>
      <c r="K603" s="5">
        <v>310</v>
      </c>
      <c r="L603" s="5">
        <v>120</v>
      </c>
      <c r="M603" s="5">
        <v>1003</v>
      </c>
      <c r="N603" s="5">
        <v>11</v>
      </c>
      <c r="O603" s="5">
        <v>1</v>
      </c>
      <c r="P603" s="5">
        <v>39</v>
      </c>
      <c r="Q603" s="5">
        <v>39</v>
      </c>
      <c r="R603" s="5">
        <v>1</v>
      </c>
      <c r="S603" s="5">
        <v>0</v>
      </c>
      <c r="T603" s="5">
        <v>6032</v>
      </c>
      <c r="U603" s="5">
        <v>0</v>
      </c>
    </row>
    <row r="604">
      <c r="A604" s="20" t="s">
        <v>2021</v>
      </c>
      <c r="B604" s="13" t="str">
        <f>HYPERLINK("http://www.viralnova.com/halden-prison/","http://www.viralnova.com/halden-prison/")</f>
        <v>http://www.viralnova.com/halden-prison/</v>
      </c>
      <c r="C604" s="5">
        <v>87</v>
      </c>
      <c r="D604" s="5" t="s">
        <v>219</v>
      </c>
      <c r="E604" s="5" t="s">
        <v>219</v>
      </c>
      <c r="F604" s="5"/>
      <c r="G604" s="5" t="s">
        <v>219</v>
      </c>
      <c r="H604" s="5"/>
      <c r="I604" s="5" t="s">
        <v>219</v>
      </c>
      <c r="J604" s="5">
        <v>363</v>
      </c>
      <c r="K604" s="5">
        <v>352</v>
      </c>
      <c r="L604" s="5">
        <v>223</v>
      </c>
      <c r="M604" s="5">
        <v>938</v>
      </c>
      <c r="N604" s="5">
        <v>6</v>
      </c>
      <c r="O604" s="5">
        <v>3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</row>
    <row r="605">
      <c r="A605" s="20" t="s">
        <v>2022</v>
      </c>
      <c r="B605" s="13" t="str">
        <f>HYPERLINK("http://www.viralnova.com/meteor-photograph/","http://www.viralnova.com/meteor-photograph/")</f>
        <v>http://www.viralnova.com/meteor-photograph/</v>
      </c>
      <c r="C605" s="5">
        <v>89</v>
      </c>
      <c r="D605" s="5" t="s">
        <v>219</v>
      </c>
      <c r="E605" s="5" t="s">
        <v>219</v>
      </c>
      <c r="F605" s="5"/>
      <c r="G605" s="5" t="s">
        <v>219</v>
      </c>
      <c r="H605" s="5"/>
      <c r="I605" s="5" t="s">
        <v>219</v>
      </c>
      <c r="J605" s="5">
        <v>492</v>
      </c>
      <c r="K605" s="5">
        <v>330</v>
      </c>
      <c r="L605" s="5">
        <v>116</v>
      </c>
      <c r="M605" s="5">
        <v>938</v>
      </c>
      <c r="N605" s="5">
        <v>13</v>
      </c>
      <c r="O605" s="5">
        <v>0</v>
      </c>
      <c r="P605" s="5">
        <v>10</v>
      </c>
      <c r="Q605" s="5">
        <v>10</v>
      </c>
      <c r="R605" s="5">
        <v>0</v>
      </c>
      <c r="S605" s="5">
        <v>0</v>
      </c>
      <c r="T605" s="5">
        <v>0</v>
      </c>
      <c r="U605" s="5">
        <v>0</v>
      </c>
    </row>
    <row r="606">
      <c r="A606" s="20" t="s">
        <v>2023</v>
      </c>
      <c r="B606" s="13" t="str">
        <f>HYPERLINK("http://www.viralnova.com/muslim-found-jesus/","http://www.viralnova.com/muslim-found-jesus/")</f>
        <v>http://www.viralnova.com/muslim-found-jesus/</v>
      </c>
      <c r="C606" s="5">
        <v>73</v>
      </c>
      <c r="D606" s="5" t="s">
        <v>219</v>
      </c>
      <c r="E606" s="5" t="s">
        <v>219</v>
      </c>
      <c r="F606" s="5"/>
      <c r="G606" s="5" t="s">
        <v>219</v>
      </c>
      <c r="H606" s="5"/>
      <c r="I606" s="5" t="s">
        <v>219</v>
      </c>
      <c r="J606" s="5">
        <v>593</v>
      </c>
      <c r="K606" s="5">
        <v>229</v>
      </c>
      <c r="L606" s="5">
        <v>63</v>
      </c>
      <c r="M606" s="5">
        <v>885</v>
      </c>
      <c r="N606" s="5">
        <v>2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  <c r="U606" s="5">
        <v>0</v>
      </c>
    </row>
    <row r="607">
      <c r="A607" s="20" t="s">
        <v>2024</v>
      </c>
      <c r="B607" s="13" t="str">
        <f>HYPERLINK("http://www.viralnova.com/a-crazy-guy-messing-with-bees-wouldnt-normally-interest-me-then-i-saw-this-and-whoa/","http://www.viralnova.com/a-crazy-guy-messing-with-bees-wouldnt-normally-interest-me-then-i-saw-this-and-whoa/")</f>
        <v>http://www.viralnova.com/a-crazy-guy-messing-with-bees-wouldnt-normally-interest-me-then-i-saw-this-and-whoa/</v>
      </c>
      <c r="C607" s="5">
        <v>88</v>
      </c>
      <c r="D607" s="5" t="s">
        <v>219</v>
      </c>
      <c r="E607" s="5" t="s">
        <v>219</v>
      </c>
      <c r="F607" s="5"/>
      <c r="G607" s="5" t="s">
        <v>219</v>
      </c>
      <c r="H607" s="5"/>
      <c r="I607" s="5" t="s">
        <v>219</v>
      </c>
      <c r="J607" s="5">
        <v>375</v>
      </c>
      <c r="K607" s="5">
        <v>374</v>
      </c>
      <c r="L607" s="5">
        <v>131</v>
      </c>
      <c r="M607" s="5">
        <v>880</v>
      </c>
      <c r="N607" s="5">
        <v>14</v>
      </c>
      <c r="O607" s="5">
        <v>23</v>
      </c>
      <c r="P607" s="5">
        <v>11</v>
      </c>
      <c r="Q607" s="5">
        <v>11</v>
      </c>
      <c r="R607" s="5">
        <v>0</v>
      </c>
      <c r="S607" s="5">
        <v>0</v>
      </c>
      <c r="T607" s="5">
        <v>15420</v>
      </c>
      <c r="U607" s="5">
        <v>0</v>
      </c>
    </row>
    <row r="608">
      <c r="A608" s="20" t="s">
        <v>2025</v>
      </c>
      <c r="B608" s="13" t="str">
        <f>HYPERLINK("http://www.viralnova.com/tortured-dog-suspect/","http://www.viralnova.com/tortured-dog-suspect/")</f>
        <v>http://www.viralnova.com/tortured-dog-suspect/</v>
      </c>
      <c r="C608" s="5">
        <v>79</v>
      </c>
      <c r="D608" s="5" t="s">
        <v>219</v>
      </c>
      <c r="E608" s="5" t="s">
        <v>219</v>
      </c>
      <c r="F608" s="5"/>
      <c r="G608" s="5" t="s">
        <v>219</v>
      </c>
      <c r="H608" s="5"/>
      <c r="I608" s="5" t="s">
        <v>219</v>
      </c>
      <c r="J608" s="5">
        <v>280</v>
      </c>
      <c r="K608" s="5">
        <v>296</v>
      </c>
      <c r="L608" s="5">
        <v>300</v>
      </c>
      <c r="M608" s="5">
        <v>876</v>
      </c>
      <c r="N608" s="5">
        <v>2</v>
      </c>
      <c r="O608" s="5">
        <v>1</v>
      </c>
      <c r="P608" s="5">
        <v>3</v>
      </c>
      <c r="Q608" s="5">
        <v>3</v>
      </c>
      <c r="R608" s="5">
        <v>0</v>
      </c>
      <c r="S608" s="5">
        <v>0</v>
      </c>
      <c r="T608" s="5">
        <v>0</v>
      </c>
      <c r="U608" s="5">
        <v>0</v>
      </c>
    </row>
    <row r="609">
      <c r="A609" s="20" t="s">
        <v>2026</v>
      </c>
      <c r="B609" s="13" t="str">
        <f>HYPERLINK("http://www.viralnova.com/70-years-later/","http://www.viralnova.com/70-years-later/")</f>
        <v>http://www.viralnova.com/70-years-later/</v>
      </c>
      <c r="C609" s="5">
        <v>75</v>
      </c>
      <c r="D609" s="5" t="s">
        <v>219</v>
      </c>
      <c r="E609" s="5" t="s">
        <v>219</v>
      </c>
      <c r="F609" s="5"/>
      <c r="G609" s="5" t="s">
        <v>219</v>
      </c>
      <c r="H609" s="5"/>
      <c r="I609" s="5" t="s">
        <v>219</v>
      </c>
      <c r="J609" s="5">
        <v>678</v>
      </c>
      <c r="K609" s="5">
        <v>130</v>
      </c>
      <c r="L609" s="5">
        <v>31</v>
      </c>
      <c r="M609" s="5">
        <v>839</v>
      </c>
      <c r="N609" s="5">
        <v>1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</row>
    <row r="610">
      <c r="A610" s="20" t="s">
        <v>2027</v>
      </c>
      <c r="B610" s="13" t="str">
        <f>HYPERLINK("http://www.viralnova.com/pancake-art/","http://www.viralnova.com/pancake-art/")</f>
        <v>http://www.viralnova.com/pancake-art/</v>
      </c>
      <c r="C610" s="5">
        <v>93</v>
      </c>
      <c r="D610" s="5" t="s">
        <v>219</v>
      </c>
      <c r="E610" s="5" t="s">
        <v>219</v>
      </c>
      <c r="F610" s="5"/>
      <c r="G610" s="5" t="s">
        <v>219</v>
      </c>
      <c r="H610" s="5"/>
      <c r="I610" s="5" t="s">
        <v>219</v>
      </c>
      <c r="J610" s="5">
        <v>458</v>
      </c>
      <c r="K610" s="5">
        <v>236</v>
      </c>
      <c r="L610" s="5">
        <v>111</v>
      </c>
      <c r="M610" s="5">
        <v>805</v>
      </c>
      <c r="N610" s="5">
        <v>7</v>
      </c>
      <c r="O610" s="5">
        <v>0</v>
      </c>
      <c r="P610" s="5">
        <v>11</v>
      </c>
      <c r="Q610" s="5">
        <v>11</v>
      </c>
      <c r="R610" s="5">
        <v>0</v>
      </c>
      <c r="S610" s="5">
        <v>0</v>
      </c>
      <c r="T610" s="5">
        <v>0</v>
      </c>
      <c r="U610" s="5">
        <v>0</v>
      </c>
    </row>
    <row r="611">
      <c r="A611" s="20" t="s">
        <v>2028</v>
      </c>
      <c r="B611" s="13" t="str">
        <f>HYPERLINK("http://www.viralnova.com/temple-of-rats/","http://www.viralnova.com/temple-of-rats/")</f>
        <v>http://www.viralnova.com/temple-of-rats/</v>
      </c>
      <c r="C611" s="5">
        <v>78</v>
      </c>
      <c r="D611" s="5" t="s">
        <v>219</v>
      </c>
      <c r="E611" s="5" t="s">
        <v>219</v>
      </c>
      <c r="F611" s="5"/>
      <c r="G611" s="5" t="s">
        <v>219</v>
      </c>
      <c r="H611" s="5"/>
      <c r="I611" s="5" t="s">
        <v>219</v>
      </c>
      <c r="J611" s="5">
        <v>177</v>
      </c>
      <c r="K611" s="5">
        <v>362</v>
      </c>
      <c r="L611" s="5">
        <v>256</v>
      </c>
      <c r="M611" s="5">
        <v>795</v>
      </c>
      <c r="N611" s="5">
        <v>6</v>
      </c>
      <c r="O611" s="5">
        <v>4</v>
      </c>
      <c r="P611" s="5">
        <v>2</v>
      </c>
      <c r="Q611" s="5">
        <v>2</v>
      </c>
      <c r="R611" s="5">
        <v>0</v>
      </c>
      <c r="S611" s="5">
        <v>0</v>
      </c>
      <c r="T611" s="5">
        <v>0</v>
      </c>
      <c r="U611" s="5">
        <v>0</v>
      </c>
    </row>
    <row r="612">
      <c r="A612" s="20" t="s">
        <v>2029</v>
      </c>
      <c r="B612" s="13" t="str">
        <f>HYPERLINK("http://www.viralnova.com/asleep-at-party/","http://www.viralnova.com/asleep-at-party/")</f>
        <v>http://www.viralnova.com/asleep-at-party/</v>
      </c>
      <c r="C612" s="5">
        <v>74</v>
      </c>
      <c r="D612" s="5" t="s">
        <v>219</v>
      </c>
      <c r="E612" s="5" t="s">
        <v>219</v>
      </c>
      <c r="F612" s="5"/>
      <c r="G612" s="5" t="s">
        <v>218</v>
      </c>
      <c r="H612" s="5"/>
      <c r="I612" s="5" t="s">
        <v>219</v>
      </c>
      <c r="J612" s="5">
        <v>284</v>
      </c>
      <c r="K612" s="5">
        <v>340</v>
      </c>
      <c r="L612" s="5">
        <v>163</v>
      </c>
      <c r="M612" s="5">
        <v>787</v>
      </c>
      <c r="N612" s="5">
        <v>11</v>
      </c>
      <c r="O612" s="5">
        <v>7</v>
      </c>
      <c r="P612" s="5">
        <v>1</v>
      </c>
      <c r="Q612" s="5">
        <v>1</v>
      </c>
      <c r="R612" s="5">
        <v>0</v>
      </c>
      <c r="S612" s="5">
        <v>0</v>
      </c>
      <c r="T612" s="5">
        <v>0</v>
      </c>
      <c r="U612" s="5">
        <v>0</v>
      </c>
    </row>
    <row r="613">
      <c r="A613" s="20" t="s">
        <v>2030</v>
      </c>
      <c r="B613" s="13" t="str">
        <f>HYPERLINK("http://www.viralnova.com/stuffed-dog/","http://www.viralnova.com/stuffed-dog/")</f>
        <v>http://www.viralnova.com/stuffed-dog/</v>
      </c>
      <c r="C613" s="5">
        <v>94</v>
      </c>
      <c r="D613" s="5" t="s">
        <v>219</v>
      </c>
      <c r="E613" s="5" t="s">
        <v>219</v>
      </c>
      <c r="F613" s="5"/>
      <c r="G613" s="5" t="s">
        <v>219</v>
      </c>
      <c r="H613" s="5"/>
      <c r="I613" s="5" t="s">
        <v>219</v>
      </c>
      <c r="J613" s="5">
        <v>435</v>
      </c>
      <c r="K613" s="5">
        <v>281</v>
      </c>
      <c r="L613" s="5">
        <v>68</v>
      </c>
      <c r="M613" s="5">
        <v>784</v>
      </c>
      <c r="N613" s="5">
        <v>4</v>
      </c>
      <c r="O613" s="5">
        <v>0</v>
      </c>
      <c r="P613" s="5">
        <v>3</v>
      </c>
      <c r="Q613" s="5">
        <v>3</v>
      </c>
      <c r="R613" s="5">
        <v>2</v>
      </c>
      <c r="S613" s="5">
        <v>0</v>
      </c>
      <c r="T613" s="5">
        <v>0</v>
      </c>
      <c r="U613" s="5">
        <v>0</v>
      </c>
    </row>
    <row r="614">
      <c r="A614" s="20" t="s">
        <v>2031</v>
      </c>
      <c r="B614" s="13" t="str">
        <f>HYPERLINK("http://www.viralnova.com/volcano-oasis/","http://www.viralnova.com/volcano-oasis/")</f>
        <v>http://www.viralnova.com/volcano-oasis/</v>
      </c>
      <c r="C614" s="5">
        <v>90</v>
      </c>
      <c r="D614" s="5" t="s">
        <v>219</v>
      </c>
      <c r="E614" s="5" t="s">
        <v>219</v>
      </c>
      <c r="F614" s="5"/>
      <c r="G614" s="5" t="s">
        <v>219</v>
      </c>
      <c r="H614" s="5"/>
      <c r="I614" s="5" t="s">
        <v>219</v>
      </c>
      <c r="J614" s="5">
        <v>428</v>
      </c>
      <c r="K614" s="5">
        <v>290</v>
      </c>
      <c r="L614" s="5">
        <v>50</v>
      </c>
      <c r="M614" s="5">
        <v>768</v>
      </c>
      <c r="N614" s="5">
        <v>11</v>
      </c>
      <c r="O614" s="5">
        <v>14</v>
      </c>
      <c r="P614" s="5">
        <v>7</v>
      </c>
      <c r="Q614" s="5">
        <v>7</v>
      </c>
      <c r="R614" s="5">
        <v>0</v>
      </c>
      <c r="S614" s="5">
        <v>0</v>
      </c>
      <c r="T614" s="5">
        <v>1</v>
      </c>
      <c r="U614" s="5">
        <v>0</v>
      </c>
    </row>
    <row r="615">
      <c r="A615" s="20" t="s">
        <v>2032</v>
      </c>
      <c r="B615" s="13" t="str">
        <f>HYPERLINK("http://www.viralnova.com/divorced-parents/","http://www.viralnova.com/divorced-parents/")</f>
        <v>http://www.viralnova.com/divorced-parents/</v>
      </c>
      <c r="C615" s="5">
        <v>74</v>
      </c>
      <c r="D615" s="5" t="s">
        <v>219</v>
      </c>
      <c r="E615" s="5" t="s">
        <v>219</v>
      </c>
      <c r="F615" s="5"/>
      <c r="G615" s="5" t="s">
        <v>219</v>
      </c>
      <c r="H615" s="5"/>
      <c r="I615" s="5" t="s">
        <v>219</v>
      </c>
      <c r="J615" s="5">
        <v>305</v>
      </c>
      <c r="K615" s="5">
        <v>240</v>
      </c>
      <c r="L615" s="5">
        <v>179</v>
      </c>
      <c r="M615" s="5">
        <v>724</v>
      </c>
      <c r="N615" s="5">
        <v>4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</row>
    <row r="616">
      <c r="A616" s="20" t="s">
        <v>2033</v>
      </c>
      <c r="B616" s="13" t="str">
        <f>HYPERLINK("http://www.viralnova.com/lovers-lynched-beheaded/","http://www.viralnova.com/lovers-lynched-beheaded/")</f>
        <v>http://www.viralnova.com/lovers-lynched-beheaded/</v>
      </c>
      <c r="C616" s="5">
        <v>62</v>
      </c>
      <c r="D616" s="5" t="s">
        <v>219</v>
      </c>
      <c r="E616" s="5" t="s">
        <v>219</v>
      </c>
      <c r="F616" s="5"/>
      <c r="G616" s="5" t="s">
        <v>219</v>
      </c>
      <c r="H616" s="5"/>
      <c r="I616" s="5" t="s">
        <v>219</v>
      </c>
      <c r="J616" s="5">
        <v>418</v>
      </c>
      <c r="K616" s="5">
        <v>185</v>
      </c>
      <c r="L616" s="5">
        <v>88</v>
      </c>
      <c r="M616" s="5">
        <v>691</v>
      </c>
      <c r="N616" s="5">
        <v>1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  <c r="U616" s="5">
        <v>0</v>
      </c>
    </row>
    <row r="617">
      <c r="A617" s="20" t="s">
        <v>2034</v>
      </c>
      <c r="B617" s="13" t="str">
        <f>HYPERLINK("http://www.viralnova.com/army-captain-medal-of-honor/","http://www.viralnova.com/army-captain-medal-of-honor/")</f>
        <v>http://www.viralnova.com/army-captain-medal-of-honor/</v>
      </c>
      <c r="C617" s="5">
        <v>75</v>
      </c>
      <c r="D617" s="5" t="s">
        <v>219</v>
      </c>
      <c r="E617" s="5" t="s">
        <v>219</v>
      </c>
      <c r="F617" s="5"/>
      <c r="G617" s="5" t="s">
        <v>219</v>
      </c>
      <c r="H617" s="5"/>
      <c r="I617" s="5" t="s">
        <v>219</v>
      </c>
      <c r="J617" s="5">
        <v>480</v>
      </c>
      <c r="K617" s="5">
        <v>155</v>
      </c>
      <c r="L617" s="5">
        <v>50</v>
      </c>
      <c r="M617" s="5">
        <v>685</v>
      </c>
      <c r="N617" s="5">
        <v>3</v>
      </c>
      <c r="O617" s="5">
        <v>1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</row>
    <row r="618">
      <c r="A618" s="20" t="s">
        <v>2035</v>
      </c>
      <c r="B618" s="13" t="str">
        <f>HYPERLINK("http://www.viralnova.com/mountain-goats/","http://www.viralnova.com/mountain-goats/")</f>
        <v>http://www.viralnova.com/mountain-goats/</v>
      </c>
      <c r="C618" s="5">
        <v>64</v>
      </c>
      <c r="D618" s="5" t="s">
        <v>219</v>
      </c>
      <c r="E618" s="5" t="s">
        <v>219</v>
      </c>
      <c r="F618" s="5"/>
      <c r="G618" s="5" t="s">
        <v>218</v>
      </c>
      <c r="H618" s="5"/>
      <c r="I618" s="5" t="s">
        <v>219</v>
      </c>
      <c r="J618" s="5">
        <v>323</v>
      </c>
      <c r="K618" s="5">
        <v>259</v>
      </c>
      <c r="L618" s="5">
        <v>97</v>
      </c>
      <c r="M618" s="5">
        <v>679</v>
      </c>
      <c r="N618" s="5">
        <v>1</v>
      </c>
      <c r="O618" s="5">
        <v>0</v>
      </c>
      <c r="P618" s="5">
        <v>4</v>
      </c>
      <c r="Q618" s="5">
        <v>4</v>
      </c>
      <c r="R618" s="5">
        <v>0</v>
      </c>
      <c r="S618" s="5">
        <v>0</v>
      </c>
      <c r="T618" s="5">
        <v>0</v>
      </c>
      <c r="U618" s="5">
        <v>0</v>
      </c>
    </row>
    <row r="619">
      <c r="A619" s="20" t="s">
        <v>2036</v>
      </c>
      <c r="B619" s="13" t="str">
        <f>HYPERLINK("http://www.viralnova.com/cat-rescue-past/","http://www.viralnova.com/cat-rescue-past/")</f>
        <v>http://www.viralnova.com/cat-rescue-past/</v>
      </c>
      <c r="C619" s="5">
        <v>108</v>
      </c>
      <c r="D619" s="5" t="s">
        <v>219</v>
      </c>
      <c r="E619" s="5" t="s">
        <v>219</v>
      </c>
      <c r="F619" s="5"/>
      <c r="G619" s="5" t="s">
        <v>219</v>
      </c>
      <c r="H619" s="5"/>
      <c r="I619" s="5" t="s">
        <v>219</v>
      </c>
      <c r="J619" s="5">
        <v>325</v>
      </c>
      <c r="K619" s="5">
        <v>205</v>
      </c>
      <c r="L619" s="5">
        <v>98</v>
      </c>
      <c r="M619" s="5">
        <v>628</v>
      </c>
      <c r="N619" s="5">
        <v>5</v>
      </c>
      <c r="O619" s="5">
        <v>3</v>
      </c>
      <c r="P619" s="5">
        <v>4</v>
      </c>
      <c r="Q619" s="5">
        <v>4</v>
      </c>
      <c r="R619" s="5">
        <v>0</v>
      </c>
      <c r="S619" s="5">
        <v>0</v>
      </c>
      <c r="T619" s="5">
        <v>0</v>
      </c>
      <c r="U619" s="5">
        <v>0</v>
      </c>
    </row>
    <row r="620">
      <c r="A620" s="20" t="s">
        <v>2037</v>
      </c>
      <c r="B620" s="13" t="str">
        <f>HYPERLINK("http://www.viralnova.com/this-is-the-last-place-id-expect-to-see-abandoned-its-like-the-end-of-times/","http://www.viralnova.com/this-is-the-last-place-id-expect-to-see-abandoned-its-like-the-end-of-times/")</f>
        <v>http://www.viralnova.com/this-is-the-last-place-id-expect-to-see-abandoned-its-like-the-end-of-times/</v>
      </c>
      <c r="C620" s="5">
        <v>79</v>
      </c>
      <c r="D620" s="5" t="s">
        <v>219</v>
      </c>
      <c r="E620" s="5" t="s">
        <v>219</v>
      </c>
      <c r="F620" s="5"/>
      <c r="G620" s="5" t="s">
        <v>219</v>
      </c>
      <c r="H620" s="5"/>
      <c r="I620" s="5" t="s">
        <v>219</v>
      </c>
      <c r="J620" s="5">
        <v>300</v>
      </c>
      <c r="K620" s="5">
        <v>223</v>
      </c>
      <c r="L620" s="5">
        <v>72</v>
      </c>
      <c r="M620" s="5">
        <v>595</v>
      </c>
      <c r="N620" s="5">
        <v>5</v>
      </c>
      <c r="O620" s="5">
        <v>0</v>
      </c>
      <c r="P620" s="5">
        <v>6</v>
      </c>
      <c r="Q620" s="5">
        <v>6</v>
      </c>
      <c r="R620" s="5">
        <v>1</v>
      </c>
      <c r="S620" s="5">
        <v>0</v>
      </c>
      <c r="T620" s="5">
        <v>0</v>
      </c>
      <c r="U620" s="5">
        <v>0</v>
      </c>
    </row>
    <row r="621">
      <c r="A621" s="20" t="s">
        <v>2038</v>
      </c>
      <c r="B621" s="13" t="str">
        <f>HYPERLINK("http://www.viralnova.com/esther-earl-letter/","http://www.viralnova.com/esther-earl-letter/")</f>
        <v>http://www.viralnova.com/esther-earl-letter/</v>
      </c>
      <c r="C621" s="5">
        <v>84</v>
      </c>
      <c r="D621" s="5" t="s">
        <v>219</v>
      </c>
      <c r="E621" s="5" t="s">
        <v>219</v>
      </c>
      <c r="F621" s="5"/>
      <c r="G621" s="5" t="s">
        <v>219</v>
      </c>
      <c r="H621" s="5"/>
      <c r="I621" s="5" t="s">
        <v>219</v>
      </c>
      <c r="J621" s="5">
        <v>332</v>
      </c>
      <c r="K621" s="5">
        <v>170</v>
      </c>
      <c r="L621" s="5">
        <v>43</v>
      </c>
      <c r="M621" s="5">
        <v>545</v>
      </c>
      <c r="N621" s="5">
        <v>8</v>
      </c>
      <c r="O621" s="5">
        <v>0</v>
      </c>
      <c r="P621" s="5">
        <v>1</v>
      </c>
      <c r="Q621" s="5">
        <v>1</v>
      </c>
      <c r="R621" s="5">
        <v>0</v>
      </c>
      <c r="S621" s="5">
        <v>0</v>
      </c>
      <c r="T621" s="5">
        <v>0</v>
      </c>
      <c r="U621" s="5">
        <v>0</v>
      </c>
    </row>
    <row r="622">
      <c r="A622" s="20" t="s">
        <v>2039</v>
      </c>
      <c r="B622" s="13" t="str">
        <f>HYPERLINK("http://www.viralnova.com/gorilla-hospital/","http://www.viralnova.com/gorilla-hospital/")</f>
        <v>http://www.viralnova.com/gorilla-hospital/</v>
      </c>
      <c r="C622" s="5">
        <v>70</v>
      </c>
      <c r="D622" s="5" t="s">
        <v>219</v>
      </c>
      <c r="E622" s="5" t="s">
        <v>219</v>
      </c>
      <c r="F622" s="5"/>
      <c r="G622" s="5" t="s">
        <v>219</v>
      </c>
      <c r="H622" s="5"/>
      <c r="I622" s="5" t="s">
        <v>219</v>
      </c>
      <c r="J622" s="5">
        <v>189</v>
      </c>
      <c r="K622" s="5">
        <v>245</v>
      </c>
      <c r="L622" s="5">
        <v>101</v>
      </c>
      <c r="M622" s="5">
        <v>535</v>
      </c>
      <c r="N622" s="5">
        <v>3</v>
      </c>
      <c r="O622" s="5">
        <v>0</v>
      </c>
      <c r="P622" s="5">
        <v>0</v>
      </c>
      <c r="Q622" s="5">
        <v>0</v>
      </c>
      <c r="R622" s="5">
        <v>0</v>
      </c>
      <c r="S622" s="5">
        <v>0</v>
      </c>
      <c r="T622" s="5">
        <v>12044</v>
      </c>
      <c r="U622" s="5">
        <v>0</v>
      </c>
    </row>
    <row r="623">
      <c r="A623" s="20" t="s">
        <v>2040</v>
      </c>
      <c r="B623" s="13" t="str">
        <f>HYPERLINK("http://www.viralnova.com/wrangler-explodes/","http://www.viralnova.com/wrangler-explodes/")</f>
        <v>http://www.viralnova.com/wrangler-explodes/</v>
      </c>
      <c r="C623" s="5">
        <v>93</v>
      </c>
      <c r="D623" s="5" t="s">
        <v>219</v>
      </c>
      <c r="E623" s="5" t="s">
        <v>218</v>
      </c>
      <c r="F623" s="5"/>
      <c r="G623" s="5" t="s">
        <v>219</v>
      </c>
      <c r="H623" s="5"/>
      <c r="I623" s="5" t="s">
        <v>219</v>
      </c>
      <c r="J623" s="5">
        <v>109</v>
      </c>
      <c r="K623" s="5">
        <v>216</v>
      </c>
      <c r="L623" s="5">
        <v>171</v>
      </c>
      <c r="M623" s="5">
        <v>496</v>
      </c>
      <c r="N623" s="5">
        <v>5</v>
      </c>
      <c r="O623" s="5">
        <v>0</v>
      </c>
      <c r="P623" s="5">
        <v>0</v>
      </c>
      <c r="Q623" s="5">
        <v>0</v>
      </c>
      <c r="R623" s="5">
        <v>1</v>
      </c>
      <c r="S623" s="5">
        <v>0</v>
      </c>
      <c r="T623" s="5">
        <v>0</v>
      </c>
      <c r="U623" s="5">
        <v>0</v>
      </c>
    </row>
    <row r="624">
      <c r="A624" s="20" t="s">
        <v>2041</v>
      </c>
      <c r="B624" s="13" t="str">
        <f>HYPERLINK("http://www.viralnova.com/terrible-dog-abuse/","http://www.viralnova.com/terrible-dog-abuse/")</f>
        <v>http://www.viralnova.com/terrible-dog-abuse/</v>
      </c>
      <c r="C624" s="5">
        <v>93</v>
      </c>
      <c r="D624" s="5" t="s">
        <v>219</v>
      </c>
      <c r="E624" s="5" t="s">
        <v>219</v>
      </c>
      <c r="F624" s="5"/>
      <c r="G624" s="5" t="s">
        <v>219</v>
      </c>
      <c r="H624" s="5"/>
      <c r="I624" s="5" t="s">
        <v>219</v>
      </c>
      <c r="J624" s="5">
        <v>139</v>
      </c>
      <c r="K624" s="5">
        <v>188</v>
      </c>
      <c r="L624" s="5">
        <v>161</v>
      </c>
      <c r="M624" s="5">
        <v>488</v>
      </c>
      <c r="N624" s="5">
        <v>3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</row>
    <row r="625">
      <c r="A625" s="20" t="s">
        <v>2042</v>
      </c>
      <c r="B625" s="13" t="str">
        <f>HYPERLINK("http://www.viralnova.com/wounded-warriors/","http://www.viralnova.com/wounded-warriors/")</f>
        <v>http://www.viralnova.com/wounded-warriors/</v>
      </c>
      <c r="C625" s="5">
        <v>66</v>
      </c>
      <c r="D625" s="5" t="s">
        <v>219</v>
      </c>
      <c r="E625" s="5" t="s">
        <v>219</v>
      </c>
      <c r="F625" s="5"/>
      <c r="G625" s="5" t="s">
        <v>218</v>
      </c>
      <c r="H625" s="5"/>
      <c r="I625" s="5" t="s">
        <v>219</v>
      </c>
      <c r="J625" s="5">
        <v>278</v>
      </c>
      <c r="K625" s="5">
        <v>175</v>
      </c>
      <c r="L625" s="5">
        <v>24</v>
      </c>
      <c r="M625" s="5">
        <v>477</v>
      </c>
      <c r="N625" s="5">
        <v>1</v>
      </c>
      <c r="O625" s="5">
        <v>3</v>
      </c>
      <c r="P625" s="5">
        <v>1</v>
      </c>
      <c r="Q625" s="5">
        <v>1</v>
      </c>
      <c r="R625" s="5">
        <v>0</v>
      </c>
      <c r="S625" s="5">
        <v>0</v>
      </c>
      <c r="T625" s="5">
        <v>0</v>
      </c>
      <c r="U625" s="5">
        <v>0</v>
      </c>
    </row>
    <row r="626">
      <c r="A626" s="20" t="s">
        <v>2043</v>
      </c>
      <c r="B626" s="13" t="str">
        <f>HYPERLINK("http://www.viralnova.com/snoopybabe-the-cat/","http://www.viralnova.com/snoopybabe-the-cat/")</f>
        <v>http://www.viralnova.com/snoopybabe-the-cat/</v>
      </c>
      <c r="C626" s="5">
        <v>63</v>
      </c>
      <c r="D626" s="5" t="s">
        <v>219</v>
      </c>
      <c r="E626" s="5" t="s">
        <v>219</v>
      </c>
      <c r="F626" s="5"/>
      <c r="G626" s="5" t="s">
        <v>219</v>
      </c>
      <c r="H626" s="5"/>
      <c r="I626" s="5" t="s">
        <v>219</v>
      </c>
      <c r="J626" s="5">
        <v>193</v>
      </c>
      <c r="K626" s="5">
        <v>167</v>
      </c>
      <c r="L626" s="5">
        <v>115</v>
      </c>
      <c r="M626" s="5">
        <v>475</v>
      </c>
      <c r="N626" s="5">
        <v>3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</row>
    <row r="627">
      <c r="A627" s="20" t="s">
        <v>2044</v>
      </c>
      <c r="B627" s="13" t="str">
        <f>HYPERLINK("http://www.viralnova.com/used-to-be-homeless/","http://www.viralnova.com/used-to-be-homeless/")</f>
        <v>http://www.viralnova.com/used-to-be-homeless/</v>
      </c>
      <c r="C627" s="5">
        <v>105</v>
      </c>
      <c r="D627" s="5" t="s">
        <v>219</v>
      </c>
      <c r="E627" s="5" t="s">
        <v>219</v>
      </c>
      <c r="F627" s="5"/>
      <c r="G627" s="5" t="s">
        <v>219</v>
      </c>
      <c r="H627" s="5"/>
      <c r="I627" s="5" t="s">
        <v>219</v>
      </c>
      <c r="J627" s="5">
        <v>276</v>
      </c>
      <c r="K627" s="5">
        <v>163</v>
      </c>
      <c r="L627" s="5">
        <v>21</v>
      </c>
      <c r="M627" s="5">
        <v>460</v>
      </c>
      <c r="N627" s="5">
        <v>1</v>
      </c>
      <c r="O627" s="5">
        <v>1</v>
      </c>
      <c r="P627" s="5">
        <v>9</v>
      </c>
      <c r="Q627" s="5">
        <v>9</v>
      </c>
      <c r="R627" s="5">
        <v>0</v>
      </c>
      <c r="S627" s="5">
        <v>0</v>
      </c>
      <c r="T627" s="5">
        <v>204</v>
      </c>
      <c r="U627" s="5">
        <v>0</v>
      </c>
    </row>
    <row r="628">
      <c r="A628" s="20" t="s">
        <v>2045</v>
      </c>
      <c r="B628" s="13" t="str">
        <f>HYPERLINK("http://www.viralnova.com/found-abandoned-house/","http://www.viralnova.com/found-abandoned-house/")</f>
        <v>http://www.viralnova.com/found-abandoned-house/</v>
      </c>
      <c r="C628" s="5">
        <v>76</v>
      </c>
      <c r="D628" s="5" t="s">
        <v>219</v>
      </c>
      <c r="E628" s="5" t="s">
        <v>219</v>
      </c>
      <c r="F628" s="5"/>
      <c r="G628" s="5" t="s">
        <v>219</v>
      </c>
      <c r="H628" s="5"/>
      <c r="I628" s="5" t="s">
        <v>219</v>
      </c>
      <c r="J628" s="5">
        <v>188</v>
      </c>
      <c r="K628" s="5">
        <v>187</v>
      </c>
      <c r="L628" s="5">
        <v>72</v>
      </c>
      <c r="M628" s="5">
        <v>447</v>
      </c>
      <c r="N628" s="5">
        <v>1</v>
      </c>
      <c r="O628" s="5">
        <v>3</v>
      </c>
      <c r="P628" s="5">
        <v>6</v>
      </c>
      <c r="Q628" s="5">
        <v>6</v>
      </c>
      <c r="R628" s="5">
        <v>0</v>
      </c>
      <c r="S628" s="5">
        <v>0</v>
      </c>
      <c r="T628" s="5">
        <v>0</v>
      </c>
      <c r="U628" s="5">
        <v>0</v>
      </c>
    </row>
    <row r="629">
      <c r="A629" s="20" t="s">
        <v>2046</v>
      </c>
      <c r="B629" s="13" t="str">
        <f>HYPERLINK("http://www.viralnova.com/this-village-on-a-lake-is-awesome-even-though-the-reason-it-started-is-kinda-sick/","http://www.viralnova.com/this-village-on-a-lake-is-awesome-even-though-the-reason-it-started-is-kinda-sick/")</f>
        <v>http://www.viralnova.com/this-village-on-a-lake-is-awesome-even-though-the-reason-it-started-is-kinda-sick/</v>
      </c>
      <c r="C629" s="5">
        <v>83</v>
      </c>
      <c r="D629" s="5" t="s">
        <v>219</v>
      </c>
      <c r="E629" s="5" t="s">
        <v>219</v>
      </c>
      <c r="F629" s="5"/>
      <c r="G629" s="5" t="s">
        <v>219</v>
      </c>
      <c r="H629" s="5"/>
      <c r="I629" s="5" t="s">
        <v>219</v>
      </c>
      <c r="J629" s="5">
        <v>187</v>
      </c>
      <c r="K629" s="5">
        <v>209</v>
      </c>
      <c r="L629" s="5">
        <v>43</v>
      </c>
      <c r="M629" s="5">
        <v>439</v>
      </c>
      <c r="N629" s="5">
        <v>21</v>
      </c>
      <c r="O629" s="5">
        <v>3</v>
      </c>
      <c r="P629" s="5">
        <v>3</v>
      </c>
      <c r="Q629" s="5">
        <v>3</v>
      </c>
      <c r="R629" s="5">
        <v>0</v>
      </c>
      <c r="S629" s="5">
        <v>0</v>
      </c>
      <c r="T629" s="5">
        <v>0</v>
      </c>
      <c r="U629" s="5">
        <v>0</v>
      </c>
    </row>
    <row r="630">
      <c r="A630" s="20" t="s">
        <v>2047</v>
      </c>
      <c r="B630" s="13" t="str">
        <f>HYPERLINK("http://www.viralnova.com/in-your-face-signs/","http://www.viralnova.com/in-your-face-signs/")</f>
        <v>http://www.viralnova.com/in-your-face-signs/</v>
      </c>
      <c r="C630" s="5">
        <v>70</v>
      </c>
      <c r="D630" s="5" t="s">
        <v>219</v>
      </c>
      <c r="E630" s="5" t="s">
        <v>219</v>
      </c>
      <c r="F630" s="5"/>
      <c r="G630" s="5" t="s">
        <v>218</v>
      </c>
      <c r="H630" s="5"/>
      <c r="I630" s="5" t="s">
        <v>219</v>
      </c>
      <c r="J630" s="5">
        <v>250</v>
      </c>
      <c r="K630" s="5">
        <v>147</v>
      </c>
      <c r="L630" s="5">
        <v>37</v>
      </c>
      <c r="M630" s="5">
        <v>434</v>
      </c>
      <c r="N630" s="5">
        <v>2</v>
      </c>
      <c r="O630" s="5">
        <v>1</v>
      </c>
      <c r="P630" s="5">
        <v>7</v>
      </c>
      <c r="Q630" s="5">
        <v>7</v>
      </c>
      <c r="R630" s="5">
        <v>0</v>
      </c>
      <c r="S630" s="5">
        <v>0</v>
      </c>
      <c r="T630" s="5">
        <v>0</v>
      </c>
      <c r="U630" s="5">
        <v>0</v>
      </c>
    </row>
    <row r="631">
      <c r="A631" s="20" t="s">
        <v>2048</v>
      </c>
      <c r="B631" s="13" t="str">
        <f>HYPERLINK("http://www.viralnova.com/van-boat/","http://www.viralnova.com/van-boat/")</f>
        <v>http://www.viralnova.com/van-boat/</v>
      </c>
      <c r="C631" s="5">
        <v>90</v>
      </c>
      <c r="D631" s="5" t="s">
        <v>219</v>
      </c>
      <c r="E631" s="5" t="s">
        <v>219</v>
      </c>
      <c r="F631" s="5"/>
      <c r="G631" s="5" t="s">
        <v>219</v>
      </c>
      <c r="H631" s="5"/>
      <c r="I631" s="5" t="s">
        <v>219</v>
      </c>
      <c r="J631" s="5">
        <v>122</v>
      </c>
      <c r="K631" s="5">
        <v>248</v>
      </c>
      <c r="L631" s="5">
        <v>61</v>
      </c>
      <c r="M631" s="5">
        <v>431</v>
      </c>
      <c r="N631" s="5">
        <v>15</v>
      </c>
      <c r="O631" s="5">
        <v>3</v>
      </c>
      <c r="P631" s="5">
        <v>1</v>
      </c>
      <c r="Q631" s="5">
        <v>1</v>
      </c>
      <c r="R631" s="5">
        <v>2</v>
      </c>
      <c r="S631" s="5">
        <v>0</v>
      </c>
      <c r="T631" s="5">
        <v>1</v>
      </c>
      <c r="U631" s="5">
        <v>0</v>
      </c>
    </row>
    <row r="632">
      <c r="A632" s="20" t="s">
        <v>2049</v>
      </c>
      <c r="B632" s="13" t="str">
        <f>HYPERLINK("http://www.viralnova.com/bride-dream-wedding/","http://www.viralnova.com/bride-dream-wedding/")</f>
        <v>http://www.viralnova.com/bride-dream-wedding/</v>
      </c>
      <c r="C632" s="5">
        <v>82</v>
      </c>
      <c r="D632" s="5" t="s">
        <v>219</v>
      </c>
      <c r="E632" s="5" t="s">
        <v>219</v>
      </c>
      <c r="F632" s="5"/>
      <c r="G632" s="5" t="s">
        <v>219</v>
      </c>
      <c r="H632" s="5"/>
      <c r="I632" s="5" t="s">
        <v>219</v>
      </c>
      <c r="J632" s="5">
        <v>288</v>
      </c>
      <c r="K632" s="5">
        <v>97</v>
      </c>
      <c r="L632" s="5">
        <v>34</v>
      </c>
      <c r="M632" s="5">
        <v>419</v>
      </c>
      <c r="N632" s="5">
        <v>1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</row>
    <row r="633">
      <c r="A633" s="20" t="s">
        <v>2050</v>
      </c>
      <c r="B633" s="13" t="str">
        <f>HYPERLINK("http://www.viralnova.com/lunch-notes/","http://www.viralnova.com/lunch-notes/")</f>
        <v>http://www.viralnova.com/lunch-notes/</v>
      </c>
      <c r="C633" s="5">
        <v>86</v>
      </c>
      <c r="D633" s="5" t="s">
        <v>219</v>
      </c>
      <c r="E633" s="5" t="s">
        <v>219</v>
      </c>
      <c r="F633" s="5"/>
      <c r="G633" s="5" t="s">
        <v>219</v>
      </c>
      <c r="H633" s="5"/>
      <c r="I633" s="5" t="s">
        <v>219</v>
      </c>
      <c r="J633" s="5">
        <v>236</v>
      </c>
      <c r="K633" s="5">
        <v>135</v>
      </c>
      <c r="L633" s="5">
        <v>41</v>
      </c>
      <c r="M633" s="5">
        <v>412</v>
      </c>
      <c r="N633" s="5">
        <v>12</v>
      </c>
      <c r="O633" s="5">
        <v>0</v>
      </c>
      <c r="P633" s="5">
        <v>3</v>
      </c>
      <c r="Q633" s="5">
        <v>3</v>
      </c>
      <c r="R633" s="5">
        <v>0</v>
      </c>
      <c r="S633" s="5">
        <v>0</v>
      </c>
      <c r="T633" s="5">
        <v>0</v>
      </c>
      <c r="U633" s="5">
        <v>0</v>
      </c>
    </row>
    <row r="634">
      <c r="A634" s="20" t="s">
        <v>2051</v>
      </c>
      <c r="B634" s="13" t="str">
        <f>HYPERLINK("http://www.viralnova.com/doctored-photos/","http://www.viralnova.com/doctored-photos/")</f>
        <v>http://www.viralnova.com/doctored-photos/</v>
      </c>
      <c r="C634" s="5">
        <v>79</v>
      </c>
      <c r="D634" s="5" t="s">
        <v>219</v>
      </c>
      <c r="E634" s="5" t="s">
        <v>219</v>
      </c>
      <c r="F634" s="5"/>
      <c r="G634" s="5" t="s">
        <v>219</v>
      </c>
      <c r="H634" s="5"/>
      <c r="I634" s="5" t="s">
        <v>219</v>
      </c>
      <c r="J634" s="5">
        <v>190</v>
      </c>
      <c r="K634" s="5">
        <v>165</v>
      </c>
      <c r="L634" s="5">
        <v>54</v>
      </c>
      <c r="M634" s="5">
        <v>409</v>
      </c>
      <c r="N634" s="5">
        <v>16</v>
      </c>
      <c r="O634" s="5">
        <v>0</v>
      </c>
      <c r="P634" s="5">
        <v>4</v>
      </c>
      <c r="Q634" s="5">
        <v>4</v>
      </c>
      <c r="R634" s="5">
        <v>0</v>
      </c>
      <c r="S634" s="5">
        <v>1</v>
      </c>
      <c r="T634" s="5">
        <v>0</v>
      </c>
      <c r="U634" s="5">
        <v>0</v>
      </c>
    </row>
    <row r="635">
      <c r="A635" s="20" t="s">
        <v>2052</v>
      </c>
      <c r="B635" s="13" t="str">
        <f>HYPERLINK("http://www.viralnova.com/bullying-teen-suicide/","http://www.viralnova.com/bullying-teen-suicide/")</f>
        <v>http://www.viralnova.com/bullying-teen-suicide/</v>
      </c>
      <c r="C635" s="5">
        <v>69</v>
      </c>
      <c r="D635" s="5" t="s">
        <v>219</v>
      </c>
      <c r="E635" s="5" t="s">
        <v>219</v>
      </c>
      <c r="F635" s="5"/>
      <c r="G635" s="5" t="s">
        <v>219</v>
      </c>
      <c r="H635" s="5"/>
      <c r="I635" s="5" t="s">
        <v>219</v>
      </c>
      <c r="J635" s="5">
        <v>131</v>
      </c>
      <c r="K635" s="5">
        <v>199</v>
      </c>
      <c r="L635" s="5">
        <v>54</v>
      </c>
      <c r="M635" s="5">
        <v>384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</row>
    <row r="636">
      <c r="A636" s="20" t="s">
        <v>2053</v>
      </c>
      <c r="B636" s="13" t="str">
        <f>HYPERLINK("http://www.viralnova.com/frog-in-salad/","http://www.viralnova.com/frog-in-salad/")</f>
        <v>http://www.viralnova.com/frog-in-salad/</v>
      </c>
      <c r="C636" s="5">
        <v>95</v>
      </c>
      <c r="D636" s="5" t="s">
        <v>219</v>
      </c>
      <c r="E636" s="5" t="s">
        <v>219</v>
      </c>
      <c r="F636" s="5"/>
      <c r="G636" s="5" t="s">
        <v>219</v>
      </c>
      <c r="H636" s="5"/>
      <c r="I636" s="5" t="s">
        <v>219</v>
      </c>
      <c r="J636" s="5">
        <v>128</v>
      </c>
      <c r="K636" s="5">
        <v>160</v>
      </c>
      <c r="L636" s="5">
        <v>70</v>
      </c>
      <c r="M636" s="5">
        <v>358</v>
      </c>
      <c r="N636" s="5">
        <v>6</v>
      </c>
      <c r="O636" s="5">
        <v>0</v>
      </c>
      <c r="P636" s="5">
        <v>0</v>
      </c>
      <c r="Q636" s="5">
        <v>0</v>
      </c>
      <c r="R636" s="5">
        <v>0</v>
      </c>
      <c r="S636" s="5">
        <v>0</v>
      </c>
      <c r="T636" s="5">
        <v>0</v>
      </c>
      <c r="U636" s="5">
        <v>0</v>
      </c>
    </row>
    <row r="637">
      <c r="A637" s="20" t="s">
        <v>2054</v>
      </c>
      <c r="B637" s="13" t="str">
        <f>HYPERLINK("http://www.viralnova.com/note-in-wallet/","http://www.viralnova.com/note-in-wallet/")</f>
        <v>http://www.viralnova.com/note-in-wallet/</v>
      </c>
      <c r="C637" s="5">
        <v>86</v>
      </c>
      <c r="D637" s="5" t="s">
        <v>219</v>
      </c>
      <c r="E637" s="5" t="s">
        <v>219</v>
      </c>
      <c r="F637" s="5"/>
      <c r="G637" s="5" t="s">
        <v>218</v>
      </c>
      <c r="H637" s="5"/>
      <c r="I637" s="5" t="s">
        <v>219</v>
      </c>
      <c r="J637" s="5">
        <v>196</v>
      </c>
      <c r="K637" s="5">
        <v>128</v>
      </c>
      <c r="L637" s="5">
        <v>8</v>
      </c>
      <c r="M637" s="5">
        <v>332</v>
      </c>
      <c r="N637" s="5">
        <v>2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</row>
    <row r="638">
      <c r="A638" s="20" t="s">
        <v>2055</v>
      </c>
      <c r="B638" s="13" t="str">
        <f>HYPERLINK("http://www.viralnova.com/sick-kitten/","http://www.viralnova.com/sick-kitten/")</f>
        <v>http://www.viralnova.com/sick-kitten/</v>
      </c>
      <c r="C638" s="5">
        <v>89</v>
      </c>
      <c r="D638" s="5" t="s">
        <v>219</v>
      </c>
      <c r="E638" s="5" t="s">
        <v>219</v>
      </c>
      <c r="F638" s="5"/>
      <c r="G638" s="5" t="s">
        <v>219</v>
      </c>
      <c r="H638" s="5"/>
      <c r="I638" s="5" t="s">
        <v>219</v>
      </c>
      <c r="J638" s="5">
        <v>173</v>
      </c>
      <c r="K638" s="5">
        <v>123</v>
      </c>
      <c r="L638" s="5">
        <v>25</v>
      </c>
      <c r="M638" s="5">
        <v>321</v>
      </c>
      <c r="N638" s="5">
        <v>0</v>
      </c>
      <c r="O638" s="5">
        <v>1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</row>
    <row r="639">
      <c r="A639" s="20" t="s">
        <v>2056</v>
      </c>
      <c r="B639" s="13" t="str">
        <f>HYPERLINK("http://www.viralnova.com/sky-blue-pink/","http://www.viralnova.com/sky-blue-pink/")</f>
        <v>http://www.viralnova.com/sky-blue-pink/</v>
      </c>
      <c r="C639" s="5">
        <v>77</v>
      </c>
      <c r="D639" s="5" t="s">
        <v>219</v>
      </c>
      <c r="E639" s="5" t="s">
        <v>219</v>
      </c>
      <c r="F639" s="5"/>
      <c r="G639" s="5" t="s">
        <v>219</v>
      </c>
      <c r="H639" s="5"/>
      <c r="I639" s="5" t="s">
        <v>219</v>
      </c>
      <c r="J639" s="5">
        <v>172</v>
      </c>
      <c r="K639" s="5">
        <v>114</v>
      </c>
      <c r="L639" s="5">
        <v>28</v>
      </c>
      <c r="M639" s="5">
        <v>314</v>
      </c>
      <c r="N639" s="5">
        <v>4</v>
      </c>
      <c r="O639" s="5">
        <v>1</v>
      </c>
      <c r="P639" s="5">
        <v>2</v>
      </c>
      <c r="Q639" s="5">
        <v>2</v>
      </c>
      <c r="R639" s="5">
        <v>0</v>
      </c>
      <c r="S639" s="5">
        <v>0</v>
      </c>
      <c r="T639" s="5">
        <v>0</v>
      </c>
      <c r="U639" s="5">
        <v>0</v>
      </c>
    </row>
    <row r="640">
      <c r="A640" s="20" t="s">
        <v>2057</v>
      </c>
      <c r="B640" s="13" t="str">
        <f>HYPERLINK("http://www.viralnova.com/soulumination/","http://www.viralnova.com/soulumination/")</f>
        <v>http://www.viralnova.com/soulumination/</v>
      </c>
      <c r="C640" s="5">
        <v>75</v>
      </c>
      <c r="D640" s="5" t="s">
        <v>219</v>
      </c>
      <c r="E640" s="5" t="s">
        <v>219</v>
      </c>
      <c r="F640" s="5"/>
      <c r="G640" s="5" t="s">
        <v>219</v>
      </c>
      <c r="H640" s="5"/>
      <c r="I640" s="5" t="s">
        <v>219</v>
      </c>
      <c r="J640" s="5">
        <v>129</v>
      </c>
      <c r="K640" s="5">
        <v>139</v>
      </c>
      <c r="L640" s="5">
        <v>31</v>
      </c>
      <c r="M640" s="5">
        <v>299</v>
      </c>
      <c r="N640" s="5">
        <v>5</v>
      </c>
      <c r="O640" s="5">
        <v>0</v>
      </c>
      <c r="P640" s="5">
        <v>2</v>
      </c>
      <c r="Q640" s="5">
        <v>2</v>
      </c>
      <c r="R640" s="5">
        <v>0</v>
      </c>
      <c r="S640" s="5">
        <v>0</v>
      </c>
      <c r="T640" s="5">
        <v>0</v>
      </c>
      <c r="U640" s="5">
        <v>0</v>
      </c>
    </row>
    <row r="641">
      <c r="A641" s="20" t="s">
        <v>2058</v>
      </c>
      <c r="B641" s="13" t="str">
        <f>HYPERLINK("http://www.viralnova.com/ski-resort/","http://www.viralnova.com/ski-resort/")</f>
        <v>http://www.viralnova.com/ski-resort/</v>
      </c>
      <c r="C641" s="5">
        <v>86</v>
      </c>
      <c r="D641" s="5" t="s">
        <v>219</v>
      </c>
      <c r="E641" s="5" t="s">
        <v>219</v>
      </c>
      <c r="F641" s="5"/>
      <c r="G641" s="5" t="s">
        <v>219</v>
      </c>
      <c r="H641" s="5"/>
      <c r="I641" s="5" t="s">
        <v>219</v>
      </c>
      <c r="J641" s="5">
        <v>118</v>
      </c>
      <c r="K641" s="5">
        <v>148</v>
      </c>
      <c r="L641" s="5">
        <v>31</v>
      </c>
      <c r="M641" s="5">
        <v>297</v>
      </c>
      <c r="N641" s="5">
        <v>1</v>
      </c>
      <c r="O641" s="5">
        <v>18</v>
      </c>
      <c r="P641" s="5">
        <v>25</v>
      </c>
      <c r="Q641" s="5">
        <v>25</v>
      </c>
      <c r="R641" s="5">
        <v>0</v>
      </c>
      <c r="S641" s="5">
        <v>0</v>
      </c>
      <c r="T641" s="5">
        <v>1</v>
      </c>
      <c r="U641" s="5">
        <v>0</v>
      </c>
    </row>
    <row r="642">
      <c r="A642" s="20" t="s">
        <v>2059</v>
      </c>
      <c r="B642" s="13" t="str">
        <f>HYPERLINK("http://www.viralnova.com/van-gogh-puppy/","http://www.viralnova.com/van-gogh-puppy/")</f>
        <v>http://www.viralnova.com/van-gogh-puppy/</v>
      </c>
      <c r="C642" s="5">
        <v>86</v>
      </c>
      <c r="D642" s="5" t="s">
        <v>219</v>
      </c>
      <c r="E642" s="5" t="s">
        <v>219</v>
      </c>
      <c r="F642" s="5"/>
      <c r="G642" s="5" t="s">
        <v>219</v>
      </c>
      <c r="H642" s="5"/>
      <c r="I642" s="5" t="s">
        <v>219</v>
      </c>
      <c r="J642" s="5">
        <v>125</v>
      </c>
      <c r="K642" s="5">
        <v>99</v>
      </c>
      <c r="L642" s="5">
        <v>67</v>
      </c>
      <c r="M642" s="5">
        <v>291</v>
      </c>
      <c r="N642" s="5">
        <v>3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</row>
    <row r="643">
      <c r="A643" s="20" t="s">
        <v>2060</v>
      </c>
      <c r="B643" s="13" t="str">
        <f>HYPERLINK("http://www.viralnova.com/15-year-old-orphan/","http://www.viralnova.com/15-year-old-orphan/")</f>
        <v>http://www.viralnova.com/15-year-old-orphan/</v>
      </c>
      <c r="C643" s="5">
        <v>95</v>
      </c>
      <c r="D643" s="5" t="s">
        <v>219</v>
      </c>
      <c r="E643" s="5" t="s">
        <v>219</v>
      </c>
      <c r="F643" s="5"/>
      <c r="G643" s="5" t="s">
        <v>219</v>
      </c>
      <c r="H643" s="5"/>
      <c r="I643" s="5" t="s">
        <v>219</v>
      </c>
      <c r="J643" s="5">
        <v>142</v>
      </c>
      <c r="K643" s="5">
        <v>103</v>
      </c>
      <c r="L643" s="5">
        <v>36</v>
      </c>
      <c r="M643" s="5">
        <v>281</v>
      </c>
      <c r="N643" s="5">
        <v>3</v>
      </c>
      <c r="O643" s="5">
        <v>2</v>
      </c>
      <c r="P643" s="5">
        <v>1</v>
      </c>
      <c r="Q643" s="5">
        <v>1</v>
      </c>
      <c r="R643" s="5">
        <v>0</v>
      </c>
      <c r="S643" s="5">
        <v>0</v>
      </c>
      <c r="T643" s="5">
        <v>0</v>
      </c>
      <c r="U643" s="5">
        <v>0</v>
      </c>
    </row>
    <row r="644">
      <c r="A644" s="20" t="s">
        <v>2061</v>
      </c>
      <c r="B644" s="13" t="str">
        <f>HYPERLINK("http://www.viralnova.com/mother-thief/","http://www.viralnova.com/mother-thief/")</f>
        <v>http://www.viralnova.com/mother-thief/</v>
      </c>
      <c r="C644" s="5">
        <v>85</v>
      </c>
      <c r="D644" s="5" t="s">
        <v>219</v>
      </c>
      <c r="E644" s="5" t="s">
        <v>219</v>
      </c>
      <c r="F644" s="5"/>
      <c r="G644" s="5" t="s">
        <v>219</v>
      </c>
      <c r="H644" s="5"/>
      <c r="I644" s="5" t="s">
        <v>219</v>
      </c>
      <c r="J644" s="5">
        <v>142</v>
      </c>
      <c r="K644" s="5">
        <v>109</v>
      </c>
      <c r="L644" s="5">
        <v>22</v>
      </c>
      <c r="M644" s="5">
        <v>273</v>
      </c>
      <c r="N644" s="5">
        <v>2</v>
      </c>
      <c r="O644" s="5">
        <v>11</v>
      </c>
      <c r="P644" s="5">
        <v>2</v>
      </c>
      <c r="Q644" s="5">
        <v>2</v>
      </c>
      <c r="R644" s="5">
        <v>0</v>
      </c>
      <c r="S644" s="5">
        <v>0</v>
      </c>
      <c r="T644" s="5">
        <v>0</v>
      </c>
      <c r="U644" s="5">
        <v>0</v>
      </c>
    </row>
    <row r="645">
      <c r="A645" s="20" t="s">
        <v>2062</v>
      </c>
      <c r="B645" s="13" t="str">
        <f>HYPERLINK("http://www.viralnova.com/great-wall-hike/","http://www.viralnova.com/great-wall-hike/")</f>
        <v>http://www.viralnova.com/great-wall-hike/</v>
      </c>
      <c r="C645" s="5">
        <v>87</v>
      </c>
      <c r="D645" s="5" t="s">
        <v>219</v>
      </c>
      <c r="E645" s="5" t="s">
        <v>219</v>
      </c>
      <c r="F645" s="5"/>
      <c r="G645" s="5" t="s">
        <v>218</v>
      </c>
      <c r="H645" s="5"/>
      <c r="I645" s="5" t="s">
        <v>219</v>
      </c>
      <c r="J645" s="5">
        <v>112</v>
      </c>
      <c r="K645" s="5">
        <v>108</v>
      </c>
      <c r="L645" s="5">
        <v>40</v>
      </c>
      <c r="M645" s="5">
        <v>260</v>
      </c>
      <c r="N645" s="5">
        <v>3</v>
      </c>
      <c r="O645" s="5">
        <v>0</v>
      </c>
      <c r="P645" s="5">
        <v>1</v>
      </c>
      <c r="Q645" s="5">
        <v>1</v>
      </c>
      <c r="R645" s="5">
        <v>0</v>
      </c>
      <c r="S645" s="5">
        <v>0</v>
      </c>
      <c r="T645" s="5">
        <v>0</v>
      </c>
      <c r="U645" s="5">
        <v>0</v>
      </c>
    </row>
    <row r="646">
      <c r="A646" s="20" t="s">
        <v>2063</v>
      </c>
      <c r="B646" s="13" t="str">
        <f>HYPERLINK("http://www.viralnova.com/boston-marathon-proposal/","http://www.viralnova.com/boston-marathon-proposal/")</f>
        <v>http://www.viralnova.com/boston-marathon-proposal/</v>
      </c>
      <c r="C646" s="5">
        <v>84</v>
      </c>
      <c r="D646" s="5" t="s">
        <v>219</v>
      </c>
      <c r="E646" s="5" t="s">
        <v>219</v>
      </c>
      <c r="F646" s="5"/>
      <c r="G646" s="5" t="s">
        <v>219</v>
      </c>
      <c r="H646" s="5"/>
      <c r="I646" s="5" t="s">
        <v>219</v>
      </c>
      <c r="J646" s="5">
        <v>110</v>
      </c>
      <c r="K646" s="5">
        <v>112</v>
      </c>
      <c r="L646" s="5">
        <v>18</v>
      </c>
      <c r="M646" s="5">
        <v>240</v>
      </c>
      <c r="N646" s="5">
        <v>3</v>
      </c>
      <c r="O646" s="5">
        <v>1</v>
      </c>
      <c r="P646" s="5">
        <v>1</v>
      </c>
      <c r="Q646" s="5">
        <v>1</v>
      </c>
      <c r="R646" s="5">
        <v>0</v>
      </c>
      <c r="S646" s="5">
        <v>0</v>
      </c>
      <c r="T646" s="5">
        <v>0</v>
      </c>
      <c r="U646" s="5">
        <v>0</v>
      </c>
    </row>
    <row r="647">
      <c r="A647" s="20" t="s">
        <v>2064</v>
      </c>
      <c r="B647" s="13" t="str">
        <f>HYPERLINK("http://www.viralnova.com/gruesome-duck-murder/","http://www.viralnova.com/gruesome-duck-murder/")</f>
        <v>http://www.viralnova.com/gruesome-duck-murder/</v>
      </c>
      <c r="C647" s="5">
        <v>59</v>
      </c>
      <c r="D647" s="5" t="s">
        <v>219</v>
      </c>
      <c r="E647" s="5" t="s">
        <v>219</v>
      </c>
      <c r="F647" s="5"/>
      <c r="G647" s="5" t="s">
        <v>219</v>
      </c>
      <c r="H647" s="5"/>
      <c r="I647" s="5" t="s">
        <v>219</v>
      </c>
      <c r="J647" s="5">
        <v>118</v>
      </c>
      <c r="K647" s="5">
        <v>95</v>
      </c>
      <c r="L647" s="5">
        <v>23</v>
      </c>
      <c r="M647" s="5">
        <v>236</v>
      </c>
      <c r="N647" s="5">
        <v>1</v>
      </c>
      <c r="O647" s="5">
        <v>1</v>
      </c>
      <c r="P647" s="5">
        <v>1</v>
      </c>
      <c r="Q647" s="5">
        <v>1</v>
      </c>
      <c r="R647" s="5">
        <v>0</v>
      </c>
      <c r="S647" s="5">
        <v>0</v>
      </c>
      <c r="T647" s="5">
        <v>0</v>
      </c>
      <c r="U647" s="5">
        <v>0</v>
      </c>
    </row>
    <row r="648">
      <c r="A648" s="20" t="s">
        <v>2065</v>
      </c>
      <c r="B648" s="13" t="str">
        <f>HYPERLINK("http://www.viralnova.com/suspended-sober/","http://www.viralnova.com/suspended-sober/")</f>
        <v>http://www.viralnova.com/suspended-sober/</v>
      </c>
      <c r="C648" s="5">
        <v>67</v>
      </c>
      <c r="D648" s="5" t="s">
        <v>219</v>
      </c>
      <c r="E648" s="5" t="s">
        <v>219</v>
      </c>
      <c r="F648" s="5"/>
      <c r="G648" s="5" t="s">
        <v>219</v>
      </c>
      <c r="H648" s="5"/>
      <c r="I648" s="5" t="s">
        <v>219</v>
      </c>
      <c r="J648" s="5">
        <v>118</v>
      </c>
      <c r="K648" s="5">
        <v>73</v>
      </c>
      <c r="L648" s="5">
        <v>22</v>
      </c>
      <c r="M648" s="5">
        <v>213</v>
      </c>
      <c r="N648" s="5">
        <v>1</v>
      </c>
      <c r="O648" s="5">
        <v>1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</row>
    <row r="649">
      <c r="A649" s="20" t="s">
        <v>2066</v>
      </c>
      <c r="B649" s="13" t="str">
        <f>HYPERLINK("http://www.viralnova.com/what-this-man-said-about-his-battle-with-cancer-made-me-rethink-my-life/","http://www.viralnova.com/what-this-man-said-about-his-battle-with-cancer-made-me-rethink-my-life/")</f>
        <v>http://www.viralnova.com/what-this-man-said-about-his-battle-with-cancer-made-me-rethink-my-life/</v>
      </c>
      <c r="C649" s="5">
        <v>87</v>
      </c>
      <c r="D649" s="5" t="s">
        <v>219</v>
      </c>
      <c r="E649" s="5" t="s">
        <v>219</v>
      </c>
      <c r="F649" s="5"/>
      <c r="G649" s="5" t="s">
        <v>219</v>
      </c>
      <c r="H649" s="5"/>
      <c r="I649" s="5" t="s">
        <v>219</v>
      </c>
      <c r="J649" s="5">
        <v>84</v>
      </c>
      <c r="K649" s="5">
        <v>105</v>
      </c>
      <c r="L649" s="5">
        <v>12</v>
      </c>
      <c r="M649" s="5">
        <v>201</v>
      </c>
      <c r="N649" s="5">
        <v>3</v>
      </c>
      <c r="O649" s="5">
        <v>0</v>
      </c>
      <c r="P649" s="5">
        <v>1</v>
      </c>
      <c r="Q649" s="5">
        <v>1</v>
      </c>
      <c r="R649" s="5">
        <v>0</v>
      </c>
      <c r="S649" s="5">
        <v>0</v>
      </c>
      <c r="T649" s="5">
        <v>0</v>
      </c>
      <c r="U649" s="5">
        <v>0</v>
      </c>
    </row>
    <row r="650">
      <c r="A650" s="20" t="s">
        <v>2067</v>
      </c>
      <c r="B650" s="13" t="str">
        <f>HYPERLINK("http://www.viralnova.com/seven-tigers/","http://www.viralnova.com/seven-tigers/")</f>
        <v>http://www.viralnova.com/seven-tigers/</v>
      </c>
      <c r="C650" s="5">
        <v>66</v>
      </c>
      <c r="D650" s="5" t="s">
        <v>219</v>
      </c>
      <c r="E650" s="5" t="s">
        <v>219</v>
      </c>
      <c r="F650" s="5"/>
      <c r="G650" s="5" t="s">
        <v>219</v>
      </c>
      <c r="H650" s="5"/>
      <c r="I650" s="5" t="s">
        <v>219</v>
      </c>
      <c r="J650" s="5">
        <v>71</v>
      </c>
      <c r="K650" s="5">
        <v>61</v>
      </c>
      <c r="L650" s="5">
        <v>51</v>
      </c>
      <c r="M650" s="5">
        <v>183</v>
      </c>
      <c r="N650" s="5">
        <v>0</v>
      </c>
      <c r="O650" s="5">
        <v>0</v>
      </c>
      <c r="P650" s="5">
        <v>1</v>
      </c>
      <c r="Q650" s="5">
        <v>1</v>
      </c>
      <c r="R650" s="5">
        <v>0</v>
      </c>
      <c r="S650" s="5">
        <v>0</v>
      </c>
      <c r="T650" s="5">
        <v>0</v>
      </c>
      <c r="U650" s="5">
        <v>0</v>
      </c>
    </row>
    <row r="651">
      <c r="A651" s="20" t="s">
        <v>2068</v>
      </c>
      <c r="B651" s="13" t="str">
        <f>HYPERLINK("http://www.viralnova.com/scooter-jesus/","http://www.viralnova.com/scooter-jesus/")</f>
        <v>http://www.viralnova.com/scooter-jesus/</v>
      </c>
      <c r="C651" s="5">
        <v>75</v>
      </c>
      <c r="D651" s="5" t="s">
        <v>219</v>
      </c>
      <c r="E651" s="5" t="s">
        <v>219</v>
      </c>
      <c r="F651" s="5"/>
      <c r="G651" s="5" t="s">
        <v>219</v>
      </c>
      <c r="H651" s="5"/>
      <c r="I651" s="5" t="s">
        <v>219</v>
      </c>
      <c r="J651" s="5">
        <v>50</v>
      </c>
      <c r="K651" s="5">
        <v>47</v>
      </c>
      <c r="L651" s="5">
        <v>54</v>
      </c>
      <c r="M651" s="5">
        <v>151</v>
      </c>
      <c r="N651" s="5">
        <v>3</v>
      </c>
      <c r="O651" s="5">
        <v>0</v>
      </c>
      <c r="P651" s="5">
        <v>1</v>
      </c>
      <c r="Q651" s="5">
        <v>1</v>
      </c>
      <c r="R651" s="5">
        <v>0</v>
      </c>
      <c r="S651" s="5">
        <v>0</v>
      </c>
      <c r="T651" s="5">
        <v>0</v>
      </c>
      <c r="U651" s="5">
        <v>0</v>
      </c>
    </row>
    <row r="652">
      <c r="A652" s="20" t="s">
        <v>2069</v>
      </c>
      <c r="B652" s="13" t="str">
        <f>HYPERLINK("http://www.viralnova.com/cutest-kitten-in-the-world/","http://www.viralnova.com/cutest-kitten-in-the-world/")</f>
        <v>http://www.viralnova.com/cutest-kitten-in-the-world/</v>
      </c>
      <c r="C652" s="5">
        <v>86</v>
      </c>
      <c r="D652" s="5" t="s">
        <v>219</v>
      </c>
      <c r="E652" s="5" t="s">
        <v>219</v>
      </c>
      <c r="F652" s="5"/>
      <c r="G652" s="5" t="s">
        <v>219</v>
      </c>
      <c r="H652" s="5"/>
      <c r="I652" s="5" t="s">
        <v>219</v>
      </c>
      <c r="J652" s="5">
        <v>70</v>
      </c>
      <c r="K652" s="5">
        <v>43</v>
      </c>
      <c r="L652" s="5">
        <v>35</v>
      </c>
      <c r="M652" s="5">
        <v>148</v>
      </c>
      <c r="N652" s="5">
        <v>1</v>
      </c>
      <c r="O652" s="5">
        <v>0</v>
      </c>
      <c r="P652" s="5">
        <v>1</v>
      </c>
      <c r="Q652" s="5">
        <v>1</v>
      </c>
      <c r="R652" s="5">
        <v>0</v>
      </c>
      <c r="S652" s="5">
        <v>0</v>
      </c>
      <c r="T652" s="5">
        <v>0</v>
      </c>
      <c r="U652" s="5">
        <v>0</v>
      </c>
    </row>
    <row r="653">
      <c r="A653" s="20" t="s">
        <v>2070</v>
      </c>
      <c r="B653" s="13" t="str">
        <f>HYPERLINK("http://www.viralnova.com/people-aging/","http://www.viralnova.com/people-aging/")</f>
        <v>http://www.viralnova.com/people-aging/</v>
      </c>
      <c r="C653" s="5">
        <v>80</v>
      </c>
      <c r="D653" s="5" t="s">
        <v>219</v>
      </c>
      <c r="E653" s="5" t="s">
        <v>219</v>
      </c>
      <c r="F653" s="5"/>
      <c r="G653" s="5" t="s">
        <v>219</v>
      </c>
      <c r="H653" s="5"/>
      <c r="I653" s="5" t="s">
        <v>219</v>
      </c>
      <c r="J653" s="5">
        <v>65</v>
      </c>
      <c r="K653" s="5">
        <v>60</v>
      </c>
      <c r="L653" s="5">
        <v>21</v>
      </c>
      <c r="M653" s="5">
        <v>146</v>
      </c>
      <c r="N653" s="5">
        <v>1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</row>
    <row r="654">
      <c r="A654" s="20" t="s">
        <v>2071</v>
      </c>
      <c r="B654" s="13" t="str">
        <f>HYPERLINK("http://www.viralnova.com/breaking-bad-meme/","http://www.viralnova.com/breaking-bad-meme/")</f>
        <v>http://www.viralnova.com/breaking-bad-meme/</v>
      </c>
      <c r="C654" s="5">
        <v>51</v>
      </c>
      <c r="D654" s="5" t="s">
        <v>219</v>
      </c>
      <c r="E654" s="5" t="s">
        <v>219</v>
      </c>
      <c r="F654" s="5"/>
      <c r="G654" s="5" t="s">
        <v>219</v>
      </c>
      <c r="H654" s="5"/>
      <c r="I654" s="5" t="s">
        <v>219</v>
      </c>
      <c r="J654" s="5">
        <v>57</v>
      </c>
      <c r="K654" s="5">
        <v>48</v>
      </c>
      <c r="L654" s="5">
        <v>34</v>
      </c>
      <c r="M654" s="5">
        <v>139</v>
      </c>
      <c r="N654" s="5">
        <v>4</v>
      </c>
      <c r="O654" s="5">
        <v>0</v>
      </c>
      <c r="P654" s="5">
        <v>281</v>
      </c>
      <c r="Q654" s="5">
        <v>281</v>
      </c>
      <c r="R654" s="5">
        <v>0</v>
      </c>
      <c r="S654" s="5">
        <v>0</v>
      </c>
      <c r="T654" s="5">
        <v>0</v>
      </c>
      <c r="U654" s="5">
        <v>0</v>
      </c>
    </row>
    <row r="655">
      <c r="A655" s="20" t="s">
        <v>2072</v>
      </c>
      <c r="B655" s="13" t="str">
        <f>HYPERLINK("http://www.viralnova.com/elephant-bride/","http://www.viralnova.com/elephant-bride/")</f>
        <v>http://www.viralnova.com/elephant-bride/</v>
      </c>
      <c r="C655" s="5">
        <v>87</v>
      </c>
      <c r="D655" s="5" t="s">
        <v>219</v>
      </c>
      <c r="E655" s="5" t="s">
        <v>219</v>
      </c>
      <c r="F655" s="5"/>
      <c r="G655" s="5" t="s">
        <v>219</v>
      </c>
      <c r="H655" s="5"/>
      <c r="I655" s="5" t="s">
        <v>219</v>
      </c>
      <c r="J655" s="5">
        <v>85</v>
      </c>
      <c r="K655" s="5">
        <v>31</v>
      </c>
      <c r="L655" s="5">
        <v>19</v>
      </c>
      <c r="M655" s="5">
        <v>135</v>
      </c>
      <c r="N655" s="5">
        <v>0</v>
      </c>
      <c r="O655" s="5">
        <v>1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</row>
    <row r="656">
      <c r="A656" s="20" t="s">
        <v>2073</v>
      </c>
      <c r="B656" s="13" t="str">
        <f>HYPERLINK("http://www.viralnova.com/detailed-animal-drawings/","http://www.viralnova.com/detailed-animal-drawings/")</f>
        <v>http://www.viralnova.com/detailed-animal-drawings/</v>
      </c>
      <c r="C656" s="5">
        <v>63</v>
      </c>
      <c r="D656" s="5" t="s">
        <v>219</v>
      </c>
      <c r="E656" s="5" t="s">
        <v>219</v>
      </c>
      <c r="F656" s="5"/>
      <c r="G656" s="5" t="s">
        <v>219</v>
      </c>
      <c r="H656" s="5"/>
      <c r="I656" s="5" t="s">
        <v>219</v>
      </c>
      <c r="J656" s="5">
        <v>61</v>
      </c>
      <c r="K656" s="5">
        <v>45</v>
      </c>
      <c r="L656" s="5">
        <v>22</v>
      </c>
      <c r="M656" s="5">
        <v>128</v>
      </c>
      <c r="N656" s="5">
        <v>1</v>
      </c>
      <c r="O656" s="5">
        <v>0</v>
      </c>
      <c r="P656" s="5">
        <v>4</v>
      </c>
      <c r="Q656" s="5">
        <v>4</v>
      </c>
      <c r="R656" s="5">
        <v>0</v>
      </c>
      <c r="S656" s="5">
        <v>0</v>
      </c>
      <c r="T656" s="5">
        <v>0</v>
      </c>
      <c r="U656" s="5">
        <v>0</v>
      </c>
    </row>
    <row r="657">
      <c r="A657" s="20" t="s">
        <v>2074</v>
      </c>
      <c r="B657" s="13" t="str">
        <f>HYPERLINK("http://www.viralnova.com/office-prank/","http://www.viralnova.com/office-prank/")</f>
        <v>http://www.viralnova.com/office-prank/</v>
      </c>
      <c r="C657" s="5">
        <v>62</v>
      </c>
      <c r="D657" s="5" t="s">
        <v>219</v>
      </c>
      <c r="E657" s="5" t="s">
        <v>219</v>
      </c>
      <c r="F657" s="5"/>
      <c r="G657" s="5" t="s">
        <v>219</v>
      </c>
      <c r="H657" s="5"/>
      <c r="I657" s="5" t="s">
        <v>219</v>
      </c>
      <c r="J657" s="5">
        <v>38</v>
      </c>
      <c r="K657" s="5">
        <v>38</v>
      </c>
      <c r="L657" s="5">
        <v>17</v>
      </c>
      <c r="M657" s="5">
        <v>93</v>
      </c>
      <c r="N657" s="5">
        <v>1</v>
      </c>
      <c r="O657" s="5">
        <v>1</v>
      </c>
      <c r="P657" s="5">
        <v>0</v>
      </c>
      <c r="Q657" s="5">
        <v>0</v>
      </c>
      <c r="R657" s="5">
        <v>0</v>
      </c>
      <c r="S657" s="5">
        <v>0</v>
      </c>
      <c r="T657" s="5">
        <v>0</v>
      </c>
      <c r="U657" s="5">
        <v>0</v>
      </c>
    </row>
    <row r="658">
      <c r="A658" s="20" t="s">
        <v>2075</v>
      </c>
      <c r="B658" s="13" t="str">
        <f>HYPERLINK("http://www.viralnova.com/homecoming-king-queen/","http://www.viralnova.com/homecoming-king-queen/")</f>
        <v>http://www.viralnova.com/homecoming-king-queen/</v>
      </c>
      <c r="C658" s="5">
        <v>86</v>
      </c>
      <c r="D658" s="5" t="s">
        <v>219</v>
      </c>
      <c r="E658" s="5" t="s">
        <v>219</v>
      </c>
      <c r="F658" s="5"/>
      <c r="G658" s="5" t="s">
        <v>219</v>
      </c>
      <c r="H658" s="5"/>
      <c r="I658" s="5" t="s">
        <v>219</v>
      </c>
      <c r="J658" s="5">
        <v>53</v>
      </c>
      <c r="K658" s="5">
        <v>33</v>
      </c>
      <c r="L658" s="5">
        <v>7</v>
      </c>
      <c r="M658" s="5">
        <v>93</v>
      </c>
      <c r="N658" s="5">
        <v>0</v>
      </c>
      <c r="O658" s="5">
        <v>3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  <c r="U658" s="5">
        <v>0</v>
      </c>
    </row>
    <row r="659">
      <c r="A659" s="20" t="s">
        <v>2076</v>
      </c>
      <c r="B659" s="13" t="str">
        <f>HYPERLINK("http://www.viralnova.com/recovery-progress/","http://www.viralnova.com/recovery-progress/")</f>
        <v>http://www.viralnova.com/recovery-progress/</v>
      </c>
      <c r="C659" s="5">
        <v>89</v>
      </c>
      <c r="D659" s="5" t="s">
        <v>219</v>
      </c>
      <c r="E659" s="5" t="s">
        <v>219</v>
      </c>
      <c r="F659" s="5"/>
      <c r="G659" s="5" t="s">
        <v>219</v>
      </c>
      <c r="H659" s="5"/>
      <c r="I659" s="5" t="s">
        <v>219</v>
      </c>
      <c r="J659" s="5">
        <v>37</v>
      </c>
      <c r="K659" s="5">
        <v>38</v>
      </c>
      <c r="L659" s="5">
        <v>17</v>
      </c>
      <c r="M659" s="5">
        <v>92</v>
      </c>
      <c r="N659" s="5">
        <v>3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</row>
    <row r="660">
      <c r="A660" s="20" t="s">
        <v>2077</v>
      </c>
      <c r="B660" s="13" t="str">
        <f>HYPERLINK("http://www.viralnova.com/golden-retriever-overload/","http://www.viralnova.com/golden-retriever-overload/")</f>
        <v>http://www.viralnova.com/golden-retriever-overload/</v>
      </c>
      <c r="C660" s="5">
        <v>47</v>
      </c>
      <c r="D660" s="5" t="s">
        <v>219</v>
      </c>
      <c r="E660" s="5" t="s">
        <v>219</v>
      </c>
      <c r="F660" s="5"/>
      <c r="G660" s="5" t="s">
        <v>219</v>
      </c>
      <c r="H660" s="5"/>
      <c r="I660" s="5" t="s">
        <v>219</v>
      </c>
      <c r="J660" s="5">
        <v>40</v>
      </c>
      <c r="K660" s="5">
        <v>25</v>
      </c>
      <c r="L660" s="5">
        <v>16</v>
      </c>
      <c r="M660" s="5">
        <v>81</v>
      </c>
      <c r="N660" s="5">
        <v>1</v>
      </c>
      <c r="O660" s="5">
        <v>0</v>
      </c>
      <c r="P660" s="5">
        <v>1</v>
      </c>
      <c r="Q660" s="5">
        <v>1</v>
      </c>
      <c r="R660" s="5">
        <v>0</v>
      </c>
      <c r="S660" s="5">
        <v>0</v>
      </c>
      <c r="T660" s="5">
        <v>0</v>
      </c>
      <c r="U660" s="5">
        <v>0</v>
      </c>
    </row>
    <row r="661">
      <c r="A661" s="20" t="s">
        <v>2078</v>
      </c>
      <c r="B661" s="13" t="str">
        <f>HYPERLINK("http://www.viralnova.com/dog-found-innocent/","http://www.viralnova.com/dog-found-innocent/")</f>
        <v>http://www.viralnova.com/dog-found-innocent/</v>
      </c>
      <c r="C661" s="5">
        <v>48</v>
      </c>
      <c r="D661" s="5" t="s">
        <v>219</v>
      </c>
      <c r="E661" s="5" t="s">
        <v>219</v>
      </c>
      <c r="F661" s="5"/>
      <c r="G661" s="5" t="s">
        <v>219</v>
      </c>
      <c r="H661" s="5"/>
      <c r="I661" s="5" t="s">
        <v>219</v>
      </c>
      <c r="J661" s="5">
        <v>47</v>
      </c>
      <c r="K661" s="5">
        <v>12</v>
      </c>
      <c r="L661" s="5">
        <v>9</v>
      </c>
      <c r="M661" s="5">
        <v>68</v>
      </c>
      <c r="N661" s="5">
        <v>1</v>
      </c>
      <c r="O661" s="5">
        <v>0</v>
      </c>
      <c r="P661" s="5">
        <v>0</v>
      </c>
      <c r="Q661" s="5">
        <v>0</v>
      </c>
      <c r="R661" s="5">
        <v>0</v>
      </c>
      <c r="S661" s="5">
        <v>0</v>
      </c>
      <c r="T661" s="5">
        <v>0</v>
      </c>
      <c r="U661" s="5">
        <v>0</v>
      </c>
    </row>
    <row r="662">
      <c r="A662" s="20" t="s">
        <v>2079</v>
      </c>
      <c r="B662" s="13" t="str">
        <f>HYPERLINK("http://www.viralnova.com/dog-passed-away/","http://www.viralnova.com/dog-passed-away/")</f>
        <v>http://www.viralnova.com/dog-passed-away/</v>
      </c>
      <c r="C662" s="5">
        <v>73</v>
      </c>
      <c r="D662" s="5" t="s">
        <v>219</v>
      </c>
      <c r="E662" s="5" t="s">
        <v>219</v>
      </c>
      <c r="F662" s="5"/>
      <c r="G662" s="5" t="s">
        <v>219</v>
      </c>
      <c r="H662" s="5"/>
      <c r="I662" s="5" t="s">
        <v>219</v>
      </c>
      <c r="J662" s="5">
        <v>23</v>
      </c>
      <c r="K662" s="5">
        <v>31</v>
      </c>
      <c r="L662" s="5">
        <v>13</v>
      </c>
      <c r="M662" s="5">
        <v>67</v>
      </c>
      <c r="N662" s="5">
        <v>1</v>
      </c>
      <c r="O662" s="5">
        <v>1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  <c r="U662" s="5">
        <v>0</v>
      </c>
    </row>
    <row r="663">
      <c r="A663" s="20" t="s">
        <v>2080</v>
      </c>
      <c r="B663" s="13" t="str">
        <f>HYPERLINK("http://www.viralnova.com/chicago-airport-grass/","http://www.viralnova.com/chicago-airport-grass/")</f>
        <v>http://www.viralnova.com/chicago-airport-grass/</v>
      </c>
      <c r="C663" s="5">
        <v>50</v>
      </c>
      <c r="D663" s="5" t="s">
        <v>219</v>
      </c>
      <c r="E663" s="5" t="s">
        <v>219</v>
      </c>
      <c r="F663" s="5"/>
      <c r="G663" s="5" t="s">
        <v>219</v>
      </c>
      <c r="H663" s="5"/>
      <c r="I663" s="5" t="s">
        <v>219</v>
      </c>
      <c r="J663" s="5">
        <v>28</v>
      </c>
      <c r="K663" s="5">
        <v>15</v>
      </c>
      <c r="L663" s="5">
        <v>12</v>
      </c>
      <c r="M663" s="5">
        <v>55</v>
      </c>
      <c r="N663" s="5">
        <v>1</v>
      </c>
      <c r="O663" s="5">
        <v>0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  <c r="U663" s="5">
        <v>0</v>
      </c>
    </row>
    <row r="664">
      <c r="A664" s="20" t="s">
        <v>2081</v>
      </c>
      <c r="B664" s="13" t="str">
        <f>HYPERLINK("http://www.viralnova.com/missing-14-year-old-schoolgirl/","http://www.viralnova.com/missing-14-year-old-schoolgirl/")</f>
        <v>http://www.viralnova.com/missing-14-year-old-schoolgirl/</v>
      </c>
      <c r="C664" s="5">
        <v>55</v>
      </c>
      <c r="D664" s="5" t="s">
        <v>219</v>
      </c>
      <c r="E664" s="5" t="s">
        <v>219</v>
      </c>
      <c r="F664" s="5"/>
      <c r="G664" s="5" t="s">
        <v>219</v>
      </c>
      <c r="H664" s="5"/>
      <c r="I664" s="5" t="s">
        <v>219</v>
      </c>
      <c r="J664" s="5">
        <v>8</v>
      </c>
      <c r="K664" s="5">
        <v>29</v>
      </c>
      <c r="L664" s="5">
        <v>2</v>
      </c>
      <c r="M664" s="5">
        <v>39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</row>
    <row r="665">
      <c r="A665" s="20" t="s">
        <v>2082</v>
      </c>
      <c r="B665" s="13" t="str">
        <f>HYPERLINK("http://www.viralnova.com/if-youre-sick-of-text-messages-youll-love-what-this-girl-did/","http://www.viralnova.com/if-youre-sick-of-text-messages-youll-love-what-this-girl-did/")</f>
        <v>http://www.viralnova.com/if-youre-sick-of-text-messages-youll-love-what-this-girl-did/</v>
      </c>
      <c r="C665" s="5">
        <v>64</v>
      </c>
      <c r="D665" s="5" t="s">
        <v>219</v>
      </c>
      <c r="E665" s="5" t="s">
        <v>219</v>
      </c>
      <c r="F665" s="5"/>
      <c r="G665" s="5" t="s">
        <v>219</v>
      </c>
      <c r="H665" s="5"/>
      <c r="I665" s="5" t="s">
        <v>219</v>
      </c>
      <c r="J665" s="5">
        <v>17</v>
      </c>
      <c r="K665" s="5">
        <v>16</v>
      </c>
      <c r="L665" s="5">
        <v>0</v>
      </c>
      <c r="M665" s="5">
        <v>33</v>
      </c>
      <c r="N665" s="5">
        <v>3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</row>
    <row r="666">
      <c r="A666" s="20" t="s">
        <v>2083</v>
      </c>
      <c r="B666" s="13" t="str">
        <f>HYPERLINK("http://www.viralnova.com/childrens-hospital-superhero/","http://www.viralnova.com/childrens-hospital-superhero/")</f>
        <v>http://www.viralnova.com/childrens-hospital-superhero/</v>
      </c>
      <c r="C666" s="5">
        <v>95</v>
      </c>
      <c r="D666" s="5" t="s">
        <v>219</v>
      </c>
      <c r="E666" s="5" t="s">
        <v>219</v>
      </c>
      <c r="F666" s="5"/>
      <c r="G666" s="5" t="s">
        <v>219</v>
      </c>
      <c r="H666" s="5"/>
      <c r="I666" s="5" t="s">
        <v>219</v>
      </c>
      <c r="J666" s="5">
        <v>15</v>
      </c>
      <c r="K666" s="5">
        <v>14</v>
      </c>
      <c r="L666" s="5">
        <v>0</v>
      </c>
      <c r="M666" s="5">
        <v>29</v>
      </c>
      <c r="N666" s="5">
        <v>1</v>
      </c>
      <c r="O666" s="5">
        <v>0</v>
      </c>
      <c r="P666" s="5">
        <v>0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</row>
    <row r="667">
      <c r="A667" s="20" t="s">
        <v>2084</v>
      </c>
      <c r="B667" s="13" t="str">
        <f>HYPERLINK("http://www.viralnova.com/vet-for-a-day/","http://www.viralnova.com/vet-for-a-day/")</f>
        <v>http://www.viralnova.com/vet-for-a-day/</v>
      </c>
      <c r="C667" s="5">
        <v>56</v>
      </c>
      <c r="D667" s="5" t="s">
        <v>219</v>
      </c>
      <c r="E667" s="5" t="s">
        <v>219</v>
      </c>
      <c r="F667" s="5"/>
      <c r="G667" s="5" t="s">
        <v>219</v>
      </c>
      <c r="H667" s="5"/>
      <c r="I667" s="5" t="s">
        <v>219</v>
      </c>
      <c r="J667" s="5">
        <v>13</v>
      </c>
      <c r="K667" s="5">
        <v>12</v>
      </c>
      <c r="L667" s="5">
        <v>3</v>
      </c>
      <c r="M667" s="5">
        <v>28</v>
      </c>
      <c r="N667" s="5">
        <v>1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</row>
    <row r="668">
      <c r="A668" s="20" t="s">
        <v>2085</v>
      </c>
      <c r="B668" s="13" t="str">
        <f>HYPERLINK("http://www.viralnova.com/stuck-on-bridge/","http://www.viralnova.com/stuck-on-bridge/")</f>
        <v>http://www.viralnova.com/stuck-on-bridge/</v>
      </c>
      <c r="C668" s="5">
        <v>60</v>
      </c>
      <c r="D668" s="5" t="s">
        <v>219</v>
      </c>
      <c r="E668" s="5" t="s">
        <v>219</v>
      </c>
      <c r="F668" s="5"/>
      <c r="G668" s="5" t="s">
        <v>219</v>
      </c>
      <c r="H668" s="5"/>
      <c r="I668" s="5" t="s">
        <v>219</v>
      </c>
      <c r="J668" s="5">
        <v>9</v>
      </c>
      <c r="K668" s="5">
        <v>11</v>
      </c>
      <c r="L668" s="5">
        <v>5</v>
      </c>
      <c r="M668" s="5">
        <v>25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>
        <v>0</v>
      </c>
      <c r="T668" s="5">
        <v>0</v>
      </c>
      <c r="U668" s="5">
        <v>0</v>
      </c>
    </row>
    <row r="669">
      <c r="A669" s="20" t="s">
        <v>2086</v>
      </c>
      <c r="B669" s="13" t="str">
        <f>HYPERLINK("http://www.viralnova.com/died-together/","http://www.viralnova.com/died-together/")</f>
        <v>http://www.viralnova.com/died-together/</v>
      </c>
      <c r="C669" s="5">
        <v>80</v>
      </c>
      <c r="D669" s="5" t="s">
        <v>219</v>
      </c>
      <c r="E669" s="5" t="s">
        <v>219</v>
      </c>
      <c r="F669" s="5"/>
      <c r="G669" s="5" t="s">
        <v>219</v>
      </c>
      <c r="H669" s="5"/>
      <c r="I669" s="5" t="s">
        <v>219</v>
      </c>
      <c r="J669" s="5">
        <v>8</v>
      </c>
      <c r="K669" s="5">
        <v>16</v>
      </c>
      <c r="L669" s="5">
        <v>0</v>
      </c>
      <c r="M669" s="5">
        <v>24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</row>
    <row r="670">
      <c r="A670" s="20" t="s">
        <v>2087</v>
      </c>
      <c r="B670" s="13" t="str">
        <f>HYPERLINK("http://www.viralnova.com/desecrate-church/","http://www.viralnova.com/desecrate-church/")</f>
        <v>http://www.viralnova.com/desecrate-church/</v>
      </c>
      <c r="C670" s="5">
        <v>88</v>
      </c>
      <c r="D670" s="5" t="s">
        <v>219</v>
      </c>
      <c r="E670" s="5" t="s">
        <v>219</v>
      </c>
      <c r="F670" s="5"/>
      <c r="G670" s="5" t="s">
        <v>219</v>
      </c>
      <c r="H670" s="5"/>
      <c r="I670" s="5" t="s">
        <v>219</v>
      </c>
      <c r="J670" s="5">
        <v>6</v>
      </c>
      <c r="K670" s="5">
        <v>14</v>
      </c>
      <c r="L670" s="5">
        <v>4</v>
      </c>
      <c r="M670" s="5">
        <v>24</v>
      </c>
      <c r="N670" s="5">
        <v>1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</row>
    <row r="671">
      <c r="A671" s="20" t="s">
        <v>2088</v>
      </c>
      <c r="B671" s="13" t="str">
        <f>HYPERLINK("http://www.viralnova.com/smashed-skull-forgiveness/","http://www.viralnova.com/smashed-skull-forgiveness/")</f>
        <v>http://www.viralnova.com/smashed-skull-forgiveness/</v>
      </c>
      <c r="C671" s="5">
        <v>80</v>
      </c>
      <c r="D671" s="5" t="s">
        <v>219</v>
      </c>
      <c r="E671" s="5" t="s">
        <v>219</v>
      </c>
      <c r="F671" s="5"/>
      <c r="G671" s="5" t="s">
        <v>219</v>
      </c>
      <c r="H671" s="5"/>
      <c r="I671" s="5" t="s">
        <v>219</v>
      </c>
      <c r="J671" s="5">
        <v>7</v>
      </c>
      <c r="K671" s="5">
        <v>14</v>
      </c>
      <c r="L671" s="5">
        <v>2</v>
      </c>
      <c r="M671" s="5">
        <v>23</v>
      </c>
      <c r="N671" s="5">
        <v>1</v>
      </c>
      <c r="O671" s="5">
        <v>0</v>
      </c>
      <c r="P671" s="5">
        <v>0</v>
      </c>
      <c r="Q671" s="5">
        <v>0</v>
      </c>
      <c r="R671" s="5">
        <v>0</v>
      </c>
      <c r="S671" s="5">
        <v>0</v>
      </c>
      <c r="T671" s="5">
        <v>0</v>
      </c>
      <c r="U671" s="5">
        <v>0</v>
      </c>
    </row>
    <row r="672">
      <c r="A672" s="20" t="s">
        <v>2089</v>
      </c>
      <c r="B672" s="13" t="str">
        <f>HYPERLINK("http://www.viralnova.com/beautiful-animal-images/","http://www.viralnova.com/beautiful-animal-images/")</f>
        <v>http://www.viralnova.com/beautiful-animal-images/</v>
      </c>
      <c r="C672" s="5">
        <v>82</v>
      </c>
      <c r="D672" s="5" t="s">
        <v>219</v>
      </c>
      <c r="E672" s="5" t="s">
        <v>219</v>
      </c>
      <c r="F672" s="5"/>
      <c r="G672" s="5" t="s">
        <v>219</v>
      </c>
      <c r="H672" s="5"/>
      <c r="I672" s="5" t="s">
        <v>219</v>
      </c>
      <c r="J672" s="5">
        <v>8</v>
      </c>
      <c r="K672" s="5">
        <v>6</v>
      </c>
      <c r="L672" s="5">
        <v>0</v>
      </c>
      <c r="M672" s="5">
        <v>14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</row>
    <row r="673">
      <c r="A673" s="20" t="s">
        <v>2090</v>
      </c>
      <c r="B673" s="13" t="str">
        <f>HYPERLINK("http://www.viralnova.com/unique-obituary/","http://www.viralnova.com/unique-obituary/")</f>
        <v>http://www.viralnova.com/unique-obituary/</v>
      </c>
      <c r="C673" s="5">
        <v>48</v>
      </c>
      <c r="D673" s="5" t="s">
        <v>219</v>
      </c>
      <c r="E673" s="5" t="s">
        <v>219</v>
      </c>
      <c r="F673" s="5"/>
      <c r="G673" s="5" t="s">
        <v>219</v>
      </c>
      <c r="H673" s="5"/>
      <c r="I673" s="5" t="s">
        <v>219</v>
      </c>
      <c r="J673" s="5">
        <v>8</v>
      </c>
      <c r="K673" s="5">
        <v>6</v>
      </c>
      <c r="L673" s="5">
        <v>0</v>
      </c>
      <c r="M673" s="5">
        <v>14</v>
      </c>
      <c r="N673" s="5">
        <v>0</v>
      </c>
      <c r="O673" s="5">
        <v>0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  <c r="U673" s="5">
        <v>0</v>
      </c>
    </row>
    <row r="674">
      <c r="A674" s="20" t="s">
        <v>2091</v>
      </c>
      <c r="B674" s="13" t="str">
        <f>HYPERLINK("http://www.viralnova.com/children-murdered/","http://www.viralnova.com/children-murdered/")</f>
        <v>http://www.viralnova.com/children-murdered/</v>
      </c>
      <c r="C674" s="5">
        <v>77</v>
      </c>
      <c r="D674" s="5" t="s">
        <v>219</v>
      </c>
      <c r="E674" s="5" t="s">
        <v>219</v>
      </c>
      <c r="F674" s="5"/>
      <c r="G674" s="5" t="s">
        <v>219</v>
      </c>
      <c r="H674" s="5"/>
      <c r="I674" s="5" t="s">
        <v>219</v>
      </c>
      <c r="J674" s="5">
        <v>3</v>
      </c>
      <c r="K674" s="5">
        <v>3</v>
      </c>
      <c r="L674" s="5">
        <v>0</v>
      </c>
      <c r="M674" s="5">
        <v>6</v>
      </c>
      <c r="N674" s="5">
        <v>0</v>
      </c>
      <c r="O674" s="5">
        <v>0</v>
      </c>
      <c r="P674" s="5">
        <v>0</v>
      </c>
      <c r="Q674" s="5">
        <v>0</v>
      </c>
      <c r="R674" s="5">
        <v>0</v>
      </c>
      <c r="S674" s="5">
        <v>0</v>
      </c>
      <c r="T674" s="5">
        <v>0</v>
      </c>
      <c r="U674" s="5">
        <v>0</v>
      </c>
    </row>
    <row r="675">
      <c r="A675" s="20" t="s">
        <v>2092</v>
      </c>
      <c r="B675" s="13" t="str">
        <f>HYPERLINK("http://www.viralnova.com/dying-squirrel-help/","http://www.viralnova.com/dying-squirrel-help/")</f>
        <v>http://www.viralnova.com/dying-squirrel-help/</v>
      </c>
      <c r="C675" s="5">
        <v>54</v>
      </c>
      <c r="D675" s="5" t="s">
        <v>219</v>
      </c>
      <c r="E675" s="5" t="s">
        <v>219</v>
      </c>
      <c r="F675" s="5"/>
      <c r="G675" s="5" t="s">
        <v>219</v>
      </c>
      <c r="H675" s="5"/>
      <c r="I675" s="5" t="s">
        <v>219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  <c r="S675" s="5">
        <v>0</v>
      </c>
      <c r="T675" s="5">
        <v>0</v>
      </c>
      <c r="U675" s="5">
        <v>0</v>
      </c>
    </row>
    <row r="676">
      <c r="A676" s="20" t="s">
        <v>2093</v>
      </c>
      <c r="B676" s="13" t="str">
        <f>HYPERLINK("http://www.viralnova.com/a-dying-woman-wisdom/","http://www.viralnova.com/a-dying-woman-wisdom/")</f>
        <v>http://www.viralnova.com/a-dying-woman-wisdom/</v>
      </c>
      <c r="C676" s="5">
        <v>33</v>
      </c>
      <c r="D676" s="5" t="s">
        <v>219</v>
      </c>
      <c r="E676" s="5" t="s">
        <v>219</v>
      </c>
      <c r="F676" s="5"/>
      <c r="G676" s="5" t="s">
        <v>219</v>
      </c>
      <c r="H676" s="5"/>
      <c r="I676" s="5" t="s">
        <v>219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</row>
    <row r="677">
      <c r="A677" s="20" t="s">
        <v>2094</v>
      </c>
      <c r="B677" s="13" t="str">
        <f>HYPERLINK("http://www.viralnova.com/father-and-son-the-same/","http://www.viralnova.com/father-and-son-the-same/")</f>
        <v>http://www.viralnova.com/father-and-son-the-same/</v>
      </c>
      <c r="C677" s="5">
        <v>43</v>
      </c>
      <c r="D677" s="5" t="s">
        <v>219</v>
      </c>
      <c r="E677" s="5" t="s">
        <v>219</v>
      </c>
      <c r="F677" s="5"/>
      <c r="G677" s="5" t="s">
        <v>219</v>
      </c>
      <c r="H677" s="5"/>
      <c r="I677" s="5" t="s">
        <v>219</v>
      </c>
      <c r="J677" s="5">
        <v>0</v>
      </c>
      <c r="K677" s="5">
        <v>0</v>
      </c>
      <c r="L677" s="5">
        <v>0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0</v>
      </c>
      <c r="S677" s="5">
        <v>0</v>
      </c>
      <c r="T677" s="5">
        <v>0</v>
      </c>
      <c r="U677" s="5">
        <v>0</v>
      </c>
    </row>
    <row r="678">
      <c r="A678" s="20" t="s">
        <v>2095</v>
      </c>
      <c r="B678" s="13" t="str">
        <f>HYPERLINK("http://www.viralnova.com/hippo-mom/","http://www.viralnova.com/hippo-mom/")</f>
        <v>http://www.viralnova.com/hippo-mom/</v>
      </c>
      <c r="C678" s="5">
        <v>87</v>
      </c>
      <c r="D678" s="5" t="s">
        <v>219</v>
      </c>
      <c r="E678" s="5" t="s">
        <v>219</v>
      </c>
      <c r="F678" s="5"/>
      <c r="G678" s="5" t="s">
        <v>219</v>
      </c>
      <c r="H678" s="5"/>
      <c r="I678" s="5" t="s">
        <v>219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0</v>
      </c>
      <c r="S678" s="5">
        <v>0</v>
      </c>
      <c r="T678" s="5">
        <v>0</v>
      </c>
      <c r="U678" s="5">
        <v>0</v>
      </c>
    </row>
    <row r="679">
      <c r="A679" s="20" t="s">
        <v>2096</v>
      </c>
      <c r="B679" s="13" t="str">
        <f>HYPERLINK("http://www.viralnova.com/raised-bear-cubs/","http://www.viralnova.com/raised-bear-cubs/")</f>
        <v>http://www.viralnova.com/raised-bear-cubs/</v>
      </c>
      <c r="C679" s="5">
        <v>87</v>
      </c>
      <c r="D679" s="5" t="s">
        <v>219</v>
      </c>
      <c r="E679" s="5" t="s">
        <v>219</v>
      </c>
      <c r="F679" s="5"/>
      <c r="G679" s="5" t="s">
        <v>219</v>
      </c>
      <c r="H679" s="5"/>
      <c r="I679" s="5" t="s">
        <v>219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</row>
    <row r="680">
      <c r="A680" s="20" t="s">
        <v>2097</v>
      </c>
      <c r="B680" s="13" t="str">
        <f>HYPERLINK("http://www.viralnova.com/urgent-travel-update/","http://www.viralnova.com/urgent-travel-update/")</f>
        <v>http://www.viralnova.com/urgent-travel-update/</v>
      </c>
      <c r="C680" s="5">
        <v>51</v>
      </c>
      <c r="D680" s="5" t="s">
        <v>219</v>
      </c>
      <c r="E680" s="5" t="s">
        <v>219</v>
      </c>
      <c r="F680" s="5"/>
      <c r="G680" s="5" t="s">
        <v>219</v>
      </c>
      <c r="H680" s="5"/>
      <c r="I680" s="5" t="s">
        <v>219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</row>
    <row r="681">
      <c r="A681" s="20" t="s">
        <v>2098</v>
      </c>
      <c r="B681" s="13" t="str">
        <f>HYPERLINK("http://www.viralnova.com/boyfriend-murder-suicide/","http://www.viralnova.com/boyfriend-murder-suicide/")</f>
        <v>http://www.viralnova.com/boyfriend-murder-suicide/</v>
      </c>
      <c r="C681" s="5">
        <v>68</v>
      </c>
      <c r="D681" s="5" t="s">
        <v>219</v>
      </c>
      <c r="E681" s="5" t="s">
        <v>219</v>
      </c>
      <c r="F681" s="5"/>
      <c r="G681" s="5" t="s">
        <v>219</v>
      </c>
      <c r="H681" s="5"/>
      <c r="I681" s="5" t="s">
        <v>219</v>
      </c>
      <c r="J681" s="5">
        <v>0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0</v>
      </c>
      <c r="S681" s="5">
        <v>0</v>
      </c>
      <c r="T681" s="5">
        <v>0</v>
      </c>
      <c r="U681" s="5">
        <v>0</v>
      </c>
    </row>
    <row r="682">
      <c r="A682" s="20" t="s">
        <v>2099</v>
      </c>
      <c r="B682" s="13" t="str">
        <f>HYPERLINK("http://www.viralnova.com/baby-declared-dead/","http://www.viralnova.com/baby-declared-dead/")</f>
        <v>http://www.viralnova.com/baby-declared-dead/</v>
      </c>
      <c r="C682" s="5">
        <v>82</v>
      </c>
      <c r="D682" s="5" t="s">
        <v>219</v>
      </c>
      <c r="E682" s="5" t="s">
        <v>219</v>
      </c>
      <c r="F682" s="5"/>
      <c r="G682" s="5" t="s">
        <v>219</v>
      </c>
      <c r="H682" s="5"/>
      <c r="I682" s="5" t="s">
        <v>219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0</v>
      </c>
      <c r="S682" s="5">
        <v>0</v>
      </c>
      <c r="T682" s="5">
        <v>0</v>
      </c>
      <c r="U682" s="5">
        <v>0</v>
      </c>
    </row>
    <row r="683">
      <c r="A683" s="20" t="s">
        <v>2100</v>
      </c>
      <c r="B683" s="13" t="str">
        <f>HYPERLINK("http://www.viralnova.com/arnold-one-eye-dog/","http://www.viralnova.com/arnold-one-eye-dog/")</f>
        <v>http://www.viralnova.com/arnold-one-eye-dog/</v>
      </c>
      <c r="C683" s="5">
        <v>51</v>
      </c>
      <c r="D683" s="5" t="s">
        <v>219</v>
      </c>
      <c r="E683" s="5" t="s">
        <v>219</v>
      </c>
      <c r="F683" s="5"/>
      <c r="G683" s="5" t="s">
        <v>219</v>
      </c>
      <c r="H683" s="5"/>
      <c r="I683" s="5" t="s">
        <v>219</v>
      </c>
      <c r="J683" s="5">
        <v>0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0</v>
      </c>
      <c r="S683" s="5">
        <v>0</v>
      </c>
      <c r="T683" s="5">
        <v>0</v>
      </c>
      <c r="U683" s="5">
        <v>0</v>
      </c>
    </row>
    <row r="684">
      <c r="A684" s="20" t="s">
        <v>2101</v>
      </c>
      <c r="B684" s="13" t="str">
        <f>HYPERLINK("http://www.viralnova.com/planets-sky/","http://www.viralnova.com/planets-sky/")</f>
        <v>http://www.viralnova.com/planets-sky/</v>
      </c>
      <c r="C684" s="5">
        <v>92</v>
      </c>
      <c r="D684" s="5" t="s">
        <v>219</v>
      </c>
      <c r="E684" s="5" t="s">
        <v>219</v>
      </c>
      <c r="F684" s="5"/>
      <c r="G684" s="5" t="s">
        <v>219</v>
      </c>
      <c r="H684" s="5"/>
      <c r="I684" s="5" t="s">
        <v>219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0</v>
      </c>
      <c r="S684" s="5">
        <v>0</v>
      </c>
      <c r="T684" s="5">
        <v>0</v>
      </c>
      <c r="U684" s="5">
        <v>0</v>
      </c>
    </row>
    <row r="685">
      <c r="A685" s="20" t="s">
        <v>2102</v>
      </c>
      <c r="B685" s="13" t="str">
        <f>HYPERLINK("http://www.viralnova.com/house-bus/","http://www.viralnova.com/house-bus/")</f>
        <v>http://www.viralnova.com/house-bus/</v>
      </c>
      <c r="C685" s="5">
        <v>98</v>
      </c>
      <c r="D685" s="5" t="s">
        <v>219</v>
      </c>
      <c r="E685" s="5" t="s">
        <v>219</v>
      </c>
      <c r="F685" s="5"/>
      <c r="G685" s="5" t="s">
        <v>219</v>
      </c>
      <c r="H685" s="5"/>
      <c r="I685" s="5" t="s">
        <v>219</v>
      </c>
      <c r="J685" s="5">
        <v>0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</row>
    <row r="686">
      <c r="A686" s="20" t="s">
        <v>2103</v>
      </c>
      <c r="B686" s="13" t="str">
        <f>HYPERLINK("http://www.viralnova.com/cute-photos/","http://www.viralnova.com/cute-photos/")</f>
        <v>http://www.viralnova.com/cute-photos/</v>
      </c>
      <c r="C686" s="5">
        <v>98</v>
      </c>
      <c r="D686" s="5" t="s">
        <v>219</v>
      </c>
      <c r="E686" s="5" t="s">
        <v>219</v>
      </c>
      <c r="F686" s="5"/>
      <c r="G686" s="5" t="s">
        <v>219</v>
      </c>
      <c r="H686" s="5"/>
      <c r="I686" s="5" t="s">
        <v>219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0</v>
      </c>
      <c r="S686" s="5">
        <v>0</v>
      </c>
      <c r="T686" s="5">
        <v>0</v>
      </c>
      <c r="U686" s="5">
        <v>0</v>
      </c>
    </row>
    <row r="687">
      <c r="A687" s="20" t="s">
        <v>2104</v>
      </c>
      <c r="B687" s="13" t="str">
        <f>HYPERLINK("http://www.viralnova.com/world-press-photos/","http://www.viralnova.com/world-press-photos/")</f>
        <v>http://www.viralnova.com/world-press-photos/</v>
      </c>
      <c r="C687" s="5">
        <v>87</v>
      </c>
      <c r="D687" s="5" t="s">
        <v>219</v>
      </c>
      <c r="E687" s="5" t="s">
        <v>219</v>
      </c>
      <c r="F687" s="5"/>
      <c r="G687" s="5" t="s">
        <v>219</v>
      </c>
      <c r="H687" s="5"/>
      <c r="I687" s="5" t="s">
        <v>219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</row>
    <row r="688">
      <c r="A688" s="20" t="s">
        <v>2105</v>
      </c>
      <c r="B688" s="13" t="str">
        <f>HYPERLINK("http://www.viralnova.com/panorama-fails/","http://www.viralnova.com/panorama-fails/")</f>
        <v>http://www.viralnova.com/panorama-fails/</v>
      </c>
      <c r="C688" s="5">
        <v>79</v>
      </c>
      <c r="D688" s="5" t="s">
        <v>219</v>
      </c>
      <c r="E688" s="5" t="s">
        <v>219</v>
      </c>
      <c r="F688" s="5"/>
      <c r="G688" s="5" t="s">
        <v>219</v>
      </c>
      <c r="H688" s="5"/>
      <c r="I688" s="5" t="s">
        <v>219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</row>
    <row r="689">
      <c r="A689" s="20" t="s">
        <v>2106</v>
      </c>
      <c r="B689" s="13" t="str">
        <f>HYPERLINK("http://www.viralnova.com/terminally-ill-pig-farmer/","http://www.viralnova.com/terminally-ill-pig-farmer/")</f>
        <v>http://www.viralnova.com/terminally-ill-pig-farmer/</v>
      </c>
      <c r="C689" s="5">
        <v>88</v>
      </c>
      <c r="D689" s="5" t="s">
        <v>219</v>
      </c>
      <c r="E689" s="5" t="s">
        <v>219</v>
      </c>
      <c r="F689" s="5"/>
      <c r="G689" s="5" t="s">
        <v>219</v>
      </c>
      <c r="H689" s="5"/>
      <c r="I689" s="5" t="s">
        <v>219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</row>
    <row r="690">
      <c r="A690" s="20" t="s">
        <v>2107</v>
      </c>
      <c r="B690" s="13" t="str">
        <f>HYPERLINK("http://www.viralnova.com/canine-companions-love/","http://www.viralnova.com/canine-companions-love/")</f>
        <v>http://www.viralnova.com/canine-companions-love/</v>
      </c>
      <c r="C690" s="5">
        <v>65</v>
      </c>
      <c r="D690" s="5" t="s">
        <v>219</v>
      </c>
      <c r="E690" s="5" t="s">
        <v>219</v>
      </c>
      <c r="F690" s="5"/>
      <c r="G690" s="5" t="s">
        <v>219</v>
      </c>
      <c r="H690" s="5"/>
      <c r="I690" s="5" t="s">
        <v>219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0</v>
      </c>
      <c r="S690" s="5">
        <v>0</v>
      </c>
      <c r="T690" s="5">
        <v>0</v>
      </c>
      <c r="U690" s="5">
        <v>0</v>
      </c>
    </row>
    <row r="691">
      <c r="A691" s="20" t="s">
        <v>2108</v>
      </c>
      <c r="B691" s="13" t="str">
        <f>HYPERLINK("http://www.viralnova.com/cheerleaders-religious-signs/","http://www.viralnova.com/cheerleaders-religious-signs/")</f>
        <v>http://www.viralnova.com/cheerleaders-religious-signs/</v>
      </c>
      <c r="C691" s="5">
        <v>66</v>
      </c>
      <c r="D691" s="5" t="s">
        <v>219</v>
      </c>
      <c r="E691" s="5" t="s">
        <v>219</v>
      </c>
      <c r="F691" s="5"/>
      <c r="G691" s="5" t="s">
        <v>219</v>
      </c>
      <c r="H691" s="5"/>
      <c r="I691" s="5" t="s">
        <v>219</v>
      </c>
      <c r="J691" s="5">
        <v>0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5">
        <v>0</v>
      </c>
      <c r="S691" s="5">
        <v>0</v>
      </c>
      <c r="T691" s="5">
        <v>0</v>
      </c>
      <c r="U691" s="5">
        <v>0</v>
      </c>
    </row>
    <row r="692">
      <c r="A692" s="20" t="s">
        <v>2109</v>
      </c>
      <c r="B692" s="13" t="str">
        <f>HYPERLINK("http://www.viralnova.com/cleveland-kidnapping-victims-note/","http://www.viralnova.com/cleveland-kidnapping-victims-note/")</f>
        <v>http://www.viralnova.com/cleveland-kidnapping-victims-note/</v>
      </c>
      <c r="C692" s="5">
        <v>56</v>
      </c>
      <c r="D692" s="5" t="s">
        <v>219</v>
      </c>
      <c r="E692" s="5" t="s">
        <v>219</v>
      </c>
      <c r="F692" s="5"/>
      <c r="G692" s="5" t="s">
        <v>219</v>
      </c>
      <c r="H692" s="5"/>
      <c r="I692" s="5" t="s">
        <v>219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0</v>
      </c>
      <c r="S692" s="5">
        <v>0</v>
      </c>
      <c r="T692" s="5">
        <v>0</v>
      </c>
      <c r="U692" s="5">
        <v>0</v>
      </c>
    </row>
    <row r="693">
      <c r="A693" s="20" t="s">
        <v>2110</v>
      </c>
      <c r="B693" s="13" t="str">
        <f>HYPERLINK("http://www.viralnova.com/cocoon-found-in-garden/","http://www.viralnova.com/cocoon-found-in-garden/")</f>
        <v>http://www.viralnova.com/cocoon-found-in-garden/</v>
      </c>
      <c r="C693" s="5">
        <v>56</v>
      </c>
      <c r="D693" s="5" t="s">
        <v>219</v>
      </c>
      <c r="E693" s="5" t="s">
        <v>219</v>
      </c>
      <c r="F693" s="5"/>
      <c r="G693" s="5" t="s">
        <v>219</v>
      </c>
      <c r="H693" s="5"/>
      <c r="I693" s="5" t="s">
        <v>219</v>
      </c>
      <c r="J693" s="5">
        <v>0</v>
      </c>
      <c r="K693" s="5">
        <v>0</v>
      </c>
      <c r="L693" s="5">
        <v>0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5">
        <v>0</v>
      </c>
      <c r="S693" s="5">
        <v>0</v>
      </c>
      <c r="T693" s="5">
        <v>0</v>
      </c>
      <c r="U693" s="5">
        <v>0</v>
      </c>
    </row>
    <row r="694">
      <c r="A694" s="20" t="s">
        <v>2111</v>
      </c>
      <c r="B694" s="13" t="str">
        <f>HYPERLINK("http://www.viralnova.com/couple-changes-wedding-date-so-dying-boy-can-be-best-man/","http://www.viralnova.com/couple-changes-wedding-date-so-dying-boy-can-be-best-man/")</f>
        <v>http://www.viralnova.com/couple-changes-wedding-date-so-dying-boy-can-be-best-man/</v>
      </c>
      <c r="C694" s="5">
        <v>56</v>
      </c>
      <c r="D694" s="5" t="s">
        <v>219</v>
      </c>
      <c r="E694" s="5" t="s">
        <v>219</v>
      </c>
      <c r="F694" s="5"/>
      <c r="G694" s="5" t="s">
        <v>219</v>
      </c>
      <c r="H694" s="5"/>
      <c r="I694" s="5" t="s">
        <v>219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5">
        <v>0</v>
      </c>
      <c r="S694" s="5">
        <v>0</v>
      </c>
      <c r="T694" s="5">
        <v>0</v>
      </c>
      <c r="U694" s="5">
        <v>0</v>
      </c>
    </row>
    <row r="695">
      <c r="A695" s="20" t="s">
        <v>2112</v>
      </c>
      <c r="B695" s="13" t="str">
        <f>HYPERLINK("http://www.viralnova.com/cult-member-father-wedding/","http://www.viralnova.com/cult-member-father-wedding/")</f>
        <v>http://www.viralnova.com/cult-member-father-wedding/</v>
      </c>
      <c r="C695" s="5">
        <v>48</v>
      </c>
      <c r="D695" s="5" t="s">
        <v>219</v>
      </c>
      <c r="E695" s="5" t="s">
        <v>219</v>
      </c>
      <c r="F695" s="5"/>
      <c r="G695" s="5" t="s">
        <v>219</v>
      </c>
      <c r="H695" s="5"/>
      <c r="I695" s="5" t="s">
        <v>219</v>
      </c>
      <c r="J695" s="5">
        <v>0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5">
        <v>0</v>
      </c>
      <c r="S695" s="5">
        <v>0</v>
      </c>
      <c r="T695" s="5">
        <v>0</v>
      </c>
      <c r="U695" s="5">
        <v>0</v>
      </c>
    </row>
    <row r="696">
      <c r="A696" s="20" t="s">
        <v>2113</v>
      </c>
      <c r="B696" s="13" t="str">
        <f>HYPERLINK("http://www.viralnova.com/heartwarming-photo/","http://www.viralnova.com/heartwarming-photo/")</f>
        <v>http://www.viralnova.com/heartwarming-photo/</v>
      </c>
      <c r="C696" s="5">
        <v>62</v>
      </c>
      <c r="D696" s="5" t="s">
        <v>219</v>
      </c>
      <c r="E696" s="5" t="s">
        <v>219</v>
      </c>
      <c r="F696" s="5"/>
      <c r="G696" s="5" t="s">
        <v>219</v>
      </c>
      <c r="H696" s="5"/>
      <c r="I696" s="5" t="s">
        <v>219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0</v>
      </c>
      <c r="S696" s="5">
        <v>0</v>
      </c>
      <c r="T696" s="5">
        <v>0</v>
      </c>
      <c r="U696" s="5">
        <v>0</v>
      </c>
    </row>
    <row r="697">
      <c r="A697" s="20" t="s">
        <v>2114</v>
      </c>
      <c r="B697" s="13" t="str">
        <f>HYPERLINK("http://www.viralnova.com/lawn-garden/","http://www.viralnova.com/lawn-garden/")</f>
        <v>http://www.viralnova.com/lawn-garden/</v>
      </c>
      <c r="C697" s="5">
        <v>68</v>
      </c>
      <c r="D697" s="5" t="s">
        <v>219</v>
      </c>
      <c r="E697" s="5" t="s">
        <v>219</v>
      </c>
      <c r="F697" s="5"/>
      <c r="G697" s="5" t="s">
        <v>219</v>
      </c>
      <c r="H697" s="5"/>
      <c r="I697" s="5" t="s">
        <v>219</v>
      </c>
      <c r="J697" s="5">
        <v>0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</row>
    <row r="698">
      <c r="A698" s="20" t="s">
        <v>2115</v>
      </c>
      <c r="B698" s="13" t="str">
        <f>HYPERLINK("http://www.viralnova.com/dying-soldier-cradles-baby/","http://www.viralnova.com/dying-soldier-cradles-baby/")</f>
        <v>http://www.viralnova.com/dying-soldier-cradles-baby/</v>
      </c>
      <c r="C698" s="5">
        <v>51</v>
      </c>
      <c r="D698" s="5" t="s">
        <v>219</v>
      </c>
      <c r="E698" s="5" t="s">
        <v>219</v>
      </c>
      <c r="F698" s="5"/>
      <c r="G698" s="5" t="s">
        <v>219</v>
      </c>
      <c r="H698" s="5"/>
      <c r="I698" s="5" t="s">
        <v>219</v>
      </c>
      <c r="J698" s="5">
        <v>0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5">
        <v>0</v>
      </c>
      <c r="S698" s="5">
        <v>0</v>
      </c>
      <c r="T698" s="5">
        <v>0</v>
      </c>
      <c r="U698" s="5">
        <v>0</v>
      </c>
    </row>
    <row r="699">
      <c r="A699" s="20" t="s">
        <v>2116</v>
      </c>
      <c r="B699" s="13" t="str">
        <f>HYPERLINK("http://www.viralnova.com/ocean-floor-river/","http://www.viralnova.com/ocean-floor-river/")</f>
        <v>http://www.viralnova.com/ocean-floor-river/</v>
      </c>
      <c r="C699" s="5">
        <v>87</v>
      </c>
      <c r="D699" s="5" t="s">
        <v>219</v>
      </c>
      <c r="E699" s="5" t="s">
        <v>219</v>
      </c>
      <c r="F699" s="5"/>
      <c r="G699" s="5" t="s">
        <v>219</v>
      </c>
      <c r="H699" s="5"/>
      <c r="I699" s="5" t="s">
        <v>219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0</v>
      </c>
      <c r="S699" s="5">
        <v>0</v>
      </c>
      <c r="T699" s="5">
        <v>0</v>
      </c>
      <c r="U699" s="5">
        <v>0</v>
      </c>
    </row>
    <row r="700">
      <c r="A700" s="20" t="s">
        <v>2117</v>
      </c>
      <c r="B700" s="13" t="str">
        <f>HYPERLINK("http://www.viralnova.com/rules-for-fathers-of-sons/","http://www.viralnova.com/rules-for-fathers-of-sons/")</f>
        <v>http://www.viralnova.com/rules-for-fathers-of-sons/</v>
      </c>
      <c r="C700" s="5">
        <v>89</v>
      </c>
      <c r="D700" s="5" t="s">
        <v>219</v>
      </c>
      <c r="E700" s="5" t="s">
        <v>219</v>
      </c>
      <c r="F700" s="5"/>
      <c r="G700" s="5" t="s">
        <v>219</v>
      </c>
      <c r="H700" s="5"/>
      <c r="I700" s="5" t="s">
        <v>219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</row>
    <row r="701">
      <c r="A701" s="20" t="s">
        <v>2118</v>
      </c>
      <c r="B701" s="13" t="str">
        <f>HYPERLINK("http://www.viralnova.com/kyle-thompson-photography/","http://www.viralnova.com/kyle-thompson-photography/")</f>
        <v>http://www.viralnova.com/kyle-thompson-photography/</v>
      </c>
      <c r="C701" s="5">
        <v>98</v>
      </c>
      <c r="D701" s="5" t="s">
        <v>219</v>
      </c>
      <c r="E701" s="5" t="s">
        <v>219</v>
      </c>
      <c r="F701" s="5"/>
      <c r="G701" s="5" t="s">
        <v>218</v>
      </c>
      <c r="H701" s="5"/>
      <c r="I701" s="5" t="s">
        <v>219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0</v>
      </c>
      <c r="S701" s="5">
        <v>0</v>
      </c>
      <c r="T701" s="5">
        <v>0</v>
      </c>
      <c r="U701" s="5">
        <v>0</v>
      </c>
    </row>
    <row r="702">
      <c r="A702" s="20" t="s">
        <v>2119</v>
      </c>
      <c r="B702" s="13" t="str">
        <f>HYPERLINK("http://www.viralnova.com/vietnam-fuel-tanks/","http://www.viralnova.com/vietnam-fuel-tanks/")</f>
        <v>http://www.viralnova.com/vietnam-fuel-tanks/</v>
      </c>
      <c r="C702" s="5">
        <v>99</v>
      </c>
      <c r="D702" s="5" t="s">
        <v>219</v>
      </c>
      <c r="E702" s="5" t="s">
        <v>219</v>
      </c>
      <c r="F702" s="5"/>
      <c r="G702" s="5" t="s">
        <v>219</v>
      </c>
      <c r="H702" s="5"/>
      <c r="I702" s="5" t="s">
        <v>219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5">
        <v>0</v>
      </c>
      <c r="S702" s="5">
        <v>0</v>
      </c>
      <c r="T702" s="5">
        <v>0</v>
      </c>
      <c r="U702" s="5">
        <v>0</v>
      </c>
    </row>
    <row r="703">
      <c r="A703" s="20" t="s">
        <v>2120</v>
      </c>
      <c r="B703" s="13" t="str">
        <f>HYPERLINK("http://www.viralnova.com/going-inside-the-largest-cave-on-the-planet-is-an-epic-experience-this-is-awesome/","http://www.viralnova.com/going-inside-the-largest-cave-on-the-planet-is-an-epic-experience-this-is-awesome/")</f>
        <v>http://www.viralnova.com/going-inside-the-largest-cave-on-the-planet-is-an-epic-experience-this-is-awesome/</v>
      </c>
      <c r="C703" s="5">
        <v>83</v>
      </c>
      <c r="D703" s="5" t="s">
        <v>219</v>
      </c>
      <c r="E703" s="5" t="s">
        <v>219</v>
      </c>
      <c r="F703" s="5"/>
      <c r="G703" s="5" t="s">
        <v>219</v>
      </c>
      <c r="H703" s="5"/>
      <c r="I703" s="5" t="s">
        <v>219</v>
      </c>
      <c r="J703" s="5">
        <v>0</v>
      </c>
      <c r="K703" s="5">
        <v>0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0</v>
      </c>
      <c r="S703" s="5">
        <v>0</v>
      </c>
      <c r="T703" s="5">
        <v>0</v>
      </c>
      <c r="U703" s="5">
        <v>0</v>
      </c>
    </row>
    <row r="704">
      <c r="A704" s="20" t="s">
        <v>2121</v>
      </c>
      <c r="B704" s="13" t="str">
        <f>HYPERLINK("http://www.viralnova.com/grieving-widow-husband-ashes/","http://www.viralnova.com/grieving-widow-husband-ashes/")</f>
        <v>http://www.viralnova.com/grieving-widow-husband-ashes/</v>
      </c>
      <c r="C704" s="5">
        <v>58</v>
      </c>
      <c r="D704" s="5" t="s">
        <v>219</v>
      </c>
      <c r="E704" s="5" t="s">
        <v>219</v>
      </c>
      <c r="F704" s="5"/>
      <c r="G704" s="5" t="s">
        <v>219</v>
      </c>
      <c r="H704" s="5"/>
      <c r="I704" s="5" t="s">
        <v>219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0</v>
      </c>
      <c r="S704" s="5">
        <v>0</v>
      </c>
      <c r="T704" s="5">
        <v>0</v>
      </c>
      <c r="U704" s="5">
        <v>0</v>
      </c>
    </row>
    <row r="705">
      <c r="A705" s="20" t="s">
        <v>2122</v>
      </c>
      <c r="B705" s="13" t="str">
        <f>HYPERLINK("http://www.viralnova.com/best-pictures-2013/","http://www.viralnova.com/best-pictures-2013/")</f>
        <v>http://www.viralnova.com/best-pictures-2013/</v>
      </c>
      <c r="C705" s="5">
        <v>99</v>
      </c>
      <c r="D705" s="5" t="s">
        <v>219</v>
      </c>
      <c r="E705" s="5" t="s">
        <v>219</v>
      </c>
      <c r="F705" s="5"/>
      <c r="G705" s="5" t="s">
        <v>219</v>
      </c>
      <c r="H705" s="5"/>
      <c r="I705" s="5" t="s">
        <v>219</v>
      </c>
      <c r="J705" s="5">
        <v>0</v>
      </c>
      <c r="K705" s="5">
        <v>0</v>
      </c>
      <c r="L705" s="5">
        <v>0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0</v>
      </c>
      <c r="S705" s="5">
        <v>0</v>
      </c>
      <c r="T705" s="5">
        <v>0</v>
      </c>
      <c r="U705" s="5">
        <v>0</v>
      </c>
    </row>
    <row r="706">
      <c r="A706" s="20" t="s">
        <v>2123</v>
      </c>
      <c r="B706" s="13" t="str">
        <f>HYPERLINK("http://www.viralnova.com/former-owner/","http://www.viralnova.com/former-owner/")</f>
        <v>http://www.viralnova.com/former-owner/</v>
      </c>
      <c r="C706" s="5">
        <v>101</v>
      </c>
      <c r="D706" s="5" t="s">
        <v>219</v>
      </c>
      <c r="E706" s="5" t="s">
        <v>219</v>
      </c>
      <c r="F706" s="5"/>
      <c r="G706" s="5" t="s">
        <v>219</v>
      </c>
      <c r="H706" s="5"/>
      <c r="I706" s="5" t="s">
        <v>219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0</v>
      </c>
      <c r="S706" s="5">
        <v>0</v>
      </c>
      <c r="T706" s="5">
        <v>0</v>
      </c>
      <c r="U706" s="5">
        <v>0</v>
      </c>
    </row>
    <row r="707">
      <c r="A707" s="20" t="s">
        <v>2124</v>
      </c>
      <c r="B707" s="13" t="str">
        <f>HYPERLINK("http://www.viralnova.com/rubble-dog/","http://www.viralnova.com/rubble-dog/")</f>
        <v>http://www.viralnova.com/rubble-dog/</v>
      </c>
      <c r="C707" s="5">
        <v>88</v>
      </c>
      <c r="D707" s="5" t="s">
        <v>219</v>
      </c>
      <c r="E707" s="5" t="s">
        <v>219</v>
      </c>
      <c r="F707" s="5"/>
      <c r="G707" s="5" t="s">
        <v>219</v>
      </c>
      <c r="H707" s="5"/>
      <c r="I707" s="5" t="s">
        <v>219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0</v>
      </c>
      <c r="S707" s="5">
        <v>0</v>
      </c>
      <c r="T707" s="5">
        <v>0</v>
      </c>
      <c r="U707" s="5">
        <v>0</v>
      </c>
    </row>
    <row r="708">
      <c r="A708" s="20" t="s">
        <v>2125</v>
      </c>
      <c r="B708" s="13" t="str">
        <f>HYPERLINK("http://www.viralnova.com/father-dies/","http://www.viralnova.com/father-dies/")</f>
        <v>http://www.viralnova.com/father-dies/</v>
      </c>
      <c r="C708" s="5">
        <v>89</v>
      </c>
      <c r="D708" s="5" t="s">
        <v>219</v>
      </c>
      <c r="E708" s="5" t="s">
        <v>219</v>
      </c>
      <c r="F708" s="5"/>
      <c r="G708" s="5" t="s">
        <v>219</v>
      </c>
      <c r="H708" s="5"/>
      <c r="I708" s="5" t="s">
        <v>219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0</v>
      </c>
      <c r="S708" s="5">
        <v>0</v>
      </c>
      <c r="T708" s="5">
        <v>0</v>
      </c>
      <c r="U708" s="5">
        <v>0</v>
      </c>
    </row>
    <row r="709">
      <c r="A709" s="20" t="s">
        <v>2126</v>
      </c>
      <c r="B709" s="13" t="str">
        <f>HYPERLINK("http://www.viralnova.com/marriage-story/","http://www.viralnova.com/marriage-story/")</f>
        <v>http://www.viralnova.com/marriage-story/</v>
      </c>
      <c r="C709" s="5">
        <v>80</v>
      </c>
      <c r="D709" s="5" t="s">
        <v>219</v>
      </c>
      <c r="E709" s="5" t="s">
        <v>219</v>
      </c>
      <c r="F709" s="5"/>
      <c r="G709" s="5" t="s">
        <v>219</v>
      </c>
      <c r="H709" s="5"/>
      <c r="I709" s="5" t="s">
        <v>219</v>
      </c>
      <c r="J709" s="5">
        <v>0</v>
      </c>
      <c r="K709" s="5">
        <v>0</v>
      </c>
      <c r="L709" s="5">
        <v>0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0</v>
      </c>
      <c r="S709" s="5">
        <v>0</v>
      </c>
      <c r="T709" s="5">
        <v>0</v>
      </c>
      <c r="U709" s="5">
        <v>0</v>
      </c>
    </row>
    <row r="710">
      <c r="A710" s="20" t="s">
        <v>2127</v>
      </c>
      <c r="B710" s="13" t="str">
        <f>HYPERLINK("http://www.viralnova.com/heartwarming-photo-marine-amputee/","http://www.viralnova.com/heartwarming-photo-marine-amputee/")</f>
        <v>http://www.viralnova.com/heartwarming-photo-marine-amputee/</v>
      </c>
      <c r="C710" s="5">
        <v>47</v>
      </c>
      <c r="D710" s="5" t="s">
        <v>219</v>
      </c>
      <c r="E710" s="5" t="s">
        <v>219</v>
      </c>
      <c r="F710" s="5"/>
      <c r="G710" s="5" t="s">
        <v>219</v>
      </c>
      <c r="H710" s="5"/>
      <c r="I710" s="5" t="s">
        <v>219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0</v>
      </c>
      <c r="S710" s="5">
        <v>0</v>
      </c>
      <c r="T710" s="5">
        <v>0</v>
      </c>
      <c r="U710" s="5">
        <v>0</v>
      </c>
    </row>
    <row r="711">
      <c r="A711" s="20" t="s">
        <v>2128</v>
      </c>
      <c r="B711" s="13" t="str">
        <f>HYPERLINK("http://www.viralnova.com/found-a-box/","http://www.viralnova.com/found-a-box/")</f>
        <v>http://www.viralnova.com/found-a-box/</v>
      </c>
      <c r="C711" s="5">
        <v>79</v>
      </c>
      <c r="D711" s="5" t="s">
        <v>219</v>
      </c>
      <c r="E711" s="5" t="s">
        <v>219</v>
      </c>
      <c r="F711" s="5"/>
      <c r="G711" s="5" t="s">
        <v>219</v>
      </c>
      <c r="H711" s="5"/>
      <c r="I711" s="5" t="s">
        <v>219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0</v>
      </c>
      <c r="S711" s="5">
        <v>0</v>
      </c>
      <c r="T711" s="5">
        <v>0</v>
      </c>
      <c r="U711" s="5">
        <v>0</v>
      </c>
    </row>
    <row r="712">
      <c r="A712" s="20" t="s">
        <v>2129</v>
      </c>
      <c r="B712" s="13" t="str">
        <f>HYPERLINK("http://www.viralnova.com/war-widow-grieves/","http://www.viralnova.com/war-widow-grieves/")</f>
        <v>http://www.viralnova.com/war-widow-grieves/</v>
      </c>
      <c r="C712" s="5">
        <v>87</v>
      </c>
      <c r="D712" s="5" t="s">
        <v>219</v>
      </c>
      <c r="E712" s="5" t="s">
        <v>219</v>
      </c>
      <c r="F712" s="5"/>
      <c r="G712" s="5" t="s">
        <v>219</v>
      </c>
      <c r="H712" s="5"/>
      <c r="I712" s="5" t="s">
        <v>219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</row>
    <row r="713">
      <c r="A713" s="20" t="s">
        <v>2130</v>
      </c>
      <c r="B713" s="13" t="str">
        <f>HYPERLINK("http://www.viralnova.com/old-dog-ramps/","http://www.viralnova.com/old-dog-ramps/")</f>
        <v>http://www.viralnova.com/old-dog-ramps/</v>
      </c>
      <c r="C713" s="5">
        <v>68</v>
      </c>
      <c r="D713" s="5" t="s">
        <v>219</v>
      </c>
      <c r="E713" s="5" t="s">
        <v>219</v>
      </c>
      <c r="F713" s="5"/>
      <c r="G713" s="5" t="s">
        <v>219</v>
      </c>
      <c r="H713" s="5"/>
      <c r="I713" s="5" t="s">
        <v>219</v>
      </c>
      <c r="J713" s="5">
        <v>0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S713" s="5">
        <v>0</v>
      </c>
      <c r="T713" s="5">
        <v>0</v>
      </c>
      <c r="U713" s="5">
        <v>0</v>
      </c>
    </row>
    <row r="714">
      <c r="A714" s="20" t="s">
        <v>2131</v>
      </c>
      <c r="B714" s="13" t="str">
        <f>HYPERLINK("http://www.viralnova.com/tasteless-selfie/","http://www.viralnova.com/tasteless-selfie/")</f>
        <v>http://www.viralnova.com/tasteless-selfie/</v>
      </c>
      <c r="C714" s="5">
        <v>78</v>
      </c>
      <c r="D714" s="5" t="s">
        <v>219</v>
      </c>
      <c r="E714" s="5" t="s">
        <v>219</v>
      </c>
      <c r="F714" s="5"/>
      <c r="G714" s="5" t="s">
        <v>219</v>
      </c>
      <c r="H714" s="5"/>
      <c r="I714" s="5" t="s">
        <v>219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0</v>
      </c>
      <c r="S714" s="5">
        <v>0</v>
      </c>
      <c r="T714" s="5">
        <v>0</v>
      </c>
      <c r="U714" s="5">
        <v>0</v>
      </c>
    </row>
    <row r="715">
      <c r="A715" s="20" t="s">
        <v>2132</v>
      </c>
      <c r="B715" s="13" t="str">
        <f>HYPERLINK("http://www.viralnova.com/owl-research/","http://www.viralnova.com/owl-research/")</f>
        <v>http://www.viralnova.com/owl-research/</v>
      </c>
      <c r="C715" s="5">
        <v>91</v>
      </c>
      <c r="D715" s="5" t="s">
        <v>219</v>
      </c>
      <c r="E715" s="5" t="s">
        <v>219</v>
      </c>
      <c r="F715" s="5"/>
      <c r="G715" s="5" t="s">
        <v>219</v>
      </c>
      <c r="H715" s="5"/>
      <c r="I715" s="5" t="s">
        <v>219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S715" s="5">
        <v>0</v>
      </c>
      <c r="T715" s="5">
        <v>0</v>
      </c>
      <c r="U715" s="5">
        <v>0</v>
      </c>
    </row>
    <row r="716">
      <c r="A716" s="20" t="s">
        <v>2133</v>
      </c>
      <c r="B716" s="13" t="str">
        <f>HYPERLINK("http://www.viralnova.com/beautiful-model/","http://www.viralnova.com/beautiful-model/")</f>
        <v>http://www.viralnova.com/beautiful-model/</v>
      </c>
      <c r="C716" s="5">
        <v>77</v>
      </c>
      <c r="D716" s="5" t="s">
        <v>219</v>
      </c>
      <c r="E716" s="5" t="s">
        <v>219</v>
      </c>
      <c r="F716" s="5"/>
      <c r="G716" s="5" t="s">
        <v>219</v>
      </c>
      <c r="H716" s="5"/>
      <c r="I716" s="5" t="s">
        <v>219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</row>
    <row r="717">
      <c r="A717" s="20" t="s">
        <v>2134</v>
      </c>
      <c r="B717" s="13" t="str">
        <f>HYPERLINK("http://www.viralnova.com/flamingo-colony/","http://www.viralnova.com/flamingo-colony/")</f>
        <v>http://www.viralnova.com/flamingo-colony/</v>
      </c>
      <c r="C717" s="5">
        <v>82</v>
      </c>
      <c r="D717" s="5" t="s">
        <v>219</v>
      </c>
      <c r="E717" s="5" t="s">
        <v>219</v>
      </c>
      <c r="F717" s="5"/>
      <c r="G717" s="5" t="s">
        <v>219</v>
      </c>
      <c r="H717" s="5"/>
      <c r="I717" s="5" t="s">
        <v>219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0</v>
      </c>
      <c r="S717" s="5">
        <v>0</v>
      </c>
      <c r="T717" s="5">
        <v>0</v>
      </c>
      <c r="U717" s="5">
        <v>0</v>
      </c>
    </row>
    <row r="718">
      <c r="A718" s="20" t="s">
        <v>2135</v>
      </c>
      <c r="B718" s="13" t="str">
        <f>HYPERLINK("http://www.viralnova.com/bully-revenge/","http://www.viralnova.com/bully-revenge/")</f>
        <v>http://www.viralnova.com/bully-revenge/</v>
      </c>
      <c r="C718" s="5">
        <v>80</v>
      </c>
      <c r="D718" s="5" t="s">
        <v>219</v>
      </c>
      <c r="E718" s="5" t="s">
        <v>219</v>
      </c>
      <c r="F718" s="5"/>
      <c r="G718" s="5" t="s">
        <v>219</v>
      </c>
      <c r="H718" s="5"/>
      <c r="I718" s="5" t="s">
        <v>219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</row>
    <row r="719">
      <c r="A719" s="20" t="s">
        <v>2136</v>
      </c>
      <c r="B719" s="13" t="str">
        <f>HYPERLINK("http://www.viralnova.com/dog-rescued-bathed/","http://www.viralnova.com/dog-rescued-bathed/")</f>
        <v>http://www.viralnova.com/dog-rescued-bathed/</v>
      </c>
      <c r="C719" s="5">
        <v>87</v>
      </c>
      <c r="D719" s="5" t="s">
        <v>219</v>
      </c>
      <c r="E719" s="5" t="s">
        <v>219</v>
      </c>
      <c r="F719" s="5"/>
      <c r="G719" s="5" t="s">
        <v>219</v>
      </c>
      <c r="H719" s="5"/>
      <c r="I719" s="5" t="s">
        <v>219</v>
      </c>
      <c r="J719" s="5">
        <v>0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5">
        <v>0</v>
      </c>
      <c r="R719" s="5">
        <v>0</v>
      </c>
      <c r="S719" s="5">
        <v>0</v>
      </c>
      <c r="T719" s="5">
        <v>0</v>
      </c>
      <c r="U719" s="5">
        <v>0</v>
      </c>
    </row>
    <row r="720">
      <c r="A720" s="20" t="s">
        <v>2137</v>
      </c>
      <c r="B720" s="13" t="str">
        <f>HYPERLINK("http://www.viralnova.com/treehouse/","http://www.viralnova.com/treehouse/")</f>
        <v>http://www.viralnova.com/treehouse/</v>
      </c>
      <c r="C720" s="5">
        <v>83</v>
      </c>
      <c r="D720" s="5" t="s">
        <v>219</v>
      </c>
      <c r="E720" s="5" t="s">
        <v>219</v>
      </c>
      <c r="F720" s="5"/>
      <c r="G720" s="5" t="s">
        <v>219</v>
      </c>
      <c r="H720" s="5"/>
      <c r="I720" s="5" t="s">
        <v>219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</row>
    <row r="721">
      <c r="A721" s="20" t="s">
        <v>2138</v>
      </c>
      <c r="B721" s="13" t="str">
        <f>HYPERLINK("http://www.viralnova.com/justice-for-quinten/","http://www.viralnova.com/justice-for-quinten/")</f>
        <v>http://www.viralnova.com/justice-for-quinten/</v>
      </c>
      <c r="C721" s="5">
        <v>80</v>
      </c>
      <c r="D721" s="5" t="s">
        <v>219</v>
      </c>
      <c r="E721" s="5" t="s">
        <v>219</v>
      </c>
      <c r="F721" s="5"/>
      <c r="G721" s="5" t="s">
        <v>219</v>
      </c>
      <c r="H721" s="5"/>
      <c r="I721" s="5" t="s">
        <v>219</v>
      </c>
      <c r="J721" s="5">
        <v>0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0</v>
      </c>
      <c r="S721" s="5">
        <v>0</v>
      </c>
      <c r="T721" s="5">
        <v>0</v>
      </c>
      <c r="U721" s="5">
        <v>0</v>
      </c>
    </row>
    <row r="722">
      <c r="A722" s="20" t="s">
        <v>2139</v>
      </c>
      <c r="B722" s="13" t="str">
        <f>HYPERLINK("http://www.viralnova.com/batkid/","http://www.viralnova.com/batkid/")</f>
        <v>http://www.viralnova.com/batkid/</v>
      </c>
      <c r="C722" s="5">
        <v>95</v>
      </c>
      <c r="D722" s="5" t="s">
        <v>219</v>
      </c>
      <c r="E722" s="5" t="s">
        <v>219</v>
      </c>
      <c r="F722" s="5"/>
      <c r="G722" s="5" t="s">
        <v>219</v>
      </c>
      <c r="H722" s="5"/>
      <c r="I722" s="5" t="s">
        <v>219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  <c r="U722" s="5">
        <v>0</v>
      </c>
    </row>
    <row r="723">
      <c r="A723" s="20" t="s">
        <v>2140</v>
      </c>
      <c r="B723" s="13" t="str">
        <f>HYPERLINK("http://www.viralnova.com/animal-whisperer/","http://www.viralnova.com/animal-whisperer/")</f>
        <v>http://www.viralnova.com/animal-whisperer/</v>
      </c>
      <c r="C723" s="5">
        <v>85</v>
      </c>
      <c r="D723" s="5" t="s">
        <v>219</v>
      </c>
      <c r="E723" s="5" t="s">
        <v>219</v>
      </c>
      <c r="F723" s="5"/>
      <c r="G723" s="5" t="s">
        <v>219</v>
      </c>
      <c r="H723" s="5"/>
      <c r="I723" s="5" t="s">
        <v>219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0</v>
      </c>
      <c r="T723" s="5">
        <v>0</v>
      </c>
      <c r="U723" s="5">
        <v>0</v>
      </c>
    </row>
    <row r="724">
      <c r="A724" s="20" t="s">
        <v>2141</v>
      </c>
      <c r="B724" s="13" t="str">
        <f>HYPERLINK("http://www.viralnova.com/never-walk-again/","http://www.viralnova.com/never-walk-again/")</f>
        <v>http://www.viralnova.com/never-walk-again/</v>
      </c>
      <c r="C724" s="5">
        <v>80</v>
      </c>
      <c r="D724" s="5" t="s">
        <v>219</v>
      </c>
      <c r="E724" s="5" t="s">
        <v>219</v>
      </c>
      <c r="F724" s="5"/>
      <c r="G724" s="5" t="s">
        <v>219</v>
      </c>
      <c r="H724" s="5"/>
      <c r="I724" s="5" t="s">
        <v>219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0</v>
      </c>
      <c r="T724" s="5">
        <v>0</v>
      </c>
      <c r="U724" s="5">
        <v>0</v>
      </c>
    </row>
    <row r="725">
      <c r="A725" s="20" t="s">
        <v>2142</v>
      </c>
      <c r="B725" s="13" t="str">
        <f>HYPERLINK("http://www.viralnova.com/man-cradles-grandfather/","http://www.viralnova.com/man-cradles-grandfather/")</f>
        <v>http://www.viralnova.com/man-cradles-grandfather/</v>
      </c>
      <c r="C725" s="5">
        <v>72</v>
      </c>
      <c r="D725" s="5" t="s">
        <v>219</v>
      </c>
      <c r="E725" s="5" t="s">
        <v>219</v>
      </c>
      <c r="F725" s="5"/>
      <c r="G725" s="5" t="s">
        <v>218</v>
      </c>
      <c r="H725" s="5"/>
      <c r="I725" s="5" t="s">
        <v>219</v>
      </c>
      <c r="J725" s="5">
        <v>0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0</v>
      </c>
      <c r="T725" s="5">
        <v>0</v>
      </c>
      <c r="U725" s="5">
        <v>0</v>
      </c>
    </row>
    <row r="726">
      <c r="A726" s="20" t="s">
        <v>2143</v>
      </c>
      <c r="B726" s="13" t="str">
        <f>HYPERLINK("http://www.viralnova.com/how-one-guy-is-turning-your-biggest-fear-into-something-truly-special-this-is-awesome/","http://www.viralnova.com/how-one-guy-is-turning-your-biggest-fear-into-something-truly-special-this-is-awesome/")</f>
        <v>http://www.viralnova.com/how-one-guy-is-turning-your-biggest-fear-into-something-truly-special-this-is-awesome/</v>
      </c>
      <c r="C726" s="5">
        <v>87</v>
      </c>
      <c r="D726" s="5" t="s">
        <v>219</v>
      </c>
      <c r="E726" s="5" t="s">
        <v>219</v>
      </c>
      <c r="F726" s="5"/>
      <c r="G726" s="5" t="s">
        <v>219</v>
      </c>
      <c r="H726" s="5"/>
      <c r="I726" s="5" t="s">
        <v>219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0</v>
      </c>
      <c r="S726" s="5">
        <v>0</v>
      </c>
      <c r="T726" s="5">
        <v>0</v>
      </c>
      <c r="U726" s="5">
        <v>0</v>
      </c>
    </row>
    <row r="727">
      <c r="A727" s="20" t="s">
        <v>2144</v>
      </c>
      <c r="B727" s="13" t="str">
        <f>HYPERLINK("http://www.viralnova.com/creative-coffins/","http://www.viralnova.com/creative-coffins/")</f>
        <v>http://www.viralnova.com/creative-coffins/</v>
      </c>
      <c r="C727" s="5">
        <v>101</v>
      </c>
      <c r="D727" s="5" t="s">
        <v>219</v>
      </c>
      <c r="E727" s="5" t="s">
        <v>219</v>
      </c>
      <c r="F727" s="5"/>
      <c r="G727" s="5" t="s">
        <v>219</v>
      </c>
      <c r="H727" s="5"/>
      <c r="I727" s="5" t="s">
        <v>219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0</v>
      </c>
      <c r="T727" s="5">
        <v>0</v>
      </c>
      <c r="U727" s="5">
        <v>0</v>
      </c>
    </row>
    <row r="728">
      <c r="A728" s="20" t="s">
        <v>2145</v>
      </c>
      <c r="B728" s="13" t="str">
        <f>HYPERLINK("http://www.viralnova.com/battleshots-drinking-game/","http://www.viralnova.com/battleshots-drinking-game/")</f>
        <v>http://www.viralnova.com/battleshots-drinking-game/</v>
      </c>
      <c r="C728" s="5">
        <v>39</v>
      </c>
      <c r="D728" s="5" t="s">
        <v>219</v>
      </c>
      <c r="E728" s="5" t="s">
        <v>219</v>
      </c>
      <c r="F728" s="5"/>
      <c r="G728" s="5" t="s">
        <v>219</v>
      </c>
      <c r="H728" s="5"/>
      <c r="I728" s="5" t="s">
        <v>219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0</v>
      </c>
      <c r="S728" s="5">
        <v>0</v>
      </c>
      <c r="T728" s="5">
        <v>0</v>
      </c>
      <c r="U728" s="5">
        <v>0</v>
      </c>
    </row>
    <row r="729">
      <c r="A729" s="20" t="s">
        <v>2146</v>
      </c>
      <c r="B729" s="13" t="str">
        <f>HYPERLINK("http://www.viralnova.com/mother-gave-cornea/","http://www.viralnova.com/mother-gave-cornea/")</f>
        <v>http://www.viralnova.com/mother-gave-cornea/</v>
      </c>
      <c r="C729" s="5">
        <v>85</v>
      </c>
      <c r="D729" s="5" t="s">
        <v>219</v>
      </c>
      <c r="E729" s="5" t="s">
        <v>219</v>
      </c>
      <c r="F729" s="5"/>
      <c r="G729" s="5" t="s">
        <v>219</v>
      </c>
      <c r="H729" s="5"/>
      <c r="I729" s="5" t="s">
        <v>219</v>
      </c>
      <c r="J729" s="5">
        <v>0</v>
      </c>
      <c r="K729" s="5">
        <v>0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0</v>
      </c>
      <c r="S729" s="5">
        <v>0</v>
      </c>
      <c r="T729" s="5">
        <v>0</v>
      </c>
      <c r="U729" s="5">
        <v>0</v>
      </c>
    </row>
    <row r="730">
      <c r="A730" s="20" t="s">
        <v>2147</v>
      </c>
      <c r="B730" s="13" t="str">
        <f>HYPERLINK("http://www.viralnova.com/100-years-old/","http://www.viralnova.com/100-years-old/")</f>
        <v>http://www.viralnova.com/100-years-old/</v>
      </c>
      <c r="C730" s="5">
        <v>80</v>
      </c>
      <c r="D730" s="5" t="s">
        <v>219</v>
      </c>
      <c r="E730" s="5" t="s">
        <v>219</v>
      </c>
      <c r="F730" s="5"/>
      <c r="G730" s="5" t="s">
        <v>219</v>
      </c>
      <c r="H730" s="5"/>
      <c r="I730" s="5" t="s">
        <v>219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>
        <v>0</v>
      </c>
      <c r="T730" s="5">
        <v>0</v>
      </c>
      <c r="U730" s="5">
        <v>0</v>
      </c>
    </row>
    <row r="731">
      <c r="A731" s="20" t="s">
        <v>2148</v>
      </c>
      <c r="B731" s="13" t="str">
        <f>HYPERLINK("http://www.viralnova.com/i-cant-decide-if-this-hobbit-home-is-crazy-or-brilliant-but-one-look-inside-and-i-want-to-stay-there/","http://www.viralnova.com/i-cant-decide-if-this-hobbit-home-is-crazy-or-brilliant-but-one-look-inside-and-i-want-to-stay-there/")</f>
        <v>http://www.viralnova.com/i-cant-decide-if-this-hobbit-home-is-crazy-or-brilliant-but-one-look-inside-and-i-want-to-stay-there/</v>
      </c>
      <c r="C731" s="5">
        <v>103</v>
      </c>
      <c r="D731" s="5" t="s">
        <v>219</v>
      </c>
      <c r="E731" s="5" t="s">
        <v>219</v>
      </c>
      <c r="F731" s="5"/>
      <c r="G731" s="5" t="s">
        <v>219</v>
      </c>
      <c r="H731" s="5"/>
      <c r="I731" s="5" t="s">
        <v>219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</row>
    <row r="732">
      <c r="A732" s="20" t="s">
        <v>2149</v>
      </c>
      <c r="B732" s="13" t="str">
        <f>HYPERLINK("http://www.viralnova.com/72-and-20/","http://www.viralnova.com/72-and-20/")</f>
        <v>http://www.viralnova.com/72-and-20/</v>
      </c>
      <c r="C732" s="5">
        <v>100</v>
      </c>
      <c r="D732" s="5" t="s">
        <v>219</v>
      </c>
      <c r="E732" s="5" t="s">
        <v>219</v>
      </c>
      <c r="F732" s="5"/>
      <c r="G732" s="5" t="s">
        <v>219</v>
      </c>
      <c r="H732" s="5"/>
      <c r="I732" s="5" t="s">
        <v>219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0</v>
      </c>
      <c r="T732" s="5">
        <v>0</v>
      </c>
      <c r="U732" s="5">
        <v>0</v>
      </c>
    </row>
    <row r="733">
      <c r="A733" s="20" t="s">
        <v>2150</v>
      </c>
      <c r="B733" s="13" t="str">
        <f>HYPERLINK("http://www.viralnova.com/buried-on-motorcycle/","http://www.viralnova.com/buried-on-motorcycle/")</f>
        <v>http://www.viralnova.com/buried-on-motorcycle/</v>
      </c>
      <c r="C733" s="5">
        <v>82</v>
      </c>
      <c r="D733" s="5" t="s">
        <v>219</v>
      </c>
      <c r="E733" s="5" t="s">
        <v>219</v>
      </c>
      <c r="F733" s="5"/>
      <c r="G733" s="5" t="s">
        <v>219</v>
      </c>
      <c r="H733" s="5"/>
      <c r="I733" s="5" t="s">
        <v>219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0</v>
      </c>
      <c r="S733" s="5">
        <v>0</v>
      </c>
      <c r="T733" s="5">
        <v>0</v>
      </c>
      <c r="U733" s="5">
        <v>0</v>
      </c>
    </row>
    <row r="734">
      <c r="A734" s="20" t="s">
        <v>2151</v>
      </c>
      <c r="B734" s="13" t="str">
        <f>HYPERLINK("http://www.viralnova.com/baby-factory/","http://www.viralnova.com/baby-factory/")</f>
        <v>http://www.viralnova.com/baby-factory/</v>
      </c>
      <c r="C734" s="5">
        <v>89</v>
      </c>
      <c r="D734" s="5" t="s">
        <v>219</v>
      </c>
      <c r="E734" s="5" t="s">
        <v>219</v>
      </c>
      <c r="F734" s="5"/>
      <c r="G734" s="5" t="s">
        <v>219</v>
      </c>
      <c r="H734" s="5"/>
      <c r="I734" s="5" t="s">
        <v>219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0</v>
      </c>
      <c r="T734" s="5">
        <v>0</v>
      </c>
      <c r="U734" s="5">
        <v>0</v>
      </c>
    </row>
    <row r="735">
      <c r="A735" s="20" t="s">
        <v>2152</v>
      </c>
      <c r="B735" s="13" t="str">
        <f>HYPERLINK("http://www.viralnova.com/biggest-burger/","http://www.viralnova.com/biggest-burger/")</f>
        <v>http://www.viralnova.com/biggest-burger/</v>
      </c>
      <c r="C735" s="5">
        <v>95</v>
      </c>
      <c r="D735" s="5" t="s">
        <v>219</v>
      </c>
      <c r="E735" s="5" t="s">
        <v>219</v>
      </c>
      <c r="F735" s="5"/>
      <c r="G735" s="5" t="s">
        <v>219</v>
      </c>
      <c r="H735" s="5"/>
      <c r="I735" s="5" t="s">
        <v>219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0</v>
      </c>
      <c r="S735" s="5">
        <v>0</v>
      </c>
      <c r="T735" s="5">
        <v>0</v>
      </c>
      <c r="U735" s="5">
        <v>0</v>
      </c>
    </row>
    <row r="736">
      <c r="A736" s="20" t="s">
        <v>2153</v>
      </c>
      <c r="B736" s="13" t="str">
        <f>HYPERLINK("http://www.viralnova.com/nursery-stars/","http://www.viralnova.com/nursery-stars/")</f>
        <v>http://www.viralnova.com/nursery-stars/</v>
      </c>
      <c r="C736" s="5">
        <v>86</v>
      </c>
      <c r="D736" s="5" t="s">
        <v>219</v>
      </c>
      <c r="E736" s="5" t="s">
        <v>219</v>
      </c>
      <c r="F736" s="5"/>
      <c r="G736" s="5" t="s">
        <v>219</v>
      </c>
      <c r="H736" s="5"/>
      <c r="I736" s="5" t="s">
        <v>219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5">
        <v>0</v>
      </c>
      <c r="S736" s="5">
        <v>0</v>
      </c>
      <c r="T736" s="5">
        <v>0</v>
      </c>
      <c r="U736" s="5">
        <v>0</v>
      </c>
    </row>
    <row r="737">
      <c r="A737" s="20" t="s">
        <v>2154</v>
      </c>
      <c r="B737" s="13" t="str">
        <f>HYPERLINK("http://www.viralnova.com/dog-guards-flooded-house/","http://www.viralnova.com/dog-guards-flooded-house/")</f>
        <v>http://www.viralnova.com/dog-guards-flooded-house/</v>
      </c>
      <c r="C737" s="5">
        <v>67</v>
      </c>
      <c r="D737" s="5" t="s">
        <v>219</v>
      </c>
      <c r="E737" s="5" t="s">
        <v>219</v>
      </c>
      <c r="F737" s="5"/>
      <c r="G737" s="5" t="s">
        <v>219</v>
      </c>
      <c r="H737" s="5"/>
      <c r="I737" s="5" t="s">
        <v>219</v>
      </c>
      <c r="J737" s="5">
        <v>0</v>
      </c>
      <c r="K737" s="5">
        <v>0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</row>
    <row r="738">
      <c r="A738" s="20" t="s">
        <v>2155</v>
      </c>
      <c r="B738" s="13" t="str">
        <f>HYPERLINK("http://www.viralnova.com/i-noticed-this-tiny-thing-on-google-maps-and-when-i-zoomed-in-well-nothing-could-prepare-me/","http://www.viralnova.com/i-noticed-this-tiny-thing-on-google-maps-and-when-i-zoomed-in-well-nothing-could-prepare-me/")</f>
        <v>http://www.viralnova.com/i-noticed-this-tiny-thing-on-google-maps-and-when-i-zoomed-in-well-nothing-could-prepare-me/</v>
      </c>
      <c r="C738" s="5">
        <v>91</v>
      </c>
      <c r="D738" s="5" t="s">
        <v>219</v>
      </c>
      <c r="E738" s="5" t="s">
        <v>219</v>
      </c>
      <c r="F738" s="5"/>
      <c r="G738" s="5" t="s">
        <v>219</v>
      </c>
      <c r="H738" s="5"/>
      <c r="I738" s="5" t="s">
        <v>219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0</v>
      </c>
      <c r="T738" s="5">
        <v>0</v>
      </c>
      <c r="U738" s="5">
        <v>0</v>
      </c>
    </row>
    <row r="739">
      <c r="A739" s="20" t="s">
        <v>2156</v>
      </c>
      <c r="B739" s="13" t="str">
        <f>HYPERLINK("http://www.viralnova.com/kawah-ijen-volcano/","http://www.viralnova.com/kawah-ijen-volcano/")</f>
        <v>http://www.viralnova.com/kawah-ijen-volcano/</v>
      </c>
      <c r="C739" s="5">
        <v>90</v>
      </c>
      <c r="D739" s="5" t="s">
        <v>219</v>
      </c>
      <c r="E739" s="5" t="s">
        <v>219</v>
      </c>
      <c r="F739" s="5"/>
      <c r="G739" s="5" t="s">
        <v>219</v>
      </c>
      <c r="H739" s="5"/>
      <c r="I739" s="5" t="s">
        <v>219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</row>
    <row r="740">
      <c r="A740" s="20" t="s">
        <v>2157</v>
      </c>
      <c r="B740" s="13" t="str">
        <f>HYPERLINK("http://www.viralnova.com/best-photos-ever/","http://www.viralnova.com/best-photos-ever/")</f>
        <v>http://www.viralnova.com/best-photos-ever/</v>
      </c>
      <c r="C740" s="5">
        <v>66</v>
      </c>
      <c r="D740" s="5" t="s">
        <v>219</v>
      </c>
      <c r="E740" s="5" t="s">
        <v>219</v>
      </c>
      <c r="F740" s="5"/>
      <c r="G740" s="5" t="s">
        <v>219</v>
      </c>
      <c r="H740" s="5"/>
      <c r="I740" s="5" t="s">
        <v>219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</row>
    <row r="741">
      <c r="A741" s="20" t="s">
        <v>2158</v>
      </c>
      <c r="B741" s="13" t="str">
        <f>HYPERLINK("http://www.viralnova.com/snowflakes/","http://www.viralnova.com/snowflakes/")</f>
        <v>http://www.viralnova.com/snowflakes/</v>
      </c>
      <c r="C741" s="5">
        <v>86</v>
      </c>
      <c r="D741" s="5" t="s">
        <v>219</v>
      </c>
      <c r="E741" s="5" t="s">
        <v>219</v>
      </c>
      <c r="F741" s="5"/>
      <c r="G741" s="5" t="s">
        <v>219</v>
      </c>
      <c r="H741" s="5"/>
      <c r="I741" s="5" t="s">
        <v>219</v>
      </c>
      <c r="J741" s="5">
        <v>0</v>
      </c>
      <c r="K741" s="5">
        <v>0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</row>
    <row r="742">
      <c r="A742" s="20" t="s">
        <v>2159</v>
      </c>
      <c r="B742" s="13" t="str">
        <f>HYPERLINK("http://www.viralnova.com/play-doh-art/","http://www.viralnova.com/play-doh-art/")</f>
        <v>http://www.viralnova.com/play-doh-art/</v>
      </c>
      <c r="C742" s="5">
        <v>78</v>
      </c>
      <c r="D742" s="5" t="s">
        <v>219</v>
      </c>
      <c r="E742" s="5" t="s">
        <v>219</v>
      </c>
      <c r="F742" s="5"/>
      <c r="G742" s="5" t="s">
        <v>219</v>
      </c>
      <c r="H742" s="5"/>
      <c r="I742" s="5" t="s">
        <v>219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</row>
    <row r="743">
      <c r="A743" s="20" t="s">
        <v>2160</v>
      </c>
      <c r="B743" s="13" t="str">
        <f>HYPERLINK("http://www.viralnova.com/cancer-twitter/","http://www.viralnova.com/cancer-twitter/")</f>
        <v>http://www.viralnova.com/cancer-twitter/</v>
      </c>
      <c r="C743" s="5">
        <v>86</v>
      </c>
      <c r="D743" s="5" t="s">
        <v>219</v>
      </c>
      <c r="E743" s="5" t="s">
        <v>219</v>
      </c>
      <c r="F743" s="5"/>
      <c r="G743" s="5" t="s">
        <v>219</v>
      </c>
      <c r="H743" s="5"/>
      <c r="I743" s="5" t="s">
        <v>219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</row>
    <row r="744">
      <c r="A744" s="20" t="s">
        <v>2161</v>
      </c>
      <c r="B744" s="13" t="str">
        <f>HYPERLINK("http://www.viralnova.com/russian-winter/","http://www.viralnova.com/russian-winter/")</f>
        <v>http://www.viralnova.com/russian-winter/</v>
      </c>
      <c r="C744" s="5">
        <v>83</v>
      </c>
      <c r="D744" s="5" t="s">
        <v>219</v>
      </c>
      <c r="E744" s="5" t="s">
        <v>219</v>
      </c>
      <c r="F744" s="5"/>
      <c r="G744" s="5" t="s">
        <v>219</v>
      </c>
      <c r="H744" s="5"/>
      <c r="I744" s="5" t="s">
        <v>219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</row>
    <row r="745">
      <c r="A745" s="20" t="s">
        <v>2162</v>
      </c>
      <c r="B745" s="13" t="str">
        <f>HYPERLINK("http://www.viralnova.com/dog-breeds-truth/","http://www.viralnova.com/dog-breeds-truth/")</f>
        <v>http://www.viralnova.com/dog-breeds-truth/</v>
      </c>
      <c r="C745" s="5">
        <v>77</v>
      </c>
      <c r="D745" s="5" t="s">
        <v>219</v>
      </c>
      <c r="E745" s="5" t="s">
        <v>219</v>
      </c>
      <c r="F745" s="5"/>
      <c r="G745" s="5" t="s">
        <v>219</v>
      </c>
      <c r="H745" s="5"/>
      <c r="I745" s="5" t="s">
        <v>219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</row>
    <row r="746">
      <c r="A746" s="20" t="s">
        <v>2163</v>
      </c>
      <c r="B746" s="13" t="str">
        <f>HYPERLINK("http://www.viralnova.com/what-this-baby-elephant-did-just-trampled-my-heart-and-i-mean-that-in-a-good-way/","http://www.viralnova.com/what-this-baby-elephant-did-just-trampled-my-heart-and-i-mean-that-in-a-good-way/")</f>
        <v>http://www.viralnova.com/what-this-baby-elephant-did-just-trampled-my-heart-and-i-mean-that-in-a-good-way/</v>
      </c>
      <c r="C746" s="5">
        <v>99</v>
      </c>
      <c r="D746" s="5" t="s">
        <v>219</v>
      </c>
      <c r="E746" s="5" t="s">
        <v>219</v>
      </c>
      <c r="F746" s="5"/>
      <c r="G746" s="5" t="s">
        <v>219</v>
      </c>
      <c r="H746" s="5"/>
      <c r="I746" s="5" t="s">
        <v>219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</row>
    <row r="747">
      <c r="A747" s="20" t="s">
        <v>2164</v>
      </c>
      <c r="B747" s="13" t="str">
        <f>HYPERLINK("http://www.viralnova.com/puppy-siblings/","http://www.viralnova.com/puppy-siblings/")</f>
        <v>http://www.viralnova.com/puppy-siblings/</v>
      </c>
      <c r="C747" s="5">
        <v>101</v>
      </c>
      <c r="D747" s="5" t="s">
        <v>219</v>
      </c>
      <c r="E747" s="5" t="s">
        <v>219</v>
      </c>
      <c r="F747" s="5"/>
      <c r="G747" s="5" t="s">
        <v>219</v>
      </c>
      <c r="H747" s="5"/>
      <c r="I747" s="5" t="s">
        <v>219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5">
        <v>0</v>
      </c>
      <c r="U747" s="5">
        <v>0</v>
      </c>
    </row>
    <row r="748">
      <c r="A748" s="20" t="s">
        <v>2165</v>
      </c>
      <c r="B748" s="13" t="str">
        <f>HYPERLINK("http://www.viralnova.com/crazy-photos/","http://www.viralnova.com/crazy-photos/")</f>
        <v>http://www.viralnova.com/crazy-photos/</v>
      </c>
      <c r="C748" s="5">
        <v>99</v>
      </c>
      <c r="D748" s="5" t="s">
        <v>219</v>
      </c>
      <c r="E748" s="5" t="s">
        <v>219</v>
      </c>
      <c r="F748" s="5"/>
      <c r="G748" s="5" t="s">
        <v>219</v>
      </c>
      <c r="H748" s="5"/>
      <c r="I748" s="5" t="s">
        <v>219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</row>
    <row r="749">
      <c r="A749" s="20" t="s">
        <v>2166</v>
      </c>
      <c r="B749" s="13" t="str">
        <f>HYPERLINK("http://www.viralnova.com/angora-rabbit/","http://www.viralnova.com/angora-rabbit/")</f>
        <v>http://www.viralnova.com/angora-rabbit/</v>
      </c>
      <c r="C749" s="5">
        <v>89</v>
      </c>
      <c r="D749" s="5" t="s">
        <v>219</v>
      </c>
      <c r="E749" s="5" t="s">
        <v>219</v>
      </c>
      <c r="F749" s="5"/>
      <c r="G749" s="5" t="s">
        <v>219</v>
      </c>
      <c r="H749" s="5"/>
      <c r="I749" s="5" t="s">
        <v>219</v>
      </c>
      <c r="J749" s="5">
        <v>0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</row>
    <row r="750">
      <c r="A750" s="20" t="s">
        <v>2167</v>
      </c>
      <c r="B750" s="13" t="str">
        <f>HYPERLINK("http://www.viralnova.com/hummingbird-in-trouble/","http://www.viralnova.com/hummingbird-in-trouble/")</f>
        <v>http://www.viralnova.com/hummingbird-in-trouble/</v>
      </c>
      <c r="C750" s="5">
        <v>80</v>
      </c>
      <c r="D750" s="5" t="s">
        <v>219</v>
      </c>
      <c r="E750" s="5" t="s">
        <v>219</v>
      </c>
      <c r="F750" s="5"/>
      <c r="G750" s="5" t="s">
        <v>219</v>
      </c>
      <c r="H750" s="5"/>
      <c r="I750" s="5" t="s">
        <v>219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</row>
    <row r="751">
      <c r="A751" s="20" t="s">
        <v>2168</v>
      </c>
      <c r="B751" s="13" t="str">
        <f>HYPERLINK("http://www.viralnova.com/happy-animal-moments/","http://www.viralnova.com/happy-animal-moments/")</f>
        <v>http://www.viralnova.com/happy-animal-moments/</v>
      </c>
      <c r="C751" s="5">
        <v>81</v>
      </c>
      <c r="D751" s="5" t="s">
        <v>219</v>
      </c>
      <c r="E751" s="5" t="s">
        <v>219</v>
      </c>
      <c r="F751" s="5"/>
      <c r="G751" s="5" t="s">
        <v>219</v>
      </c>
      <c r="H751" s="5"/>
      <c r="I751" s="5" t="s">
        <v>219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>
        <v>0</v>
      </c>
    </row>
    <row r="752">
      <c r="A752" s="20" t="s">
        <v>2169</v>
      </c>
      <c r="B752" s="13" t="str">
        <f>HYPERLINK("http://www.viralnova.com/ice-truck/","http://www.viralnova.com/ice-truck/")</f>
        <v>http://www.viralnova.com/ice-truck/</v>
      </c>
      <c r="C752" s="5">
        <v>96</v>
      </c>
      <c r="D752" s="5" t="s">
        <v>219</v>
      </c>
      <c r="E752" s="5" t="s">
        <v>219</v>
      </c>
      <c r="F752" s="5"/>
      <c r="G752" s="5" t="s">
        <v>219</v>
      </c>
      <c r="H752" s="5"/>
      <c r="I752" s="5" t="s">
        <v>219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  <c r="U752" s="5">
        <v>0</v>
      </c>
    </row>
    <row r="753">
      <c r="A753" s="20" t="s">
        <v>2170</v>
      </c>
      <c r="B753" s="13" t="str">
        <f>HYPERLINK("http://www.viralnova.com/tips-for-jesus/","http://www.viralnova.com/tips-for-jesus/")</f>
        <v>http://www.viralnova.com/tips-for-jesus/</v>
      </c>
      <c r="C753" s="5">
        <v>89</v>
      </c>
      <c r="D753" s="5" t="s">
        <v>219</v>
      </c>
      <c r="E753" s="5" t="s">
        <v>219</v>
      </c>
      <c r="F753" s="5"/>
      <c r="G753" s="5" t="s">
        <v>219</v>
      </c>
      <c r="H753" s="5"/>
      <c r="I753" s="5" t="s">
        <v>219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</row>
    <row r="754">
      <c r="A754" s="20" t="s">
        <v>2171</v>
      </c>
      <c r="B754" s="13" t="str">
        <f>HYPERLINK("http://www.viralnova.com/awesome-kids/","http://www.viralnova.com/awesome-kids/")</f>
        <v>http://www.viralnova.com/awesome-kids/</v>
      </c>
      <c r="C754" s="5">
        <v>90</v>
      </c>
      <c r="D754" s="5" t="s">
        <v>219</v>
      </c>
      <c r="E754" s="5" t="s">
        <v>219</v>
      </c>
      <c r="F754" s="5"/>
      <c r="G754" s="5" t="s">
        <v>219</v>
      </c>
      <c r="H754" s="5"/>
      <c r="I754" s="5" t="s">
        <v>219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</row>
    <row r="755">
      <c r="A755" s="20" t="s">
        <v>2172</v>
      </c>
      <c r="B755" s="13" t="str">
        <f>HYPERLINK("http://www.viralnova.com/three-year-old-gorilla/","http://www.viralnova.com/three-year-old-gorilla/")</f>
        <v>http://www.viralnova.com/three-year-old-gorilla/</v>
      </c>
      <c r="C755" s="5">
        <v>68</v>
      </c>
      <c r="D755" s="5" t="s">
        <v>219</v>
      </c>
      <c r="E755" s="5" t="s">
        <v>219</v>
      </c>
      <c r="F755" s="5"/>
      <c r="G755" s="5" t="s">
        <v>219</v>
      </c>
      <c r="H755" s="5"/>
      <c r="I755" s="5" t="s">
        <v>219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5">
        <v>0</v>
      </c>
    </row>
    <row r="756">
      <c r="A756" s="20" t="s">
        <v>2173</v>
      </c>
      <c r="B756" s="13" t="str">
        <f>HYPERLINK("http://www.viralnova.com/37-years-toothpicks/","http://www.viralnova.com/37-years-toothpicks/")</f>
        <v>http://www.viralnova.com/37-years-toothpicks/</v>
      </c>
      <c r="C756" s="5">
        <v>94</v>
      </c>
      <c r="D756" s="5" t="s">
        <v>219</v>
      </c>
      <c r="E756" s="5" t="s">
        <v>219</v>
      </c>
      <c r="F756" s="5"/>
      <c r="G756" s="5" t="s">
        <v>219</v>
      </c>
      <c r="H756" s="5"/>
      <c r="I756" s="5" t="s">
        <v>219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0</v>
      </c>
      <c r="T756" s="5">
        <v>0</v>
      </c>
      <c r="U756" s="5">
        <v>0</v>
      </c>
    </row>
    <row r="757">
      <c r="A757" s="20" t="s">
        <v>2174</v>
      </c>
      <c r="B757" s="13" t="str">
        <f>HYPERLINK("http://www.viralnova.com/grand-canyon-lightning/","http://www.viralnova.com/grand-canyon-lightning/")</f>
        <v>http://www.viralnova.com/grand-canyon-lightning/</v>
      </c>
      <c r="C757" s="5">
        <v>92</v>
      </c>
      <c r="D757" s="5" t="s">
        <v>219</v>
      </c>
      <c r="E757" s="5" t="s">
        <v>219</v>
      </c>
      <c r="F757" s="5"/>
      <c r="G757" s="5" t="s">
        <v>219</v>
      </c>
      <c r="H757" s="5"/>
      <c r="I757" s="5" t="s">
        <v>219</v>
      </c>
      <c r="J757" s="5">
        <v>0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0</v>
      </c>
      <c r="S757" s="5">
        <v>0</v>
      </c>
      <c r="T757" s="5">
        <v>0</v>
      </c>
      <c r="U757" s="5">
        <v>0</v>
      </c>
    </row>
    <row r="758">
      <c r="A758" s="20" t="s">
        <v>2175</v>
      </c>
      <c r="B758" s="13" t="str">
        <f>HYPERLINK("http://www.viralnova.com/13-ghost-pictures/","http://www.viralnova.com/13-ghost-pictures/")</f>
        <v>http://www.viralnova.com/13-ghost-pictures/</v>
      </c>
      <c r="C758" s="5">
        <v>73</v>
      </c>
      <c r="D758" s="5" t="s">
        <v>219</v>
      </c>
      <c r="E758" s="5" t="s">
        <v>219</v>
      </c>
      <c r="F758" s="5"/>
      <c r="G758" s="5" t="s">
        <v>219</v>
      </c>
      <c r="H758" s="5"/>
      <c r="I758" s="5" t="s">
        <v>219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0</v>
      </c>
      <c r="S758" s="5">
        <v>0</v>
      </c>
      <c r="T758" s="5">
        <v>0</v>
      </c>
      <c r="U758" s="5">
        <v>0</v>
      </c>
    </row>
    <row r="759">
      <c r="A759" s="20" t="s">
        <v>2176</v>
      </c>
      <c r="B759" s="13" t="str">
        <f>HYPERLINK("http://www.viralnova.com/armed-gunman-stopped/","http://www.viralnova.com/armed-gunman-stopped/")</f>
        <v>http://www.viralnova.com/armed-gunman-stopped/</v>
      </c>
      <c r="C759" s="5">
        <v>84</v>
      </c>
      <c r="D759" s="5" t="s">
        <v>219</v>
      </c>
      <c r="E759" s="5" t="s">
        <v>219</v>
      </c>
      <c r="F759" s="5"/>
      <c r="G759" s="5" t="s">
        <v>219</v>
      </c>
      <c r="H759" s="5"/>
      <c r="I759" s="5" t="s">
        <v>219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0</v>
      </c>
      <c r="S759" s="5">
        <v>0</v>
      </c>
      <c r="T759" s="5">
        <v>0</v>
      </c>
      <c r="U759" s="5">
        <v>0</v>
      </c>
    </row>
    <row r="760">
      <c r="A760" s="20" t="s">
        <v>2177</v>
      </c>
      <c r="B760" s="13" t="str">
        <f>HYPERLINK("http://www.viralnova.com/stupid-people/","http://www.viralnova.com/stupid-people/")</f>
        <v>http://www.viralnova.com/stupid-people/</v>
      </c>
      <c r="C760" s="5">
        <v>92</v>
      </c>
      <c r="D760" s="5" t="s">
        <v>219</v>
      </c>
      <c r="E760" s="5" t="s">
        <v>219</v>
      </c>
      <c r="F760" s="5"/>
      <c r="G760" s="5" t="s">
        <v>219</v>
      </c>
      <c r="H760" s="5"/>
      <c r="I760" s="5" t="s">
        <v>219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0</v>
      </c>
      <c r="S760" s="5">
        <v>0</v>
      </c>
      <c r="T760" s="5">
        <v>0</v>
      </c>
      <c r="U760" s="5">
        <v>0</v>
      </c>
    </row>
    <row r="761">
      <c r="A761" s="20" t="s">
        <v>2178</v>
      </c>
      <c r="B761" s="13" t="str">
        <f>HYPERLINK("http://www.viralnova.com/isolated-island-house/","http://www.viralnova.com/isolated-island-house/")</f>
        <v>http://www.viralnova.com/isolated-island-house/</v>
      </c>
      <c r="C761" s="5">
        <v>98</v>
      </c>
      <c r="D761" s="5" t="s">
        <v>219</v>
      </c>
      <c r="E761" s="5" t="s">
        <v>219</v>
      </c>
      <c r="F761" s="5"/>
      <c r="G761" s="5" t="s">
        <v>219</v>
      </c>
      <c r="H761" s="5"/>
      <c r="I761" s="5" t="s">
        <v>219</v>
      </c>
      <c r="J761" s="5">
        <v>0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</row>
    <row r="762">
      <c r="A762" s="20" t="s">
        <v>2179</v>
      </c>
      <c r="B762" s="13" t="str">
        <f>HYPERLINK("http://www.viralnova.com/school-children-risk/","http://www.viralnova.com/school-children-risk/")</f>
        <v>http://www.viralnova.com/school-children-risk/</v>
      </c>
      <c r="C762" s="5">
        <v>103</v>
      </c>
      <c r="D762" s="5" t="s">
        <v>219</v>
      </c>
      <c r="E762" s="5" t="s">
        <v>219</v>
      </c>
      <c r="F762" s="5"/>
      <c r="G762" s="5" t="s">
        <v>219</v>
      </c>
      <c r="H762" s="5"/>
      <c r="I762" s="5" t="s">
        <v>219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0</v>
      </c>
      <c r="S762" s="5">
        <v>0</v>
      </c>
      <c r="T762" s="5">
        <v>0</v>
      </c>
      <c r="U762" s="5">
        <v>0</v>
      </c>
    </row>
    <row r="763">
      <c r="A763" s="20" t="s">
        <v>2180</v>
      </c>
      <c r="B763" s="13" t="str">
        <f>HYPERLINK("http://www.viralnova.com/dog-balances-things/","http://www.viralnova.com/dog-balances-things/")</f>
        <v>http://www.viralnova.com/dog-balances-things/</v>
      </c>
      <c r="C763" s="5">
        <v>88</v>
      </c>
      <c r="D763" s="5" t="s">
        <v>219</v>
      </c>
      <c r="E763" s="5" t="s">
        <v>219</v>
      </c>
      <c r="F763" s="5"/>
      <c r="G763" s="5" t="s">
        <v>219</v>
      </c>
      <c r="H763" s="5"/>
      <c r="I763" s="5" t="s">
        <v>219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5">
        <v>0</v>
      </c>
      <c r="S763" s="5">
        <v>0</v>
      </c>
      <c r="T763" s="5">
        <v>0</v>
      </c>
      <c r="U763" s="5">
        <v>0</v>
      </c>
    </row>
    <row r="764">
      <c r="A764" s="20" t="s">
        <v>2181</v>
      </c>
      <c r="B764" s="13" t="str">
        <f>HYPERLINK("http://www.viralnova.com/nature-finds-a-way/","http://www.viralnova.com/nature-finds-a-way/")</f>
        <v>http://www.viralnova.com/nature-finds-a-way/</v>
      </c>
      <c r="C764" s="5">
        <v>77</v>
      </c>
      <c r="D764" s="5" t="s">
        <v>219</v>
      </c>
      <c r="E764" s="5" t="s">
        <v>219</v>
      </c>
      <c r="F764" s="5"/>
      <c r="G764" s="5" t="s">
        <v>219</v>
      </c>
      <c r="H764" s="5"/>
      <c r="I764" s="5" t="s">
        <v>219</v>
      </c>
      <c r="J764" s="5">
        <v>0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0</v>
      </c>
      <c r="S764" s="5">
        <v>0</v>
      </c>
      <c r="T764" s="5">
        <v>0</v>
      </c>
      <c r="U764" s="5">
        <v>0</v>
      </c>
    </row>
    <row r="765">
      <c r="A765" s="20" t="s">
        <v>2182</v>
      </c>
      <c r="B765" s="13" t="str">
        <f>HYPERLINK("http://www.viralnova.com/won-bet/","http://www.viralnova.com/won-bet/")</f>
        <v>http://www.viralnova.com/won-bet/</v>
      </c>
      <c r="C765" s="5">
        <v>62</v>
      </c>
      <c r="D765" s="5" t="s">
        <v>219</v>
      </c>
      <c r="E765" s="5" t="s">
        <v>219</v>
      </c>
      <c r="F765" s="5"/>
      <c r="G765" s="5" t="s">
        <v>219</v>
      </c>
      <c r="H765" s="5"/>
      <c r="I765" s="5" t="s">
        <v>219</v>
      </c>
      <c r="J765" s="5">
        <v>0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5">
        <v>0</v>
      </c>
      <c r="S765" s="5">
        <v>0</v>
      </c>
      <c r="T765" s="5">
        <v>0</v>
      </c>
      <c r="U765" s="5">
        <v>0</v>
      </c>
    </row>
    <row r="766">
      <c r="A766" s="20" t="s">
        <v>2183</v>
      </c>
      <c r="B766" s="13" t="str">
        <f>HYPERLINK("http://www.viralnova.com/boulder-through-house/","http://www.viralnova.com/boulder-through-house/")</f>
        <v>http://www.viralnova.com/boulder-through-house/</v>
      </c>
      <c r="C766" s="5">
        <v>83</v>
      </c>
      <c r="D766" s="5" t="s">
        <v>219</v>
      </c>
      <c r="E766" s="5" t="s">
        <v>219</v>
      </c>
      <c r="F766" s="5"/>
      <c r="G766" s="5" t="s">
        <v>219</v>
      </c>
      <c r="H766" s="5"/>
      <c r="I766" s="5" t="s">
        <v>219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>
        <v>0</v>
      </c>
      <c r="T766" s="5">
        <v>0</v>
      </c>
      <c r="U766" s="5">
        <v>0</v>
      </c>
    </row>
    <row r="767">
      <c r="A767" s="20" t="s">
        <v>2184</v>
      </c>
      <c r="B767" s="13" t="str">
        <f>HYPERLINK("http://www.viralnova.com/sculptures-mexican-forest/","http://www.viralnova.com/sculptures-mexican-forest/")</f>
        <v>http://www.viralnova.com/sculptures-mexican-forest/</v>
      </c>
      <c r="C767" s="5">
        <v>103</v>
      </c>
      <c r="D767" s="5" t="s">
        <v>219</v>
      </c>
      <c r="E767" s="5" t="s">
        <v>219</v>
      </c>
      <c r="F767" s="5"/>
      <c r="G767" s="5" t="s">
        <v>219</v>
      </c>
      <c r="H767" s="5"/>
      <c r="I767" s="5" t="s">
        <v>219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</row>
    <row r="768">
      <c r="A768" s="20" t="s">
        <v>2185</v>
      </c>
      <c r="B768" s="13" t="str">
        <f>HYPERLINK("http://www.viralnova.com/5-year-old-cancer/","http://www.viralnova.com/5-year-old-cancer/")</f>
        <v>http://www.viralnova.com/5-year-old-cancer/</v>
      </c>
      <c r="C768" s="5">
        <v>97</v>
      </c>
      <c r="D768" s="5" t="s">
        <v>219</v>
      </c>
      <c r="E768" s="5" t="s">
        <v>219</v>
      </c>
      <c r="F768" s="5"/>
      <c r="G768" s="5" t="s">
        <v>219</v>
      </c>
      <c r="H768" s="5"/>
      <c r="I768" s="5" t="s">
        <v>219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</row>
    <row r="769">
      <c r="A769" s="20" t="s">
        <v>2186</v>
      </c>
      <c r="B769" s="13" t="str">
        <f>HYPERLINK("http://www.viralnova.com/jesse-lewis-sandy-hook/","http://www.viralnova.com/jesse-lewis-sandy-hook/")</f>
        <v>http://www.viralnova.com/jesse-lewis-sandy-hook/</v>
      </c>
      <c r="C769" s="5">
        <v>92</v>
      </c>
      <c r="D769" s="5" t="s">
        <v>219</v>
      </c>
      <c r="E769" s="5" t="s">
        <v>219</v>
      </c>
      <c r="F769" s="5"/>
      <c r="G769" s="5" t="s">
        <v>219</v>
      </c>
      <c r="H769" s="5"/>
      <c r="I769" s="5" t="s">
        <v>219</v>
      </c>
      <c r="J769" s="5">
        <v>0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  <c r="U769" s="5">
        <v>0</v>
      </c>
    </row>
    <row r="770">
      <c r="A770" s="20" t="s">
        <v>2187</v>
      </c>
      <c r="B770" s="13" t="str">
        <f>HYPERLINK("http://www.viralnova.com/old-opera-house/","http://www.viralnova.com/old-opera-house/")</f>
        <v>http://www.viralnova.com/old-opera-house/</v>
      </c>
      <c r="C770" s="5">
        <v>76</v>
      </c>
      <c r="D770" s="5" t="s">
        <v>219</v>
      </c>
      <c r="E770" s="5" t="s">
        <v>218</v>
      </c>
      <c r="F770" s="5"/>
      <c r="G770" s="5" t="s">
        <v>219</v>
      </c>
      <c r="H770" s="5"/>
      <c r="I770" s="5" t="s">
        <v>219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0</v>
      </c>
      <c r="T770" s="5">
        <v>0</v>
      </c>
      <c r="U770" s="5">
        <v>0</v>
      </c>
    </row>
    <row r="771">
      <c r="A771" s="20" t="s">
        <v>2188</v>
      </c>
      <c r="B771" s="13" t="str">
        <f>HYPERLINK("http://www.viralnova.com/toxic-blue-lagoon/","http://www.viralnova.com/toxic-blue-lagoon/")</f>
        <v>http://www.viralnova.com/toxic-blue-lagoon/</v>
      </c>
      <c r="C771" s="5">
        <v>86</v>
      </c>
      <c r="D771" s="5" t="s">
        <v>219</v>
      </c>
      <c r="E771" s="5" t="s">
        <v>219</v>
      </c>
      <c r="F771" s="5"/>
      <c r="G771" s="5" t="s">
        <v>219</v>
      </c>
      <c r="H771" s="5"/>
      <c r="I771" s="5" t="s">
        <v>219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</row>
    <row r="772">
      <c r="A772" s="20" t="s">
        <v>2189</v>
      </c>
      <c r="B772" s="13" t="str">
        <f>HYPERLINK("http://www.viralnova.com/room-in-a-box/","http://www.viralnova.com/room-in-a-box/")</f>
        <v>http://www.viralnova.com/room-in-a-box/</v>
      </c>
      <c r="C772" s="5">
        <v>91</v>
      </c>
      <c r="D772" s="5" t="s">
        <v>219</v>
      </c>
      <c r="E772" s="5" t="s">
        <v>219</v>
      </c>
      <c r="F772" s="5"/>
      <c r="G772" s="5" t="s">
        <v>219</v>
      </c>
      <c r="H772" s="5"/>
      <c r="I772" s="5" t="s">
        <v>219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0</v>
      </c>
      <c r="S772" s="5">
        <v>0</v>
      </c>
      <c r="T772" s="5">
        <v>0</v>
      </c>
      <c r="U772" s="5">
        <v>0</v>
      </c>
    </row>
    <row r="773">
      <c r="A773" s="20" t="s">
        <v>2190</v>
      </c>
      <c r="B773" s="13" t="str">
        <f>HYPERLINK("http://www.viralnova.com/made-toys/","http://www.viralnova.com/made-toys/")</f>
        <v>http://www.viralnova.com/made-toys/</v>
      </c>
      <c r="C773" s="5">
        <v>91</v>
      </c>
      <c r="D773" s="5" t="s">
        <v>219</v>
      </c>
      <c r="E773" s="5" t="s">
        <v>219</v>
      </c>
      <c r="F773" s="5"/>
      <c r="G773" s="5" t="s">
        <v>219</v>
      </c>
      <c r="H773" s="5"/>
      <c r="I773" s="5" t="s">
        <v>219</v>
      </c>
      <c r="J773" s="5">
        <v>0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0</v>
      </c>
      <c r="T773" s="5">
        <v>0</v>
      </c>
      <c r="U773" s="5">
        <v>0</v>
      </c>
    </row>
    <row r="774">
      <c r="A774" s="20" t="s">
        <v>2191</v>
      </c>
      <c r="B774" s="13" t="str">
        <f>HYPERLINK("http://www.viralnova.com/bird-blizzard/","http://www.viralnova.com/bird-blizzard/")</f>
        <v>http://www.viralnova.com/bird-blizzard/</v>
      </c>
      <c r="C774" s="5">
        <v>81</v>
      </c>
      <c r="D774" s="5" t="s">
        <v>219</v>
      </c>
      <c r="E774" s="5" t="s">
        <v>219</v>
      </c>
      <c r="F774" s="5"/>
      <c r="G774" s="5" t="s">
        <v>219</v>
      </c>
      <c r="H774" s="5"/>
      <c r="I774" s="5" t="s">
        <v>219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0</v>
      </c>
      <c r="T774" s="5">
        <v>0</v>
      </c>
      <c r="U774" s="5">
        <v>0</v>
      </c>
    </row>
    <row r="775">
      <c r="A775" s="20" t="s">
        <v>2192</v>
      </c>
      <c r="B775" s="13" t="str">
        <f>HYPERLINK("http://www.viralnova.com/pink-orchid-mantis/","http://www.viralnova.com/pink-orchid-mantis/")</f>
        <v>http://www.viralnova.com/pink-orchid-mantis/</v>
      </c>
      <c r="C775" s="5">
        <v>95</v>
      </c>
      <c r="D775" s="5" t="s">
        <v>219</v>
      </c>
      <c r="E775" s="5" t="s">
        <v>219</v>
      </c>
      <c r="F775" s="5"/>
      <c r="G775" s="5" t="s">
        <v>219</v>
      </c>
      <c r="H775" s="5"/>
      <c r="I775" s="5" t="s">
        <v>219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  <c r="U775" s="5">
        <v>0</v>
      </c>
    </row>
    <row r="776">
      <c r="A776" s="20" t="s">
        <v>2193</v>
      </c>
      <c r="B776" s="13" t="str">
        <f>HYPERLINK("http://www.viralnova.com/camouflage-leaf-bug/","http://www.viralnova.com/camouflage-leaf-bug/")</f>
        <v>http://www.viralnova.com/camouflage-leaf-bug/</v>
      </c>
      <c r="C776" s="5">
        <v>84</v>
      </c>
      <c r="D776" s="5" t="s">
        <v>219</v>
      </c>
      <c r="E776" s="5" t="s">
        <v>219</v>
      </c>
      <c r="F776" s="5"/>
      <c r="G776" s="5" t="s">
        <v>219</v>
      </c>
      <c r="H776" s="5"/>
      <c r="I776" s="5" t="s">
        <v>219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  <c r="S776" s="5">
        <v>0</v>
      </c>
      <c r="T776" s="5">
        <v>0</v>
      </c>
      <c r="U776" s="5">
        <v>0</v>
      </c>
    </row>
    <row r="777">
      <c r="A777" s="20" t="s">
        <v>2194</v>
      </c>
      <c r="B777" s="13" t="str">
        <f>HYPERLINK("http://www.viralnova.com/batman-bedroom/","http://www.viralnova.com/batman-bedroom/")</f>
        <v>http://www.viralnova.com/batman-bedroom/</v>
      </c>
      <c r="C777" s="5">
        <v>93</v>
      </c>
      <c r="D777" s="5" t="s">
        <v>219</v>
      </c>
      <c r="E777" s="5" t="s">
        <v>219</v>
      </c>
      <c r="F777" s="5"/>
      <c r="G777" s="5" t="s">
        <v>219</v>
      </c>
      <c r="H777" s="5"/>
      <c r="I777" s="5" t="s">
        <v>219</v>
      </c>
      <c r="J777" s="5">
        <v>0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  <c r="U777" s="5">
        <v>0</v>
      </c>
    </row>
    <row r="778">
      <c r="A778" s="20" t="s">
        <v>2195</v>
      </c>
      <c r="B778" s="13" t="str">
        <f>HYPERLINK("http://www.viralnova.com/adorable-duck-rescue/","http://www.viralnova.com/adorable-duck-rescue/")</f>
        <v>http://www.viralnova.com/adorable-duck-rescue/</v>
      </c>
      <c r="C778" s="5">
        <v>89</v>
      </c>
      <c r="D778" s="5" t="s">
        <v>219</v>
      </c>
      <c r="E778" s="5" t="s">
        <v>219</v>
      </c>
      <c r="F778" s="5"/>
      <c r="G778" s="5" t="s">
        <v>219</v>
      </c>
      <c r="H778" s="5"/>
      <c r="I778" s="5" t="s">
        <v>219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  <c r="U778" s="5">
        <v>0</v>
      </c>
    </row>
    <row r="779">
      <c r="A779" s="20" t="s">
        <v>2196</v>
      </c>
      <c r="B779" s="13" t="str">
        <f>HYPERLINK("http://www.viralnova.com/i-try-not-to-judge-but-this-wedding-just-seems-messed-up-and-sorta-disgusting/","http://www.viralnova.com/i-try-not-to-judge-but-this-wedding-just-seems-messed-up-and-sorta-disgusting/")</f>
        <v>http://www.viralnova.com/i-try-not-to-judge-but-this-wedding-just-seems-messed-up-and-sorta-disgusting/</v>
      </c>
      <c r="C779" s="5">
        <v>68</v>
      </c>
      <c r="D779" s="5" t="s">
        <v>219</v>
      </c>
      <c r="E779" s="5" t="s">
        <v>219</v>
      </c>
      <c r="F779" s="5"/>
      <c r="G779" s="5" t="s">
        <v>219</v>
      </c>
      <c r="H779" s="5"/>
      <c r="I779" s="5" t="s">
        <v>219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5">
        <v>0</v>
      </c>
      <c r="S779" s="5">
        <v>0</v>
      </c>
      <c r="T779" s="5">
        <v>0</v>
      </c>
      <c r="U779" s="5">
        <v>0</v>
      </c>
    </row>
    <row r="780">
      <c r="A780" s="20" t="s">
        <v>2197</v>
      </c>
      <c r="B780" s="13" t="str">
        <f>HYPERLINK("http://www.viralnova.com/pregnant-dog-mary/","http://www.viralnova.com/pregnant-dog-mary/")</f>
        <v>http://www.viralnova.com/pregnant-dog-mary/</v>
      </c>
      <c r="C780" s="5">
        <v>95</v>
      </c>
      <c r="D780" s="5" t="s">
        <v>219</v>
      </c>
      <c r="E780" s="5" t="s">
        <v>219</v>
      </c>
      <c r="F780" s="5"/>
      <c r="G780" s="5" t="s">
        <v>219</v>
      </c>
      <c r="H780" s="5"/>
      <c r="I780" s="5" t="s">
        <v>219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0</v>
      </c>
      <c r="T780" s="5">
        <v>0</v>
      </c>
      <c r="U780" s="5">
        <v>0</v>
      </c>
    </row>
    <row r="781">
      <c r="A781" s="20" t="s">
        <v>2198</v>
      </c>
      <c r="B781" s="13" t="str">
        <f>HYPERLINK("http://www.viralnova.com/john-stamos-visits-girl/","http://www.viralnova.com/john-stamos-visits-girl/")</f>
        <v>http://www.viralnova.com/john-stamos-visits-girl/</v>
      </c>
      <c r="C781" s="5">
        <v>54</v>
      </c>
      <c r="D781" s="5" t="s">
        <v>219</v>
      </c>
      <c r="E781" s="5" t="s">
        <v>219</v>
      </c>
      <c r="F781" s="5"/>
      <c r="G781" s="5" t="s">
        <v>219</v>
      </c>
      <c r="H781" s="5"/>
      <c r="I781" s="5" t="s">
        <v>219</v>
      </c>
      <c r="J781" s="5">
        <v>0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0</v>
      </c>
      <c r="T781" s="5">
        <v>0</v>
      </c>
      <c r="U781" s="5">
        <v>0</v>
      </c>
    </row>
    <row r="782">
      <c r="A782" s="20" t="s">
        <v>2199</v>
      </c>
      <c r="B782" s="13" t="str">
        <f>HYPERLINK("http://www.viralnova.com/just-scroll-to-the-end-of-this-post-its-worth-it-trust-me/","http://www.viralnova.com/just-scroll-to-the-end-of-this-post-its-worth-it-trust-me/")</f>
        <v>http://www.viralnova.com/just-scroll-to-the-end-of-this-post-its-worth-it-trust-me/</v>
      </c>
      <c r="C782" s="5">
        <v>58</v>
      </c>
      <c r="D782" s="5" t="s">
        <v>219</v>
      </c>
      <c r="E782" s="5" t="s">
        <v>219</v>
      </c>
      <c r="F782" s="5"/>
      <c r="G782" s="5" t="s">
        <v>219</v>
      </c>
      <c r="H782" s="5"/>
      <c r="I782" s="5" t="s">
        <v>219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  <c r="U782" s="5">
        <v>0</v>
      </c>
    </row>
    <row r="783">
      <c r="A783" s="20" t="s">
        <v>2200</v>
      </c>
      <c r="B783" s="13" t="str">
        <f>HYPERLINK("http://www.viralnova.com/glowing-phytoplankton/","http://www.viralnova.com/glowing-phytoplankton/")</f>
        <v>http://www.viralnova.com/glowing-phytoplankton/</v>
      </c>
      <c r="C783" s="5">
        <v>89</v>
      </c>
      <c r="D783" s="5" t="s">
        <v>219</v>
      </c>
      <c r="E783" s="5" t="s">
        <v>219</v>
      </c>
      <c r="F783" s="5"/>
      <c r="G783" s="5" t="s">
        <v>219</v>
      </c>
      <c r="H783" s="5"/>
      <c r="I783" s="5" t="s">
        <v>219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  <c r="U783" s="5">
        <v>0</v>
      </c>
    </row>
    <row r="784">
      <c r="A784" s="20" t="s">
        <v>2201</v>
      </c>
      <c r="B784" s="13" t="str">
        <f>HYPERLINK("http://www.viralnova.com/acts-of-kindness/","http://www.viralnova.com/acts-of-kindness/")</f>
        <v>http://www.viralnova.com/acts-of-kindness/</v>
      </c>
      <c r="C784" s="5">
        <v>87</v>
      </c>
      <c r="D784" s="5" t="s">
        <v>219</v>
      </c>
      <c r="E784" s="5" t="s">
        <v>219</v>
      </c>
      <c r="F784" s="5"/>
      <c r="G784" s="5" t="s">
        <v>219</v>
      </c>
      <c r="H784" s="5"/>
      <c r="I784" s="5" t="s">
        <v>219</v>
      </c>
      <c r="J784" s="5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0</v>
      </c>
      <c r="S784" s="5">
        <v>0</v>
      </c>
      <c r="T784" s="5">
        <v>0</v>
      </c>
      <c r="U784" s="5">
        <v>0</v>
      </c>
    </row>
    <row r="785">
      <c r="A785" s="20" t="s">
        <v>2202</v>
      </c>
      <c r="B785" s="13" t="str">
        <f>HYPERLINK("http://www.viralnova.com/painting-progress/","http://www.viralnova.com/painting-progress/")</f>
        <v>http://www.viralnova.com/painting-progress/</v>
      </c>
      <c r="C785" s="5">
        <v>96</v>
      </c>
      <c r="D785" s="5" t="s">
        <v>219</v>
      </c>
      <c r="E785" s="5" t="s">
        <v>219</v>
      </c>
      <c r="F785" s="5"/>
      <c r="G785" s="5" t="s">
        <v>219</v>
      </c>
      <c r="H785" s="5"/>
      <c r="I785" s="5" t="s">
        <v>219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  <c r="U785" s="5">
        <v>0</v>
      </c>
    </row>
    <row r="786">
      <c r="A786" s="20" t="s">
        <v>2203</v>
      </c>
      <c r="B786" s="13" t="str">
        <f>HYPERLINK("http://www.viralnova.com/warehouse/","http://www.viralnova.com/warehouse/")</f>
        <v>http://www.viralnova.com/warehouse/</v>
      </c>
      <c r="C786" s="5">
        <v>80</v>
      </c>
      <c r="D786" s="5" t="s">
        <v>219</v>
      </c>
      <c r="E786" s="5" t="s">
        <v>219</v>
      </c>
      <c r="F786" s="5"/>
      <c r="G786" s="5" t="s">
        <v>219</v>
      </c>
      <c r="H786" s="5"/>
      <c r="I786" s="5" t="s">
        <v>219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0</v>
      </c>
      <c r="S786" s="5">
        <v>0</v>
      </c>
      <c r="T786" s="5">
        <v>0</v>
      </c>
      <c r="U786" s="5">
        <v>0</v>
      </c>
    </row>
    <row r="787">
      <c r="A787" s="20" t="s">
        <v>2204</v>
      </c>
      <c r="B787" s="13" t="str">
        <f>HYPERLINK("http://www.viralnova.com/puppy-proposal/","http://www.viralnova.com/puppy-proposal/")</f>
        <v>http://www.viralnova.com/puppy-proposal/</v>
      </c>
      <c r="C787" s="5">
        <v>52</v>
      </c>
      <c r="D787" s="5" t="s">
        <v>219</v>
      </c>
      <c r="E787" s="5" t="s">
        <v>219</v>
      </c>
      <c r="F787" s="5"/>
      <c r="G787" s="5" t="s">
        <v>219</v>
      </c>
      <c r="H787" s="5"/>
      <c r="I787" s="5" t="s">
        <v>219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0</v>
      </c>
      <c r="S787" s="5">
        <v>0</v>
      </c>
      <c r="T787" s="5">
        <v>0</v>
      </c>
      <c r="U787" s="5">
        <v>0</v>
      </c>
    </row>
    <row r="788">
      <c r="A788" s="20" t="s">
        <v>2205</v>
      </c>
      <c r="B788" s="13" t="str">
        <f>HYPERLINK("http://www.viralnova.com/quarter-ring/","http://www.viralnova.com/quarter-ring/")</f>
        <v>http://www.viralnova.com/quarter-ring/</v>
      </c>
      <c r="C788" s="5">
        <v>54</v>
      </c>
      <c r="D788" s="5" t="s">
        <v>219</v>
      </c>
      <c r="E788" s="5" t="s">
        <v>219</v>
      </c>
      <c r="F788" s="5"/>
      <c r="G788" s="5" t="s">
        <v>219</v>
      </c>
      <c r="H788" s="5"/>
      <c r="I788" s="5" t="s">
        <v>219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0</v>
      </c>
      <c r="S788" s="5">
        <v>0</v>
      </c>
      <c r="T788" s="5">
        <v>0</v>
      </c>
      <c r="U788" s="5">
        <v>0</v>
      </c>
    </row>
    <row r="789">
      <c r="A789" s="20" t="s">
        <v>2206</v>
      </c>
      <c r="B789" s="13" t="str">
        <f>HYPERLINK("http://www.viralnova.com/marines-touching-act-of-kindness/","http://www.viralnova.com/marines-touching-act-of-kindness/")</f>
        <v>http://www.viralnova.com/marines-touching-act-of-kindness/</v>
      </c>
      <c r="C789" s="5">
        <v>65</v>
      </c>
      <c r="D789" s="5" t="s">
        <v>219</v>
      </c>
      <c r="E789" s="5" t="s">
        <v>219</v>
      </c>
      <c r="F789" s="5"/>
      <c r="G789" s="5" t="s">
        <v>219</v>
      </c>
      <c r="H789" s="5"/>
      <c r="I789" s="5" t="s">
        <v>219</v>
      </c>
      <c r="J789" s="5">
        <v>0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0</v>
      </c>
      <c r="S789" s="5">
        <v>0</v>
      </c>
      <c r="T789" s="5">
        <v>0</v>
      </c>
      <c r="U789" s="5">
        <v>0</v>
      </c>
    </row>
    <row r="790">
      <c r="A790" s="20" t="s">
        <v>2207</v>
      </c>
      <c r="B790" s="13" t="str">
        <f>HYPERLINK("http://www.viralnova.com/family-of-ducks/","http://www.viralnova.com/family-of-ducks/")</f>
        <v>http://www.viralnova.com/family-of-ducks/</v>
      </c>
      <c r="C790" s="5">
        <v>76</v>
      </c>
      <c r="D790" s="5" t="s">
        <v>219</v>
      </c>
      <c r="E790" s="5" t="s">
        <v>219</v>
      </c>
      <c r="F790" s="5"/>
      <c r="G790" s="5" t="s">
        <v>219</v>
      </c>
      <c r="H790" s="5"/>
      <c r="I790" s="5" t="s">
        <v>219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0</v>
      </c>
      <c r="S790" s="5">
        <v>0</v>
      </c>
      <c r="T790" s="5">
        <v>0</v>
      </c>
      <c r="U790" s="5">
        <v>0</v>
      </c>
    </row>
    <row r="791">
      <c r="A791" s="20" t="s">
        <v>2208</v>
      </c>
      <c r="B791" s="13" t="str">
        <f>HYPERLINK("http://www.viralnova.com/most-of-us-walk-over-pennies-in-the-street-this-girl-picks-them-up-and-creates-a-masterpiece/","http://www.viralnova.com/most-of-us-walk-over-pennies-in-the-street-this-girl-picks-them-up-and-creates-a-masterpiece/")</f>
        <v>http://www.viralnova.com/most-of-us-walk-over-pennies-in-the-street-this-girl-picks-them-up-and-creates-a-masterpiece/</v>
      </c>
      <c r="C791" s="5">
        <v>94</v>
      </c>
      <c r="D791" s="5" t="s">
        <v>219</v>
      </c>
      <c r="E791" s="5" t="s">
        <v>219</v>
      </c>
      <c r="F791" s="5"/>
      <c r="G791" s="5" t="s">
        <v>219</v>
      </c>
      <c r="H791" s="5"/>
      <c r="I791" s="5" t="s">
        <v>219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0</v>
      </c>
      <c r="S791" s="5">
        <v>0</v>
      </c>
      <c r="T791" s="5">
        <v>0</v>
      </c>
      <c r="U791" s="5">
        <v>0</v>
      </c>
    </row>
    <row r="792">
      <c r="A792" s="20" t="s">
        <v>2209</v>
      </c>
      <c r="B792" s="13" t="str">
        <f>HYPERLINK("http://www.viralnova.com/i-am-gay-airline/","http://www.viralnova.com/i-am-gay-airline/")</f>
        <v>http://www.viralnova.com/i-am-gay-airline/</v>
      </c>
      <c r="C792" s="5">
        <v>75</v>
      </c>
      <c r="D792" s="5" t="s">
        <v>219</v>
      </c>
      <c r="E792" s="5" t="s">
        <v>219</v>
      </c>
      <c r="F792" s="5"/>
      <c r="G792" s="5" t="s">
        <v>219</v>
      </c>
      <c r="H792" s="5"/>
      <c r="I792" s="5" t="s">
        <v>219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0</v>
      </c>
      <c r="S792" s="5">
        <v>0</v>
      </c>
      <c r="T792" s="5">
        <v>0</v>
      </c>
      <c r="U792" s="5">
        <v>0</v>
      </c>
    </row>
    <row r="793">
      <c r="A793" s="20" t="s">
        <v>2210</v>
      </c>
      <c r="B793" s="13" t="str">
        <f>HYPERLINK("http://www.viralnova.com/mysterious-light-haunts/","http://www.viralnova.com/mysterious-light-haunts/")</f>
        <v>http://www.viralnova.com/mysterious-light-haunts/</v>
      </c>
      <c r="C793" s="5">
        <v>83</v>
      </c>
      <c r="D793" s="5" t="s">
        <v>219</v>
      </c>
      <c r="E793" s="5" t="s">
        <v>218</v>
      </c>
      <c r="F793" s="5"/>
      <c r="G793" s="5" t="s">
        <v>219</v>
      </c>
      <c r="H793" s="5"/>
      <c r="I793" s="5" t="s">
        <v>219</v>
      </c>
      <c r="J793" s="5">
        <v>0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0</v>
      </c>
      <c r="S793" s="5">
        <v>0</v>
      </c>
      <c r="T793" s="5">
        <v>0</v>
      </c>
      <c r="U793" s="5">
        <v>0</v>
      </c>
    </row>
    <row r="794">
      <c r="A794" s="20" t="s">
        <v>2211</v>
      </c>
      <c r="B794" s="13" t="str">
        <f>HYPERLINK("http://www.viralnova.com/dog-saves-child/","http://www.viralnova.com/dog-saves-child/")</f>
        <v>http://www.viralnova.com/dog-saves-child/</v>
      </c>
      <c r="C794" s="5">
        <v>85</v>
      </c>
      <c r="D794" s="5" t="s">
        <v>219</v>
      </c>
      <c r="E794" s="5" t="s">
        <v>219</v>
      </c>
      <c r="F794" s="5"/>
      <c r="G794" s="5" t="s">
        <v>219</v>
      </c>
      <c r="H794" s="5"/>
      <c r="I794" s="5" t="s">
        <v>219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v>0</v>
      </c>
      <c r="U794" s="5">
        <v>0</v>
      </c>
    </row>
    <row r="795">
      <c r="A795" s="20" t="s">
        <v>2212</v>
      </c>
      <c r="B795" s="13" t="str">
        <f>HYPERLINK("http://www.viralnova.com/floor-art/","http://www.viralnova.com/floor-art/")</f>
        <v>http://www.viralnova.com/floor-art/</v>
      </c>
      <c r="C795" s="5">
        <v>87</v>
      </c>
      <c r="D795" s="5" t="s">
        <v>219</v>
      </c>
      <c r="E795" s="5" t="s">
        <v>219</v>
      </c>
      <c r="F795" s="5"/>
      <c r="G795" s="5" t="s">
        <v>219</v>
      </c>
      <c r="H795" s="5"/>
      <c r="I795" s="5" t="s">
        <v>219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</row>
    <row r="796">
      <c r="A796" s="20" t="s">
        <v>2213</v>
      </c>
      <c r="B796" s="13" t="str">
        <f>HYPERLINK("http://www.viralnova.com/phone-stops-bullet/","http://www.viralnova.com/phone-stops-bullet/")</f>
        <v>http://www.viralnova.com/phone-stops-bullet/</v>
      </c>
      <c r="C796" s="5">
        <v>79</v>
      </c>
      <c r="D796" s="5" t="s">
        <v>219</v>
      </c>
      <c r="E796" s="5" t="s">
        <v>219</v>
      </c>
      <c r="F796" s="5"/>
      <c r="G796" s="5" t="s">
        <v>219</v>
      </c>
      <c r="H796" s="5"/>
      <c r="I796" s="5" t="s">
        <v>219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  <c r="T796" s="5">
        <v>0</v>
      </c>
      <c r="U796" s="5">
        <v>0</v>
      </c>
    </row>
    <row r="797">
      <c r="A797" s="20" t="s">
        <v>2214</v>
      </c>
      <c r="B797" s="13" t="str">
        <f>HYPERLINK("http://www.viralnova.com/peacock-spider/","http://www.viralnova.com/peacock-spider/")</f>
        <v>http://www.viralnova.com/peacock-spider/</v>
      </c>
      <c r="C797" s="5">
        <v>80</v>
      </c>
      <c r="D797" s="5" t="s">
        <v>219</v>
      </c>
      <c r="E797" s="5" t="s">
        <v>219</v>
      </c>
      <c r="F797" s="5"/>
      <c r="G797" s="5" t="s">
        <v>219</v>
      </c>
      <c r="H797" s="5"/>
      <c r="I797" s="5" t="s">
        <v>219</v>
      </c>
      <c r="J797" s="5">
        <v>0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</row>
    <row r="798">
      <c r="A798" s="20" t="s">
        <v>2215</v>
      </c>
      <c r="B798" s="13" t="str">
        <f>HYPERLINK("http://www.viralnova.com/heaven-japanese-hotel/","http://www.viralnova.com/heaven-japanese-hotel/")</f>
        <v>http://www.viralnova.com/heaven-japanese-hotel/</v>
      </c>
      <c r="C798" s="5">
        <v>85</v>
      </c>
      <c r="D798" s="5" t="s">
        <v>219</v>
      </c>
      <c r="E798" s="5" t="s">
        <v>219</v>
      </c>
      <c r="F798" s="5"/>
      <c r="G798" s="5" t="s">
        <v>219</v>
      </c>
      <c r="H798" s="5"/>
      <c r="I798" s="5" t="s">
        <v>219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</row>
    <row r="799">
      <c r="A799" s="20" t="s">
        <v>2216</v>
      </c>
      <c r="B799" s="13" t="str">
        <f>HYPERLINK("http://www.viralnova.com/boeing-727-home/","http://www.viralnova.com/boeing-727-home/")</f>
        <v>http://www.viralnova.com/boeing-727-home/</v>
      </c>
      <c r="C799" s="5">
        <v>85</v>
      </c>
      <c r="D799" s="5" t="s">
        <v>219</v>
      </c>
      <c r="E799" s="5" t="s">
        <v>219</v>
      </c>
      <c r="F799" s="5"/>
      <c r="G799" s="5" t="s">
        <v>219</v>
      </c>
      <c r="H799" s="5"/>
      <c r="I799" s="5" t="s">
        <v>219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</row>
    <row r="800">
      <c r="A800" s="20" t="s">
        <v>2217</v>
      </c>
      <c r="B800" s="13" t="str">
        <f>HYPERLINK("http://www.viralnova.com/autism-photos/","http://www.viralnova.com/autism-photos/")</f>
        <v>http://www.viralnova.com/autism-photos/</v>
      </c>
      <c r="C800" s="5">
        <v>85</v>
      </c>
      <c r="D800" s="5" t="s">
        <v>219</v>
      </c>
      <c r="E800" s="5" t="s">
        <v>219</v>
      </c>
      <c r="F800" s="5"/>
      <c r="G800" s="5" t="s">
        <v>219</v>
      </c>
      <c r="H800" s="5"/>
      <c r="I800" s="5" t="s">
        <v>219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0</v>
      </c>
      <c r="S800" s="5">
        <v>0</v>
      </c>
      <c r="T800" s="5">
        <v>0</v>
      </c>
      <c r="U800" s="5">
        <v>0</v>
      </c>
    </row>
    <row r="801">
      <c r="A801" s="20" t="s">
        <v>2218</v>
      </c>
      <c r="B801" s="13" t="str">
        <f>HYPERLINK("http://www.viralnova.com/skeleton-lake/","http://www.viralnova.com/skeleton-lake/")</f>
        <v>http://www.viralnova.com/skeleton-lake/</v>
      </c>
      <c r="C801" s="5">
        <v>79</v>
      </c>
      <c r="D801" s="5" t="s">
        <v>219</v>
      </c>
      <c r="E801" s="5" t="s">
        <v>219</v>
      </c>
      <c r="F801" s="5"/>
      <c r="G801" s="5" t="s">
        <v>219</v>
      </c>
      <c r="H801" s="5"/>
      <c r="I801" s="5" t="s">
        <v>219</v>
      </c>
      <c r="J801" s="5">
        <v>0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</row>
    <row r="802">
      <c r="A802" s="20" t="s">
        <v>2219</v>
      </c>
      <c r="B802" s="13" t="str">
        <f>HYPERLINK("http://www.viralnova.com/empowered/","http://www.viralnova.com/empowered/")</f>
        <v>http://www.viralnova.com/empowered/</v>
      </c>
      <c r="C802" s="5">
        <v>74</v>
      </c>
      <c r="D802" s="5" t="s">
        <v>219</v>
      </c>
      <c r="E802" s="5" t="s">
        <v>219</v>
      </c>
      <c r="F802" s="5"/>
      <c r="G802" s="5" t="s">
        <v>219</v>
      </c>
      <c r="H802" s="5"/>
      <c r="I802" s="5" t="s">
        <v>219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</row>
    <row r="803">
      <c r="A803" s="20" t="s">
        <v>2220</v>
      </c>
      <c r="B803" s="13" t="str">
        <f>HYPERLINK("http://www.viralnova.com/corgi-bffs/","http://www.viralnova.com/corgi-bffs/")</f>
        <v>http://www.viralnova.com/corgi-bffs/</v>
      </c>
      <c r="C803" s="5">
        <v>39</v>
      </c>
      <c r="D803" s="5" t="s">
        <v>219</v>
      </c>
      <c r="E803" s="5" t="s">
        <v>219</v>
      </c>
      <c r="F803" s="5"/>
      <c r="G803" s="5" t="s">
        <v>219</v>
      </c>
      <c r="H803" s="5"/>
      <c r="I803" s="5" t="s">
        <v>219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</row>
    <row r="804">
      <c r="A804" s="20" t="s">
        <v>2221</v>
      </c>
      <c r="B804" s="13" t="str">
        <f>HYPERLINK("http://www.viralnova.com/groom-brain-cancer/","http://www.viralnova.com/groom-brain-cancer/")</f>
        <v>http://www.viralnova.com/groom-brain-cancer/</v>
      </c>
      <c r="C804" s="5">
        <v>61</v>
      </c>
      <c r="D804" s="5" t="s">
        <v>219</v>
      </c>
      <c r="E804" s="5" t="s">
        <v>219</v>
      </c>
      <c r="F804" s="5"/>
      <c r="G804" s="5" t="s">
        <v>219</v>
      </c>
      <c r="H804" s="5"/>
      <c r="I804" s="5" t="s">
        <v>219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</row>
    <row r="805">
      <c r="A805" s="20" t="s">
        <v>2222</v>
      </c>
      <c r="B805" s="13" t="str">
        <f>HYPERLINK("http://www.viralnova.com/giant-wooden-egg/","http://www.viralnova.com/giant-wooden-egg/")</f>
        <v>http://www.viralnova.com/giant-wooden-egg/</v>
      </c>
      <c r="C805" s="5">
        <v>68</v>
      </c>
      <c r="D805" s="5" t="s">
        <v>219</v>
      </c>
      <c r="E805" s="5" t="s">
        <v>218</v>
      </c>
      <c r="F805" s="5"/>
      <c r="G805" s="5" t="s">
        <v>219</v>
      </c>
      <c r="H805" s="5"/>
      <c r="I805" s="5" t="s">
        <v>219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</row>
    <row r="806">
      <c r="A806" s="20" t="s">
        <v>2223</v>
      </c>
      <c r="B806" s="13" t="str">
        <f>HYPERLINK("http://www.viralnova.com/not-a-box/","http://www.viralnova.com/not-a-box/")</f>
        <v>http://www.viralnova.com/not-a-box/</v>
      </c>
      <c r="C806" s="5">
        <v>65</v>
      </c>
      <c r="D806" s="5" t="s">
        <v>219</v>
      </c>
      <c r="E806" s="5" t="s">
        <v>219</v>
      </c>
      <c r="F806" s="5"/>
      <c r="G806" s="5" t="s">
        <v>219</v>
      </c>
      <c r="H806" s="5"/>
      <c r="I806" s="5" t="s">
        <v>219</v>
      </c>
      <c r="J806" s="5">
        <v>0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0</v>
      </c>
      <c r="S806" s="5">
        <v>0</v>
      </c>
      <c r="T806" s="5">
        <v>0</v>
      </c>
      <c r="U806" s="5">
        <v>0</v>
      </c>
    </row>
    <row r="807">
      <c r="A807" s="20" t="s">
        <v>2224</v>
      </c>
      <c r="B807" s="13" t="str">
        <f>HYPERLINK("http://www.viralnova.com/grandpa-carvings/","http://www.viralnova.com/grandpa-carvings/")</f>
        <v>http://www.viralnova.com/grandpa-carvings/</v>
      </c>
      <c r="C807" s="5">
        <v>65</v>
      </c>
      <c r="D807" s="5" t="s">
        <v>219</v>
      </c>
      <c r="E807" s="5" t="s">
        <v>219</v>
      </c>
      <c r="F807" s="5"/>
      <c r="G807" s="5" t="s">
        <v>219</v>
      </c>
      <c r="H807" s="5"/>
      <c r="I807" s="5" t="s">
        <v>219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</row>
    <row r="808">
      <c r="A808" s="20" t="s">
        <v>2225</v>
      </c>
      <c r="B808" s="13" t="str">
        <f>HYPERLINK("http://www.viralnova.com/embarrassed-beautiful-eyes/","http://www.viralnova.com/embarrassed-beautiful-eyes/")</f>
        <v>http://www.viralnova.com/embarrassed-beautiful-eyes/</v>
      </c>
      <c r="C808" s="5">
        <v>52</v>
      </c>
      <c r="D808" s="5" t="s">
        <v>219</v>
      </c>
      <c r="E808" s="5" t="s">
        <v>219</v>
      </c>
      <c r="F808" s="5"/>
      <c r="G808" s="5" t="s">
        <v>219</v>
      </c>
      <c r="H808" s="5"/>
      <c r="I808" s="5" t="s">
        <v>219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</row>
    <row r="809">
      <c r="A809" s="20" t="s">
        <v>2226</v>
      </c>
      <c r="B809" s="13" t="str">
        <f>HYPERLINK("http://www.viralnova.com/orphaned-elephant-and-dog/","http://www.viralnova.com/orphaned-elephant-and-dog/")</f>
        <v>http://www.viralnova.com/orphaned-elephant-and-dog/</v>
      </c>
      <c r="C809" s="5">
        <v>55</v>
      </c>
      <c r="D809" s="5" t="s">
        <v>219</v>
      </c>
      <c r="E809" s="5" t="s">
        <v>219</v>
      </c>
      <c r="F809" s="5"/>
      <c r="G809" s="5" t="s">
        <v>219</v>
      </c>
      <c r="H809" s="5"/>
      <c r="I809" s="5" t="s">
        <v>219</v>
      </c>
      <c r="J809" s="5">
        <v>0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</row>
    <row r="810">
      <c r="A810" s="20" t="s">
        <v>2227</v>
      </c>
      <c r="B810" s="13" t="str">
        <f>HYPERLINK("http://www.viralnova.com/cut-out-dogs-tongue/","http://www.viralnova.com/cut-out-dogs-tongue/")</f>
        <v>http://www.viralnova.com/cut-out-dogs-tongue/</v>
      </c>
      <c r="C810" s="5">
        <v>62</v>
      </c>
      <c r="D810" s="5" t="s">
        <v>219</v>
      </c>
      <c r="E810" s="5" t="s">
        <v>219</v>
      </c>
      <c r="F810" s="5"/>
      <c r="G810" s="5" t="s">
        <v>219</v>
      </c>
      <c r="H810" s="5"/>
      <c r="I810" s="5" t="s">
        <v>219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</row>
    <row r="811">
      <c r="A811" s="20" t="s">
        <v>2228</v>
      </c>
      <c r="B811" s="13" t="str">
        <f>HYPERLINK("http://www.viralnova.com/parachuting-dog/","http://www.viralnova.com/parachuting-dog/")</f>
        <v>http://www.viralnova.com/parachuting-dog/</v>
      </c>
      <c r="C811" s="5">
        <v>42</v>
      </c>
      <c r="D811" s="5" t="s">
        <v>219</v>
      </c>
      <c r="E811" s="5" t="s">
        <v>219</v>
      </c>
      <c r="F811" s="5"/>
      <c r="G811" s="5" t="s">
        <v>219</v>
      </c>
      <c r="H811" s="5"/>
      <c r="I811" s="5" t="s">
        <v>219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  <c r="U811" s="5">
        <v>0</v>
      </c>
    </row>
    <row r="812">
      <c r="A812" s="20" t="s">
        <v>2229</v>
      </c>
      <c r="B812" s="13" t="str">
        <f>HYPERLINK("http://www.viralnova.com/explored-office-building/","http://www.viralnova.com/explored-office-building/")</f>
        <v>http://www.viralnova.com/explored-office-building/</v>
      </c>
      <c r="C812" s="5">
        <v>78</v>
      </c>
      <c r="D812" s="5" t="s">
        <v>219</v>
      </c>
      <c r="E812" s="5" t="s">
        <v>219</v>
      </c>
      <c r="F812" s="5"/>
      <c r="G812" s="5" t="s">
        <v>219</v>
      </c>
      <c r="H812" s="5"/>
      <c r="I812" s="5" t="s">
        <v>219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</row>
    <row r="813">
      <c r="A813" s="20" t="s">
        <v>2230</v>
      </c>
      <c r="B813" s="13" t="str">
        <f>HYPERLINK("http://www.viralnova.com/suicidal-woman-save/","http://www.viralnova.com/suicidal-woman-save/")</f>
        <v>http://www.viralnova.com/suicidal-woman-save/</v>
      </c>
      <c r="C813" s="5">
        <v>57</v>
      </c>
      <c r="D813" s="5" t="s">
        <v>219</v>
      </c>
      <c r="E813" s="5" t="s">
        <v>219</v>
      </c>
      <c r="F813" s="5"/>
      <c r="G813" s="5" t="s">
        <v>219</v>
      </c>
      <c r="H813" s="5"/>
      <c r="I813" s="5" t="s">
        <v>219</v>
      </c>
      <c r="J813" s="5">
        <v>0</v>
      </c>
      <c r="K813" s="5">
        <v>0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</row>
    <row r="814">
      <c r="A814" s="20" t="s">
        <v>2231</v>
      </c>
      <c r="B814" s="13" t="str">
        <f>HYPERLINK("http://www.viralnova.com/premature-baby-journey/","http://www.viralnova.com/premature-baby-journey/")</f>
        <v>http://www.viralnova.com/premature-baby-journey/</v>
      </c>
      <c r="C814" s="5">
        <v>50</v>
      </c>
      <c r="D814" s="5" t="s">
        <v>219</v>
      </c>
      <c r="E814" s="5" t="s">
        <v>219</v>
      </c>
      <c r="F814" s="5"/>
      <c r="G814" s="5" t="s">
        <v>219</v>
      </c>
      <c r="H814" s="5"/>
      <c r="I814" s="5" t="s">
        <v>219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</row>
    <row r="815">
      <c r="A815" s="20" t="s">
        <v>2232</v>
      </c>
      <c r="B815" s="13" t="str">
        <f>HYPERLINK("http://www.viralnova.com/18-sad-dogs/","http://www.viralnova.com/18-sad-dogs/")</f>
        <v>http://www.viralnova.com/18-sad-dogs/</v>
      </c>
      <c r="C815" s="5">
        <v>58</v>
      </c>
      <c r="D815" s="5" t="s">
        <v>219</v>
      </c>
      <c r="E815" s="5" t="s">
        <v>219</v>
      </c>
      <c r="F815" s="5"/>
      <c r="G815" s="5" t="s">
        <v>219</v>
      </c>
      <c r="H815" s="5"/>
      <c r="I815" s="5" t="s">
        <v>219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</row>
    <row r="816">
      <c r="A816" s="20" t="s">
        <v>2233</v>
      </c>
      <c r="B816" s="13" t="str">
        <f>HYPERLINK("http://www.viralnova.com/previously-neglected-pit-bull/","http://www.viralnova.com/previously-neglected-pit-bull/")</f>
        <v>http://www.viralnova.com/previously-neglected-pit-bull/</v>
      </c>
      <c r="C816" s="5">
        <v>62</v>
      </c>
      <c r="D816" s="5" t="s">
        <v>219</v>
      </c>
      <c r="E816" s="5" t="s">
        <v>219</v>
      </c>
      <c r="F816" s="5"/>
      <c r="G816" s="5" t="s">
        <v>219</v>
      </c>
      <c r="H816" s="5"/>
      <c r="I816" s="5" t="s">
        <v>219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</row>
    <row r="817">
      <c r="A817" s="20" t="s">
        <v>2234</v>
      </c>
      <c r="B817" s="13" t="str">
        <f>HYPERLINK("http://www.viralnova.com/black-man-vs-white-supremacists/","http://www.viralnova.com/black-man-vs-white-supremacists/")</f>
        <v>http://www.viralnova.com/black-man-vs-white-supremacists/</v>
      </c>
      <c r="C817" s="5">
        <v>89</v>
      </c>
      <c r="D817" s="5" t="s">
        <v>219</v>
      </c>
      <c r="E817" s="5" t="s">
        <v>219</v>
      </c>
      <c r="F817" s="5"/>
      <c r="G817" s="5" t="s">
        <v>219</v>
      </c>
      <c r="H817" s="5"/>
      <c r="I817" s="5" t="s">
        <v>219</v>
      </c>
      <c r="J817" s="5">
        <v>0</v>
      </c>
      <c r="K817" s="5">
        <v>0</v>
      </c>
      <c r="L817" s="5">
        <v>0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</row>
    <row r="818">
      <c r="A818" s="20" t="s">
        <v>2235</v>
      </c>
      <c r="B818" s="13" t="str">
        <f>HYPERLINK("http://www.viralnova.com/rapists-instant-justice/","http://www.viralnova.com/rapists-instant-justice/")</f>
        <v>http://www.viralnova.com/rapists-instant-justice/</v>
      </c>
      <c r="C818" s="5">
        <v>66</v>
      </c>
      <c r="D818" s="5" t="s">
        <v>219</v>
      </c>
      <c r="E818" s="5" t="s">
        <v>219</v>
      </c>
      <c r="F818" s="5"/>
      <c r="G818" s="5" t="s">
        <v>219</v>
      </c>
      <c r="H818" s="5"/>
      <c r="I818" s="5" t="s">
        <v>219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</row>
    <row r="819">
      <c r="A819" s="20" t="s">
        <v>2236</v>
      </c>
      <c r="B819" s="13" t="str">
        <f>HYPERLINK("http://www.viralnova.com/man-says-goodbye-to-dog/","http://www.viralnova.com/man-says-goodbye-to-dog/")</f>
        <v>http://www.viralnova.com/man-says-goodbye-to-dog/</v>
      </c>
      <c r="C819" s="5">
        <v>85</v>
      </c>
      <c r="D819" s="5" t="s">
        <v>219</v>
      </c>
      <c r="E819" s="5" t="s">
        <v>219</v>
      </c>
      <c r="F819" s="5"/>
      <c r="G819" s="5" t="s">
        <v>219</v>
      </c>
      <c r="H819" s="5"/>
      <c r="I819" s="5" t="s">
        <v>219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</row>
    <row r="820">
      <c r="A820" s="20" t="s">
        <v>2237</v>
      </c>
      <c r="B820" s="13" t="str">
        <f>HYPERLINK("http://www.viralnova.com/pink-vigilantes/","http://www.viralnova.com/pink-vigilantes/")</f>
        <v>http://www.viralnova.com/pink-vigilantes/</v>
      </c>
      <c r="C820" s="5">
        <v>72</v>
      </c>
      <c r="D820" s="5" t="s">
        <v>219</v>
      </c>
      <c r="E820" s="5" t="s">
        <v>219</v>
      </c>
      <c r="F820" s="5"/>
      <c r="G820" s="5" t="s">
        <v>219</v>
      </c>
      <c r="H820" s="5"/>
      <c r="I820" s="5" t="s">
        <v>219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</row>
    <row r="821">
      <c r="A821" s="20" t="s">
        <v>2238</v>
      </c>
      <c r="B821" s="13" t="str">
        <f>HYPERLINK("http://www.viralnova.com/fallout-shelters/","http://www.viralnova.com/fallout-shelters/")</f>
        <v>http://www.viralnova.com/fallout-shelters/</v>
      </c>
      <c r="C821" s="5">
        <v>87</v>
      </c>
      <c r="D821" s="5" t="s">
        <v>219</v>
      </c>
      <c r="E821" s="5" t="s">
        <v>219</v>
      </c>
      <c r="F821" s="5"/>
      <c r="G821" s="5" t="s">
        <v>219</v>
      </c>
      <c r="H821" s="5"/>
      <c r="I821" s="5" t="s">
        <v>219</v>
      </c>
      <c r="J821" s="5">
        <v>0</v>
      </c>
      <c r="K821" s="5">
        <v>0</v>
      </c>
      <c r="L821" s="5">
        <v>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</row>
    <row r="822">
      <c r="A822" s="20" t="s">
        <v>2239</v>
      </c>
      <c r="B822" s="13" t="str">
        <f>HYPERLINK("http://www.viralnova.com/seeing-a-duck-outside-your-apartment-is-nothing-special-but-what-happened-next-definitely-is/","http://www.viralnova.com/seeing-a-duck-outside-your-apartment-is-nothing-special-but-what-happened-next-definitely-is/")</f>
        <v>http://www.viralnova.com/seeing-a-duck-outside-your-apartment-is-nothing-special-but-what-happened-next-definitely-is/</v>
      </c>
      <c r="C822" s="5">
        <v>94</v>
      </c>
      <c r="D822" s="5" t="s">
        <v>219</v>
      </c>
      <c r="E822" s="5" t="s">
        <v>219</v>
      </c>
      <c r="F822" s="5"/>
      <c r="G822" s="5" t="s">
        <v>219</v>
      </c>
      <c r="H822" s="5"/>
      <c r="I822" s="5" t="s">
        <v>219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</row>
    <row r="823">
      <c r="A823" s="20" t="s">
        <v>2240</v>
      </c>
      <c r="B823" s="13" t="str">
        <f>HYPERLINK("http://www.viralnova.com/paralyzed-girl-donations/","http://www.viralnova.com/paralyzed-girl-donations/")</f>
        <v>http://www.viralnova.com/paralyzed-girl-donations/</v>
      </c>
      <c r="C823" s="5">
        <v>76</v>
      </c>
      <c r="D823" s="5" t="s">
        <v>219</v>
      </c>
      <c r="E823" s="5" t="s">
        <v>219</v>
      </c>
      <c r="F823" s="5"/>
      <c r="G823" s="5" t="s">
        <v>219</v>
      </c>
      <c r="H823" s="5"/>
      <c r="I823" s="5" t="s">
        <v>219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</row>
    <row r="824">
      <c r="A824" s="20" t="s">
        <v>2241</v>
      </c>
      <c r="B824" s="13" t="str">
        <f>HYPERLINK("http://www.viralnova.com/mother-crash/","http://www.viralnova.com/mother-crash/")</f>
        <v>http://www.viralnova.com/mother-crash/</v>
      </c>
      <c r="C824" s="5">
        <v>80</v>
      </c>
      <c r="D824" s="5" t="s">
        <v>219</v>
      </c>
      <c r="E824" s="5" t="s">
        <v>219</v>
      </c>
      <c r="F824" s="5"/>
      <c r="G824" s="5" t="s">
        <v>218</v>
      </c>
      <c r="H824" s="5"/>
      <c r="I824" s="5" t="s">
        <v>219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0</v>
      </c>
      <c r="S824" s="5">
        <v>0</v>
      </c>
      <c r="T824" s="5">
        <v>0</v>
      </c>
      <c r="U824" s="5">
        <v>0</v>
      </c>
    </row>
    <row r="825">
      <c r="A825" s="20" t="s">
        <v>2242</v>
      </c>
      <c r="B825" s="13" t="str">
        <f>HYPERLINK("http://www.viralnova.com/dying-woman/","http://www.viralnova.com/dying-woman/")</f>
        <v>http://www.viralnova.com/dying-woman/</v>
      </c>
      <c r="C825" s="5">
        <v>80</v>
      </c>
      <c r="D825" s="5" t="s">
        <v>219</v>
      </c>
      <c r="E825" s="5" t="s">
        <v>219</v>
      </c>
      <c r="F825" s="5"/>
      <c r="G825" s="5" t="s">
        <v>219</v>
      </c>
      <c r="H825" s="5"/>
      <c r="I825" s="5" t="s">
        <v>219</v>
      </c>
      <c r="J825" s="5">
        <v>0</v>
      </c>
      <c r="K825" s="5">
        <v>0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</row>
    <row r="826">
      <c r="A826" s="20" t="s">
        <v>2243</v>
      </c>
      <c r="B826" s="13" t="str">
        <f>HYPERLINK("http://www.viralnova.com/disney-scrapbook/","http://www.viralnova.com/disney-scrapbook/")</f>
        <v>http://www.viralnova.com/disney-scrapbook/</v>
      </c>
      <c r="C826" s="5">
        <v>75</v>
      </c>
      <c r="D826" s="5" t="s">
        <v>219</v>
      </c>
      <c r="E826" s="5" t="s">
        <v>219</v>
      </c>
      <c r="F826" s="5"/>
      <c r="G826" s="5" t="s">
        <v>219</v>
      </c>
      <c r="H826" s="5"/>
      <c r="I826" s="5" t="s">
        <v>219</v>
      </c>
      <c r="J826" s="5">
        <v>0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0</v>
      </c>
      <c r="S826" s="5">
        <v>0</v>
      </c>
      <c r="T826" s="5">
        <v>0</v>
      </c>
      <c r="U826" s="5">
        <v>0</v>
      </c>
    </row>
    <row r="827">
      <c r="A827" s="20" t="s">
        <v>2244</v>
      </c>
      <c r="B827" s="13" t="str">
        <f>HYPERLINK("http://www.viralnova.com/letter-to-god/","http://www.viralnova.com/letter-to-god/")</f>
        <v>http://www.viralnova.com/letter-to-god/</v>
      </c>
      <c r="C827" s="5">
        <v>82</v>
      </c>
      <c r="D827" s="5" t="s">
        <v>219</v>
      </c>
      <c r="E827" s="5" t="s">
        <v>219</v>
      </c>
      <c r="F827" s="5"/>
      <c r="G827" s="5" t="s">
        <v>219</v>
      </c>
      <c r="H827" s="5"/>
      <c r="I827" s="5" t="s">
        <v>219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0</v>
      </c>
      <c r="S827" s="5">
        <v>0</v>
      </c>
      <c r="T827" s="5">
        <v>0</v>
      </c>
      <c r="U827" s="5">
        <v>0</v>
      </c>
    </row>
    <row r="828">
      <c r="A828" s="20" t="s">
        <v>2245</v>
      </c>
      <c r="B828" s="13" t="str">
        <f>HYPERLINK("http://www.viralnova.com/girl-with-cancer/","http://www.viralnova.com/girl-with-cancer/")</f>
        <v>http://www.viralnova.com/girl-with-cancer/</v>
      </c>
      <c r="C828" s="5">
        <v>87</v>
      </c>
      <c r="D828" s="5" t="s">
        <v>219</v>
      </c>
      <c r="E828" s="5" t="s">
        <v>219</v>
      </c>
      <c r="F828" s="5"/>
      <c r="G828" s="5" t="s">
        <v>218</v>
      </c>
      <c r="H828" s="5"/>
      <c r="I828" s="5" t="s">
        <v>219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0</v>
      </c>
      <c r="S828" s="5">
        <v>0</v>
      </c>
      <c r="T828" s="5">
        <v>0</v>
      </c>
      <c r="U828" s="5">
        <v>0</v>
      </c>
    </row>
    <row r="829">
      <c r="A829" s="20" t="s">
        <v>2246</v>
      </c>
      <c r="B829" s="13" t="str">
        <f>HYPERLINK("http://www.viralnova.com/simon-cowell-kindness/","http://www.viralnova.com/simon-cowell-kindness/")</f>
        <v>http://www.viralnova.com/simon-cowell-kindness/</v>
      </c>
      <c r="C829" s="5">
        <v>92</v>
      </c>
      <c r="D829" s="5" t="s">
        <v>219</v>
      </c>
      <c r="E829" s="5" t="s">
        <v>219</v>
      </c>
      <c r="F829" s="5"/>
      <c r="G829" s="5" t="s">
        <v>219</v>
      </c>
      <c r="H829" s="5"/>
      <c r="I829" s="5" t="s">
        <v>219</v>
      </c>
      <c r="J829" s="5">
        <v>0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0</v>
      </c>
      <c r="T829" s="5">
        <v>0</v>
      </c>
      <c r="U829" s="5">
        <v>0</v>
      </c>
    </row>
    <row r="830">
      <c r="A830" s="20" t="s">
        <v>2247</v>
      </c>
      <c r="B830" s="13" t="str">
        <f>HYPERLINK("http://www.viralnova.com/so-theres-a-tiny-island-in-japan-and-youre-really-gonna-want-to-see-whats-there-trust-me/","http://www.viralnova.com/so-theres-a-tiny-island-in-japan-and-youre-really-gonna-want-to-see-whats-there-trust-me/")</f>
        <v>http://www.viralnova.com/so-theres-a-tiny-island-in-japan-and-youre-really-gonna-want-to-see-whats-there-trust-me/</v>
      </c>
      <c r="C830" s="5">
        <v>93</v>
      </c>
      <c r="D830" s="5" t="s">
        <v>219</v>
      </c>
      <c r="E830" s="5" t="s">
        <v>219</v>
      </c>
      <c r="F830" s="5"/>
      <c r="G830" s="5" t="s">
        <v>219</v>
      </c>
      <c r="H830" s="5"/>
      <c r="I830" s="5" t="s">
        <v>219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0</v>
      </c>
      <c r="T830" s="5">
        <v>0</v>
      </c>
      <c r="U830" s="5">
        <v>0</v>
      </c>
    </row>
    <row r="831">
      <c r="A831" s="20" t="s">
        <v>2248</v>
      </c>
      <c r="B831" s="13" t="str">
        <f>HYPERLINK("http://www.viralnova.com/igloo-village/","http://www.viralnova.com/igloo-village/")</f>
        <v>http://www.viralnova.com/igloo-village/</v>
      </c>
      <c r="C831" s="5">
        <v>95</v>
      </c>
      <c r="D831" s="5" t="s">
        <v>219</v>
      </c>
      <c r="E831" s="5" t="s">
        <v>219</v>
      </c>
      <c r="F831" s="5"/>
      <c r="G831" s="5" t="s">
        <v>219</v>
      </c>
      <c r="H831" s="5"/>
      <c r="I831" s="5" t="s">
        <v>219</v>
      </c>
      <c r="J831" s="5">
        <v>0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0</v>
      </c>
      <c r="S831" s="5">
        <v>0</v>
      </c>
      <c r="T831" s="5">
        <v>0</v>
      </c>
      <c r="U831" s="5">
        <v>0</v>
      </c>
    </row>
    <row r="832">
      <c r="A832" s="20" t="s">
        <v>2249</v>
      </c>
      <c r="B832" s="13" t="str">
        <f>HYPERLINK("http://www.viralnova.com/canadian-island-art/","http://www.viralnova.com/canadian-island-art/")</f>
        <v>http://www.viralnova.com/canadian-island-art/</v>
      </c>
      <c r="C832" s="5">
        <v>85</v>
      </c>
      <c r="D832" s="5" t="s">
        <v>219</v>
      </c>
      <c r="E832" s="5" t="s">
        <v>219</v>
      </c>
      <c r="F832" s="5"/>
      <c r="G832" s="5" t="s">
        <v>219</v>
      </c>
      <c r="H832" s="5"/>
      <c r="I832" s="5" t="s">
        <v>219</v>
      </c>
      <c r="J832" s="5">
        <v>0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0</v>
      </c>
      <c r="S832" s="5">
        <v>0</v>
      </c>
      <c r="T832" s="5">
        <v>0</v>
      </c>
      <c r="U832" s="5">
        <v>0</v>
      </c>
    </row>
    <row r="833">
      <c r="A833" s="20" t="s">
        <v>2250</v>
      </c>
      <c r="B833" s="13" t="str">
        <f>HYPERLINK("http://www.viralnova.com/street-art/","http://www.viralnova.com/street-art/")</f>
        <v>http://www.viralnova.com/street-art/</v>
      </c>
      <c r="C833" s="5">
        <v>74</v>
      </c>
      <c r="D833" s="5" t="s">
        <v>219</v>
      </c>
      <c r="E833" s="5" t="s">
        <v>219</v>
      </c>
      <c r="F833" s="5"/>
      <c r="G833" s="5" t="s">
        <v>219</v>
      </c>
      <c r="H833" s="5"/>
      <c r="I833" s="5" t="s">
        <v>219</v>
      </c>
      <c r="J833" s="5">
        <v>0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0</v>
      </c>
      <c r="S833" s="5">
        <v>0</v>
      </c>
      <c r="T833" s="5">
        <v>0</v>
      </c>
      <c r="U833" s="5">
        <v>0</v>
      </c>
    </row>
    <row r="834">
      <c r="A834" s="20" t="s">
        <v>2251</v>
      </c>
      <c r="B834" s="13" t="str">
        <f>HYPERLINK("http://www.viralnova.com/glass-street-art/","http://www.viralnova.com/glass-street-art/")</f>
        <v>http://www.viralnova.com/glass-street-art/</v>
      </c>
      <c r="C834" s="5">
        <v>97</v>
      </c>
      <c r="D834" s="5" t="s">
        <v>219</v>
      </c>
      <c r="E834" s="5" t="s">
        <v>219</v>
      </c>
      <c r="F834" s="5"/>
      <c r="G834" s="5" t="s">
        <v>219</v>
      </c>
      <c r="H834" s="5"/>
      <c r="I834" s="5" t="s">
        <v>219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0</v>
      </c>
      <c r="S834" s="5">
        <v>0</v>
      </c>
      <c r="T834" s="5">
        <v>0</v>
      </c>
      <c r="U834" s="5">
        <v>0</v>
      </c>
    </row>
    <row r="835">
      <c r="A835" s="20" t="s">
        <v>2252</v>
      </c>
      <c r="B835" s="13" t="str">
        <f>HYPERLINK("http://www.viralnova.com/faked-death-proposal/","http://www.viralnova.com/faked-death-proposal/")</f>
        <v>http://www.viralnova.com/faked-death-proposal/</v>
      </c>
      <c r="C835" s="5">
        <v>96</v>
      </c>
      <c r="D835" s="5" t="s">
        <v>219</v>
      </c>
      <c r="E835" s="5" t="s">
        <v>219</v>
      </c>
      <c r="F835" s="5"/>
      <c r="G835" s="5" t="s">
        <v>219</v>
      </c>
      <c r="H835" s="5"/>
      <c r="I835" s="5" t="s">
        <v>219</v>
      </c>
      <c r="J835" s="5">
        <v>0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5">
        <v>0</v>
      </c>
      <c r="S835" s="5">
        <v>0</v>
      </c>
      <c r="T835" s="5">
        <v>0</v>
      </c>
      <c r="U835" s="5">
        <v>0</v>
      </c>
    </row>
    <row r="836">
      <c r="A836" s="20" t="s">
        <v>2253</v>
      </c>
      <c r="B836" s="13" t="str">
        <f>HYPERLINK("http://www.viralnova.com/gamers-room/","http://www.viralnova.com/gamers-room/")</f>
        <v>http://www.viralnova.com/gamers-room/</v>
      </c>
      <c r="C836" s="5">
        <v>69</v>
      </c>
      <c r="D836" s="5" t="s">
        <v>219</v>
      </c>
      <c r="E836" s="5" t="s">
        <v>219</v>
      </c>
      <c r="F836" s="5"/>
      <c r="G836" s="5" t="s">
        <v>219</v>
      </c>
      <c r="H836" s="5"/>
      <c r="I836" s="5" t="s">
        <v>219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5">
        <v>0</v>
      </c>
      <c r="S836" s="5">
        <v>0</v>
      </c>
      <c r="T836" s="5">
        <v>0</v>
      </c>
      <c r="U836" s="5">
        <v>0</v>
      </c>
    </row>
    <row r="837">
      <c r="A837" s="20" t="s">
        <v>2254</v>
      </c>
      <c r="B837" s="13" t="str">
        <f>HYPERLINK("http://www.viralnova.com/asian-unicorn/","http://www.viralnova.com/asian-unicorn/")</f>
        <v>http://www.viralnova.com/asian-unicorn/</v>
      </c>
      <c r="C837" s="5">
        <v>90</v>
      </c>
      <c r="D837" s="5" t="s">
        <v>219</v>
      </c>
      <c r="E837" s="5" t="s">
        <v>219</v>
      </c>
      <c r="F837" s="5"/>
      <c r="G837" s="5" t="s">
        <v>219</v>
      </c>
      <c r="H837" s="5"/>
      <c r="I837" s="5" t="s">
        <v>219</v>
      </c>
      <c r="J837" s="5">
        <v>0</v>
      </c>
      <c r="K837" s="5">
        <v>0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0</v>
      </c>
      <c r="S837" s="5">
        <v>0</v>
      </c>
      <c r="T837" s="5">
        <v>0</v>
      </c>
      <c r="U837" s="5">
        <v>0</v>
      </c>
    </row>
    <row r="838">
      <c r="A838" s="20" t="s">
        <v>2255</v>
      </c>
      <c r="B838" s="13" t="str">
        <f>HYPERLINK("http://www.viralnova.com/different-country-groceries/","http://www.viralnova.com/different-country-groceries/")</f>
        <v>http://www.viralnova.com/different-country-groceries/</v>
      </c>
      <c r="C838" s="5">
        <v>79</v>
      </c>
      <c r="D838" s="5" t="s">
        <v>219</v>
      </c>
      <c r="E838" s="5" t="s">
        <v>219</v>
      </c>
      <c r="F838" s="5"/>
      <c r="G838" s="5" t="s">
        <v>219</v>
      </c>
      <c r="H838" s="5"/>
      <c r="I838" s="5" t="s">
        <v>219</v>
      </c>
      <c r="J838" s="5">
        <v>0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>
        <v>0</v>
      </c>
      <c r="T838" s="5">
        <v>0</v>
      </c>
      <c r="U838" s="5">
        <v>0</v>
      </c>
    </row>
    <row r="839">
      <c r="A839" s="20" t="s">
        <v>2256</v>
      </c>
      <c r="B839" s="13" t="str">
        <f>HYPERLINK("http://www.viralnova.com/special-little-boy/","http://www.viralnova.com/special-little-boy/")</f>
        <v>http://www.viralnova.com/special-little-boy/</v>
      </c>
      <c r="C839" s="5">
        <v>57</v>
      </c>
      <c r="D839" s="5" t="s">
        <v>219</v>
      </c>
      <c r="E839" s="5" t="s">
        <v>219</v>
      </c>
      <c r="F839" s="5"/>
      <c r="G839" s="5" t="s">
        <v>219</v>
      </c>
      <c r="H839" s="5"/>
      <c r="I839" s="5" t="s">
        <v>219</v>
      </c>
      <c r="J839" s="5">
        <v>0</v>
      </c>
      <c r="K839" s="5">
        <v>0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0</v>
      </c>
      <c r="S839" s="5">
        <v>0</v>
      </c>
      <c r="T839" s="5">
        <v>0</v>
      </c>
      <c r="U839" s="5">
        <v>0</v>
      </c>
    </row>
    <row r="840">
      <c r="A840" s="20" t="s">
        <v>2257</v>
      </c>
      <c r="B840" s="13" t="str">
        <f>HYPERLINK("http://www.viralnova.com/horizontal-tornado-virginina/","http://www.viralnova.com/horizontal-tornado-virginina/")</f>
        <v>http://www.viralnova.com/horizontal-tornado-virginina/</v>
      </c>
      <c r="C840" s="5">
        <v>58</v>
      </c>
      <c r="D840" s="5" t="s">
        <v>219</v>
      </c>
      <c r="E840" s="5" t="s">
        <v>219</v>
      </c>
      <c r="F840" s="5"/>
      <c r="G840" s="5" t="s">
        <v>219</v>
      </c>
      <c r="H840" s="5"/>
      <c r="I840" s="5" t="s">
        <v>219</v>
      </c>
      <c r="J840" s="5">
        <v>0</v>
      </c>
      <c r="K840" s="5">
        <v>0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0</v>
      </c>
      <c r="S840" s="5">
        <v>0</v>
      </c>
      <c r="T840" s="5">
        <v>0</v>
      </c>
      <c r="U840" s="5">
        <v>0</v>
      </c>
    </row>
    <row r="841">
      <c r="A841" s="20" t="s">
        <v>2258</v>
      </c>
      <c r="B841" s="13" t="str">
        <f>HYPERLINK("http://www.viralnova.com/skinny-dog/","http://www.viralnova.com/skinny-dog/")</f>
        <v>http://www.viralnova.com/skinny-dog/</v>
      </c>
      <c r="C841" s="5">
        <v>86</v>
      </c>
      <c r="D841" s="5" t="s">
        <v>219</v>
      </c>
      <c r="E841" s="5" t="s">
        <v>219</v>
      </c>
      <c r="F841" s="5"/>
      <c r="G841" s="5" t="s">
        <v>219</v>
      </c>
      <c r="H841" s="5"/>
      <c r="I841" s="5" t="s">
        <v>219</v>
      </c>
      <c r="J841" s="5">
        <v>0</v>
      </c>
      <c r="K841" s="5">
        <v>0</v>
      </c>
      <c r="L841" s="5">
        <v>0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0</v>
      </c>
      <c r="S841" s="5">
        <v>0</v>
      </c>
      <c r="T841" s="5">
        <v>0</v>
      </c>
      <c r="U841" s="5">
        <v>0</v>
      </c>
    </row>
    <row r="842">
      <c r="A842" s="20" t="s">
        <v>2259</v>
      </c>
      <c r="B842" s="13" t="str">
        <f>HYPERLINK("http://www.viralnova.com/mean-receipt/","http://www.viralnova.com/mean-receipt/")</f>
        <v>http://www.viralnova.com/mean-receipt/</v>
      </c>
      <c r="C842" s="5">
        <v>85</v>
      </c>
      <c r="D842" s="5" t="s">
        <v>219</v>
      </c>
      <c r="E842" s="5" t="s">
        <v>219</v>
      </c>
      <c r="F842" s="5"/>
      <c r="G842" s="5" t="s">
        <v>219</v>
      </c>
      <c r="H842" s="5"/>
      <c r="I842" s="5" t="s">
        <v>219</v>
      </c>
      <c r="J842" s="5">
        <v>0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5">
        <v>0</v>
      </c>
      <c r="S842" s="5">
        <v>0</v>
      </c>
      <c r="T842" s="5">
        <v>0</v>
      </c>
      <c r="U842" s="5">
        <v>0</v>
      </c>
    </row>
    <row r="843">
      <c r="A843" s="20" t="s">
        <v>2260</v>
      </c>
      <c r="B843" s="13" t="str">
        <f>HYPERLINK("http://www.viralnova.com/colored-igloo/","http://www.viralnova.com/colored-igloo/")</f>
        <v>http://www.viralnova.com/colored-igloo/</v>
      </c>
      <c r="C843" s="5">
        <v>86</v>
      </c>
      <c r="D843" s="5" t="s">
        <v>219</v>
      </c>
      <c r="E843" s="5" t="s">
        <v>219</v>
      </c>
      <c r="F843" s="5"/>
      <c r="G843" s="5" t="s">
        <v>219</v>
      </c>
      <c r="H843" s="5"/>
      <c r="I843" s="5" t="s">
        <v>219</v>
      </c>
      <c r="J843" s="5">
        <v>0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0</v>
      </c>
      <c r="S843" s="5">
        <v>0</v>
      </c>
      <c r="T843" s="5">
        <v>0</v>
      </c>
      <c r="U843" s="5">
        <v>0</v>
      </c>
    </row>
    <row r="844">
      <c r="A844" s="20" t="s">
        <v>2261</v>
      </c>
      <c r="B844" s="13" t="str">
        <f>HYPERLINK("http://www.viralnova.com/unimaginable-tragedy-wedding/","http://www.viralnova.com/unimaginable-tragedy-wedding/")</f>
        <v>http://www.viralnova.com/unimaginable-tragedy-wedding/</v>
      </c>
      <c r="C844" s="5">
        <v>92</v>
      </c>
      <c r="D844" s="5" t="s">
        <v>219</v>
      </c>
      <c r="E844" s="5" t="s">
        <v>219</v>
      </c>
      <c r="F844" s="5"/>
      <c r="G844" s="5" t="s">
        <v>219</v>
      </c>
      <c r="H844" s="5"/>
      <c r="I844" s="5" t="s">
        <v>219</v>
      </c>
      <c r="J844" s="5">
        <v>0</v>
      </c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0</v>
      </c>
      <c r="S844" s="5">
        <v>0</v>
      </c>
      <c r="T844" s="5">
        <v>0</v>
      </c>
      <c r="U844" s="5">
        <v>0</v>
      </c>
    </row>
    <row r="845">
      <c r="A845" s="20" t="s">
        <v>2262</v>
      </c>
      <c r="B845" s="13" t="str">
        <f>HYPERLINK("http://www.viralnova.com/dog-epic-reaction/","http://www.viralnova.com/dog-epic-reaction/")</f>
        <v>http://www.viralnova.com/dog-epic-reaction/</v>
      </c>
      <c r="C845" s="5">
        <v>82</v>
      </c>
      <c r="D845" s="5" t="s">
        <v>219</v>
      </c>
      <c r="E845" s="5" t="s">
        <v>219</v>
      </c>
      <c r="F845" s="5"/>
      <c r="G845" s="5" t="s">
        <v>219</v>
      </c>
      <c r="H845" s="5"/>
      <c r="I845" s="5" t="s">
        <v>219</v>
      </c>
      <c r="J845" s="5">
        <v>0</v>
      </c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0</v>
      </c>
      <c r="S845" s="5">
        <v>0</v>
      </c>
      <c r="T845" s="5">
        <v>0</v>
      </c>
      <c r="U845" s="5">
        <v>0</v>
      </c>
    </row>
    <row r="846">
      <c r="A846" s="20" t="s">
        <v>2263</v>
      </c>
      <c r="B846" s="13" t="str">
        <f>HYPERLINK("http://www.viralnova.com/vampire-town/","http://www.viralnova.com/vampire-town/")</f>
        <v>http://www.viralnova.com/vampire-town/</v>
      </c>
      <c r="C846" s="5">
        <v>86</v>
      </c>
      <c r="D846" s="5" t="s">
        <v>219</v>
      </c>
      <c r="E846" s="5" t="s">
        <v>219</v>
      </c>
      <c r="F846" s="5"/>
      <c r="G846" s="5" t="s">
        <v>219</v>
      </c>
      <c r="H846" s="5"/>
      <c r="I846" s="5" t="s">
        <v>219</v>
      </c>
      <c r="J846" s="5">
        <v>0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  <c r="U846" s="5">
        <v>0</v>
      </c>
    </row>
    <row r="847">
      <c r="A847" s="20" t="s">
        <v>2264</v>
      </c>
      <c r="B847" s="13" t="str">
        <f>HYPERLINK("http://www.viralnova.com/peaceful-home-birth/","http://www.viralnova.com/peaceful-home-birth/")</f>
        <v>http://www.viralnova.com/peaceful-home-birth/</v>
      </c>
      <c r="C847" s="5">
        <v>99</v>
      </c>
      <c r="D847" s="5" t="s">
        <v>219</v>
      </c>
      <c r="E847" s="5" t="s">
        <v>219</v>
      </c>
      <c r="F847" s="5"/>
      <c r="G847" s="5" t="s">
        <v>219</v>
      </c>
      <c r="H847" s="5"/>
      <c r="I847" s="5" t="s">
        <v>219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0</v>
      </c>
      <c r="S847" s="5">
        <v>0</v>
      </c>
      <c r="T847" s="5">
        <v>0</v>
      </c>
      <c r="U847" s="5">
        <v>0</v>
      </c>
    </row>
    <row r="848">
      <c r="A848" s="20" t="s">
        <v>2265</v>
      </c>
      <c r="B848" s="13" t="str">
        <f>HYPERLINK("http://www.viralnova.com/heartbreaking-single-father/","http://www.viralnova.com/heartbreaking-single-father/")</f>
        <v>http://www.viralnova.com/heartbreaking-single-father/</v>
      </c>
      <c r="C848" s="5">
        <v>95</v>
      </c>
      <c r="D848" s="5" t="s">
        <v>219</v>
      </c>
      <c r="E848" s="5" t="s">
        <v>219</v>
      </c>
      <c r="F848" s="5"/>
      <c r="G848" s="5" t="s">
        <v>219</v>
      </c>
      <c r="H848" s="5"/>
      <c r="I848" s="5" t="s">
        <v>219</v>
      </c>
      <c r="J848" s="5">
        <v>0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0</v>
      </c>
      <c r="S848" s="5">
        <v>0</v>
      </c>
      <c r="T848" s="5">
        <v>0</v>
      </c>
      <c r="U848" s="5">
        <v>0</v>
      </c>
    </row>
    <row r="849">
      <c r="A849" s="20" t="s">
        <v>2266</v>
      </c>
      <c r="B849" s="13" t="str">
        <f>HYPERLINK("http://www.viralnova.com/colorized-historical-photos/","http://www.viralnova.com/colorized-historical-photos/")</f>
        <v>http://www.viralnova.com/colorized-historical-photos/</v>
      </c>
      <c r="C849" s="5">
        <v>67</v>
      </c>
      <c r="D849" s="5" t="s">
        <v>219</v>
      </c>
      <c r="E849" s="5" t="s">
        <v>219</v>
      </c>
      <c r="F849" s="5"/>
      <c r="G849" s="5" t="s">
        <v>219</v>
      </c>
      <c r="H849" s="5"/>
      <c r="I849" s="5" t="s">
        <v>219</v>
      </c>
      <c r="J849" s="5">
        <v>0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>
        <v>0</v>
      </c>
      <c r="T849" s="5">
        <v>0</v>
      </c>
      <c r="U849" s="5">
        <v>0</v>
      </c>
    </row>
    <row r="850">
      <c r="A850" s="20" t="s">
        <v>2267</v>
      </c>
      <c r="B850" s="13" t="str">
        <f>HYPERLINK("http://www.viralnova.com/cigarettes-save-soldier/","http://www.viralnova.com/cigarettes-save-soldier/")</f>
        <v>http://www.viralnova.com/cigarettes-save-soldier/</v>
      </c>
      <c r="C850" s="5">
        <v>43</v>
      </c>
      <c r="D850" s="5" t="s">
        <v>219</v>
      </c>
      <c r="E850" s="5" t="s">
        <v>219</v>
      </c>
      <c r="F850" s="5"/>
      <c r="G850" s="5" t="s">
        <v>219</v>
      </c>
      <c r="H850" s="5"/>
      <c r="I850" s="5" t="s">
        <v>219</v>
      </c>
      <c r="J850" s="5">
        <v>0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0</v>
      </c>
      <c r="S850" s="5">
        <v>0</v>
      </c>
      <c r="T850" s="5">
        <v>0</v>
      </c>
      <c r="U850" s="5">
        <v>0</v>
      </c>
    </row>
    <row r="851">
      <c r="A851" s="20" t="s">
        <v>2268</v>
      </c>
      <c r="B851" s="13" t="str">
        <f>HYPERLINK("http://www.viralnova.com/troll-parents/","http://www.viralnova.com/troll-parents/")</f>
        <v>http://www.viralnova.com/troll-parents/</v>
      </c>
      <c r="C851" s="5">
        <v>93</v>
      </c>
      <c r="D851" s="5" t="s">
        <v>219</v>
      </c>
      <c r="E851" s="5" t="s">
        <v>219</v>
      </c>
      <c r="F851" s="5"/>
      <c r="G851" s="5" t="s">
        <v>219</v>
      </c>
      <c r="H851" s="5"/>
      <c r="I851" s="5" t="s">
        <v>219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5">
        <v>0</v>
      </c>
      <c r="S851" s="5">
        <v>0</v>
      </c>
      <c r="T851" s="5">
        <v>0</v>
      </c>
      <c r="U851" s="5">
        <v>0</v>
      </c>
    </row>
    <row r="852">
      <c r="A852" s="20" t="s">
        <v>2269</v>
      </c>
      <c r="B852" s="13" t="str">
        <f>HYPERLINK("http://www.viralnova.com/newborn-organs/","http://www.viralnova.com/newborn-organs/")</f>
        <v>http://www.viralnova.com/newborn-organs/</v>
      </c>
      <c r="C852" s="5">
        <v>89</v>
      </c>
      <c r="D852" s="5" t="s">
        <v>219</v>
      </c>
      <c r="E852" s="5" t="s">
        <v>219</v>
      </c>
      <c r="F852" s="5"/>
      <c r="G852" s="5" t="s">
        <v>219</v>
      </c>
      <c r="H852" s="5"/>
      <c r="I852" s="5" t="s">
        <v>219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0</v>
      </c>
      <c r="S852" s="5">
        <v>0</v>
      </c>
      <c r="T852" s="5">
        <v>0</v>
      </c>
      <c r="U852" s="5">
        <v>0</v>
      </c>
    </row>
    <row r="853">
      <c r="A853" s="20" t="s">
        <v>2270</v>
      </c>
      <c r="B853" s="13" t="str">
        <f>HYPERLINK("http://www.viralnova.com/kings-park-asylum/","http://www.viralnova.com/kings-park-asylum/")</f>
        <v>http://www.viralnova.com/kings-park-asylum/</v>
      </c>
      <c r="C853" s="5">
        <v>93</v>
      </c>
      <c r="D853" s="5" t="s">
        <v>219</v>
      </c>
      <c r="E853" s="5" t="s">
        <v>219</v>
      </c>
      <c r="F853" s="5"/>
      <c r="G853" s="5" t="s">
        <v>219</v>
      </c>
      <c r="H853" s="5"/>
      <c r="I853" s="5" t="s">
        <v>219</v>
      </c>
      <c r="J853" s="5">
        <v>0</v>
      </c>
      <c r="K853" s="5">
        <v>0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  <c r="U853" s="5">
        <v>0</v>
      </c>
    </row>
    <row r="854">
      <c r="A854" s="20" t="s">
        <v>2271</v>
      </c>
      <c r="B854" s="13" t="str">
        <f>HYPERLINK("http://www.viralnova.com/lion-photographer/","http://www.viralnova.com/lion-photographer/")</f>
        <v>http://www.viralnova.com/lion-photographer/</v>
      </c>
      <c r="C854" s="5">
        <v>79</v>
      </c>
      <c r="D854" s="5" t="s">
        <v>219</v>
      </c>
      <c r="E854" s="5" t="s">
        <v>219</v>
      </c>
      <c r="F854" s="5"/>
      <c r="G854" s="5" t="s">
        <v>219</v>
      </c>
      <c r="H854" s="5"/>
      <c r="I854" s="5" t="s">
        <v>219</v>
      </c>
      <c r="J854" s="5">
        <v>0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5">
        <v>0</v>
      </c>
      <c r="S854" s="5">
        <v>0</v>
      </c>
      <c r="T854" s="5">
        <v>0</v>
      </c>
      <c r="U854" s="5">
        <v>0</v>
      </c>
    </row>
    <row r="855">
      <c r="A855" s="20" t="s">
        <v>2272</v>
      </c>
      <c r="B855" s="13" t="str">
        <f>HYPERLINK("http://www.viralnova.com/epic-baby-pictures/","http://www.viralnova.com/epic-baby-pictures/")</f>
        <v>http://www.viralnova.com/epic-baby-pictures/</v>
      </c>
      <c r="C855" s="5">
        <v>76</v>
      </c>
      <c r="D855" s="5" t="s">
        <v>219</v>
      </c>
      <c r="E855" s="5" t="s">
        <v>219</v>
      </c>
      <c r="F855" s="5"/>
      <c r="G855" s="5" t="s">
        <v>219</v>
      </c>
      <c r="H855" s="5"/>
      <c r="I855" s="5" t="s">
        <v>219</v>
      </c>
      <c r="J855" s="5">
        <v>0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5">
        <v>0</v>
      </c>
      <c r="S855" s="5">
        <v>0</v>
      </c>
      <c r="T855" s="5">
        <v>0</v>
      </c>
      <c r="U855" s="5">
        <v>0</v>
      </c>
    </row>
    <row r="856">
      <c r="A856" s="20" t="s">
        <v>2273</v>
      </c>
      <c r="B856" s="13" t="str">
        <f>HYPERLINK("http://www.viralnova.com/crying-cop/","http://www.viralnova.com/crying-cop/")</f>
        <v>http://www.viralnova.com/crying-cop/</v>
      </c>
      <c r="C856" s="5">
        <v>100</v>
      </c>
      <c r="D856" s="5" t="s">
        <v>219</v>
      </c>
      <c r="E856" s="5" t="s">
        <v>219</v>
      </c>
      <c r="F856" s="5"/>
      <c r="G856" s="5" t="s">
        <v>219</v>
      </c>
      <c r="H856" s="5"/>
      <c r="I856" s="5" t="s">
        <v>219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0</v>
      </c>
      <c r="S856" s="5">
        <v>0</v>
      </c>
      <c r="T856" s="5">
        <v>0</v>
      </c>
      <c r="U856" s="5">
        <v>0</v>
      </c>
    </row>
    <row r="857">
      <c r="A857" s="20" t="s">
        <v>2274</v>
      </c>
      <c r="B857" s="13" t="str">
        <f>HYPERLINK("http://www.viralnova.com/bully-signs/","http://www.viralnova.com/bully-signs/")</f>
        <v>http://www.viralnova.com/bully-signs/</v>
      </c>
      <c r="C857" s="5">
        <v>89</v>
      </c>
      <c r="D857" s="5" t="s">
        <v>219</v>
      </c>
      <c r="E857" s="5" t="s">
        <v>219</v>
      </c>
      <c r="F857" s="5"/>
      <c r="G857" s="5" t="s">
        <v>219</v>
      </c>
      <c r="H857" s="5"/>
      <c r="I857" s="5" t="s">
        <v>219</v>
      </c>
      <c r="J857" s="5">
        <v>0</v>
      </c>
      <c r="K857" s="5">
        <v>0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0</v>
      </c>
      <c r="S857" s="5">
        <v>0</v>
      </c>
      <c r="T857" s="5">
        <v>0</v>
      </c>
      <c r="U857" s="5">
        <v>0</v>
      </c>
    </row>
    <row r="858">
      <c r="A858" s="20" t="s">
        <v>2275</v>
      </c>
      <c r="B858" s="13" t="str">
        <f>HYPERLINK("http://www.viralnova.com/army-men-costume/","http://www.viralnova.com/army-men-costume/")</f>
        <v>http://www.viralnova.com/army-men-costume/</v>
      </c>
      <c r="C858" s="5">
        <v>94</v>
      </c>
      <c r="D858" s="5" t="s">
        <v>219</v>
      </c>
      <c r="E858" s="5" t="s">
        <v>219</v>
      </c>
      <c r="F858" s="5"/>
      <c r="G858" s="5" t="s">
        <v>219</v>
      </c>
      <c r="H858" s="5"/>
      <c r="I858" s="5" t="s">
        <v>219</v>
      </c>
      <c r="J858" s="5">
        <v>0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0</v>
      </c>
      <c r="S858" s="5">
        <v>0</v>
      </c>
      <c r="T858" s="5">
        <v>0</v>
      </c>
      <c r="U858" s="5">
        <v>0</v>
      </c>
    </row>
    <row r="859">
      <c r="A859" s="20" t="s">
        <v>2276</v>
      </c>
      <c r="B859" s="13" t="str">
        <f>HYPERLINK("http://www.viralnova.com/abandoned-asylum/","http://www.viralnova.com/abandoned-asylum/")</f>
        <v>http://www.viralnova.com/abandoned-asylum/</v>
      </c>
      <c r="C859" s="5">
        <v>78</v>
      </c>
      <c r="D859" s="5" t="s">
        <v>219</v>
      </c>
      <c r="E859" s="5" t="s">
        <v>219</v>
      </c>
      <c r="F859" s="5"/>
      <c r="G859" s="5" t="s">
        <v>218</v>
      </c>
      <c r="H859" s="5"/>
      <c r="I859" s="5" t="s">
        <v>219</v>
      </c>
      <c r="J859" s="5">
        <v>0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0</v>
      </c>
      <c r="S859" s="5">
        <v>0</v>
      </c>
      <c r="T859" s="5">
        <v>0</v>
      </c>
      <c r="U859" s="5">
        <v>0</v>
      </c>
    </row>
    <row r="860">
      <c r="A860" s="20" t="s">
        <v>2277</v>
      </c>
      <c r="B860" s="13" t="str">
        <f>HYPERLINK("http://www.viralnova.com/orangutan/","http://www.viralnova.com/orangutan/")</f>
        <v>http://www.viralnova.com/orangutan/</v>
      </c>
      <c r="C860" s="5">
        <v>80</v>
      </c>
      <c r="D860" s="5" t="s">
        <v>219</v>
      </c>
      <c r="E860" s="5" t="s">
        <v>219</v>
      </c>
      <c r="F860" s="5"/>
      <c r="G860" s="5" t="s">
        <v>219</v>
      </c>
      <c r="H860" s="5"/>
      <c r="I860" s="5" t="s">
        <v>219</v>
      </c>
      <c r="J860" s="5">
        <v>0</v>
      </c>
      <c r="K860" s="5">
        <v>0</v>
      </c>
      <c r="L860" s="5">
        <v>0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5">
        <v>0</v>
      </c>
      <c r="S860" s="5">
        <v>0</v>
      </c>
      <c r="T860" s="5">
        <v>0</v>
      </c>
      <c r="U860" s="5">
        <v>0</v>
      </c>
    </row>
    <row r="861">
      <c r="A861" s="20" t="s">
        <v>2278</v>
      </c>
      <c r="B861" s="13" t="str">
        <f>HYPERLINK("http://www.viralnova.com/dying-mother-wedding/","http://www.viralnova.com/dying-mother-wedding/")</f>
        <v>http://www.viralnova.com/dying-mother-wedding/</v>
      </c>
      <c r="C861" s="5">
        <v>82</v>
      </c>
      <c r="D861" s="5" t="s">
        <v>219</v>
      </c>
      <c r="E861" s="5" t="s">
        <v>219</v>
      </c>
      <c r="F861" s="5"/>
      <c r="G861" s="5" t="s">
        <v>219</v>
      </c>
      <c r="H861" s="5"/>
      <c r="I861" s="5" t="s">
        <v>219</v>
      </c>
      <c r="J861" s="5">
        <v>0</v>
      </c>
      <c r="K861" s="5">
        <v>0</v>
      </c>
      <c r="L861" s="5">
        <v>0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0</v>
      </c>
      <c r="S861" s="5">
        <v>0</v>
      </c>
      <c r="T861" s="5">
        <v>0</v>
      </c>
      <c r="U861" s="5">
        <v>0</v>
      </c>
    </row>
    <row r="862">
      <c r="A862" s="20" t="s">
        <v>2279</v>
      </c>
      <c r="B862" s="13" t="str">
        <f>HYPERLINK("http://www.viralnova.com/letter-to-santa/","http://www.viralnova.com/letter-to-santa/")</f>
        <v>http://www.viralnova.com/letter-to-santa/</v>
      </c>
      <c r="C862" s="5">
        <v>100</v>
      </c>
      <c r="D862" s="5" t="s">
        <v>219</v>
      </c>
      <c r="E862" s="5" t="s">
        <v>219</v>
      </c>
      <c r="F862" s="5"/>
      <c r="G862" s="5" t="s">
        <v>219</v>
      </c>
      <c r="H862" s="5"/>
      <c r="I862" s="5" t="s">
        <v>219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0</v>
      </c>
      <c r="S862" s="5">
        <v>0</v>
      </c>
      <c r="T862" s="5">
        <v>0</v>
      </c>
      <c r="U862" s="5">
        <v>0</v>
      </c>
    </row>
    <row r="863">
      <c r="A863" s="20" t="s">
        <v>2280</v>
      </c>
      <c r="B863" s="13" t="str">
        <f>HYPERLINK("http://www.viralnova.com/photo-restoration/","http://www.viralnova.com/photo-restoration/")</f>
        <v>http://www.viralnova.com/photo-restoration/</v>
      </c>
      <c r="C863" s="5">
        <v>95</v>
      </c>
      <c r="D863" s="5" t="s">
        <v>219</v>
      </c>
      <c r="E863" s="5" t="s">
        <v>219</v>
      </c>
      <c r="F863" s="5"/>
      <c r="G863" s="5" t="s">
        <v>219</v>
      </c>
      <c r="H863" s="5"/>
      <c r="I863" s="5" t="s">
        <v>219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0</v>
      </c>
      <c r="S863" s="5">
        <v>0</v>
      </c>
      <c r="T863" s="5">
        <v>0</v>
      </c>
      <c r="U863" s="5">
        <v>0</v>
      </c>
    </row>
    <row r="864">
      <c r="A864" s="20" t="s">
        <v>2281</v>
      </c>
      <c r="B864" s="13" t="str">
        <f>HYPERLINK("http://www.viralnova.com/bride-passes-away/","http://www.viralnova.com/bride-passes-away/")</f>
        <v>http://www.viralnova.com/bride-passes-away/</v>
      </c>
      <c r="C864" s="5">
        <v>86</v>
      </c>
      <c r="D864" s="5" t="s">
        <v>219</v>
      </c>
      <c r="E864" s="5" t="s">
        <v>219</v>
      </c>
      <c r="F864" s="5"/>
      <c r="G864" s="5" t="s">
        <v>219</v>
      </c>
      <c r="H864" s="5"/>
      <c r="I864" s="5" t="s">
        <v>219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0</v>
      </c>
      <c r="S864" s="5">
        <v>0</v>
      </c>
      <c r="T864" s="5">
        <v>0</v>
      </c>
      <c r="U864" s="5">
        <v>0</v>
      </c>
    </row>
    <row r="865">
      <c r="A865" s="20" t="s">
        <v>2282</v>
      </c>
      <c r="B865" s="13" t="str">
        <f>HYPERLINK("http://www.viralnova.com/hidden-owls/","http://www.viralnova.com/hidden-owls/")</f>
        <v>http://www.viralnova.com/hidden-owls/</v>
      </c>
      <c r="C865" s="5">
        <v>78</v>
      </c>
      <c r="D865" s="5" t="s">
        <v>219</v>
      </c>
      <c r="E865" s="5" t="s">
        <v>219</v>
      </c>
      <c r="F865" s="5"/>
      <c r="G865" s="5" t="s">
        <v>219</v>
      </c>
      <c r="H865" s="5"/>
      <c r="I865" s="5" t="s">
        <v>219</v>
      </c>
      <c r="J865" s="5">
        <v>0</v>
      </c>
      <c r="K865" s="5">
        <v>0</v>
      </c>
      <c r="L865" s="5">
        <v>0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0</v>
      </c>
      <c r="S865" s="5">
        <v>0</v>
      </c>
      <c r="T865" s="5">
        <v>0</v>
      </c>
      <c r="U865" s="5">
        <v>0</v>
      </c>
    </row>
    <row r="866">
      <c r="A866" s="20" t="s">
        <v>2283</v>
      </c>
      <c r="B866" s="13" t="str">
        <f>HYPERLINK("http://www.viralnova.com/spider-fields/","http://www.viralnova.com/spider-fields/")</f>
        <v>http://www.viralnova.com/spider-fields/</v>
      </c>
      <c r="C866" s="5">
        <v>87</v>
      </c>
      <c r="D866" s="5" t="s">
        <v>219</v>
      </c>
      <c r="E866" s="5" t="s">
        <v>219</v>
      </c>
      <c r="F866" s="5"/>
      <c r="G866" s="5" t="s">
        <v>219</v>
      </c>
      <c r="H866" s="5"/>
      <c r="I866" s="5" t="s">
        <v>219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0</v>
      </c>
      <c r="S866" s="5">
        <v>0</v>
      </c>
      <c r="T866" s="5">
        <v>0</v>
      </c>
      <c r="U866" s="5">
        <v>0</v>
      </c>
    </row>
    <row r="867">
      <c r="A867" s="20" t="s">
        <v>2284</v>
      </c>
      <c r="B867" s="13" t="str">
        <f>HYPERLINK("http://www.viralnova.com/ku-klux-klan/","http://www.viralnova.com/ku-klux-klan/")</f>
        <v>http://www.viralnova.com/ku-klux-klan/</v>
      </c>
      <c r="C867" s="5">
        <v>90</v>
      </c>
      <c r="D867" s="5" t="s">
        <v>219</v>
      </c>
      <c r="E867" s="5" t="s">
        <v>219</v>
      </c>
      <c r="F867" s="5"/>
      <c r="G867" s="5" t="s">
        <v>219</v>
      </c>
      <c r="H867" s="5"/>
      <c r="I867" s="5" t="s">
        <v>219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0</v>
      </c>
      <c r="T867" s="5">
        <v>0</v>
      </c>
      <c r="U867" s="5">
        <v>0</v>
      </c>
    </row>
    <row r="868">
      <c r="A868" s="20" t="s">
        <v>2285</v>
      </c>
      <c r="B868" s="13" t="str">
        <f>HYPERLINK("http://www.viralnova.com/beautiful-drinks/","http://www.viralnova.com/beautiful-drinks/")</f>
        <v>http://www.viralnova.com/beautiful-drinks/</v>
      </c>
      <c r="C868" s="5">
        <v>83</v>
      </c>
      <c r="D868" s="5" t="s">
        <v>219</v>
      </c>
      <c r="E868" s="5" t="s">
        <v>219</v>
      </c>
      <c r="F868" s="5"/>
      <c r="G868" s="5" t="s">
        <v>219</v>
      </c>
      <c r="H868" s="5"/>
      <c r="I868" s="5" t="s">
        <v>219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0</v>
      </c>
      <c r="U868" s="5">
        <v>0</v>
      </c>
    </row>
    <row r="869">
      <c r="A869" s="20" t="s">
        <v>2286</v>
      </c>
      <c r="B869" s="13" t="str">
        <f>HYPERLINK("http://www.viralnova.com/haunted-college-house/","http://www.viralnova.com/haunted-college-house/")</f>
        <v>http://www.viralnova.com/haunted-college-house/</v>
      </c>
      <c r="C869" s="5">
        <v>68</v>
      </c>
      <c r="D869" s="5" t="s">
        <v>219</v>
      </c>
      <c r="E869" s="5" t="s">
        <v>219</v>
      </c>
      <c r="F869" s="5"/>
      <c r="G869" s="5" t="s">
        <v>219</v>
      </c>
      <c r="H869" s="5"/>
      <c r="I869" s="5" t="s">
        <v>219</v>
      </c>
      <c r="J869" s="5">
        <v>0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0</v>
      </c>
      <c r="S869" s="5">
        <v>0</v>
      </c>
      <c r="T869" s="5">
        <v>0</v>
      </c>
      <c r="U869" s="5">
        <v>0</v>
      </c>
    </row>
    <row r="870">
      <c r="A870" s="20" t="s">
        <v>2287</v>
      </c>
      <c r="B870" s="13" t="str">
        <f>HYPERLINK("http://www.viralnova.com/lion-king-kittens/","http://www.viralnova.com/lion-king-kittens/")</f>
        <v>http://www.viralnova.com/lion-king-kittens/</v>
      </c>
      <c r="C870" s="5">
        <v>79</v>
      </c>
      <c r="D870" s="5" t="s">
        <v>219</v>
      </c>
      <c r="E870" s="5" t="s">
        <v>219</v>
      </c>
      <c r="F870" s="5"/>
      <c r="G870" s="5" t="s">
        <v>219</v>
      </c>
      <c r="H870" s="5"/>
      <c r="I870" s="5" t="s">
        <v>219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0</v>
      </c>
      <c r="T870" s="5">
        <v>0</v>
      </c>
      <c r="U870" s="5">
        <v>0</v>
      </c>
    </row>
    <row r="871">
      <c r="A871" s="20" t="s">
        <v>2288</v>
      </c>
      <c r="B871" s="13" t="str">
        <f>HYPERLINK("http://www.viralnova.com/parents-reaction/","http://www.viralnova.com/parents-reaction/")</f>
        <v>http://www.viralnova.com/parents-reaction/</v>
      </c>
      <c r="C871" s="5">
        <v>83</v>
      </c>
      <c r="D871" s="5" t="s">
        <v>219</v>
      </c>
      <c r="E871" s="5" t="s">
        <v>219</v>
      </c>
      <c r="F871" s="5"/>
      <c r="G871" s="5" t="s">
        <v>219</v>
      </c>
      <c r="H871" s="5"/>
      <c r="I871" s="5" t="s">
        <v>219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0</v>
      </c>
      <c r="T871" s="5">
        <v>0</v>
      </c>
      <c r="U871" s="5">
        <v>0</v>
      </c>
    </row>
    <row r="872">
      <c r="A872" s="20" t="s">
        <v>2289</v>
      </c>
      <c r="B872" s="13" t="str">
        <f>HYPERLINK("http://www.viralnova.com/best-dog-photos/","http://www.viralnova.com/best-dog-photos/")</f>
        <v>http://www.viralnova.com/best-dog-photos/</v>
      </c>
      <c r="C872" s="5">
        <v>81</v>
      </c>
      <c r="D872" s="5" t="s">
        <v>219</v>
      </c>
      <c r="E872" s="5" t="s">
        <v>219</v>
      </c>
      <c r="F872" s="5"/>
      <c r="G872" s="5" t="s">
        <v>219</v>
      </c>
      <c r="H872" s="5"/>
      <c r="I872" s="5" t="s">
        <v>219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0</v>
      </c>
      <c r="S872" s="5">
        <v>0</v>
      </c>
      <c r="T872" s="5">
        <v>0</v>
      </c>
      <c r="U872" s="5">
        <v>0</v>
      </c>
    </row>
    <row r="873">
      <c r="A873" s="20" t="s">
        <v>2290</v>
      </c>
      <c r="B873" s="13" t="str">
        <f>HYPERLINK("http://www.viralnova.com/erik-johansson-photos/","http://www.viralnova.com/erik-johansson-photos/")</f>
        <v>http://www.viralnova.com/erik-johansson-photos/</v>
      </c>
      <c r="C873" s="5">
        <v>90</v>
      </c>
      <c r="D873" s="5" t="s">
        <v>219</v>
      </c>
      <c r="E873" s="5" t="s">
        <v>219</v>
      </c>
      <c r="F873" s="5"/>
      <c r="G873" s="5" t="s">
        <v>219</v>
      </c>
      <c r="H873" s="5"/>
      <c r="I873" s="5" t="s">
        <v>219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  <c r="T873" s="5">
        <v>0</v>
      </c>
      <c r="U873" s="5">
        <v>0</v>
      </c>
    </row>
    <row r="874">
      <c r="A874" s="20" t="s">
        <v>2291</v>
      </c>
      <c r="B874" s="13" t="str">
        <f>HYPERLINK("http://www.viralnova.com/stillborn-photos/","http://www.viralnova.com/stillborn-photos/")</f>
        <v>http://www.viralnova.com/stillborn-photos/</v>
      </c>
      <c r="C874" s="5">
        <v>96</v>
      </c>
      <c r="D874" s="5" t="s">
        <v>219</v>
      </c>
      <c r="E874" s="5" t="s">
        <v>219</v>
      </c>
      <c r="F874" s="5"/>
      <c r="G874" s="5" t="s">
        <v>219</v>
      </c>
      <c r="H874" s="5"/>
      <c r="I874" s="5" t="s">
        <v>219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v>0</v>
      </c>
      <c r="U874" s="5">
        <v>0</v>
      </c>
    </row>
    <row r="875">
      <c r="A875" s="20" t="s">
        <v>2292</v>
      </c>
      <c r="B875" s="13" t="str">
        <f>HYPERLINK("http://www.viralnova.com/adult-children-photos/","http://www.viralnova.com/adult-children-photos/")</f>
        <v>http://www.viralnova.com/adult-children-photos/</v>
      </c>
      <c r="C875" s="5">
        <v>102</v>
      </c>
      <c r="D875" s="5" t="s">
        <v>219</v>
      </c>
      <c r="E875" s="5" t="s">
        <v>219</v>
      </c>
      <c r="F875" s="5"/>
      <c r="G875" s="5" t="s">
        <v>219</v>
      </c>
      <c r="H875" s="5"/>
      <c r="I875" s="5" t="s">
        <v>219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0</v>
      </c>
      <c r="T875" s="5">
        <v>0</v>
      </c>
      <c r="U875" s="5">
        <v>0</v>
      </c>
    </row>
    <row r="876">
      <c r="A876" s="20" t="s">
        <v>2293</v>
      </c>
      <c r="B876" s="13" t="str">
        <f>HYPERLINK("http://www.viralnova.com/they-call-this-the-most-beautiful-river-in-the-world-when-you-see-it-youll-probably-agree/","http://www.viralnova.com/they-call-this-the-most-beautiful-river-in-the-world-when-you-see-it-youll-probably-agree/")</f>
        <v>http://www.viralnova.com/they-call-this-the-most-beautiful-river-in-the-world-when-you-see-it-youll-probably-agree/</v>
      </c>
      <c r="C876" s="5">
        <v>93</v>
      </c>
      <c r="D876" s="5" t="s">
        <v>219</v>
      </c>
      <c r="E876" s="5" t="s">
        <v>219</v>
      </c>
      <c r="F876" s="5"/>
      <c r="G876" s="5" t="s">
        <v>219</v>
      </c>
      <c r="H876" s="5"/>
      <c r="I876" s="5" t="s">
        <v>219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5">
        <v>0</v>
      </c>
      <c r="S876" s="5">
        <v>0</v>
      </c>
      <c r="T876" s="5">
        <v>0</v>
      </c>
      <c r="U876" s="5">
        <v>0</v>
      </c>
    </row>
    <row r="877">
      <c r="A877" s="20" t="s">
        <v>2294</v>
      </c>
      <c r="B877" s="13" t="str">
        <f>HYPERLINK("http://www.viralnova.com/secret-ww2-room/","http://www.viralnova.com/secret-ww2-room/")</f>
        <v>http://www.viralnova.com/secret-ww2-room/</v>
      </c>
      <c r="C877" s="5">
        <v>83</v>
      </c>
      <c r="D877" s="5" t="s">
        <v>219</v>
      </c>
      <c r="E877" s="5" t="s">
        <v>219</v>
      </c>
      <c r="F877" s="5"/>
      <c r="G877" s="5" t="s">
        <v>219</v>
      </c>
      <c r="H877" s="5"/>
      <c r="I877" s="5" t="s">
        <v>219</v>
      </c>
      <c r="J877" s="5">
        <v>0</v>
      </c>
      <c r="K877" s="5">
        <v>0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0</v>
      </c>
      <c r="S877" s="5">
        <v>0</v>
      </c>
      <c r="T877" s="5">
        <v>0</v>
      </c>
      <c r="U877" s="5">
        <v>0</v>
      </c>
    </row>
    <row r="878">
      <c r="A878" s="20" t="s">
        <v>2295</v>
      </c>
      <c r="B878" s="13" t="str">
        <f>HYPERLINK("http://www.viralnova.com/charity/","http://www.viralnova.com/charity/")</f>
        <v>http://www.viralnova.com/charity/</v>
      </c>
      <c r="C878" s="5">
        <v>88</v>
      </c>
      <c r="D878" s="5" t="s">
        <v>219</v>
      </c>
      <c r="E878" s="5" t="s">
        <v>219</v>
      </c>
      <c r="F878" s="5"/>
      <c r="G878" s="5" t="s">
        <v>219</v>
      </c>
      <c r="H878" s="5"/>
      <c r="I878" s="5" t="s">
        <v>219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0</v>
      </c>
      <c r="S878" s="5">
        <v>0</v>
      </c>
      <c r="T878" s="5">
        <v>0</v>
      </c>
      <c r="U878" s="5">
        <v>0</v>
      </c>
    </row>
    <row r="879">
      <c r="A879" s="20" t="s">
        <v>2296</v>
      </c>
      <c r="B879" s="13" t="str">
        <f>HYPERLINK("http://www.viralnova.com/racoon-rescue/","http://www.viralnova.com/racoon-rescue/")</f>
        <v>http://www.viralnova.com/racoon-rescue/</v>
      </c>
      <c r="C879" s="5">
        <v>77</v>
      </c>
      <c r="D879" s="5" t="s">
        <v>219</v>
      </c>
      <c r="E879" s="5" t="s">
        <v>219</v>
      </c>
      <c r="F879" s="5"/>
      <c r="G879" s="5" t="s">
        <v>219</v>
      </c>
      <c r="H879" s="5"/>
      <c r="I879" s="5" t="s">
        <v>219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5">
        <v>0</v>
      </c>
      <c r="S879" s="5">
        <v>0</v>
      </c>
      <c r="T879" s="5">
        <v>0</v>
      </c>
      <c r="U879" s="5">
        <v>0</v>
      </c>
    </row>
    <row r="880">
      <c r="A880" s="20" t="s">
        <v>2297</v>
      </c>
      <c r="B880" s="13" t="str">
        <f>HYPERLINK("http://www.viralnova.com/pulled-up-carpet/","http://www.viralnova.com/pulled-up-carpet/")</f>
        <v>http://www.viralnova.com/pulled-up-carpet/</v>
      </c>
      <c r="C880" s="5">
        <v>62</v>
      </c>
      <c r="D880" s="5" t="s">
        <v>219</v>
      </c>
      <c r="E880" s="5" t="s">
        <v>219</v>
      </c>
      <c r="F880" s="5"/>
      <c r="G880" s="5" t="s">
        <v>219</v>
      </c>
      <c r="H880" s="5"/>
      <c r="I880" s="5" t="s">
        <v>219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  <c r="S880" s="5">
        <v>0</v>
      </c>
      <c r="T880" s="5">
        <v>0</v>
      </c>
      <c r="U880" s="5">
        <v>0</v>
      </c>
    </row>
    <row r="881">
      <c r="A881" s="20" t="s">
        <v>2298</v>
      </c>
      <c r="B881" s="13" t="str">
        <f>HYPERLINK("http://www.viralnova.com/note-on-hood/","http://www.viralnova.com/note-on-hood/")</f>
        <v>http://www.viralnova.com/note-on-hood/</v>
      </c>
      <c r="C881" s="5">
        <v>98</v>
      </c>
      <c r="D881" s="5" t="s">
        <v>219</v>
      </c>
      <c r="E881" s="5" t="s">
        <v>219</v>
      </c>
      <c r="F881" s="5"/>
      <c r="G881" s="5" t="s">
        <v>219</v>
      </c>
      <c r="H881" s="5"/>
      <c r="I881" s="5" t="s">
        <v>219</v>
      </c>
      <c r="J881" s="5">
        <v>0</v>
      </c>
      <c r="K881" s="5">
        <v>0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0</v>
      </c>
      <c r="S881" s="5">
        <v>0</v>
      </c>
      <c r="T881" s="5">
        <v>0</v>
      </c>
      <c r="U881" s="5">
        <v>0</v>
      </c>
    </row>
    <row r="882">
      <c r="A882" s="20" t="s">
        <v>2299</v>
      </c>
      <c r="B882" s="13" t="str">
        <f>HYPERLINK("http://www.viralnova.com/hostage-elephant/","http://www.viralnova.com/hostage-elephant/")</f>
        <v>http://www.viralnova.com/hostage-elephant/</v>
      </c>
      <c r="C882" s="5">
        <v>68</v>
      </c>
      <c r="D882" s="5" t="s">
        <v>219</v>
      </c>
      <c r="E882" s="5" t="s">
        <v>219</v>
      </c>
      <c r="F882" s="5"/>
      <c r="G882" s="5" t="s">
        <v>218</v>
      </c>
      <c r="H882" s="5"/>
      <c r="I882" s="5" t="s">
        <v>219</v>
      </c>
      <c r="J882" s="5">
        <v>0</v>
      </c>
      <c r="K882" s="5">
        <v>0</v>
      </c>
      <c r="L882" s="5">
        <v>0</v>
      </c>
      <c r="M882" s="5">
        <v>0</v>
      </c>
      <c r="N882" s="5">
        <v>0</v>
      </c>
      <c r="O882" s="5">
        <v>0</v>
      </c>
      <c r="P882" s="5">
        <v>0</v>
      </c>
      <c r="Q882" s="5">
        <v>0</v>
      </c>
      <c r="R882" s="5">
        <v>0</v>
      </c>
      <c r="S882" s="5">
        <v>0</v>
      </c>
      <c r="T882" s="5">
        <v>0</v>
      </c>
      <c r="U882" s="5">
        <v>0</v>
      </c>
    </row>
    <row r="883">
      <c r="A883" s="20" t="s">
        <v>2300</v>
      </c>
      <c r="B883" s="13" t="str">
        <f>HYPERLINK("http://www.viralnova.com/thirsty-hummingbird/","http://www.viralnova.com/thirsty-hummingbird/")</f>
        <v>http://www.viralnova.com/thirsty-hummingbird/</v>
      </c>
      <c r="C883" s="5">
        <v>47</v>
      </c>
      <c r="D883" s="5" t="s">
        <v>219</v>
      </c>
      <c r="E883" s="5" t="s">
        <v>219</v>
      </c>
      <c r="F883" s="5"/>
      <c r="G883" s="5" t="s">
        <v>219</v>
      </c>
      <c r="H883" s="5"/>
      <c r="I883" s="5" t="s">
        <v>219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0</v>
      </c>
      <c r="S883" s="5">
        <v>0</v>
      </c>
      <c r="T883" s="5">
        <v>0</v>
      </c>
      <c r="U883" s="5">
        <v>0</v>
      </c>
    </row>
    <row r="884">
      <c r="A884" s="20" t="s">
        <v>2301</v>
      </c>
      <c r="B884" s="13" t="str">
        <f>HYPERLINK("http://www.viralnova.com/nerd-transformation/","http://www.viralnova.com/nerd-transformation/")</f>
        <v>http://www.viralnova.com/nerd-transformation/</v>
      </c>
      <c r="C884" s="5">
        <v>86</v>
      </c>
      <c r="D884" s="5" t="s">
        <v>219</v>
      </c>
      <c r="E884" s="5" t="s">
        <v>219</v>
      </c>
      <c r="F884" s="5"/>
      <c r="G884" s="5" t="s">
        <v>219</v>
      </c>
      <c r="H884" s="5"/>
      <c r="I884" s="5" t="s">
        <v>219</v>
      </c>
      <c r="J884" s="5">
        <v>0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5">
        <v>0</v>
      </c>
      <c r="S884" s="5">
        <v>0</v>
      </c>
      <c r="T884" s="5">
        <v>0</v>
      </c>
      <c r="U884" s="5">
        <v>0</v>
      </c>
    </row>
    <row r="885">
      <c r="A885" s="20" t="s">
        <v>2302</v>
      </c>
      <c r="B885" s="13" t="str">
        <f>HYPERLINK("http://www.viralnova.com/abused-dog-saved/","http://www.viralnova.com/abused-dog-saved/")</f>
        <v>http://www.viralnova.com/abused-dog-saved/</v>
      </c>
      <c r="C885" s="5">
        <v>76</v>
      </c>
      <c r="D885" s="5" t="s">
        <v>219</v>
      </c>
      <c r="E885" s="5" t="s">
        <v>219</v>
      </c>
      <c r="F885" s="5"/>
      <c r="G885" s="5" t="s">
        <v>219</v>
      </c>
      <c r="H885" s="5"/>
      <c r="I885" s="5" t="s">
        <v>219</v>
      </c>
      <c r="J885" s="5">
        <v>0</v>
      </c>
      <c r="K885" s="5">
        <v>0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  <c r="U885" s="5">
        <v>0</v>
      </c>
    </row>
    <row r="886">
      <c r="A886" s="20" t="s">
        <v>2303</v>
      </c>
      <c r="B886" s="13" t="str">
        <f>HYPERLINK("http://www.viralnova.com/bone-sand/","http://www.viralnova.com/bone-sand/")</f>
        <v>http://www.viralnova.com/bone-sand/</v>
      </c>
      <c r="C886" s="5">
        <v>75</v>
      </c>
      <c r="D886" s="5" t="s">
        <v>219</v>
      </c>
      <c r="E886" s="5" t="s">
        <v>219</v>
      </c>
      <c r="F886" s="5"/>
      <c r="G886" s="5" t="s">
        <v>219</v>
      </c>
      <c r="H886" s="5"/>
      <c r="I886" s="5" t="s">
        <v>219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5">
        <v>0</v>
      </c>
      <c r="U886" s="5">
        <v>0</v>
      </c>
    </row>
    <row r="887">
      <c r="A887" s="20" t="s">
        <v>2304</v>
      </c>
      <c r="B887" s="13" t="str">
        <f>HYPERLINK("http://www.viralnova.com/church-of-bones/","http://www.viralnova.com/church-of-bones/")</f>
        <v>http://www.viralnova.com/church-of-bones/</v>
      </c>
      <c r="C887" s="5">
        <v>75</v>
      </c>
      <c r="D887" s="5" t="s">
        <v>219</v>
      </c>
      <c r="E887" s="5" t="s">
        <v>219</v>
      </c>
      <c r="F887" s="5"/>
      <c r="G887" s="5" t="s">
        <v>219</v>
      </c>
      <c r="H887" s="5"/>
      <c r="I887" s="5" t="s">
        <v>219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0</v>
      </c>
      <c r="S887" s="5">
        <v>0</v>
      </c>
      <c r="T887" s="5">
        <v>0</v>
      </c>
      <c r="U887" s="5">
        <v>0</v>
      </c>
    </row>
    <row r="888">
      <c r="A888" s="20" t="s">
        <v>2305</v>
      </c>
      <c r="B888" s="13" t="str">
        <f>HYPERLINK("http://www.viralnova.com/married-around-the-world/","http://www.viralnova.com/married-around-the-world/")</f>
        <v>http://www.viralnova.com/married-around-the-world/</v>
      </c>
      <c r="C888" s="5">
        <v>90</v>
      </c>
      <c r="D888" s="5" t="s">
        <v>219</v>
      </c>
      <c r="E888" s="5" t="s">
        <v>219</v>
      </c>
      <c r="F888" s="5"/>
      <c r="G888" s="5" t="s">
        <v>219</v>
      </c>
      <c r="H888" s="5"/>
      <c r="I888" s="5" t="s">
        <v>219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5">
        <v>0</v>
      </c>
      <c r="S888" s="5">
        <v>0</v>
      </c>
      <c r="T888" s="5">
        <v>0</v>
      </c>
      <c r="U888" s="5">
        <v>0</v>
      </c>
    </row>
    <row r="889">
      <c r="A889" s="20" t="s">
        <v>2306</v>
      </c>
      <c r="B889" s="13" t="str">
        <f>HYPERLINK("http://www.viralnova.com/shocking-engagement/","http://www.viralnova.com/shocking-engagement/")</f>
        <v>http://www.viralnova.com/shocking-engagement/</v>
      </c>
      <c r="C889" s="5">
        <v>82</v>
      </c>
      <c r="D889" s="5" t="s">
        <v>219</v>
      </c>
      <c r="E889" s="5" t="s">
        <v>219</v>
      </c>
      <c r="F889" s="5"/>
      <c r="G889" s="5" t="s">
        <v>219</v>
      </c>
      <c r="H889" s="5"/>
      <c r="I889" s="5" t="s">
        <v>219</v>
      </c>
      <c r="J889" s="5">
        <v>0</v>
      </c>
      <c r="K889" s="5">
        <v>0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5">
        <v>0</v>
      </c>
      <c r="S889" s="5">
        <v>0</v>
      </c>
      <c r="T889" s="5">
        <v>0</v>
      </c>
      <c r="U889" s="5">
        <v>0</v>
      </c>
    </row>
    <row r="890">
      <c r="A890" s="20" t="s">
        <v>2307</v>
      </c>
      <c r="B890" s="13" t="str">
        <f>HYPERLINK("http://www.viralnova.com/dad-builds-spaceship/","http://www.viralnova.com/dad-builds-spaceship/")</f>
        <v>http://www.viralnova.com/dad-builds-spaceship/</v>
      </c>
      <c r="C890" s="5">
        <v>99</v>
      </c>
      <c r="D890" s="5" t="s">
        <v>219</v>
      </c>
      <c r="E890" s="5" t="s">
        <v>219</v>
      </c>
      <c r="F890" s="5"/>
      <c r="G890" s="5" t="s">
        <v>219</v>
      </c>
      <c r="H890" s="5"/>
      <c r="I890" s="5" t="s">
        <v>219</v>
      </c>
      <c r="J890" s="5">
        <v>0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5">
        <v>0</v>
      </c>
      <c r="S890" s="5">
        <v>0</v>
      </c>
      <c r="T890" s="5">
        <v>0</v>
      </c>
      <c r="U890" s="5">
        <v>0</v>
      </c>
    </row>
    <row r="891">
      <c r="A891" s="20" t="s">
        <v>2308</v>
      </c>
      <c r="B891" s="13" t="str">
        <f>HYPERLINK("http://www.viralnova.com/elderly-animals/","http://www.viralnova.com/elderly-animals/")</f>
        <v>http://www.viralnova.com/elderly-animals/</v>
      </c>
      <c r="C891" s="5">
        <v>100</v>
      </c>
      <c r="D891" s="5" t="s">
        <v>219</v>
      </c>
      <c r="E891" s="5" t="s">
        <v>219</v>
      </c>
      <c r="F891" s="5"/>
      <c r="G891" s="5" t="s">
        <v>219</v>
      </c>
      <c r="H891" s="5"/>
      <c r="I891" s="5" t="s">
        <v>219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0</v>
      </c>
      <c r="S891" s="5">
        <v>0</v>
      </c>
      <c r="T891" s="5">
        <v>0</v>
      </c>
      <c r="U891" s="5">
        <v>0</v>
      </c>
    </row>
    <row r="892">
      <c r="A892" s="20" t="s">
        <v>2309</v>
      </c>
      <c r="B892" s="13" t="str">
        <f>HYPERLINK("http://www.viralnova.com/dog-balances-for-christmas/","http://www.viralnova.com/dog-balances-for-christmas/")</f>
        <v>http://www.viralnova.com/dog-balances-for-christmas/</v>
      </c>
      <c r="C892" s="5">
        <v>91</v>
      </c>
      <c r="D892" s="5" t="s">
        <v>219</v>
      </c>
      <c r="E892" s="5" t="s">
        <v>219</v>
      </c>
      <c r="F892" s="5"/>
      <c r="G892" s="5" t="s">
        <v>219</v>
      </c>
      <c r="H892" s="5"/>
      <c r="I892" s="5" t="s">
        <v>219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0</v>
      </c>
      <c r="S892" s="5">
        <v>0</v>
      </c>
      <c r="T892" s="5">
        <v>0</v>
      </c>
      <c r="U892" s="5">
        <v>0</v>
      </c>
    </row>
    <row r="893">
      <c r="A893" s="20" t="s">
        <v>2310</v>
      </c>
      <c r="B893" s="13" t="str">
        <f>HYPERLINK("http://www.viralnova.com/nearly-dead-dog/","http://www.viralnova.com/nearly-dead-dog/")</f>
        <v>http://www.viralnova.com/nearly-dead-dog/</v>
      </c>
      <c r="C893" s="5">
        <v>80</v>
      </c>
      <c r="D893" s="5" t="s">
        <v>219</v>
      </c>
      <c r="E893" s="5" t="s">
        <v>219</v>
      </c>
      <c r="F893" s="5"/>
      <c r="G893" s="5" t="s">
        <v>219</v>
      </c>
      <c r="H893" s="5"/>
      <c r="I893" s="5" t="s">
        <v>219</v>
      </c>
      <c r="J893" s="5">
        <v>0</v>
      </c>
      <c r="K893" s="5">
        <v>0</v>
      </c>
      <c r="L893" s="5">
        <v>0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5">
        <v>0</v>
      </c>
      <c r="S893" s="5">
        <v>0</v>
      </c>
      <c r="T893" s="5">
        <v>0</v>
      </c>
      <c r="U893" s="5">
        <v>0</v>
      </c>
    </row>
    <row r="894">
      <c r="A894" s="20" t="s">
        <v>2311</v>
      </c>
      <c r="B894" s="13" t="str">
        <f>HYPERLINK("http://www.viralnova.com/drunk-driving/","http://www.viralnova.com/drunk-driving/")</f>
        <v>http://www.viralnova.com/drunk-driving/</v>
      </c>
      <c r="C894" s="5">
        <v>97</v>
      </c>
      <c r="D894" s="5" t="s">
        <v>219</v>
      </c>
      <c r="E894" s="5" t="s">
        <v>219</v>
      </c>
      <c r="F894" s="5"/>
      <c r="G894" s="5" t="s">
        <v>219</v>
      </c>
      <c r="H894" s="5"/>
      <c r="I894" s="5" t="s">
        <v>219</v>
      </c>
      <c r="J894" s="5">
        <v>0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0</v>
      </c>
      <c r="S894" s="5">
        <v>0</v>
      </c>
      <c r="T894" s="5">
        <v>0</v>
      </c>
      <c r="U894" s="5">
        <v>0</v>
      </c>
    </row>
    <row r="895">
      <c r="A895" s="20" t="s">
        <v>2312</v>
      </c>
      <c r="B895" s="13" t="str">
        <f>HYPERLINK("http://www.viralnova.com/house-pub-for-sale/","http://www.viralnova.com/house-pub-for-sale/")</f>
        <v>http://www.viralnova.com/house-pub-for-sale/</v>
      </c>
      <c r="C895" s="5">
        <v>99</v>
      </c>
      <c r="D895" s="5" t="s">
        <v>219</v>
      </c>
      <c r="E895" s="5" t="s">
        <v>219</v>
      </c>
      <c r="F895" s="5"/>
      <c r="G895" s="5" t="s">
        <v>219</v>
      </c>
      <c r="H895" s="5"/>
      <c r="I895" s="5" t="s">
        <v>219</v>
      </c>
      <c r="J895" s="5">
        <v>0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5">
        <v>0</v>
      </c>
      <c r="S895" s="5">
        <v>0</v>
      </c>
      <c r="T895" s="5">
        <v>0</v>
      </c>
      <c r="U895" s="5">
        <v>0</v>
      </c>
    </row>
    <row r="896">
      <c r="A896" s="20" t="s">
        <v>2313</v>
      </c>
      <c r="B896" s="13" t="str">
        <f>HYPERLINK("http://www.viralnova.com/secret-room-basement/","http://www.viralnova.com/secret-room-basement/")</f>
        <v>http://www.viralnova.com/secret-room-basement/</v>
      </c>
      <c r="C896" s="5">
        <v>93</v>
      </c>
      <c r="D896" s="5" t="s">
        <v>219</v>
      </c>
      <c r="E896" s="5" t="s">
        <v>219</v>
      </c>
      <c r="F896" s="5"/>
      <c r="G896" s="5" t="s">
        <v>219</v>
      </c>
      <c r="H896" s="5"/>
      <c r="I896" s="5" t="s">
        <v>219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0</v>
      </c>
      <c r="S896" s="5">
        <v>0</v>
      </c>
      <c r="T896" s="5">
        <v>0</v>
      </c>
      <c r="U896" s="5">
        <v>0</v>
      </c>
    </row>
    <row r="897">
      <c r="A897" s="20" t="s">
        <v>2314</v>
      </c>
      <c r="B897" s="13" t="str">
        <f>HYPERLINK("http://www.viralnova.com/5-years-to-live/","http://www.viralnova.com/5-years-to-live/")</f>
        <v>http://www.viralnova.com/5-years-to-live/</v>
      </c>
      <c r="C897" s="5">
        <v>90</v>
      </c>
      <c r="D897" s="5" t="s">
        <v>219</v>
      </c>
      <c r="E897" s="5" t="s">
        <v>219</v>
      </c>
      <c r="F897" s="5"/>
      <c r="G897" s="5" t="s">
        <v>219</v>
      </c>
      <c r="H897" s="5"/>
      <c r="I897" s="5" t="s">
        <v>219</v>
      </c>
      <c r="J897" s="5">
        <v>0</v>
      </c>
      <c r="K897" s="5">
        <v>0</v>
      </c>
      <c r="L897" s="5">
        <v>0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5">
        <v>0</v>
      </c>
      <c r="S897" s="5">
        <v>0</v>
      </c>
      <c r="T897" s="5">
        <v>0</v>
      </c>
      <c r="U897" s="5">
        <v>0</v>
      </c>
    </row>
    <row r="898">
      <c r="A898" s="20" t="s">
        <v>2315</v>
      </c>
      <c r="B898" s="13" t="str">
        <f>HYPERLINK("http://www.viralnova.com/kamchatka-snow/","http://www.viralnova.com/kamchatka-snow/")</f>
        <v>http://www.viralnova.com/kamchatka-snow/</v>
      </c>
      <c r="C898" s="5">
        <v>92</v>
      </c>
      <c r="D898" s="5" t="s">
        <v>219</v>
      </c>
      <c r="E898" s="5" t="s">
        <v>219</v>
      </c>
      <c r="F898" s="5"/>
      <c r="G898" s="5" t="s">
        <v>219</v>
      </c>
      <c r="H898" s="5"/>
      <c r="I898" s="5" t="s">
        <v>219</v>
      </c>
      <c r="J898" s="5">
        <v>0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0</v>
      </c>
      <c r="S898" s="5">
        <v>0</v>
      </c>
      <c r="T898" s="5">
        <v>0</v>
      </c>
      <c r="U898" s="5">
        <v>0</v>
      </c>
    </row>
    <row r="899">
      <c r="A899" s="20" t="s">
        <v>2316</v>
      </c>
      <c r="B899" s="13" t="str">
        <f>HYPERLINK("http://www.viralnova.com/this-guy-chose-the-wrong-person-to-house-sit-while-he-went-on-vacation-lol-epic-prank/","http://www.viralnova.com/this-guy-chose-the-wrong-person-to-house-sit-while-he-went-on-vacation-lol-epic-prank/")</f>
        <v>http://www.viralnova.com/this-guy-chose-the-wrong-person-to-house-sit-while-he-went-on-vacation-lol-epic-prank/</v>
      </c>
      <c r="C899" s="5">
        <v>88</v>
      </c>
      <c r="D899" s="5" t="s">
        <v>219</v>
      </c>
      <c r="E899" s="5" t="s">
        <v>219</v>
      </c>
      <c r="F899" s="5"/>
      <c r="G899" s="5" t="s">
        <v>219</v>
      </c>
      <c r="H899" s="5"/>
      <c r="I899" s="5" t="s">
        <v>219</v>
      </c>
      <c r="J899" s="5">
        <v>0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5">
        <v>0</v>
      </c>
      <c r="S899" s="5">
        <v>0</v>
      </c>
      <c r="T899" s="5">
        <v>0</v>
      </c>
      <c r="U899" s="5">
        <v>0</v>
      </c>
    </row>
    <row r="900">
      <c r="A900" s="20" t="s">
        <v>2317</v>
      </c>
      <c r="B900" s="13" t="str">
        <f>HYPERLINK("http://www.viralnova.com/possum-on-porch/","http://www.viralnova.com/possum-on-porch/")</f>
        <v>http://www.viralnova.com/possum-on-porch/</v>
      </c>
      <c r="C900" s="5">
        <v>74</v>
      </c>
      <c r="D900" s="5" t="s">
        <v>219</v>
      </c>
      <c r="E900" s="5" t="s">
        <v>219</v>
      </c>
      <c r="F900" s="5"/>
      <c r="G900" s="5" t="s">
        <v>219</v>
      </c>
      <c r="H900" s="5"/>
      <c r="I900" s="5" t="s">
        <v>219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5">
        <v>0</v>
      </c>
      <c r="R900" s="5">
        <v>0</v>
      </c>
      <c r="S900" s="5">
        <v>0</v>
      </c>
      <c r="T900" s="5">
        <v>0</v>
      </c>
      <c r="U900" s="5">
        <v>0</v>
      </c>
    </row>
    <row r="901">
      <c r="A901" s="20" t="s">
        <v>2318</v>
      </c>
      <c r="B901" s="13" t="str">
        <f>HYPERLINK("http://www.viralnova.com/apartment-secret-dungeon/","http://www.viralnova.com/apartment-secret-dungeon/")</f>
        <v>http://www.viralnova.com/apartment-secret-dungeon/</v>
      </c>
      <c r="C901" s="5">
        <v>85</v>
      </c>
      <c r="D901" s="5" t="s">
        <v>219</v>
      </c>
      <c r="E901" s="5" t="s">
        <v>219</v>
      </c>
      <c r="F901" s="5"/>
      <c r="G901" s="5" t="s">
        <v>219</v>
      </c>
      <c r="H901" s="5"/>
      <c r="I901" s="5" t="s">
        <v>219</v>
      </c>
      <c r="J901" s="5">
        <v>0</v>
      </c>
      <c r="K901" s="5">
        <v>0</v>
      </c>
      <c r="L901" s="5">
        <v>0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5">
        <v>0</v>
      </c>
      <c r="S901" s="5">
        <v>0</v>
      </c>
      <c r="T901" s="5">
        <v>0</v>
      </c>
      <c r="U901" s="5">
        <v>0</v>
      </c>
    </row>
    <row r="902">
      <c r="A902" s="20" t="s">
        <v>2319</v>
      </c>
      <c r="B902" s="13" t="str">
        <f>HYPERLINK("http://www.viralnova.com/this-guy-took-my-favorite-two-things-as-a-child-and-made-them-even-more-epic/","http://www.viralnova.com/this-guy-took-my-favorite-two-things-as-a-child-and-made-them-even-more-epic/")</f>
        <v>http://www.viralnova.com/this-guy-took-my-favorite-two-things-as-a-child-and-made-them-even-more-epic/</v>
      </c>
      <c r="C902" s="5">
        <v>78</v>
      </c>
      <c r="D902" s="5" t="s">
        <v>219</v>
      </c>
      <c r="E902" s="5" t="s">
        <v>219</v>
      </c>
      <c r="F902" s="5"/>
      <c r="G902" s="5" t="s">
        <v>219</v>
      </c>
      <c r="H902" s="5"/>
      <c r="I902" s="5" t="s">
        <v>219</v>
      </c>
      <c r="J902" s="5">
        <v>0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0</v>
      </c>
      <c r="S902" s="5">
        <v>0</v>
      </c>
      <c r="T902" s="5">
        <v>0</v>
      </c>
      <c r="U902" s="5">
        <v>0</v>
      </c>
    </row>
    <row r="903">
      <c r="A903" s="20" t="s">
        <v>2320</v>
      </c>
      <c r="B903" s="13" t="str">
        <f>HYPERLINK("http://www.viralnova.com/grandpas-attic/","http://www.viralnova.com/grandpas-attic/")</f>
        <v>http://www.viralnova.com/grandpas-attic/</v>
      </c>
      <c r="C903" s="5">
        <v>87</v>
      </c>
      <c r="D903" s="5" t="s">
        <v>219</v>
      </c>
      <c r="E903" s="5" t="s">
        <v>219</v>
      </c>
      <c r="F903" s="5"/>
      <c r="G903" s="5" t="s">
        <v>219</v>
      </c>
      <c r="H903" s="5"/>
      <c r="I903" s="5" t="s">
        <v>219</v>
      </c>
      <c r="J903" s="5">
        <v>0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0</v>
      </c>
      <c r="S903" s="5">
        <v>0</v>
      </c>
      <c r="T903" s="5">
        <v>0</v>
      </c>
      <c r="U903" s="5">
        <v>0</v>
      </c>
    </row>
    <row r="904">
      <c r="A904" s="20" t="s">
        <v>2321</v>
      </c>
      <c r="B904" s="13" t="str">
        <f>HYPERLINK("http://www.viralnova.com/scuba-proposal/","http://www.viralnova.com/scuba-proposal/")</f>
        <v>http://www.viralnova.com/scuba-proposal/</v>
      </c>
      <c r="C904" s="5">
        <v>88</v>
      </c>
      <c r="D904" s="5" t="s">
        <v>219</v>
      </c>
      <c r="E904" s="5" t="s">
        <v>219</v>
      </c>
      <c r="F904" s="5"/>
      <c r="G904" s="5" t="s">
        <v>219</v>
      </c>
      <c r="H904" s="5"/>
      <c r="I904" s="5" t="s">
        <v>219</v>
      </c>
      <c r="J904" s="5">
        <v>0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5">
        <v>0</v>
      </c>
      <c r="S904" s="5">
        <v>0</v>
      </c>
      <c r="T904" s="5">
        <v>0</v>
      </c>
      <c r="U904" s="5">
        <v>0</v>
      </c>
    </row>
    <row r="905">
      <c r="A905" s="20" t="s">
        <v>2322</v>
      </c>
      <c r="B905" s="13" t="str">
        <f>HYPERLINK("http://www.viralnova.com/massive-world/","http://www.viralnova.com/massive-world/")</f>
        <v>http://www.viralnova.com/massive-world/</v>
      </c>
      <c r="C905" s="5">
        <v>88</v>
      </c>
      <c r="D905" s="5" t="s">
        <v>219</v>
      </c>
      <c r="E905" s="5" t="s">
        <v>219</v>
      </c>
      <c r="F905" s="5"/>
      <c r="G905" s="5" t="s">
        <v>219</v>
      </c>
      <c r="H905" s="5"/>
      <c r="I905" s="5" t="s">
        <v>219</v>
      </c>
      <c r="J905" s="5">
        <v>0</v>
      </c>
      <c r="K905" s="5">
        <v>0</v>
      </c>
      <c r="L905" s="5">
        <v>0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0</v>
      </c>
      <c r="S905" s="5">
        <v>0</v>
      </c>
      <c r="T905" s="5">
        <v>0</v>
      </c>
      <c r="U905" s="5">
        <v>0</v>
      </c>
    </row>
    <row r="906">
      <c r="A906" s="20" t="s">
        <v>2323</v>
      </c>
      <c r="B906" s="13" t="str">
        <f>HYPERLINK("http://www.viralnova.com/wedding-dress/","http://www.viralnova.com/wedding-dress/")</f>
        <v>http://www.viralnova.com/wedding-dress/</v>
      </c>
      <c r="C906" s="5">
        <v>76</v>
      </c>
      <c r="D906" s="5" t="s">
        <v>219</v>
      </c>
      <c r="E906" s="5" t="s">
        <v>219</v>
      </c>
      <c r="F906" s="5"/>
      <c r="G906" s="5" t="s">
        <v>219</v>
      </c>
      <c r="H906" s="5"/>
      <c r="I906" s="5" t="s">
        <v>219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0</v>
      </c>
      <c r="T906" s="5">
        <v>0</v>
      </c>
      <c r="U906" s="5">
        <v>0</v>
      </c>
    </row>
    <row r="907">
      <c r="A907" s="20" t="s">
        <v>2324</v>
      </c>
      <c r="B907" s="13" t="str">
        <f>HYPERLINK("http://www.viralnova.com/apocalypse-house/","http://www.viralnova.com/apocalypse-house/")</f>
        <v>http://www.viralnova.com/apocalypse-house/</v>
      </c>
      <c r="C907" s="5">
        <v>99</v>
      </c>
      <c r="D907" s="5" t="s">
        <v>219</v>
      </c>
      <c r="E907" s="5" t="s">
        <v>219</v>
      </c>
      <c r="F907" s="5"/>
      <c r="G907" s="5" t="s">
        <v>219</v>
      </c>
      <c r="H907" s="5"/>
      <c r="I907" s="5" t="s">
        <v>219</v>
      </c>
      <c r="J907" s="5">
        <v>0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0</v>
      </c>
      <c r="S907" s="5">
        <v>0</v>
      </c>
      <c r="T907" s="5">
        <v>0</v>
      </c>
      <c r="U907" s="5">
        <v>0</v>
      </c>
    </row>
    <row r="908">
      <c r="A908" s="20" t="s">
        <v>2325</v>
      </c>
      <c r="B908" s="13" t="str">
        <f>HYPERLINK("http://www.viralnova.com/makeup-artist/","http://www.viralnova.com/makeup-artist/")</f>
        <v>http://www.viralnova.com/makeup-artist/</v>
      </c>
      <c r="C908" s="5">
        <v>81</v>
      </c>
      <c r="D908" s="5" t="s">
        <v>219</v>
      </c>
      <c r="E908" s="5" t="s">
        <v>219</v>
      </c>
      <c r="F908" s="5"/>
      <c r="G908" s="5" t="s">
        <v>219</v>
      </c>
      <c r="H908" s="5"/>
      <c r="I908" s="5" t="s">
        <v>219</v>
      </c>
      <c r="J908" s="5">
        <v>0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5">
        <v>0</v>
      </c>
      <c r="S908" s="5">
        <v>0</v>
      </c>
      <c r="T908" s="5">
        <v>0</v>
      </c>
      <c r="U908" s="5">
        <v>0</v>
      </c>
    </row>
    <row r="909">
      <c r="A909" s="20" t="s">
        <v>2326</v>
      </c>
      <c r="B909" s="13" t="str">
        <f>HYPERLINK("http://www.viralnova.com/cutest-dog-beach/","http://www.viralnova.com/cutest-dog-beach/")</f>
        <v>http://www.viralnova.com/cutest-dog-beach/</v>
      </c>
      <c r="C909" s="5">
        <v>40</v>
      </c>
      <c r="D909" s="5" t="s">
        <v>219</v>
      </c>
      <c r="E909" s="5" t="s">
        <v>219</v>
      </c>
      <c r="F909" s="5"/>
      <c r="G909" s="5" t="s">
        <v>219</v>
      </c>
      <c r="H909" s="5"/>
      <c r="I909" s="5" t="s">
        <v>219</v>
      </c>
      <c r="J909" s="5">
        <v>0</v>
      </c>
      <c r="K909" s="5">
        <v>0</v>
      </c>
      <c r="L909" s="5">
        <v>0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0</v>
      </c>
      <c r="S909" s="5">
        <v>0</v>
      </c>
      <c r="T909" s="5">
        <v>0</v>
      </c>
      <c r="U909" s="5">
        <v>0</v>
      </c>
    </row>
    <row r="910">
      <c r="A910" s="20" t="s">
        <v>2327</v>
      </c>
      <c r="B910" s="13" t="str">
        <f>HYPERLINK("http://www.viralnova.com/dumbest-criminal/","http://www.viralnova.com/dumbest-criminal/")</f>
        <v>http://www.viralnova.com/dumbest-criminal/</v>
      </c>
      <c r="C910" s="5">
        <v>89</v>
      </c>
      <c r="D910" s="5" t="s">
        <v>219</v>
      </c>
      <c r="E910" s="5" t="s">
        <v>219</v>
      </c>
      <c r="F910" s="5"/>
      <c r="G910" s="5" t="s">
        <v>219</v>
      </c>
      <c r="H910" s="5"/>
      <c r="I910" s="5" t="s">
        <v>219</v>
      </c>
      <c r="J910" s="5">
        <v>0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0</v>
      </c>
      <c r="T910" s="5">
        <v>0</v>
      </c>
      <c r="U910" s="5">
        <v>0</v>
      </c>
    </row>
    <row r="911">
      <c r="A911" s="20" t="s">
        <v>2328</v>
      </c>
      <c r="B911" s="13" t="str">
        <f>HYPERLINK("http://www.viralnova.com/eat-in-graveyard/","http://www.viralnova.com/eat-in-graveyard/")</f>
        <v>http://www.viralnova.com/eat-in-graveyard/</v>
      </c>
      <c r="C911" s="5">
        <v>95</v>
      </c>
      <c r="D911" s="5" t="s">
        <v>219</v>
      </c>
      <c r="E911" s="5" t="s">
        <v>219</v>
      </c>
      <c r="F911" s="5"/>
      <c r="G911" s="5" t="s">
        <v>219</v>
      </c>
      <c r="H911" s="5"/>
      <c r="I911" s="5" t="s">
        <v>219</v>
      </c>
      <c r="J911" s="5">
        <v>0</v>
      </c>
      <c r="K911" s="5">
        <v>0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0</v>
      </c>
      <c r="S911" s="5">
        <v>0</v>
      </c>
      <c r="T911" s="5">
        <v>0</v>
      </c>
      <c r="U911" s="5">
        <v>0</v>
      </c>
    </row>
    <row r="912">
      <c r="A912" s="20" t="s">
        <v>2329</v>
      </c>
      <c r="B912" s="13" t="str">
        <f>HYPERLINK("http://www.viralnova.com/walt-disney-quotes/","http://www.viralnova.com/walt-disney-quotes/")</f>
        <v>http://www.viralnova.com/walt-disney-quotes/</v>
      </c>
      <c r="C912" s="5">
        <v>85</v>
      </c>
      <c r="D912" s="5" t="s">
        <v>219</v>
      </c>
      <c r="E912" s="5" t="s">
        <v>219</v>
      </c>
      <c r="F912" s="5"/>
      <c r="G912" s="5" t="s">
        <v>219</v>
      </c>
      <c r="H912" s="5"/>
      <c r="I912" s="5" t="s">
        <v>219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  <c r="U912" s="5">
        <v>0</v>
      </c>
    </row>
    <row r="913">
      <c r="A913" s="20" t="s">
        <v>2330</v>
      </c>
      <c r="B913" s="13" t="str">
        <f>HYPERLINK("http://www.viralnova.com/internet-meeting-gone-wrong/","http://www.viralnova.com/internet-meeting-gone-wrong/")</f>
        <v>http://www.viralnova.com/internet-meeting-gone-wrong/</v>
      </c>
      <c r="C913" s="5">
        <v>80</v>
      </c>
      <c r="D913" s="5" t="s">
        <v>219</v>
      </c>
      <c r="E913" s="5" t="s">
        <v>219</v>
      </c>
      <c r="F913" s="5"/>
      <c r="G913" s="5" t="s">
        <v>218</v>
      </c>
      <c r="H913" s="5"/>
      <c r="I913" s="5" t="s">
        <v>219</v>
      </c>
      <c r="J913" s="5">
        <v>0</v>
      </c>
      <c r="K913" s="5">
        <v>0</v>
      </c>
      <c r="L913" s="5">
        <v>0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0</v>
      </c>
      <c r="S913" s="5">
        <v>0</v>
      </c>
      <c r="T913" s="5">
        <v>0</v>
      </c>
      <c r="U913" s="5">
        <v>0</v>
      </c>
    </row>
    <row r="914">
      <c r="A914" s="20" t="s">
        <v>2331</v>
      </c>
      <c r="B914" s="13" t="str">
        <f>HYPERLINK("http://www.viralnova.com/coworkers-christmas-prank/","http://www.viralnova.com/coworkers-christmas-prank/")</f>
        <v>http://www.viralnova.com/coworkers-christmas-prank/</v>
      </c>
      <c r="C914" s="5">
        <v>82</v>
      </c>
      <c r="D914" s="5" t="s">
        <v>219</v>
      </c>
      <c r="E914" s="5" t="s">
        <v>219</v>
      </c>
      <c r="F914" s="5"/>
      <c r="G914" s="5" t="s">
        <v>218</v>
      </c>
      <c r="H914" s="5"/>
      <c r="I914" s="5" t="s">
        <v>219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0</v>
      </c>
      <c r="T914" s="5">
        <v>0</v>
      </c>
      <c r="U914" s="5">
        <v>0</v>
      </c>
    </row>
    <row r="915">
      <c r="A915" s="20" t="s">
        <v>2332</v>
      </c>
      <c r="B915" s="13" t="str">
        <f>HYPERLINK("http://www.viralnova.com/island-for-rabbits/","http://www.viralnova.com/island-for-rabbits/")</f>
        <v>http://www.viralnova.com/island-for-rabbits/</v>
      </c>
      <c r="C915" s="5">
        <v>88</v>
      </c>
      <c r="D915" s="5" t="s">
        <v>219</v>
      </c>
      <c r="E915" s="5" t="s">
        <v>219</v>
      </c>
      <c r="F915" s="5"/>
      <c r="G915" s="5" t="s">
        <v>219</v>
      </c>
      <c r="H915" s="5"/>
      <c r="I915" s="5" t="s">
        <v>219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0</v>
      </c>
      <c r="S915" s="5">
        <v>0</v>
      </c>
      <c r="T915" s="5">
        <v>0</v>
      </c>
      <c r="U915" s="5">
        <v>0</v>
      </c>
    </row>
    <row r="916">
      <c r="A916" s="20" t="s">
        <v>2333</v>
      </c>
      <c r="B916" s="13" t="str">
        <f>HYPERLINK("http://www.viralnova.com/girl-beautiful-decision/","http://www.viralnova.com/girl-beautiful-decision/")</f>
        <v>http://www.viralnova.com/girl-beautiful-decision/</v>
      </c>
      <c r="C916" s="5">
        <v>103</v>
      </c>
      <c r="D916" s="5" t="s">
        <v>219</v>
      </c>
      <c r="E916" s="5" t="s">
        <v>219</v>
      </c>
      <c r="F916" s="5"/>
      <c r="G916" s="5" t="s">
        <v>219</v>
      </c>
      <c r="H916" s="5"/>
      <c r="I916" s="5" t="s">
        <v>219</v>
      </c>
      <c r="J916" s="5">
        <v>0</v>
      </c>
      <c r="K916" s="5">
        <v>0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0</v>
      </c>
      <c r="S916" s="5">
        <v>0</v>
      </c>
      <c r="T916" s="5">
        <v>0</v>
      </c>
      <c r="U916" s="5">
        <v>0</v>
      </c>
    </row>
    <row r="917">
      <c r="A917" s="20" t="s">
        <v>2334</v>
      </c>
      <c r="B917" s="13" t="str">
        <f>HYPERLINK("http://www.viralnova.com/christmas-oyster/","http://www.viralnova.com/christmas-oyster/")</f>
        <v>http://www.viralnova.com/christmas-oyster/</v>
      </c>
      <c r="C917" s="5">
        <v>78</v>
      </c>
      <c r="D917" s="5" t="s">
        <v>219</v>
      </c>
      <c r="E917" s="5" t="s">
        <v>219</v>
      </c>
      <c r="F917" s="5"/>
      <c r="G917" s="5" t="s">
        <v>219</v>
      </c>
      <c r="H917" s="5"/>
      <c r="I917" s="5" t="s">
        <v>219</v>
      </c>
      <c r="J917" s="5">
        <v>0</v>
      </c>
      <c r="K917" s="5">
        <v>0</v>
      </c>
      <c r="L917" s="5">
        <v>0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5">
        <v>0</v>
      </c>
      <c r="S917" s="5">
        <v>0</v>
      </c>
      <c r="T917" s="5">
        <v>0</v>
      </c>
      <c r="U917" s="5">
        <v>0</v>
      </c>
    </row>
    <row r="918">
      <c r="A918" s="20" t="s">
        <v>2335</v>
      </c>
      <c r="B918" s="13" t="str">
        <f>HYPERLINK("http://www.viralnova.com/werewolf-syndrome/","http://www.viralnova.com/werewolf-syndrome/")</f>
        <v>http://www.viralnova.com/werewolf-syndrome/</v>
      </c>
      <c r="C918" s="5">
        <v>71</v>
      </c>
      <c r="D918" s="5" t="s">
        <v>219</v>
      </c>
      <c r="E918" s="5" t="s">
        <v>219</v>
      </c>
      <c r="F918" s="5"/>
      <c r="G918" s="5" t="s">
        <v>219</v>
      </c>
      <c r="H918" s="5"/>
      <c r="I918" s="5" t="s">
        <v>219</v>
      </c>
      <c r="J918" s="5">
        <v>0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0</v>
      </c>
      <c r="S918" s="5">
        <v>0</v>
      </c>
      <c r="T918" s="5">
        <v>0</v>
      </c>
      <c r="U918" s="5">
        <v>0</v>
      </c>
    </row>
    <row r="919">
      <c r="A919" s="20" t="s">
        <v>2336</v>
      </c>
      <c r="B919" s="13" t="str">
        <f>HYPERLINK("http://www.viralnova.com/food-people/","http://www.viralnova.com/food-people/")</f>
        <v>http://www.viralnova.com/food-people/</v>
      </c>
      <c r="C919" s="5">
        <v>77</v>
      </c>
      <c r="D919" s="5" t="s">
        <v>219</v>
      </c>
      <c r="E919" s="5" t="s">
        <v>219</v>
      </c>
      <c r="F919" s="5"/>
      <c r="G919" s="5" t="s">
        <v>219</v>
      </c>
      <c r="H919" s="5"/>
      <c r="I919" s="5" t="s">
        <v>219</v>
      </c>
      <c r="J919" s="5">
        <v>0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5">
        <v>0</v>
      </c>
      <c r="S919" s="5">
        <v>0</v>
      </c>
      <c r="T919" s="5">
        <v>0</v>
      </c>
      <c r="U919" s="5">
        <v>0</v>
      </c>
    </row>
    <row r="920">
      <c r="A920" s="20" t="s">
        <v>2337</v>
      </c>
      <c r="B920" s="13" t="str">
        <f>HYPERLINK("http://www.viralnova.com/married-and-dating/","http://www.viralnova.com/married-and-dating/")</f>
        <v>http://www.viralnova.com/married-and-dating/</v>
      </c>
      <c r="C920" s="5">
        <v>92</v>
      </c>
      <c r="D920" s="5" t="s">
        <v>219</v>
      </c>
      <c r="E920" s="5" t="s">
        <v>219</v>
      </c>
      <c r="F920" s="5"/>
      <c r="G920" s="5" t="s">
        <v>219</v>
      </c>
      <c r="H920" s="5"/>
      <c r="I920" s="5" t="s">
        <v>219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5">
        <v>0</v>
      </c>
      <c r="S920" s="5">
        <v>0</v>
      </c>
      <c r="T920" s="5">
        <v>0</v>
      </c>
      <c r="U920" s="5">
        <v>0</v>
      </c>
    </row>
    <row r="921">
      <c r="A921" s="20" t="s">
        <v>2338</v>
      </c>
      <c r="B921" s="13" t="str">
        <f>HYPERLINK("http://www.viralnova.com/dead-wife-gift-to-husband/","http://www.viralnova.com/dead-wife-gift-to-husband/")</f>
        <v>http://www.viralnova.com/dead-wife-gift-to-husband/</v>
      </c>
      <c r="C921" s="5">
        <v>99</v>
      </c>
      <c r="D921" s="5" t="s">
        <v>219</v>
      </c>
      <c r="E921" s="5" t="s">
        <v>219</v>
      </c>
      <c r="F921" s="5"/>
      <c r="G921" s="5" t="s">
        <v>219</v>
      </c>
      <c r="H921" s="5"/>
      <c r="I921" s="5" t="s">
        <v>219</v>
      </c>
      <c r="J921" s="5">
        <v>0</v>
      </c>
      <c r="K921" s="5">
        <v>0</v>
      </c>
      <c r="L921" s="5">
        <v>0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5">
        <v>0</v>
      </c>
      <c r="S921" s="5">
        <v>0</v>
      </c>
      <c r="T921" s="5">
        <v>0</v>
      </c>
      <c r="U921" s="5">
        <v>0</v>
      </c>
    </row>
    <row r="922">
      <c r="A922" s="20" t="s">
        <v>2339</v>
      </c>
      <c r="B922" s="13" t="str">
        <f>HYPERLINK("http://www.viralnova.com/society-crumbling/","http://www.viralnova.com/society-crumbling/")</f>
        <v>http://www.viralnova.com/society-crumbling/</v>
      </c>
      <c r="C922" s="5">
        <v>94</v>
      </c>
      <c r="D922" s="5" t="s">
        <v>219</v>
      </c>
      <c r="E922" s="5" t="s">
        <v>219</v>
      </c>
      <c r="F922" s="5"/>
      <c r="G922" s="5" t="s">
        <v>219</v>
      </c>
      <c r="H922" s="5"/>
      <c r="I922" s="5" t="s">
        <v>219</v>
      </c>
      <c r="J922" s="5">
        <v>0</v>
      </c>
      <c r="K922" s="5">
        <v>0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5">
        <v>0</v>
      </c>
      <c r="S922" s="5">
        <v>0</v>
      </c>
      <c r="T922" s="5">
        <v>0</v>
      </c>
      <c r="U922" s="5">
        <v>0</v>
      </c>
    </row>
    <row r="923">
      <c r="A923" s="20" t="s">
        <v>2340</v>
      </c>
      <c r="B923" s="13" t="str">
        <f>HYPERLINK("http://www.viralnova.com/dying-girl-saves/","http://www.viralnova.com/dying-girl-saves/")</f>
        <v>http://www.viralnova.com/dying-girl-saves/</v>
      </c>
      <c r="C923" s="5">
        <v>99</v>
      </c>
      <c r="D923" s="5" t="s">
        <v>219</v>
      </c>
      <c r="E923" s="5" t="s">
        <v>219</v>
      </c>
      <c r="F923" s="5"/>
      <c r="G923" s="5" t="s">
        <v>219</v>
      </c>
      <c r="H923" s="5"/>
      <c r="I923" s="5" t="s">
        <v>219</v>
      </c>
      <c r="J923" s="5">
        <v>0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0</v>
      </c>
      <c r="S923" s="5">
        <v>0</v>
      </c>
      <c r="T923" s="5">
        <v>0</v>
      </c>
      <c r="U923" s="5">
        <v>0</v>
      </c>
    </row>
    <row r="924">
      <c r="A924" s="20" t="s">
        <v>2341</v>
      </c>
      <c r="B924" s="13" t="str">
        <f>HYPERLINK("http://www.viralnova.com/couple-car-crash/","http://www.viralnova.com/couple-car-crash/")</f>
        <v>http://www.viralnova.com/couple-car-crash/</v>
      </c>
      <c r="C924" s="5">
        <v>96</v>
      </c>
      <c r="D924" s="5" t="s">
        <v>219</v>
      </c>
      <c r="E924" s="5" t="s">
        <v>219</v>
      </c>
      <c r="F924" s="5"/>
      <c r="G924" s="5" t="s">
        <v>219</v>
      </c>
      <c r="H924" s="5"/>
      <c r="I924" s="5" t="s">
        <v>219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0</v>
      </c>
      <c r="S924" s="5">
        <v>0</v>
      </c>
      <c r="T924" s="5">
        <v>0</v>
      </c>
      <c r="U924" s="5">
        <v>0</v>
      </c>
    </row>
    <row r="925">
      <c r="A925" s="20" t="s">
        <v>2342</v>
      </c>
      <c r="B925" s="13" t="str">
        <f>HYPERLINK("http://www.viralnova.com/ben-zank-photography/","http://www.viralnova.com/ben-zank-photography/")</f>
        <v>http://www.viralnova.com/ben-zank-photography/</v>
      </c>
      <c r="C925" s="5">
        <v>82</v>
      </c>
      <c r="D925" s="5" t="s">
        <v>219</v>
      </c>
      <c r="E925" s="5" t="s">
        <v>219</v>
      </c>
      <c r="F925" s="5"/>
      <c r="G925" s="5" t="s">
        <v>219</v>
      </c>
      <c r="H925" s="5"/>
      <c r="I925" s="5" t="s">
        <v>219</v>
      </c>
      <c r="J925" s="5">
        <v>0</v>
      </c>
      <c r="K925" s="5">
        <v>0</v>
      </c>
      <c r="L925" s="5">
        <v>0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  <c r="U925" s="5">
        <v>0</v>
      </c>
    </row>
    <row r="926">
      <c r="A926" s="20" t="s">
        <v>2343</v>
      </c>
      <c r="B926" s="13" t="str">
        <f>HYPERLINK("http://www.viralnova.com/pit-bull-car/","http://www.viralnova.com/pit-bull-car/")</f>
        <v>http://www.viralnova.com/pit-bull-car/</v>
      </c>
      <c r="C926" s="5">
        <v>97</v>
      </c>
      <c r="D926" s="5" t="s">
        <v>219</v>
      </c>
      <c r="E926" s="5" t="s">
        <v>219</v>
      </c>
      <c r="F926" s="5"/>
      <c r="G926" s="5" t="s">
        <v>219</v>
      </c>
      <c r="H926" s="5"/>
      <c r="I926" s="5" t="s">
        <v>219</v>
      </c>
      <c r="J926" s="5">
        <v>0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0</v>
      </c>
      <c r="S926" s="5">
        <v>0</v>
      </c>
      <c r="T926" s="5">
        <v>0</v>
      </c>
      <c r="U926" s="5">
        <v>0</v>
      </c>
    </row>
    <row r="927">
      <c r="A927" s="20" t="s">
        <v>2344</v>
      </c>
      <c r="B927" s="13" t="str">
        <f>HYPERLINK("http://www.viralnova.com/lush-animal-testing/","http://www.viralnova.com/lush-animal-testing/")</f>
        <v>http://www.viralnova.com/lush-animal-testing/</v>
      </c>
      <c r="C927" s="5">
        <v>98</v>
      </c>
      <c r="D927" s="5" t="s">
        <v>219</v>
      </c>
      <c r="E927" s="5" t="s">
        <v>219</v>
      </c>
      <c r="F927" s="5"/>
      <c r="G927" s="5" t="s">
        <v>218</v>
      </c>
      <c r="H927" s="5"/>
      <c r="I927" s="5" t="s">
        <v>219</v>
      </c>
      <c r="J927" s="5">
        <v>0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5">
        <v>0</v>
      </c>
      <c r="R927" s="5">
        <v>0</v>
      </c>
      <c r="S927" s="5">
        <v>0</v>
      </c>
      <c r="T927" s="5">
        <v>0</v>
      </c>
      <c r="U927" s="5">
        <v>0</v>
      </c>
    </row>
    <row r="928">
      <c r="A928" s="20" t="s">
        <v>2345</v>
      </c>
      <c r="B928" s="13" t="str">
        <f>HYPERLINK("http://www.viralnova.com/killed-by-sniper/","http://www.viralnova.com/killed-by-sniper/")</f>
        <v>http://www.viralnova.com/killed-by-sniper/</v>
      </c>
      <c r="C928" s="5">
        <v>82</v>
      </c>
      <c r="D928" s="5" t="s">
        <v>219</v>
      </c>
      <c r="E928" s="5" t="s">
        <v>219</v>
      </c>
      <c r="F928" s="5"/>
      <c r="G928" s="5" t="s">
        <v>219</v>
      </c>
      <c r="H928" s="5"/>
      <c r="I928" s="5" t="s">
        <v>219</v>
      </c>
      <c r="J928" s="5">
        <v>0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0</v>
      </c>
      <c r="S928" s="5">
        <v>0</v>
      </c>
      <c r="T928" s="5">
        <v>0</v>
      </c>
      <c r="U928" s="5">
        <v>0</v>
      </c>
    </row>
    <row r="929">
      <c r="A929" s="20" t="s">
        <v>2346</v>
      </c>
      <c r="B929" s="13" t="str">
        <f>HYPERLINK("http://www.viralnova.com/dog-stray-cats/","http://www.viralnova.com/dog-stray-cats/")</f>
        <v>http://www.viralnova.com/dog-stray-cats/</v>
      </c>
      <c r="C929" s="5">
        <v>90</v>
      </c>
      <c r="D929" s="5" t="s">
        <v>219</v>
      </c>
      <c r="E929" s="5" t="s">
        <v>219</v>
      </c>
      <c r="F929" s="5"/>
      <c r="G929" s="5" t="s">
        <v>219</v>
      </c>
      <c r="H929" s="5"/>
      <c r="I929" s="5" t="s">
        <v>219</v>
      </c>
      <c r="J929" s="5">
        <v>0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0</v>
      </c>
      <c r="S929" s="5">
        <v>0</v>
      </c>
      <c r="T929" s="5">
        <v>0</v>
      </c>
      <c r="U929" s="5">
        <v>0</v>
      </c>
    </row>
    <row r="930">
      <c r="A930" s="20" t="s">
        <v>2347</v>
      </c>
      <c r="B930" s="13" t="str">
        <f>HYPERLINK("http://www.viralnova.com/child-in-africa/","http://www.viralnova.com/child-in-africa/")</f>
        <v>http://www.viralnova.com/child-in-africa/</v>
      </c>
      <c r="C930" s="5">
        <v>77</v>
      </c>
      <c r="D930" s="5" t="s">
        <v>219</v>
      </c>
      <c r="E930" s="5" t="s">
        <v>219</v>
      </c>
      <c r="F930" s="5"/>
      <c r="G930" s="5" t="s">
        <v>219</v>
      </c>
      <c r="H930" s="5"/>
      <c r="I930" s="5" t="s">
        <v>219</v>
      </c>
      <c r="J930" s="5">
        <v>0</v>
      </c>
      <c r="K930" s="5">
        <v>0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5">
        <v>0</v>
      </c>
      <c r="S930" s="5">
        <v>0</v>
      </c>
      <c r="T930" s="5">
        <v>0</v>
      </c>
      <c r="U930" s="5">
        <v>0</v>
      </c>
    </row>
    <row r="931">
      <c r="A931" s="20" t="s">
        <v>2348</v>
      </c>
      <c r="B931" s="13" t="str">
        <f>HYPERLINK("http://www.viralnova.com/performance-art/","http://www.viralnova.com/performance-art/")</f>
        <v>http://www.viralnova.com/performance-art/</v>
      </c>
      <c r="C931" s="5">
        <v>87</v>
      </c>
      <c r="D931" s="5" t="s">
        <v>219</v>
      </c>
      <c r="E931" s="5" t="s">
        <v>219</v>
      </c>
      <c r="F931" s="5"/>
      <c r="G931" s="5" t="s">
        <v>219</v>
      </c>
      <c r="H931" s="5"/>
      <c r="I931" s="5" t="s">
        <v>219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5">
        <v>0</v>
      </c>
      <c r="S931" s="5">
        <v>0</v>
      </c>
      <c r="T931" s="5">
        <v>0</v>
      </c>
      <c r="U931" s="5">
        <v>0</v>
      </c>
    </row>
    <row r="932">
      <c r="A932" s="20" t="s">
        <v>2349</v>
      </c>
      <c r="B932" s="13" t="str">
        <f>HYPERLINK("http://www.viralnova.com/soldier-skype-twins/","http://www.viralnova.com/soldier-skype-twins/")</f>
        <v>http://www.viralnova.com/soldier-skype-twins/</v>
      </c>
      <c r="C932" s="5">
        <v>82</v>
      </c>
      <c r="D932" s="5" t="s">
        <v>219</v>
      </c>
      <c r="E932" s="5" t="s">
        <v>219</v>
      </c>
      <c r="F932" s="5"/>
      <c r="G932" s="5" t="s">
        <v>218</v>
      </c>
      <c r="H932" s="5"/>
      <c r="I932" s="5" t="s">
        <v>219</v>
      </c>
      <c r="J932" s="5">
        <v>0</v>
      </c>
      <c r="K932" s="5">
        <v>0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5">
        <v>0</v>
      </c>
      <c r="S932" s="5">
        <v>0</v>
      </c>
      <c r="T932" s="5">
        <v>0</v>
      </c>
      <c r="U932" s="5">
        <v>0</v>
      </c>
    </row>
    <row r="933">
      <c r="A933" s="20" t="s">
        <v>2350</v>
      </c>
      <c r="B933" s="13" t="str">
        <f>HYPERLINK("http://www.viralnova.com/pregnant-wife-stabbing/","http://www.viralnova.com/pregnant-wife-stabbing/")</f>
        <v>http://www.viralnova.com/pregnant-wife-stabbing/</v>
      </c>
      <c r="C933" s="5">
        <v>99</v>
      </c>
      <c r="D933" s="5" t="s">
        <v>219</v>
      </c>
      <c r="E933" s="5" t="s">
        <v>219</v>
      </c>
      <c r="F933" s="5"/>
      <c r="G933" s="5" t="s">
        <v>219</v>
      </c>
      <c r="H933" s="5"/>
      <c r="I933" s="5" t="s">
        <v>219</v>
      </c>
      <c r="J933" s="5">
        <v>0</v>
      </c>
      <c r="K933" s="5">
        <v>0</v>
      </c>
      <c r="L933" s="5">
        <v>0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0</v>
      </c>
      <c r="S933" s="5">
        <v>0</v>
      </c>
      <c r="T933" s="5">
        <v>0</v>
      </c>
      <c r="U933" s="5">
        <v>0</v>
      </c>
    </row>
    <row r="934">
      <c r="A934" s="20" t="s">
        <v>2351</v>
      </c>
      <c r="B934" s="13" t="str">
        <f>HYPERLINK("http://www.viralnova.com/origami-crane-lamp/","http://www.viralnova.com/origami-crane-lamp/")</f>
        <v>http://www.viralnova.com/origami-crane-lamp/</v>
      </c>
      <c r="C934" s="5">
        <v>81</v>
      </c>
      <c r="D934" s="5" t="s">
        <v>219</v>
      </c>
      <c r="E934" s="5" t="s">
        <v>219</v>
      </c>
      <c r="F934" s="5"/>
      <c r="G934" s="5" t="s">
        <v>219</v>
      </c>
      <c r="H934" s="5"/>
      <c r="I934" s="5" t="s">
        <v>219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0</v>
      </c>
      <c r="S934" s="5">
        <v>0</v>
      </c>
      <c r="T934" s="5">
        <v>0</v>
      </c>
      <c r="U934" s="5">
        <v>0</v>
      </c>
    </row>
    <row r="935">
      <c r="A935" s="20" t="s">
        <v>2352</v>
      </c>
      <c r="B935" s="13" t="str">
        <f>HYPERLINK("http://www.viralnova.com/stray-dog-tad/","http://www.viralnova.com/stray-dog-tad/")</f>
        <v>http://www.viralnova.com/stray-dog-tad/</v>
      </c>
      <c r="C935" s="5">
        <v>69</v>
      </c>
      <c r="D935" s="5" t="s">
        <v>219</v>
      </c>
      <c r="E935" s="5" t="s">
        <v>219</v>
      </c>
      <c r="F935" s="5"/>
      <c r="G935" s="5" t="s">
        <v>219</v>
      </c>
      <c r="H935" s="5"/>
      <c r="I935" s="5" t="s">
        <v>219</v>
      </c>
      <c r="J935" s="5"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0</v>
      </c>
      <c r="S935" s="5">
        <v>0</v>
      </c>
      <c r="T935" s="5">
        <v>0</v>
      </c>
      <c r="U935" s="5">
        <v>0</v>
      </c>
    </row>
    <row r="936">
      <c r="A936" s="20" t="s">
        <v>2353</v>
      </c>
      <c r="B936" s="13" t="str">
        <f>HYPERLINK("http://www.viralnova.com/computer-obsessed/","http://www.viralnova.com/computer-obsessed/")</f>
        <v>http://www.viralnova.com/computer-obsessed/</v>
      </c>
      <c r="C936" s="5">
        <v>82</v>
      </c>
      <c r="D936" s="5" t="s">
        <v>219</v>
      </c>
      <c r="E936" s="5" t="s">
        <v>219</v>
      </c>
      <c r="F936" s="5"/>
      <c r="G936" s="5" t="s">
        <v>219</v>
      </c>
      <c r="H936" s="5"/>
      <c r="I936" s="5" t="s">
        <v>219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0</v>
      </c>
      <c r="S936" s="5">
        <v>0</v>
      </c>
      <c r="T936" s="5">
        <v>0</v>
      </c>
      <c r="U936" s="5">
        <v>0</v>
      </c>
    </row>
    <row r="937">
      <c r="A937" s="20" t="s">
        <v>2354</v>
      </c>
      <c r="B937" s="13" t="str">
        <f>HYPERLINK("http://www.viralnova.com/creepy-doll-island/","http://www.viralnova.com/creepy-doll-island/")</f>
        <v>http://www.viralnova.com/creepy-doll-island/</v>
      </c>
      <c r="C937" s="5">
        <v>92</v>
      </c>
      <c r="D937" s="5" t="s">
        <v>219</v>
      </c>
      <c r="E937" s="5" t="s">
        <v>219</v>
      </c>
      <c r="F937" s="5"/>
      <c r="G937" s="5" t="s">
        <v>219</v>
      </c>
      <c r="H937" s="5"/>
      <c r="I937" s="5" t="s">
        <v>219</v>
      </c>
      <c r="J937" s="5">
        <v>0</v>
      </c>
      <c r="K937" s="5">
        <v>0</v>
      </c>
      <c r="L937" s="5">
        <v>0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5">
        <v>0</v>
      </c>
      <c r="S937" s="5">
        <v>0</v>
      </c>
      <c r="T937" s="5">
        <v>0</v>
      </c>
      <c r="U937" s="5">
        <v>0</v>
      </c>
    </row>
    <row r="938">
      <c r="A938" s="20" t="s">
        <v>2355</v>
      </c>
      <c r="B938" s="13" t="str">
        <f>HYPERLINK("http://www.viralnova.com/zombie-engagement-shoot/","http://www.viralnova.com/zombie-engagement-shoot/")</f>
        <v>http://www.viralnova.com/zombie-engagement-shoot/</v>
      </c>
      <c r="C938" s="5">
        <v>48</v>
      </c>
      <c r="D938" s="5" t="s">
        <v>219</v>
      </c>
      <c r="E938" s="5" t="s">
        <v>219</v>
      </c>
      <c r="F938" s="5"/>
      <c r="G938" s="5" t="s">
        <v>219</v>
      </c>
      <c r="H938" s="5"/>
      <c r="I938" s="5" t="s">
        <v>219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0</v>
      </c>
      <c r="S938" s="5">
        <v>0</v>
      </c>
      <c r="T938" s="5">
        <v>0</v>
      </c>
      <c r="U938" s="5">
        <v>0</v>
      </c>
    </row>
    <row r="939">
      <c r="A939" s="20" t="s">
        <v>2356</v>
      </c>
      <c r="B939" s="13" t="str">
        <f>HYPERLINK("http://www.viralnova.com/hero-chinese-teen/","http://www.viralnova.com/hero-chinese-teen/")</f>
        <v>http://www.viralnova.com/hero-chinese-teen/</v>
      </c>
      <c r="C939" s="5">
        <v>84</v>
      </c>
      <c r="D939" s="5" t="s">
        <v>219</v>
      </c>
      <c r="E939" s="5" t="s">
        <v>219</v>
      </c>
      <c r="F939" s="5"/>
      <c r="G939" s="5" t="s">
        <v>219</v>
      </c>
      <c r="H939" s="5"/>
      <c r="I939" s="5" t="s">
        <v>219</v>
      </c>
      <c r="J939" s="5">
        <v>0</v>
      </c>
      <c r="K939" s="5">
        <v>0</v>
      </c>
      <c r="L939" s="5">
        <v>0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5">
        <v>0</v>
      </c>
      <c r="S939" s="5">
        <v>0</v>
      </c>
      <c r="T939" s="5">
        <v>0</v>
      </c>
      <c r="U939" s="5">
        <v>0</v>
      </c>
    </row>
    <row r="940">
      <c r="A940" s="20" t="s">
        <v>2357</v>
      </c>
      <c r="B940" s="13" t="str">
        <f>HYPERLINK("http://www.viralnova.com/109-year-old-woman/","http://www.viralnova.com/109-year-old-woman/")</f>
        <v>http://www.viralnova.com/109-year-old-woman/</v>
      </c>
      <c r="C940" s="5">
        <v>81</v>
      </c>
      <c r="D940" s="5" t="s">
        <v>219</v>
      </c>
      <c r="E940" s="5" t="s">
        <v>219</v>
      </c>
      <c r="F940" s="5"/>
      <c r="G940" s="5" t="s">
        <v>219</v>
      </c>
      <c r="H940" s="5"/>
      <c r="I940" s="5" t="s">
        <v>219</v>
      </c>
      <c r="J940" s="5">
        <v>0</v>
      </c>
      <c r="K940" s="5">
        <v>0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0</v>
      </c>
      <c r="S940" s="5">
        <v>0</v>
      </c>
      <c r="T940" s="5">
        <v>0</v>
      </c>
      <c r="U940" s="5">
        <v>0</v>
      </c>
    </row>
    <row r="941">
      <c r="A941" s="20" t="s">
        <v>2358</v>
      </c>
      <c r="B941" s="13" t="str">
        <f>HYPERLINK("http://www.viralnova.com/tweets-accident/","http://www.viralnova.com/tweets-accident/")</f>
        <v>http://www.viralnova.com/tweets-accident/</v>
      </c>
      <c r="C941" s="5">
        <v>90</v>
      </c>
      <c r="D941" s="5" t="s">
        <v>219</v>
      </c>
      <c r="E941" s="5" t="s">
        <v>219</v>
      </c>
      <c r="F941" s="5"/>
      <c r="G941" s="5" t="s">
        <v>219</v>
      </c>
      <c r="H941" s="5"/>
      <c r="I941" s="5" t="s">
        <v>219</v>
      </c>
      <c r="J941" s="5">
        <v>0</v>
      </c>
      <c r="K941" s="5">
        <v>0</v>
      </c>
      <c r="L941" s="5">
        <v>0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5">
        <v>0</v>
      </c>
      <c r="S941" s="5">
        <v>0</v>
      </c>
      <c r="T941" s="5">
        <v>0</v>
      </c>
      <c r="U941" s="5">
        <v>0</v>
      </c>
    </row>
    <row r="942">
      <c r="A942" s="20" t="s">
        <v>2359</v>
      </c>
      <c r="B942" s="13" t="str">
        <f>HYPERLINK("http://www.viralnova.com/100-year-old-yearbook/","http://www.viralnova.com/100-year-old-yearbook/")</f>
        <v>http://www.viralnova.com/100-year-old-yearbook/</v>
      </c>
      <c r="C942" s="5">
        <v>61</v>
      </c>
      <c r="D942" s="5" t="s">
        <v>219</v>
      </c>
      <c r="E942" s="5" t="s">
        <v>219</v>
      </c>
      <c r="F942" s="5"/>
      <c r="G942" s="5" t="s">
        <v>219</v>
      </c>
      <c r="H942" s="5"/>
      <c r="I942" s="5" t="s">
        <v>219</v>
      </c>
      <c r="J942" s="5">
        <v>0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0</v>
      </c>
      <c r="S942" s="5">
        <v>0</v>
      </c>
      <c r="T942" s="5">
        <v>0</v>
      </c>
      <c r="U942" s="5">
        <v>0</v>
      </c>
    </row>
    <row r="943">
      <c r="A943" s="20" t="s">
        <v>2360</v>
      </c>
      <c r="B943" s="13" t="str">
        <f>HYPERLINK("http://www.viralnova.com/message-in-bottle/","http://www.viralnova.com/message-in-bottle/")</f>
        <v>http://www.viralnova.com/message-in-bottle/</v>
      </c>
      <c r="C943" s="5">
        <v>75</v>
      </c>
      <c r="D943" s="5" t="s">
        <v>219</v>
      </c>
      <c r="E943" s="5" t="s">
        <v>219</v>
      </c>
      <c r="F943" s="5"/>
      <c r="G943" s="5" t="s">
        <v>219</v>
      </c>
      <c r="H943" s="5"/>
      <c r="I943" s="5" t="s">
        <v>219</v>
      </c>
      <c r="J943" s="5">
        <v>0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>
        <v>0</v>
      </c>
      <c r="T943" s="5">
        <v>0</v>
      </c>
      <c r="U943" s="5">
        <v>0</v>
      </c>
    </row>
    <row r="944">
      <c r="A944" s="20" t="s">
        <v>2361</v>
      </c>
      <c r="B944" s="13" t="str">
        <f>HYPERLINK("http://www.viralnova.com/cheetahs-play/","http://www.viralnova.com/cheetahs-play/")</f>
        <v>http://www.viralnova.com/cheetahs-play/</v>
      </c>
      <c r="C944" s="5">
        <v>62</v>
      </c>
      <c r="D944" s="5" t="s">
        <v>219</v>
      </c>
      <c r="E944" s="5" t="s">
        <v>218</v>
      </c>
      <c r="F944" s="5"/>
      <c r="G944" s="5" t="s">
        <v>219</v>
      </c>
      <c r="H944" s="5"/>
      <c r="I944" s="5" t="s">
        <v>219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5">
        <v>0</v>
      </c>
      <c r="R944" s="5">
        <v>0</v>
      </c>
      <c r="S944" s="5">
        <v>0</v>
      </c>
      <c r="T944" s="5">
        <v>0</v>
      </c>
      <c r="U944" s="5">
        <v>0</v>
      </c>
    </row>
    <row r="945">
      <c r="A945" s="20" t="s">
        <v>2362</v>
      </c>
      <c r="B945" s="13" t="str">
        <f>HYPERLINK("http://www.viralnova.com/recreate-childhood-photos/","http://www.viralnova.com/recreate-childhood-photos/")</f>
        <v>http://www.viralnova.com/recreate-childhood-photos/</v>
      </c>
      <c r="C945" s="5">
        <v>57</v>
      </c>
      <c r="D945" s="5" t="s">
        <v>219</v>
      </c>
      <c r="E945" s="5" t="s">
        <v>219</v>
      </c>
      <c r="F945" s="5"/>
      <c r="G945" s="5" t="s">
        <v>219</v>
      </c>
      <c r="H945" s="5"/>
      <c r="I945" s="5" t="s">
        <v>219</v>
      </c>
      <c r="J945" s="5">
        <v>0</v>
      </c>
      <c r="K945" s="5">
        <v>0</v>
      </c>
      <c r="L945" s="5">
        <v>0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0</v>
      </c>
      <c r="S945" s="5">
        <v>0</v>
      </c>
      <c r="T945" s="5">
        <v>0</v>
      </c>
      <c r="U945" s="5">
        <v>0</v>
      </c>
    </row>
    <row r="946">
      <c r="A946" s="20" t="s">
        <v>2363</v>
      </c>
      <c r="B946" s="13" t="str">
        <f>HYPERLINK("http://www.viralnova.com/present-for-mom/","http://www.viralnova.com/present-for-mom/")</f>
        <v>http://www.viralnova.com/present-for-mom/</v>
      </c>
      <c r="C946" s="5">
        <v>95</v>
      </c>
      <c r="D946" s="5" t="s">
        <v>219</v>
      </c>
      <c r="E946" s="5" t="s">
        <v>219</v>
      </c>
      <c r="F946" s="5"/>
      <c r="G946" s="5" t="s">
        <v>219</v>
      </c>
      <c r="H946" s="5"/>
      <c r="I946" s="5" t="s">
        <v>219</v>
      </c>
      <c r="J946" s="5">
        <v>0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0</v>
      </c>
      <c r="S946" s="5">
        <v>0</v>
      </c>
      <c r="T946" s="5">
        <v>0</v>
      </c>
      <c r="U946" s="5">
        <v>0</v>
      </c>
    </row>
    <row r="947">
      <c r="A947" s="20" t="s">
        <v>2364</v>
      </c>
      <c r="B947" s="13" t="str">
        <f>HYPERLINK("http://www.viralnova.com/deer-and-cat/","http://www.viralnova.com/deer-and-cat/")</f>
        <v>http://www.viralnova.com/deer-and-cat/</v>
      </c>
      <c r="C947" s="5">
        <v>96</v>
      </c>
      <c r="D947" s="5" t="s">
        <v>219</v>
      </c>
      <c r="E947" s="5" t="s">
        <v>219</v>
      </c>
      <c r="F947" s="5"/>
      <c r="G947" s="5" t="s">
        <v>219</v>
      </c>
      <c r="H947" s="5"/>
      <c r="I947" s="5" t="s">
        <v>219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0</v>
      </c>
      <c r="S947" s="5">
        <v>0</v>
      </c>
      <c r="T947" s="5">
        <v>0</v>
      </c>
      <c r="U947" s="5">
        <v>0</v>
      </c>
    </row>
    <row r="948">
      <c r="A948" s="20" t="s">
        <v>2365</v>
      </c>
      <c r="B948" s="13" t="str">
        <f>HYPERLINK("http://www.viralnova.com/family-photos-every-year/","http://www.viralnova.com/family-photos-every-year/")</f>
        <v>http://www.viralnova.com/family-photos-every-year/</v>
      </c>
      <c r="C948" s="5">
        <v>73</v>
      </c>
      <c r="D948" s="5" t="s">
        <v>219</v>
      </c>
      <c r="E948" s="5" t="s">
        <v>219</v>
      </c>
      <c r="F948" s="5"/>
      <c r="G948" s="5" t="s">
        <v>219</v>
      </c>
      <c r="H948" s="5"/>
      <c r="I948" s="5" t="s">
        <v>219</v>
      </c>
      <c r="J948" s="5">
        <v>0</v>
      </c>
      <c r="K948" s="5">
        <v>0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5">
        <v>0</v>
      </c>
      <c r="R948" s="5">
        <v>0</v>
      </c>
      <c r="S948" s="5">
        <v>0</v>
      </c>
      <c r="T948" s="5">
        <v>0</v>
      </c>
      <c r="U948" s="5">
        <v>0</v>
      </c>
    </row>
    <row r="949">
      <c r="A949" s="20" t="s">
        <v>2366</v>
      </c>
      <c r="B949" s="13" t="str">
        <f>HYPERLINK("http://www.viralnova.com/lives-in-cages/","http://www.viralnova.com/lives-in-cages/")</f>
        <v>http://www.viralnova.com/lives-in-cages/</v>
      </c>
      <c r="C949" s="5">
        <v>83</v>
      </c>
      <c r="D949" s="5" t="s">
        <v>219</v>
      </c>
      <c r="E949" s="5" t="s">
        <v>219</v>
      </c>
      <c r="F949" s="5"/>
      <c r="G949" s="5" t="s">
        <v>219</v>
      </c>
      <c r="H949" s="5"/>
      <c r="I949" s="5" t="s">
        <v>219</v>
      </c>
      <c r="J949" s="5">
        <v>0</v>
      </c>
      <c r="K949" s="5">
        <v>0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0</v>
      </c>
      <c r="S949" s="5">
        <v>0</v>
      </c>
      <c r="T949" s="5">
        <v>0</v>
      </c>
      <c r="U949" s="5">
        <v>0</v>
      </c>
    </row>
    <row r="950">
      <c r="A950" s="20" t="s">
        <v>2367</v>
      </c>
      <c r="B950" s="13" t="str">
        <f>HYPERLINK("http://www.viralnova.com/woman-robbed/","http://www.viralnova.com/woman-robbed/")</f>
        <v>http://www.viralnova.com/woman-robbed/</v>
      </c>
      <c r="C950" s="5">
        <v>70</v>
      </c>
      <c r="D950" s="5" t="s">
        <v>219</v>
      </c>
      <c r="E950" s="5" t="s">
        <v>219</v>
      </c>
      <c r="F950" s="5"/>
      <c r="G950" s="5" t="s">
        <v>219</v>
      </c>
      <c r="H950" s="5"/>
      <c r="I950" s="5" t="s">
        <v>219</v>
      </c>
      <c r="J950" s="5">
        <v>0</v>
      </c>
      <c r="K950" s="5">
        <v>0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0</v>
      </c>
      <c r="S950" s="5">
        <v>0</v>
      </c>
      <c r="T950" s="5">
        <v>0</v>
      </c>
      <c r="U950" s="5">
        <v>0</v>
      </c>
    </row>
    <row r="951">
      <c r="A951" s="20" t="s">
        <v>2368</v>
      </c>
      <c r="B951" s="13" t="str">
        <f>HYPERLINK("http://www.viralnova.com/camper-project/","http://www.viralnova.com/camper-project/")</f>
        <v>http://www.viralnova.com/camper-project/</v>
      </c>
      <c r="C951" s="5">
        <v>89</v>
      </c>
      <c r="D951" s="5" t="s">
        <v>219</v>
      </c>
      <c r="E951" s="5" t="s">
        <v>219</v>
      </c>
      <c r="F951" s="5"/>
      <c r="G951" s="5" t="s">
        <v>219</v>
      </c>
      <c r="H951" s="5"/>
      <c r="I951" s="5" t="s">
        <v>219</v>
      </c>
      <c r="J951" s="5">
        <v>0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  <c r="S951" s="5">
        <v>0</v>
      </c>
      <c r="T951" s="5">
        <v>0</v>
      </c>
      <c r="U951" s="5">
        <v>0</v>
      </c>
    </row>
    <row r="952">
      <c r="A952" s="20" t="s">
        <v>2369</v>
      </c>
      <c r="B952" s="13" t="str">
        <f>HYPERLINK("http://www.viralnova.com/college-student-paralyzed-dad/","http://www.viralnova.com/college-student-paralyzed-dad/")</f>
        <v>http://www.viralnova.com/college-student-paralyzed-dad/</v>
      </c>
      <c r="C952" s="5">
        <v>91</v>
      </c>
      <c r="D952" s="5" t="s">
        <v>219</v>
      </c>
      <c r="E952" s="5" t="s">
        <v>219</v>
      </c>
      <c r="F952" s="5"/>
      <c r="G952" s="5" t="s">
        <v>219</v>
      </c>
      <c r="H952" s="5"/>
      <c r="I952" s="5" t="s">
        <v>219</v>
      </c>
      <c r="J952" s="5">
        <v>0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0</v>
      </c>
      <c r="S952" s="5">
        <v>0</v>
      </c>
      <c r="T952" s="5">
        <v>0</v>
      </c>
      <c r="U952" s="5">
        <v>0</v>
      </c>
    </row>
    <row r="953">
      <c r="A953" s="20" t="s">
        <v>2370</v>
      </c>
      <c r="B953" s="13" t="str">
        <f>HYPERLINK("http://www.viralnova.com/hidden-dam/","http://www.viralnova.com/hidden-dam/")</f>
        <v>http://www.viralnova.com/hidden-dam/</v>
      </c>
      <c r="C953" s="5">
        <v>59</v>
      </c>
      <c r="D953" s="5" t="s">
        <v>219</v>
      </c>
      <c r="E953" s="5" t="s">
        <v>219</v>
      </c>
      <c r="F953" s="5"/>
      <c r="G953" s="5" t="s">
        <v>219</v>
      </c>
      <c r="H953" s="5"/>
      <c r="I953" s="5" t="s">
        <v>219</v>
      </c>
      <c r="J953" s="5">
        <v>0</v>
      </c>
      <c r="K953" s="5">
        <v>0</v>
      </c>
      <c r="L953" s="5">
        <v>0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  <c r="S953" s="5">
        <v>0</v>
      </c>
      <c r="T953" s="5">
        <v>0</v>
      </c>
      <c r="U953" s="5">
        <v>0</v>
      </c>
    </row>
    <row r="954">
      <c r="A954" s="20" t="s">
        <v>2371</v>
      </c>
      <c r="B954" s="13" t="str">
        <f>HYPERLINK("http://www.viralnova.com/what-happened-during-these-11-selfies-is-simply-insane-especially-the-last-one-whoa/","http://www.viralnova.com/what-happened-during-these-11-selfies-is-simply-insane-especially-the-last-one-whoa/")</f>
        <v>http://www.viralnova.com/what-happened-during-these-11-selfies-is-simply-insane-especially-the-last-one-whoa/</v>
      </c>
      <c r="C954" s="5">
        <v>85</v>
      </c>
      <c r="D954" s="5" t="s">
        <v>219</v>
      </c>
      <c r="E954" s="5" t="s">
        <v>219</v>
      </c>
      <c r="F954" s="5"/>
      <c r="G954" s="5" t="s">
        <v>219</v>
      </c>
      <c r="H954" s="5"/>
      <c r="I954" s="5" t="s">
        <v>219</v>
      </c>
      <c r="J954" s="5">
        <v>0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0</v>
      </c>
      <c r="S954" s="5">
        <v>0</v>
      </c>
      <c r="T954" s="5">
        <v>0</v>
      </c>
      <c r="U954" s="5">
        <v>0</v>
      </c>
    </row>
    <row r="955">
      <c r="A955" s="20" t="s">
        <v>2372</v>
      </c>
      <c r="B955" s="13" t="str">
        <f>HYPERLINK("http://www.viralnova.com/dog-attacked-by-porcupine/","http://www.viralnova.com/dog-attacked-by-porcupine/")</f>
        <v>http://www.viralnova.com/dog-attacked-by-porcupine/</v>
      </c>
      <c r="C955" s="5">
        <v>78</v>
      </c>
      <c r="D955" s="5" t="s">
        <v>219</v>
      </c>
      <c r="E955" s="5" t="s">
        <v>219</v>
      </c>
      <c r="F955" s="5"/>
      <c r="G955" s="5" t="s">
        <v>219</v>
      </c>
      <c r="H955" s="5"/>
      <c r="I955" s="5" t="s">
        <v>219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0</v>
      </c>
      <c r="S955" s="5">
        <v>0</v>
      </c>
      <c r="T955" s="5">
        <v>0</v>
      </c>
      <c r="U955" s="5">
        <v>0</v>
      </c>
    </row>
    <row r="956">
      <c r="A956" s="20" t="s">
        <v>2373</v>
      </c>
      <c r="B956" s="13" t="str">
        <f>HYPERLINK("http://www.viralnova.com/k9-officer-death/","http://www.viralnova.com/k9-officer-death/")</f>
        <v>http://www.viralnova.com/k9-officer-death/</v>
      </c>
      <c r="C956" s="5">
        <v>90</v>
      </c>
      <c r="D956" s="5" t="s">
        <v>219</v>
      </c>
      <c r="E956" s="5" t="s">
        <v>219</v>
      </c>
      <c r="F956" s="5"/>
      <c r="G956" s="5" t="s">
        <v>219</v>
      </c>
      <c r="H956" s="5"/>
      <c r="I956" s="5" t="s">
        <v>219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  <c r="S956" s="5">
        <v>0</v>
      </c>
      <c r="T956" s="5">
        <v>0</v>
      </c>
      <c r="U956" s="5">
        <v>0</v>
      </c>
    </row>
    <row r="957">
      <c r="A957" s="20" t="s">
        <v>2374</v>
      </c>
      <c r="B957" s="13" t="str">
        <f>HYPERLINK("http://www.viralnova.com/ice-storm-flowers/","http://www.viralnova.com/ice-storm-flowers/")</f>
        <v>http://www.viralnova.com/ice-storm-flowers/</v>
      </c>
      <c r="C957" s="5">
        <v>83</v>
      </c>
      <c r="D957" s="5" t="s">
        <v>219</v>
      </c>
      <c r="E957" s="5" t="s">
        <v>219</v>
      </c>
      <c r="F957" s="5"/>
      <c r="G957" s="5" t="s">
        <v>219</v>
      </c>
      <c r="H957" s="5"/>
      <c r="I957" s="5" t="s">
        <v>219</v>
      </c>
      <c r="J957" s="5">
        <v>0</v>
      </c>
      <c r="K957" s="5">
        <v>0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  <c r="U957" s="5">
        <v>0</v>
      </c>
    </row>
    <row r="958">
      <c r="A958" s="20" t="s">
        <v>2375</v>
      </c>
      <c r="B958" s="13" t="str">
        <f>HYPERLINK("http://www.viralnova.com/homemade-telescope/","http://www.viralnova.com/homemade-telescope/")</f>
        <v>http://www.viralnova.com/homemade-telescope/</v>
      </c>
      <c r="C958" s="5">
        <v>85</v>
      </c>
      <c r="D958" s="5" t="s">
        <v>219</v>
      </c>
      <c r="E958" s="5" t="s">
        <v>219</v>
      </c>
      <c r="F958" s="5"/>
      <c r="G958" s="5" t="s">
        <v>219</v>
      </c>
      <c r="H958" s="5"/>
      <c r="I958" s="5" t="s">
        <v>219</v>
      </c>
      <c r="J958" s="5">
        <v>0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0</v>
      </c>
      <c r="S958" s="5">
        <v>0</v>
      </c>
      <c r="T958" s="5">
        <v>0</v>
      </c>
      <c r="U958" s="5">
        <v>0</v>
      </c>
    </row>
    <row r="959">
      <c r="A959" s="20" t="s">
        <v>2376</v>
      </c>
      <c r="B959" s="13" t="str">
        <f>HYPERLINK("http://www.viralnova.com/subway-art/","http://www.viralnova.com/subway-art/")</f>
        <v>http://www.viralnova.com/subway-art/</v>
      </c>
      <c r="C959" s="5">
        <v>93</v>
      </c>
      <c r="D959" s="5" t="s">
        <v>219</v>
      </c>
      <c r="E959" s="5" t="s">
        <v>219</v>
      </c>
      <c r="F959" s="5"/>
      <c r="G959" s="5" t="s">
        <v>219</v>
      </c>
      <c r="H959" s="5"/>
      <c r="I959" s="5" t="s">
        <v>219</v>
      </c>
      <c r="J959" s="5">
        <v>0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0</v>
      </c>
      <c r="S959" s="5">
        <v>0</v>
      </c>
      <c r="T959" s="5">
        <v>0</v>
      </c>
      <c r="U959" s="5">
        <v>0</v>
      </c>
    </row>
    <row r="960">
      <c r="A960" s="20" t="s">
        <v>2377</v>
      </c>
      <c r="B960" s="13" t="str">
        <f>HYPERLINK("http://www.viralnova.com/guardian-angel-child/","http://www.viralnova.com/guardian-angel-child/")</f>
        <v>http://www.viralnova.com/guardian-angel-child/</v>
      </c>
      <c r="C960" s="5">
        <v>83</v>
      </c>
      <c r="D960" s="5" t="s">
        <v>219</v>
      </c>
      <c r="E960" s="5" t="s">
        <v>219</v>
      </c>
      <c r="F960" s="5"/>
      <c r="G960" s="5" t="s">
        <v>219</v>
      </c>
      <c r="H960" s="5"/>
      <c r="I960" s="5" t="s">
        <v>219</v>
      </c>
      <c r="J960" s="5">
        <v>0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0</v>
      </c>
      <c r="S960" s="5">
        <v>0</v>
      </c>
      <c r="T960" s="5">
        <v>0</v>
      </c>
      <c r="U960" s="5">
        <v>0</v>
      </c>
    </row>
    <row r="961">
      <c r="A961" s="20" t="s">
        <v>2378</v>
      </c>
      <c r="B961" s="13" t="str">
        <f>HYPERLINK("http://www.viralnova.com/pope-kisses-man/","http://www.viralnova.com/pope-kisses-man/")</f>
        <v>http://www.viralnova.com/pope-kisses-man/</v>
      </c>
      <c r="C961" s="5">
        <v>69</v>
      </c>
      <c r="D961" s="5" t="s">
        <v>219</v>
      </c>
      <c r="E961" s="5" t="s">
        <v>219</v>
      </c>
      <c r="F961" s="5"/>
      <c r="G961" s="5" t="s">
        <v>219</v>
      </c>
      <c r="H961" s="5"/>
      <c r="I961" s="5" t="s">
        <v>219</v>
      </c>
      <c r="J961" s="5">
        <v>0</v>
      </c>
      <c r="K961" s="5">
        <v>0</v>
      </c>
      <c r="L961" s="5">
        <v>0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0</v>
      </c>
      <c r="S961" s="5">
        <v>0</v>
      </c>
      <c r="T961" s="5">
        <v>0</v>
      </c>
      <c r="U961" s="5">
        <v>0</v>
      </c>
    </row>
    <row r="962">
      <c r="A962" s="20" t="s">
        <v>2379</v>
      </c>
      <c r="B962" s="13" t="str">
        <f>HYPERLINK("http://www.viralnova.com/what-these-dragon-blood-trees-do-is-straight-out-of-mythology-except-its-completely-real/","http://www.viralnova.com/what-these-dragon-blood-trees-do-is-straight-out-of-mythology-except-its-completely-real/")</f>
        <v>http://www.viralnova.com/what-these-dragon-blood-trees-do-is-straight-out-of-mythology-except-its-completely-real/</v>
      </c>
      <c r="C962" s="5">
        <v>91</v>
      </c>
      <c r="D962" s="5" t="s">
        <v>219</v>
      </c>
      <c r="E962" s="5" t="s">
        <v>219</v>
      </c>
      <c r="F962" s="5"/>
      <c r="G962" s="5" t="s">
        <v>219</v>
      </c>
      <c r="H962" s="5"/>
      <c r="I962" s="5" t="s">
        <v>219</v>
      </c>
      <c r="J962" s="5">
        <v>0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5">
        <v>0</v>
      </c>
      <c r="R962" s="5">
        <v>0</v>
      </c>
      <c r="S962" s="5">
        <v>0</v>
      </c>
      <c r="T962" s="5">
        <v>0</v>
      </c>
      <c r="U962" s="5">
        <v>0</v>
      </c>
    </row>
    <row r="963">
      <c r="A963" s="20" t="s">
        <v>2380</v>
      </c>
      <c r="B963" s="13" t="str">
        <f>HYPERLINK("http://www.viralnova.com/christmas-calendar/","http://www.viralnova.com/christmas-calendar/")</f>
        <v>http://www.viralnova.com/christmas-calendar/</v>
      </c>
      <c r="C963" s="5">
        <v>95</v>
      </c>
      <c r="D963" s="5" t="s">
        <v>219</v>
      </c>
      <c r="E963" s="5" t="s">
        <v>219</v>
      </c>
      <c r="F963" s="5"/>
      <c r="G963" s="5" t="s">
        <v>219</v>
      </c>
      <c r="H963" s="5"/>
      <c r="I963" s="5" t="s">
        <v>219</v>
      </c>
      <c r="J963" s="5">
        <v>0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0</v>
      </c>
      <c r="S963" s="5">
        <v>0</v>
      </c>
      <c r="T963" s="5">
        <v>0</v>
      </c>
      <c r="U963" s="5">
        <v>0</v>
      </c>
    </row>
    <row r="964">
      <c r="A964" s="20" t="s">
        <v>2381</v>
      </c>
      <c r="B964" s="13" t="str">
        <f>HYPERLINK("http://www.viralnova.com/twins-hug/","http://www.viralnova.com/twins-hug/")</f>
        <v>http://www.viralnova.com/twins-hug/</v>
      </c>
      <c r="C964" s="5">
        <v>97</v>
      </c>
      <c r="D964" s="5" t="s">
        <v>219</v>
      </c>
      <c r="E964" s="5" t="s">
        <v>219</v>
      </c>
      <c r="F964" s="5"/>
      <c r="G964" s="5" t="s">
        <v>219</v>
      </c>
      <c r="H964" s="5"/>
      <c r="I964" s="5" t="s">
        <v>219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0</v>
      </c>
      <c r="T964" s="5">
        <v>0</v>
      </c>
      <c r="U964" s="5">
        <v>0</v>
      </c>
    </row>
    <row r="965">
      <c r="A965" s="20" t="s">
        <v>2382</v>
      </c>
      <c r="B965" s="13" t="str">
        <f>HYPERLINK("http://www.viralnova.com/luxury-rv-bus/","http://www.viralnova.com/luxury-rv-bus/")</f>
        <v>http://www.viralnova.com/luxury-rv-bus/</v>
      </c>
      <c r="C965" s="5">
        <v>89</v>
      </c>
      <c r="D965" s="5" t="s">
        <v>219</v>
      </c>
      <c r="E965" s="5" t="s">
        <v>219</v>
      </c>
      <c r="F965" s="5"/>
      <c r="G965" s="5" t="s">
        <v>219</v>
      </c>
      <c r="H965" s="5"/>
      <c r="I965" s="5" t="s">
        <v>219</v>
      </c>
      <c r="J965" s="5">
        <v>0</v>
      </c>
      <c r="K965" s="5">
        <v>0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>
        <v>0</v>
      </c>
      <c r="T965" s="5">
        <v>0</v>
      </c>
      <c r="U965" s="5">
        <v>0</v>
      </c>
    </row>
    <row r="966">
      <c r="A966" s="20" t="s">
        <v>2383</v>
      </c>
      <c r="B966" s="13" t="str">
        <f>HYPERLINK("http://www.viralnova.com/pregnant-mother-abduction/","http://www.viralnova.com/pregnant-mother-abduction/")</f>
        <v>http://www.viralnova.com/pregnant-mother-abduction/</v>
      </c>
      <c r="C966" s="5">
        <v>101</v>
      </c>
      <c r="D966" s="5" t="s">
        <v>219</v>
      </c>
      <c r="E966" s="5" t="s">
        <v>219</v>
      </c>
      <c r="F966" s="5"/>
      <c r="G966" s="5" t="s">
        <v>219</v>
      </c>
      <c r="H966" s="5"/>
      <c r="I966" s="5" t="s">
        <v>219</v>
      </c>
      <c r="J966" s="5">
        <v>0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5">
        <v>0</v>
      </c>
      <c r="S966" s="5">
        <v>0</v>
      </c>
      <c r="T966" s="5">
        <v>0</v>
      </c>
      <c r="U966" s="5">
        <v>0</v>
      </c>
    </row>
    <row r="967">
      <c r="A967" s="20" t="s">
        <v>2384</v>
      </c>
      <c r="B967" s="13" t="str">
        <f>HYPERLINK("http://www.viralnova.com/backyard-igloo/","http://www.viralnova.com/backyard-igloo/")</f>
        <v>http://www.viralnova.com/backyard-igloo/</v>
      </c>
      <c r="C967" s="5">
        <v>87</v>
      </c>
      <c r="D967" s="5" t="s">
        <v>219</v>
      </c>
      <c r="E967" s="5" t="s">
        <v>219</v>
      </c>
      <c r="F967" s="5"/>
      <c r="G967" s="5" t="s">
        <v>219</v>
      </c>
      <c r="H967" s="5"/>
      <c r="I967" s="5" t="s">
        <v>219</v>
      </c>
      <c r="J967" s="5"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>
        <v>0</v>
      </c>
      <c r="T967" s="5">
        <v>0</v>
      </c>
      <c r="U967" s="5">
        <v>0</v>
      </c>
    </row>
    <row r="968">
      <c r="A968" s="20" t="s">
        <v>2385</v>
      </c>
      <c r="B968" s="13" t="str">
        <f>HYPERLINK("http://www.viralnova.com/elephant-mourns/","http://www.viralnova.com/elephant-mourns/")</f>
        <v>http://www.viralnova.com/elephant-mourns/</v>
      </c>
      <c r="C968" s="5">
        <v>85</v>
      </c>
      <c r="D968" s="5" t="s">
        <v>219</v>
      </c>
      <c r="E968" s="5" t="s">
        <v>219</v>
      </c>
      <c r="F968" s="5"/>
      <c r="G968" s="5" t="s">
        <v>219</v>
      </c>
      <c r="H968" s="5"/>
      <c r="I968" s="5" t="s">
        <v>219</v>
      </c>
      <c r="J968" s="5">
        <v>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</row>
    <row r="969">
      <c r="A969" s="20" t="s">
        <v>2386</v>
      </c>
      <c r="B969" s="13" t="str">
        <f>HYPERLINK("http://www.viralnova.com/korean-artist/","http://www.viralnova.com/korean-artist/")</f>
        <v>http://www.viralnova.com/korean-artist/</v>
      </c>
      <c r="C969" s="5">
        <v>95</v>
      </c>
      <c r="D969" s="5" t="s">
        <v>219</v>
      </c>
      <c r="E969" s="5" t="s">
        <v>219</v>
      </c>
      <c r="F969" s="5"/>
      <c r="G969" s="5" t="s">
        <v>219</v>
      </c>
      <c r="H969" s="5"/>
      <c r="I969" s="5" t="s">
        <v>219</v>
      </c>
      <c r="J969" s="5">
        <v>0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0</v>
      </c>
      <c r="T969" s="5">
        <v>0</v>
      </c>
      <c r="U969" s="5">
        <v>0</v>
      </c>
    </row>
    <row r="970">
      <c r="A970" s="20" t="s">
        <v>2387</v>
      </c>
      <c r="B970" s="13" t="str">
        <f>HYPERLINK("http://www.viralnova.com/what-this-guy-came-home-to-is-my-worst-nightmare-seriously-get-me-out-of-here/","http://www.viralnova.com/what-this-guy-came-home-to-is-my-worst-nightmare-seriously-get-me-out-of-here/")</f>
        <v>http://www.viralnova.com/what-this-guy-came-home-to-is-my-worst-nightmare-seriously-get-me-out-of-here/</v>
      </c>
      <c r="C970" s="5">
        <v>80</v>
      </c>
      <c r="D970" s="5" t="s">
        <v>219</v>
      </c>
      <c r="E970" s="5" t="s">
        <v>219</v>
      </c>
      <c r="F970" s="5"/>
      <c r="G970" s="5" t="s">
        <v>219</v>
      </c>
      <c r="H970" s="5"/>
      <c r="I970" s="5" t="s">
        <v>219</v>
      </c>
      <c r="J970" s="5">
        <v>0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5">
        <v>0</v>
      </c>
      <c r="S970" s="5">
        <v>0</v>
      </c>
      <c r="T970" s="5">
        <v>0</v>
      </c>
      <c r="U970" s="5">
        <v>0</v>
      </c>
    </row>
    <row r="971">
      <c r="A971" s="20" t="s">
        <v>2388</v>
      </c>
      <c r="B971" s="13" t="str">
        <f>HYPERLINK("http://www.viralnova.com/pirate-cooler/","http://www.viralnova.com/pirate-cooler/")</f>
        <v>http://www.viralnova.com/pirate-cooler/</v>
      </c>
      <c r="C971" s="5">
        <v>86</v>
      </c>
      <c r="D971" s="5" t="s">
        <v>219</v>
      </c>
      <c r="E971" s="5" t="s">
        <v>219</v>
      </c>
      <c r="F971" s="5"/>
      <c r="G971" s="5" t="s">
        <v>219</v>
      </c>
      <c r="H971" s="5"/>
      <c r="I971" s="5" t="s">
        <v>219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0</v>
      </c>
      <c r="S971" s="5">
        <v>0</v>
      </c>
      <c r="T971" s="5">
        <v>0</v>
      </c>
      <c r="U971" s="5">
        <v>0</v>
      </c>
    </row>
    <row r="972">
      <c r="A972" s="20" t="s">
        <v>2389</v>
      </c>
      <c r="B972" s="13" t="str">
        <f>HYPERLINK("http://www.viralnova.com/drop-box-babies/","http://www.viralnova.com/drop-box-babies/")</f>
        <v>http://www.viralnova.com/drop-box-babies/</v>
      </c>
      <c r="C972" s="5">
        <v>87</v>
      </c>
      <c r="D972" s="5" t="s">
        <v>219</v>
      </c>
      <c r="E972" s="5" t="s">
        <v>219</v>
      </c>
      <c r="F972" s="5"/>
      <c r="G972" s="5" t="s">
        <v>219</v>
      </c>
      <c r="H972" s="5"/>
      <c r="I972" s="5" t="s">
        <v>219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5">
        <v>0</v>
      </c>
      <c r="S972" s="5">
        <v>0</v>
      </c>
      <c r="T972" s="5">
        <v>0</v>
      </c>
      <c r="U972" s="5">
        <v>0</v>
      </c>
    </row>
    <row r="973">
      <c r="A973" s="20" t="s">
        <v>2390</v>
      </c>
      <c r="B973" s="13" t="str">
        <f>HYPERLINK("http://www.viralnova.com/what-this-man-and-his-daughter-just-did-to-their-game-room-is-epic-you-have-to-see-this/","http://www.viralnova.com/what-this-man-and-his-daughter-just-did-to-their-game-room-is-epic-you-have-to-see-this/")</f>
        <v>http://www.viralnova.com/what-this-man-and-his-daughter-just-did-to-their-game-room-is-epic-you-have-to-see-this/</v>
      </c>
      <c r="C973" s="5">
        <v>89</v>
      </c>
      <c r="D973" s="5" t="s">
        <v>219</v>
      </c>
      <c r="E973" s="5" t="s">
        <v>219</v>
      </c>
      <c r="F973" s="5"/>
      <c r="G973" s="5" t="s">
        <v>219</v>
      </c>
      <c r="H973" s="5"/>
      <c r="I973" s="5" t="s">
        <v>219</v>
      </c>
      <c r="J973" s="5">
        <v>0</v>
      </c>
      <c r="K973" s="5">
        <v>0</v>
      </c>
      <c r="L973" s="5">
        <v>0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0</v>
      </c>
      <c r="S973" s="5">
        <v>0</v>
      </c>
      <c r="T973" s="5">
        <v>0</v>
      </c>
      <c r="U973" s="5">
        <v>0</v>
      </c>
    </row>
    <row r="974">
      <c r="A974" s="20" t="s">
        <v>2391</v>
      </c>
      <c r="B974" s="13" t="str">
        <f>HYPERLINK("http://www.viralnova.com/beaten-into-coma/","http://www.viralnova.com/beaten-into-coma/")</f>
        <v>http://www.viralnova.com/beaten-into-coma/</v>
      </c>
      <c r="C974" s="5">
        <v>87</v>
      </c>
      <c r="D974" s="5" t="s">
        <v>219</v>
      </c>
      <c r="E974" s="5" t="s">
        <v>219</v>
      </c>
      <c r="F974" s="5"/>
      <c r="G974" s="5" t="s">
        <v>219</v>
      </c>
      <c r="H974" s="5"/>
      <c r="I974" s="5" t="s">
        <v>219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5">
        <v>0</v>
      </c>
      <c r="R974" s="5">
        <v>0</v>
      </c>
      <c r="S974" s="5">
        <v>0</v>
      </c>
      <c r="T974" s="5">
        <v>0</v>
      </c>
      <c r="U974" s="5">
        <v>0</v>
      </c>
    </row>
    <row r="975">
      <c r="A975" s="20" t="s">
        <v>2392</v>
      </c>
      <c r="B975" s="13" t="str">
        <f>HYPERLINK("http://www.viralnova.com/what-this-pilot-did-after-a-hungry-bear-ripped-his-plane-to-pieces-is-pure-genius-and-frightening/","http://www.viralnova.com/what-this-pilot-did-after-a-hungry-bear-ripped-his-plane-to-pieces-is-pure-genius-and-frightening/")</f>
        <v>http://www.viralnova.com/what-this-pilot-did-after-a-hungry-bear-ripped-his-plane-to-pieces-is-pure-genius-and-frightening/</v>
      </c>
      <c r="C975" s="5">
        <v>99</v>
      </c>
      <c r="D975" s="5" t="s">
        <v>219</v>
      </c>
      <c r="E975" s="5" t="s">
        <v>219</v>
      </c>
      <c r="F975" s="5"/>
      <c r="G975" s="5" t="s">
        <v>219</v>
      </c>
      <c r="H975" s="5"/>
      <c r="I975" s="5" t="s">
        <v>219</v>
      </c>
      <c r="J975" s="5">
        <v>0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5">
        <v>0</v>
      </c>
      <c r="S975" s="5">
        <v>0</v>
      </c>
      <c r="T975" s="5">
        <v>0</v>
      </c>
      <c r="U975" s="5">
        <v>0</v>
      </c>
    </row>
    <row r="976">
      <c r="A976" s="20" t="s">
        <v>2393</v>
      </c>
      <c r="B976" s="13" t="str">
        <f>HYPERLINK("http://www.viralnova.com/touching-animal-crossing-story/","http://www.viralnova.com/touching-animal-crossing-story/")</f>
        <v>http://www.viralnova.com/touching-animal-crossing-story/</v>
      </c>
      <c r="C976" s="5">
        <v>95</v>
      </c>
      <c r="D976" s="5" t="s">
        <v>219</v>
      </c>
      <c r="E976" s="5" t="s">
        <v>219</v>
      </c>
      <c r="F976" s="5"/>
      <c r="G976" s="5" t="s">
        <v>219</v>
      </c>
      <c r="H976" s="5"/>
      <c r="I976" s="5" t="s">
        <v>219</v>
      </c>
      <c r="J976" s="5">
        <v>0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0</v>
      </c>
      <c r="S976" s="5">
        <v>0</v>
      </c>
      <c r="T976" s="5">
        <v>0</v>
      </c>
      <c r="U976" s="5">
        <v>0</v>
      </c>
    </row>
    <row r="977">
      <c r="A977" s="20" t="s">
        <v>2394</v>
      </c>
      <c r="B977" s="13" t="str">
        <f>HYPERLINK("http://www.viralnova.com/knex-machine/","http://www.viralnova.com/knex-machine/")</f>
        <v>http://www.viralnova.com/knex-machine/</v>
      </c>
      <c r="C977" s="5">
        <v>95</v>
      </c>
      <c r="D977" s="5" t="s">
        <v>219</v>
      </c>
      <c r="E977" s="5" t="s">
        <v>219</v>
      </c>
      <c r="F977" s="5"/>
      <c r="G977" s="5" t="s">
        <v>219</v>
      </c>
      <c r="H977" s="5"/>
      <c r="I977" s="5" t="s">
        <v>219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</row>
    <row r="978">
      <c r="A978" s="20" t="s">
        <v>2395</v>
      </c>
      <c r="B978" s="13" t="str">
        <f>HYPERLINK("http://www.viralnova.com/lioness-saves-lion/","http://www.viralnova.com/lioness-saves-lion/")</f>
        <v>http://www.viralnova.com/lioness-saves-lion/</v>
      </c>
      <c r="C978" s="5">
        <v>86</v>
      </c>
      <c r="D978" s="5" t="s">
        <v>219</v>
      </c>
      <c r="E978" s="5" t="s">
        <v>219</v>
      </c>
      <c r="F978" s="5"/>
      <c r="G978" s="5" t="s">
        <v>219</v>
      </c>
      <c r="H978" s="5"/>
      <c r="I978" s="5" t="s">
        <v>219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0</v>
      </c>
      <c r="S978" s="5">
        <v>0</v>
      </c>
      <c r="T978" s="5">
        <v>0</v>
      </c>
      <c r="U978" s="5">
        <v>0</v>
      </c>
    </row>
    <row r="979">
      <c r="A979" s="20" t="s">
        <v>2396</v>
      </c>
      <c r="B979" s="13" t="str">
        <f>HYPERLINK("http://www.viralnova.com/touching-wedding/","http://www.viralnova.com/touching-wedding/")</f>
        <v>http://www.viralnova.com/touching-wedding/</v>
      </c>
      <c r="C979" s="5">
        <v>100</v>
      </c>
      <c r="D979" s="5" t="s">
        <v>219</v>
      </c>
      <c r="E979" s="5" t="s">
        <v>219</v>
      </c>
      <c r="F979" s="5"/>
      <c r="G979" s="5" t="s">
        <v>219</v>
      </c>
      <c r="H979" s="5"/>
      <c r="I979" s="5" t="s">
        <v>219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0</v>
      </c>
      <c r="S979" s="5">
        <v>0</v>
      </c>
      <c r="T979" s="5">
        <v>0</v>
      </c>
      <c r="U979" s="5">
        <v>0</v>
      </c>
    </row>
    <row r="980">
      <c r="A980" s="20" t="s">
        <v>2397</v>
      </c>
      <c r="B980" s="13" t="str">
        <f>HYPERLINK("http://www.viralnova.com/big-dogs/","http://www.viralnova.com/big-dogs/")</f>
        <v>http://www.viralnova.com/big-dogs/</v>
      </c>
      <c r="C980" s="5">
        <v>84</v>
      </c>
      <c r="D980" s="5" t="s">
        <v>219</v>
      </c>
      <c r="E980" s="5" t="s">
        <v>219</v>
      </c>
      <c r="F980" s="5"/>
      <c r="G980" s="5" t="s">
        <v>219</v>
      </c>
      <c r="H980" s="5"/>
      <c r="I980" s="5" t="s">
        <v>219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  <c r="U980" s="5">
        <v>0</v>
      </c>
    </row>
    <row r="981">
      <c r="A981" s="20" t="s">
        <v>2398</v>
      </c>
      <c r="B981" s="13" t="str">
        <f>HYPERLINK("http://www.viralnova.com/mirror-photos/","http://www.viralnova.com/mirror-photos/")</f>
        <v>http://www.viralnova.com/mirror-photos/</v>
      </c>
      <c r="C981" s="5">
        <v>75</v>
      </c>
      <c r="D981" s="5" t="s">
        <v>219</v>
      </c>
      <c r="E981" s="5" t="s">
        <v>219</v>
      </c>
      <c r="F981" s="5"/>
      <c r="G981" s="5" t="s">
        <v>218</v>
      </c>
      <c r="H981" s="5"/>
      <c r="I981" s="5" t="s">
        <v>219</v>
      </c>
      <c r="J981" s="5">
        <v>0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0</v>
      </c>
      <c r="T981" s="5">
        <v>0</v>
      </c>
      <c r="U981" s="5">
        <v>0</v>
      </c>
    </row>
    <row r="982">
      <c r="A982" s="20" t="s">
        <v>2399</v>
      </c>
      <c r="B982" s="13" t="str">
        <f>HYPERLINK("http://www.viralnova.com/19-worst-things/","http://www.viralnova.com/19-worst-things/")</f>
        <v>http://www.viralnova.com/19-worst-things/</v>
      </c>
      <c r="C982" s="5">
        <v>75</v>
      </c>
      <c r="D982" s="5" t="s">
        <v>219</v>
      </c>
      <c r="E982" s="5" t="s">
        <v>219</v>
      </c>
      <c r="F982" s="5"/>
      <c r="G982" s="5" t="s">
        <v>219</v>
      </c>
      <c r="H982" s="5"/>
      <c r="I982" s="5" t="s">
        <v>219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0</v>
      </c>
      <c r="S982" s="5">
        <v>0</v>
      </c>
      <c r="T982" s="5">
        <v>0</v>
      </c>
      <c r="U982" s="5">
        <v>0</v>
      </c>
    </row>
    <row r="983">
      <c r="A983" s="20" t="s">
        <v>2400</v>
      </c>
      <c r="B983" s="13" t="str">
        <f>HYPERLINK("http://www.viralnova.com/maggies-cafe/","http://www.viralnova.com/maggies-cafe/")</f>
        <v>http://www.viralnova.com/maggies-cafe/</v>
      </c>
      <c r="C983" s="5">
        <v>82</v>
      </c>
      <c r="D983" s="5" t="s">
        <v>219</v>
      </c>
      <c r="E983" s="5" t="s">
        <v>219</v>
      </c>
      <c r="F983" s="5"/>
      <c r="G983" s="5" t="s">
        <v>219</v>
      </c>
      <c r="H983" s="5"/>
      <c r="I983" s="5" t="s">
        <v>219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0</v>
      </c>
      <c r="T983" s="5">
        <v>0</v>
      </c>
      <c r="U983" s="5">
        <v>0</v>
      </c>
    </row>
    <row r="984">
      <c r="A984" s="20" t="s">
        <v>2401</v>
      </c>
      <c r="B984" s="13" t="str">
        <f>HYPERLINK("http://www.viralnova.com/why-this-girl-has-a-box-of-heads-is-even-more-disturbing-than-it-looks/","http://www.viralnova.com/why-this-girl-has-a-box-of-heads-is-even-more-disturbing-than-it-looks/")</f>
        <v>http://www.viralnova.com/why-this-girl-has-a-box-of-heads-is-even-more-disturbing-than-it-looks/</v>
      </c>
      <c r="C984" s="5">
        <v>71</v>
      </c>
      <c r="D984" s="5" t="s">
        <v>219</v>
      </c>
      <c r="E984" s="5" t="s">
        <v>219</v>
      </c>
      <c r="F984" s="5"/>
      <c r="G984" s="5" t="s">
        <v>218</v>
      </c>
      <c r="H984" s="5"/>
      <c r="I984" s="5" t="s">
        <v>219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0</v>
      </c>
      <c r="S984" s="5">
        <v>0</v>
      </c>
      <c r="T984" s="5">
        <v>0</v>
      </c>
      <c r="U984" s="5">
        <v>0</v>
      </c>
    </row>
    <row r="985">
      <c r="A985" s="20" t="s">
        <v>2402</v>
      </c>
      <c r="B985" s="13" t="str">
        <f>HYPERLINK("http://www.viralnova.com/inspirational-photo-egypt/","http://www.viralnova.com/inspirational-photo-egypt/")</f>
        <v>http://www.viralnova.com/inspirational-photo-egypt/</v>
      </c>
      <c r="C985" s="5">
        <v>68</v>
      </c>
      <c r="D985" s="5" t="s">
        <v>219</v>
      </c>
      <c r="E985" s="5" t="s">
        <v>219</v>
      </c>
      <c r="F985" s="5"/>
      <c r="G985" s="5" t="s">
        <v>219</v>
      </c>
      <c r="H985" s="5"/>
      <c r="I985" s="5" t="s">
        <v>219</v>
      </c>
      <c r="J985" s="5">
        <v>0</v>
      </c>
      <c r="K985" s="5">
        <v>0</v>
      </c>
      <c r="L985" s="5">
        <v>0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0</v>
      </c>
      <c r="S985" s="5">
        <v>0</v>
      </c>
      <c r="T985" s="5">
        <v>0</v>
      </c>
      <c r="U985" s="5">
        <v>0</v>
      </c>
    </row>
    <row r="986">
      <c r="A986" s="20" t="s">
        <v>2403</v>
      </c>
      <c r="B986" s="13" t="str">
        <f>HYPERLINK("http://www.viralnova.com/woman-is-reunited-with-fiance/","http://www.viralnova.com/woman-is-reunited-with-fiance/")</f>
        <v>http://www.viralnova.com/woman-is-reunited-with-fiance/</v>
      </c>
      <c r="C986" s="5">
        <v>54</v>
      </c>
      <c r="D986" s="5" t="s">
        <v>219</v>
      </c>
      <c r="E986" s="5" t="s">
        <v>219</v>
      </c>
      <c r="F986" s="5"/>
      <c r="G986" s="5" t="s">
        <v>219</v>
      </c>
      <c r="H986" s="5"/>
      <c r="I986" s="5" t="s">
        <v>219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0</v>
      </c>
      <c r="S986" s="5">
        <v>0</v>
      </c>
      <c r="T986" s="5">
        <v>0</v>
      </c>
      <c r="U986" s="5">
        <v>0</v>
      </c>
    </row>
    <row r="987">
      <c r="A987" s="20" t="s">
        <v>2404</v>
      </c>
      <c r="B987" s="13" t="str">
        <f>HYPERLINK("http://www.viralnova.com/woman-saves-a-dog-from-her-owner-who-threatened-to-shoot-him/","http://www.viralnova.com/woman-saves-a-dog-from-her-owner-who-threatened-to-shoot-him/")</f>
        <v>http://www.viralnova.com/woman-saves-a-dog-from-her-owner-who-threatened-to-shoot-him/</v>
      </c>
      <c r="C987" s="5">
        <v>60</v>
      </c>
      <c r="D987" s="5" t="s">
        <v>219</v>
      </c>
      <c r="E987" s="5" t="s">
        <v>219</v>
      </c>
      <c r="F987" s="5"/>
      <c r="G987" s="5" t="s">
        <v>219</v>
      </c>
      <c r="H987" s="5"/>
      <c r="I987" s="5" t="s">
        <v>219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0</v>
      </c>
      <c r="S987" s="5">
        <v>0</v>
      </c>
      <c r="T987" s="5">
        <v>0</v>
      </c>
      <c r="U987" s="5">
        <v>0</v>
      </c>
    </row>
    <row r="988">
      <c r="A988" s="20" t="s">
        <v>2405</v>
      </c>
      <c r="B988" s="13" t="str">
        <f>HYPERLINK("http://www.viralnova.com/orphaned-squirrels-save/","http://www.viralnova.com/orphaned-squirrels-save/")</f>
        <v>http://www.viralnova.com/orphaned-squirrels-save/</v>
      </c>
      <c r="C988" s="5">
        <v>50</v>
      </c>
      <c r="D988" s="5" t="s">
        <v>219</v>
      </c>
      <c r="E988" s="5" t="s">
        <v>219</v>
      </c>
      <c r="F988" s="5"/>
      <c r="G988" s="5" t="s">
        <v>219</v>
      </c>
      <c r="H988" s="5"/>
      <c r="I988" s="5" t="s">
        <v>219</v>
      </c>
      <c r="J988" s="5">
        <v>0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5">
        <v>0</v>
      </c>
      <c r="S988" s="5">
        <v>0</v>
      </c>
      <c r="T988" s="5">
        <v>0</v>
      </c>
      <c r="U988" s="5">
        <v>0</v>
      </c>
    </row>
    <row r="989">
      <c r="A989" s="20" t="s">
        <v>2406</v>
      </c>
      <c r="B989" s="13" t="str">
        <f>HYPERLINK("http://www.viralnova.com/i-seriously-have-no-idea-how-a-man-did-this-with-just-cardboard-and-box-cutters-unbelievable/","http://www.viralnova.com/i-seriously-have-no-idea-how-a-man-did-this-with-just-cardboard-and-box-cutters-unbelievable/")</f>
        <v>http://www.viralnova.com/i-seriously-have-no-idea-how-a-man-did-this-with-just-cardboard-and-box-cutters-unbelievable/</v>
      </c>
      <c r="C989" s="5">
        <v>81</v>
      </c>
      <c r="D989" s="5" t="s">
        <v>219</v>
      </c>
      <c r="E989" s="5" t="s">
        <v>219</v>
      </c>
      <c r="F989" s="5"/>
      <c r="G989" s="5" t="s">
        <v>219</v>
      </c>
      <c r="H989" s="5"/>
      <c r="I989" s="5" t="s">
        <v>219</v>
      </c>
      <c r="J989" s="5">
        <v>0</v>
      </c>
      <c r="K989" s="5">
        <v>0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  <c r="U989" s="5">
        <v>0</v>
      </c>
    </row>
    <row r="990">
      <c r="A990" s="20" t="s">
        <v>2407</v>
      </c>
      <c r="B990" s="13" t="str">
        <f>HYPERLINK("http://www.viralnova.com/forced-to-eat/","http://www.viralnova.com/forced-to-eat/")</f>
        <v>http://www.viralnova.com/forced-to-eat/</v>
      </c>
      <c r="C990" s="5">
        <v>80</v>
      </c>
      <c r="D990" s="5" t="s">
        <v>219</v>
      </c>
      <c r="E990" s="5" t="s">
        <v>219</v>
      </c>
      <c r="F990" s="5"/>
      <c r="G990" s="5" t="s">
        <v>219</v>
      </c>
      <c r="H990" s="5"/>
      <c r="I990" s="5" t="s">
        <v>219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</row>
    <row r="991">
      <c r="A991" s="20" t="s">
        <v>2408</v>
      </c>
      <c r="B991" s="13" t="str">
        <f>HYPERLINK("http://www.viralnova.com/packing-tape-art/","http://www.viralnova.com/packing-tape-art/")</f>
        <v>http://www.viralnova.com/packing-tape-art/</v>
      </c>
      <c r="C991" s="5">
        <v>85</v>
      </c>
      <c r="D991" s="5" t="s">
        <v>219</v>
      </c>
      <c r="E991" s="5" t="s">
        <v>219</v>
      </c>
      <c r="F991" s="5"/>
      <c r="G991" s="5" t="s">
        <v>219</v>
      </c>
      <c r="H991" s="5"/>
      <c r="I991" s="5" t="s">
        <v>219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0</v>
      </c>
      <c r="S991" s="5">
        <v>0</v>
      </c>
      <c r="T991" s="5">
        <v>0</v>
      </c>
      <c r="U991" s="5">
        <v>0</v>
      </c>
    </row>
    <row r="992">
      <c r="A992" s="20" t="s">
        <v>2409</v>
      </c>
      <c r="B992" s="13" t="str">
        <f>HYPERLINK("http://www.viralnova.com/faces-in-things/","http://www.viralnova.com/faces-in-things/")</f>
        <v>http://www.viralnova.com/faces-in-things/</v>
      </c>
      <c r="C992" s="5">
        <v>93</v>
      </c>
      <c r="D992" s="5" t="s">
        <v>219</v>
      </c>
      <c r="E992" s="5" t="s">
        <v>219</v>
      </c>
      <c r="F992" s="5"/>
      <c r="G992" s="5" t="s">
        <v>219</v>
      </c>
      <c r="H992" s="5"/>
      <c r="I992" s="5" t="s">
        <v>219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0</v>
      </c>
      <c r="T992" s="5">
        <v>0</v>
      </c>
      <c r="U992" s="5">
        <v>0</v>
      </c>
    </row>
    <row r="993">
      <c r="A993" s="20" t="s">
        <v>2410</v>
      </c>
      <c r="B993" s="13" t="str">
        <f>HYPERLINK("http://www.viralnova.com/real-cabbage-patch-kid/","http://www.viralnova.com/real-cabbage-patch-kid/")</f>
        <v>http://www.viralnova.com/real-cabbage-patch-kid/</v>
      </c>
      <c r="C993" s="5">
        <v>93</v>
      </c>
      <c r="D993" s="5" t="s">
        <v>219</v>
      </c>
      <c r="E993" s="5" t="s">
        <v>219</v>
      </c>
      <c r="F993" s="5"/>
      <c r="G993" s="5" t="s">
        <v>219</v>
      </c>
      <c r="H993" s="5"/>
      <c r="I993" s="5" t="s">
        <v>219</v>
      </c>
      <c r="J993" s="5">
        <v>0</v>
      </c>
      <c r="K993" s="5">
        <v>0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0</v>
      </c>
      <c r="S993" s="5">
        <v>0</v>
      </c>
      <c r="T993" s="5">
        <v>0</v>
      </c>
      <c r="U993" s="5">
        <v>0</v>
      </c>
    </row>
    <row r="994">
      <c r="A994" s="20" t="s">
        <v>2411</v>
      </c>
      <c r="B994" s="13" t="str">
        <f>HYPERLINK("http://www.viralnova.com/great-dane-girl/","http://www.viralnova.com/great-dane-girl/")</f>
        <v>http://www.viralnova.com/great-dane-girl/</v>
      </c>
      <c r="C994" s="5">
        <v>76</v>
      </c>
      <c r="D994" s="5" t="s">
        <v>219</v>
      </c>
      <c r="E994" s="5" t="s">
        <v>219</v>
      </c>
      <c r="F994" s="5"/>
      <c r="G994" s="5" t="s">
        <v>219</v>
      </c>
      <c r="H994" s="5"/>
      <c r="I994" s="5" t="s">
        <v>219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  <c r="U994" s="5">
        <v>0</v>
      </c>
    </row>
    <row r="995">
      <c r="A995" s="20" t="s">
        <v>2412</v>
      </c>
      <c r="B995" s="13" t="str">
        <f>HYPERLINK("http://www.viralnova.com/time-traveling-photographer/","http://www.viralnova.com/time-traveling-photographer/")</f>
        <v>http://www.viralnova.com/time-traveling-photographer/</v>
      </c>
      <c r="C995" s="5">
        <v>92</v>
      </c>
      <c r="D995" s="5" t="s">
        <v>219</v>
      </c>
      <c r="E995" s="5" t="s">
        <v>219</v>
      </c>
      <c r="F995" s="5"/>
      <c r="G995" s="5" t="s">
        <v>219</v>
      </c>
      <c r="H995" s="5"/>
      <c r="I995" s="5" t="s">
        <v>219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</row>
    <row r="996">
      <c r="A996" s="20" t="s">
        <v>2413</v>
      </c>
      <c r="B996" s="13" t="str">
        <f>HYPERLINK("http://www.viralnova.com/paper-chameleon-cabin/","http://www.viralnova.com/paper-chameleon-cabin/")</f>
        <v>http://www.viralnova.com/paper-chameleon-cabin/</v>
      </c>
      <c r="C996" s="5">
        <v>101</v>
      </c>
      <c r="D996" s="5" t="s">
        <v>219</v>
      </c>
      <c r="E996" s="5" t="s">
        <v>219</v>
      </c>
      <c r="F996" s="5"/>
      <c r="G996" s="5" t="s">
        <v>219</v>
      </c>
      <c r="H996" s="5"/>
      <c r="I996" s="5" t="s">
        <v>219</v>
      </c>
      <c r="J996" s="5">
        <v>0</v>
      </c>
      <c r="K996" s="5">
        <v>0</v>
      </c>
      <c r="L996" s="5">
        <v>0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5">
        <v>0</v>
      </c>
      <c r="S996" s="5">
        <v>0</v>
      </c>
      <c r="T996" s="5">
        <v>0</v>
      </c>
      <c r="U996" s="5">
        <v>0</v>
      </c>
    </row>
    <row r="997">
      <c r="A997" s="20" t="s">
        <v>2414</v>
      </c>
      <c r="B997" s="13" t="str">
        <f>HYPERLINK("http://www.viralnova.com/volcanic-island/","http://www.viralnova.com/volcanic-island/")</f>
        <v>http://www.viralnova.com/volcanic-island/</v>
      </c>
      <c r="C997" s="5">
        <v>92</v>
      </c>
      <c r="D997" s="5" t="s">
        <v>219</v>
      </c>
      <c r="E997" s="5" t="s">
        <v>219</v>
      </c>
      <c r="F997" s="5"/>
      <c r="G997" s="5" t="s">
        <v>219</v>
      </c>
      <c r="H997" s="5"/>
      <c r="I997" s="5" t="s">
        <v>219</v>
      </c>
      <c r="J997" s="5">
        <v>0</v>
      </c>
      <c r="K997" s="5">
        <v>0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0</v>
      </c>
      <c r="S997" s="5">
        <v>0</v>
      </c>
      <c r="T997" s="5">
        <v>0</v>
      </c>
      <c r="U997" s="5">
        <v>0</v>
      </c>
    </row>
    <row r="998">
      <c r="A998" s="20" t="s">
        <v>2415</v>
      </c>
      <c r="B998" s="13" t="str">
        <f>HYPERLINK("http://www.viralnova.com/stepfather-throws-acid/","http://www.viralnova.com/stepfather-throws-acid/")</f>
        <v>http://www.viralnova.com/stepfather-throws-acid/</v>
      </c>
      <c r="C998" s="5">
        <v>71</v>
      </c>
      <c r="D998" s="5" t="s">
        <v>219</v>
      </c>
      <c r="E998" s="5" t="s">
        <v>219</v>
      </c>
      <c r="F998" s="5"/>
      <c r="G998" s="5" t="s">
        <v>219</v>
      </c>
      <c r="H998" s="5"/>
      <c r="I998" s="5" t="s">
        <v>219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0</v>
      </c>
      <c r="S998" s="5">
        <v>0</v>
      </c>
      <c r="T998" s="5">
        <v>0</v>
      </c>
      <c r="U998" s="5">
        <v>0</v>
      </c>
    </row>
    <row r="999">
      <c r="A999" s="20" t="s">
        <v>2416</v>
      </c>
      <c r="B999" s="13" t="str">
        <f>HYPERLINK("http://www.viralnova.com/new-york-crime-scene/","http://www.viralnova.com/new-york-crime-scene/")</f>
        <v>http://www.viralnova.com/new-york-crime-scene/</v>
      </c>
      <c r="C999" s="5">
        <v>88</v>
      </c>
      <c r="D999" s="5" t="s">
        <v>219</v>
      </c>
      <c r="E999" s="5" t="s">
        <v>219</v>
      </c>
      <c r="F999" s="5"/>
      <c r="G999" s="5" t="s">
        <v>218</v>
      </c>
      <c r="H999" s="5"/>
      <c r="I999" s="5" t="s">
        <v>219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  <c r="U999" s="5">
        <v>0</v>
      </c>
    </row>
    <row r="1000">
      <c r="A1000" s="20" t="s">
        <v>2417</v>
      </c>
      <c r="B1000" s="13" t="str">
        <f>HYPERLINK("http://www.viralnova.com/home-office-mountains/","http://www.viralnova.com/home-office-mountains/")</f>
        <v>http://www.viralnova.com/home-office-mountains/</v>
      </c>
      <c r="C1000" s="5">
        <v>93</v>
      </c>
      <c r="D1000" s="5" t="s">
        <v>219</v>
      </c>
      <c r="E1000" s="5" t="s">
        <v>219</v>
      </c>
      <c r="F1000" s="5"/>
      <c r="G1000" s="5" t="s">
        <v>219</v>
      </c>
      <c r="H1000" s="5"/>
      <c r="I1000" s="5" t="s">
        <v>219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0</v>
      </c>
      <c r="T1000" s="5">
        <v>0</v>
      </c>
      <c r="U1000" s="5">
        <v>0</v>
      </c>
    </row>
    <row r="1001">
      <c r="A1001" s="20" t="s">
        <v>2418</v>
      </c>
      <c r="B1001" s="13" t="str">
        <f>HYPERLINK("http://www.viralnova.com/young-black-man-shot/","http://www.viralnova.com/young-black-man-shot/")</f>
        <v>http://www.viralnova.com/young-black-man-shot/</v>
      </c>
      <c r="C1001" s="5">
        <v>41</v>
      </c>
      <c r="D1001" s="5" t="s">
        <v>219</v>
      </c>
      <c r="E1001" s="5" t="s">
        <v>219</v>
      </c>
      <c r="F1001" s="5"/>
      <c r="G1001" s="5" t="s">
        <v>219</v>
      </c>
      <c r="H1001" s="5"/>
      <c r="I1001" s="5" t="s">
        <v>219</v>
      </c>
      <c r="J1001" s="5">
        <v>0</v>
      </c>
      <c r="K1001" s="5">
        <v>0</v>
      </c>
      <c r="L1001" s="5">
        <v>0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0</v>
      </c>
      <c r="S1001" s="5">
        <v>0</v>
      </c>
      <c r="T1001" s="5">
        <v>0</v>
      </c>
      <c r="U1001" s="5">
        <v>0</v>
      </c>
    </row>
  </sheetData>
  <autoFilter ref="A1:U1001">
    <filterColumn colId="0">
      <filters>
        <filter val="20 Marriage Tips Everyone Needs to Know"/>
        <filter val="8 Year-Old Yemeni Child Bride Dies of Internal Injuries"/>
        <filter val="Here Are 12 Unborn Animals In The Womb. They’re Absolutely Beautiful…Especially The Dolphin."/>
        <filter val="These 2 Kids Have Taken A Photo With Santa For 34 Years. Needless To Say, The Last Few Are Epic."/>
        <filter val="These 21 Pictures Are Not What You Think. They Will Blow Your Mind."/>
        <filter val="Here Are 20 Unbelievable Places You Would Swear Aren’t Real… But They Are."/>
        <filter val="These 17 People Tried To Follow Instructions…And Hilariously Failed. LOLOLOL."/>
        <filter val="A 12 Year-Old Boy Wrote The Perfect Advice To Understand Women. This Is Priceless."/>
        <filter val="A 29 Year Old Farmer Just Tragically Died. What His Community Did Will Make You Cry."/>
        <filter val="24 Touching Photos That Will Grab You By The Heart…And Never Let Go. Tissues Required."/>
        <filter val="Here Are The Top 19 Animals That Kill The Most Humans. Number One May Shock You."/>
        <filter val="Here Are The 28 Cutest Things That Have Ever Happened. #20 Made My Entire Year."/>
        <filter val="These 18 Cats Were Busted In the Act. Now They’re Being Hilariously And Adorably Shamed."/>
        <filter val="These 2 Were Inseparable. Then He Trusted Someone We All Know…A Mistake He’ll Never Forget."/>
        <filter val="Here’s How 27 Famous People Aged Over The Years. Number 6…What Happened There?!"/>
        <filter val="As If A 1,000 Year Old Tree Isn’t Awesome Enough, Wait Til You See What’s Inside It."/>
        <filter val="A 70 Year Old Grandpa With Alzheimer’s Learns It’s His Birthday. His Reaction Is Priceless."/>
        <filter val="Here Are 28 Famous People When They Were Young. I Can’t Believe Some Of These."/>
        <filter val="38 Weeks After Getting A Strange Visitor, A Guy Saw This Happen. And He Had A Camera."/>
        <filter val="This 80 Year Old Man Has Not Taken A Bath In 60 Years. Just Wait Til You See Him… Whoa."/>
        <filter val="A 96 Year Old Man Has Been Secretly Working On This For 15 Years. Now It’s Revealed And… Wow."/>
        <filter val="20 Dogs That Forgot How to Dog"/>
        <filter val="These 20 Photos Are Going To Make You Cry. But You’ll See Why It’s Totally Worth It."/>
        <filter val="This 10,000 Room Hotel Has Never Had A Single Guest. There’s A Very Deadly Reason For That."/>
        <filter val="This 2 Day Old, Maggot-Covered Kitten Would’ve Died Any Minute. Then A Puppy Came Along."/>
        <filter val="These 14 Photographs Will Blow Your Mind…Especially When You Realize What They REALLY Are."/>
        <filter val="Here Are 43 Pictures Taken At An Almost Impossibly Perfect Time. #20 Made Me Cringe Hard."/>
        <filter val="Here Are 18 Animals Hiding In Plain Sight. Can You Spot Them All? This Is Awesome."/>
        <filter val="These 18 Photographic Coincidences Are Hilariously Perfect. Although #9 Might End A Relationship."/>
        <filter val="19 Hilarious Home Improvement Fails"/>
        <filter val="17 Cows That Forgot How to be a Cow"/>
        <filter val="4lb Wiener Dog Sacrificed Himself to Save Owners From 400lb Bear"/>
        <filter val="10 Animals You Didn’t Know Existed"/>
        <filter val="Here’s What Happens When 33 Dogs Go Completely and Utterly Insane. LOLOLOL."/>
        <filter val="These 20 Kids Are Hilariously Bad At Hide And Seek. This Had Me Laughing So Hard…LOL."/>
        <filter val="35 Life Hacks That’ll Make Every Day Better"/>
        <filter val="10 Things You Won’t Believe Actually Exist"/>
        <filter val="These 4 Words From A Little Girl Stopped An Olive Garden Manager In His Tracks. So He Did This."/>
        <filter val="These Are The 10 Most Unbelievable Places On Earth. If You Haven’t Seen Them, Go Now."/>
        <filter val="14 Times The UPS Guy Failed Miserably. In The Most Hilarious Way Possible."/>
        <filter val="12 Year-Old Boy Saves &amp; Raises Orphaned Sparrow"/>
        <filter val="17 Kids Who Humiliated Or Otherwise Tried To Own Their Parents With A Note. Hilariously Evil!"/>
        <filter val="Here Are 15 Things You Can Only Buy At A Wal Mart In China. #14 Is All Kinds Of Weird."/>
        <filter val="9 Children Killed Themselves As a Result of Cyber Bullying"/>
        <filter val="This 2 Year Wedding Anniversary Photo Will Break Your Heart"/>
        <filter val="12 of the Strangest Weather-Related Photographs Ever Taken"/>
        <filter val="5 Love Stories That Will Melt Your Heart"/>
        <filter val="17 Awkward Animal Photobombs … at Weddings"/>
        <filter val="13 Hilarious Chinese Signs That Got Lost in Translation"/>
        <filter val="10 Before and After Photos of Rescued Animals"/>
        <filter val="These 10 Unsolved Mysteries Will Give You Chills. And Leave You Baffled."/>
        <filter val="A Bus With 10 Kids On It Flew Off A Bridge. When Rescuers Arrived, They Couldn’t Believe Their Eyes."/>
        <filter val="2 Bunny Brothers Will Win Your Heart"/>
        <filter val="These 27 Men Faced Unimaginable Horrors. And They Want You to Know."/>
        <filter val="Here Are The 25 Creepiest Places On Earth. But Be Warned, You May Wish You Never Saw Them."/>
        <filter val="Here Are The 26 Dumbest Things Drunk People Have Ever Done. The 14th One Is So Ridiculous."/>
        <filter val="25 Hilarious Signs That Will Make You LOL"/>
        <filter val="19 Everyday Items With Slight Alterations That Change EVERYTHING. This Is Awesome."/>
        <filter val="18 Hilarious Animal Reactions At Their Own Birthday Parties. This Is GREAT."/>
        <filter val="Here are 10 Things About Animals You Didn’t Know. I Still Can’t Believe Some Of Them."/>
        <filter val="2 Pets Prove That Dogs &amp; Cats Aren’t Enemies"/>
        <filter val="25 Ideas for Making a Wedding Awesome"/>
        <filter val="These 37 Life Lessons Could Not Be Any More Perfect. Especially That First One."/>
        <filter val="23 Things So Ridiculously Ironic That You’ll Think It Must Be A Joke. This Is Hilarious."/>
        <filter val="12 Inspiring Facebook Posts To Restore Your Faith in Humanity"/>
        <filter val="This Dying 7 Year Old Begs His Estranged Mother For Just One Thing. So Far, She Is Refusing."/>
        <filter val="This Dog Ate $500. But It’s What Happened Later That Made Me Laugh For 10 Minutes."/>
        <filter val="16 Then and Now Pet Pictures"/>
        <filter val="This $145,000,000 Spiritual Headquarters Is Just Ridiculous. I’m Sure You Know Who Built It."/>
        <filter val="20 Every Day Things That Tend to Infuriate Us"/>
        <filter val="These 18 Victims Of Robbery Left Angry, Hilarious Notes For The Thieves. These Are Great, LOL."/>
        <filter val="These 23 Animals With Stuffed Animals Of Themselves Will Make You Look Twice. Then Die Of Cuteness."/>
        <filter val="These 25 Completely Absurd Jobs Are Also Completely Real. Seriously, What The?"/>
        <filter val="Here Are The 16 BEST Comebacks Ever Posted On A Facebook Status. They All Had It Coming."/>
        <filter val="These 19 Houses Have The BEST Halloween Decorations. Epic."/>
        <filter val="21 Examples of Great Signs From Summer"/>
        <filter val="A 13 Year Old Girl Found An Abandoned Dove Egg. And The Next 31 Days Were Simply Beautiful."/>
        <filter val="18 Adorable Notes From Kids That’ll Melt Your Heart"/>
        <filter val="Here Are 21 Dog Breeds You Had No Idea Existed. It’s A Whole New World Of Cuteness."/>
        <filter val="A 5-Month-Old Baby Gorilla Needed Some Motherly Love. Where She Got It Is Beautiful."/>
        <filter val="Here Are 12 Ridiculous Yet Absurdly Useful Ways To Use Your Laptop After It Dies. Genius!"/>
        <filter val="How A 10 Year Old Girl Has Busted Over 10,000 Sexual Predators. Justice Is Served."/>
        <filter val="These 25 Photoshop Attempts Are Utterly Ridiculous. Seriously, WHAT THE??"/>
        <filter val="These 24 Pets Are Already Prepared For Halloween. Ridiculously Adorable."/>
        <filter val="Here Are The 20 Dumbest Questions Ever Asked Online. And The Hilarious Answers."/>
        <filter val="A 103 Year Old And 99 Year Old Have Probably Never Done This In The History Of The World. Til Now."/>
        <filter val="A 3 Year Old Girl Desperately Wanted Snow In The South. So Her Epic Dad Did THIS."/>
        <filter val="A 5 Year-Old Boy Writes Letters to the Entire World"/>
        <filter val="10 Products That Will Leave You Scratching Your Head In Disbelief. These Are Ridiculous."/>
        <filter val="23 Lattes That Are Too Cool to Drink"/>
        <filter val="20 Years of Young Love in Photos"/>
        <filter val="Here are 16 Epic Creations From Just a Single Piece of Paper. My Mind is Blown."/>
        <filter val="This 72 Year Old Hunter Went Missing For 3 Weeks. Wait Til You See Where He Was."/>
        <filter val="13 Pictures That Will Change Your Mind About Pit Bulls"/>
        <filter val="17 Insane Fast Food Items You Had No Idea Existed. Some Of Which Look SO GOOD."/>
        <filter val="2014 Is Going To Be My Year Now That I Know These 89 Genius Solutions To Simple Problems."/>
        <filter val="23 Examples of Awesome Parenting Skills"/>
        <filter val="33 Abandoned Places That Will Freak You Out… But Yet Make You Want To Go Immediately."/>
        <filter val="Here are 10 Photos Taken a Split Second Before Disaster Struck. They’re Hilarious."/>
        <filter val="Here Are 20 Animals You Had No Idea Existed. Some Of These Will Haunt My Dreams Forever."/>
        <filter val="Here Are 22 Animals You Didn’t Know Exist. A Couple Will Haunt My Dreams But #19 Is My New Favorite."/>
        <filter val="Here Are 25 Times People Shocked Everyone When The Worst Was Expected. A Must See."/>
        <filter val="Here Are The 17 Most Ridiculously Expensive Versions Of Every Day Items. Seriously, $1.3m Toilet Paper."/>
        <filter val="Here Are The 24 Tiniest Animals In The World. Number 13 Is So Adorable I Could Scream."/>
        <filter val="Here Are The 30 Most Powerful Photos Ever Taken. The Kind That You Never Ever Forget."/>
        <filter val="Here Are The Last Words Of 10 Death Row Inmates. Most Have One Thing In Common."/>
        <filter val="Here Are The Top 37 Things Dying People Say They Regret. Learn From It Before It’s Too Late."/>
        <filter val="Here’s A Shocking Reminder Of How Far We’ve Come. These 14 Ads Would Never Run Today."/>
        <filter val="How Does Someone Do This For 20 Years And No One Noticed Til Now? My Heart Shattered."/>
        <filter val="How Getting Stabbed 32 Times By Her Ex Led To Something Unexpected… Yet Beautiful."/>
        <filter val="These 10 Photos Were Taken Moments After Assassinations. They’re As Profound As They Are Eerie."/>
        <filter val="These 10 Valentine’s Greetings From Kids Are Hilariously Honest. These Are Too Funny!"/>
        <filter val="These 13 People Are Not Twins. What’s Even More Unbelievable…They’ve Never Even Met Til Now."/>
        <filter val="These 17 Animals All Think They’re Hiding From You… But They’re Just Adorably Failing. Awww…"/>
        <filter val="These 17 Naughty Pugs Just Got Shamed By Their Owners. And The Result Is Hilarious. LOL!"/>
        <filter val="These 19 Easy Life Hacks Are Guaranteed To Make Life Easier. Especially The One With a Pizza Box."/>
        <filter val="These 2 Kids Were Torn Apart. But Check Out What Just Happened The Other Day."/>
        <filter val="These 20 Dogs Were Busted in the Act. Now They’re Being Hilariously and Adorably Shamed."/>
        <filter val="These 20 Kids Were Hilariously Caught In The Act. Some Adorably, Others Totally Ridiculous…LOL."/>
        <filter val="These 20 Notes From Kids Prove The Future Is NOT Doomed After All. These Are GREAT."/>
        <filter val="These 20 Photographs Will Leave You Speechless. Especially The 6th One. There Are No Words."/>
        <filter val="These 20 Photos Of Inter-Species Love Are The Best Thing You’ll See All Day."/>
        <filter val="These 21 Hilarious Screw-Ups Will Leave You Scratching Your Head. And Laughing."/>
        <filter val="These 23 Photos Were Taken A SECOND Before Disaster Struck. OMG!"/>
        <filter val="These 25 People Are About To Feel Serious Pain. But They Sorta Have It Coming, LOL."/>
        <filter val="These 25 People Made 2013 Better By Doing Something Stupid And/Or Hilarious. LOLOLOL."/>
        <filter val="These 27 People Tried To Fight Off Sleeping. But Sleep (Hilariously) Won. LOL."/>
        <filter val="These 29 Photos Will Make You Look At Least Twice. They’re Hilariously Perfect."/>
        <filter val="These 31 Builders Made Mistakes That Will Leave You BAFFLED. Ridiculously Hilarious."/>
        <filter val="These 31 Rooms Will Blow Your Mind. A One Way Ticket To Any Of These, Please?"/>
        <filter val="These 56 People Were ‘Ugly Ducklings’…Then They Grew Up And WOW."/>
        <filter val="These 9 Break Up Letters Are So Bad (Or Good?) That You’ll Be Happy You’re Not Going Through One."/>
        <filter val="These Are The 27 Dumbest Things That Have Ever Happened. Seriously, Go Back To Kindergarten."/>
        <filter val="These Devastating Photos Were Taken Over Just 39 Days. That’s Why The Last One Destroyed Me."/>
        <filter val="This 12 Year Old Girl Hanged Herself. The Note She Left Behind Shattered My World."/>
        <filter val="This 12 Year Old Girl Just Died. The Letter Her Parents Discovered Afterwards Is Heart Shattering."/>
        <filter val="This 15 Year Old Girl Learned A Lesson. But She Paid A Devastating Price For It."/>
        <filter val="This 6 Year Old Girl Just Died. What She Did Right Before is Heart-Shattering."/>
        <filter val="This 7 Year Old’s Letter – And What She Did – Will Melt Your Heart. Everyone Should Be This Way."/>
        <filter val="This 99 Year Old WWII Veteran Died Alone Without Family. That’s When Kindness Took Over."/>
        <filter val="This Dog Fell Into A 700 Foot Pit. But That’s Not The Part That Shocked Me The Most."/>
        <filter val="This Girl Spent $30,000 Converting Her House Into… WHAT? I Don’t Know If This Is Nerdy Or Awesome."/>
        <filter val="This Random Couple Of 57 Years Just Restored My Faith In Love. The Photos Say It All."/>
        <filter val="This Might Be The Scariest Trail In The World. But You’ll NEVER Guess Where It Leads. Unbelievable."/>
        <filter val="A Man Takes A Single Rake to The Beach. And When You Zoom Out And See It… Mind BLOWN."/>
        <filter val="It Looks Like A Crazy Guy Just Walking Around In The Snow. Then You Zoom Out And.. Whoa."/>
        <filter val="I Thought These People Were Weird. Then A Closer Look Left Me Absolutely Speechless."/>
        <filter val="This Recently Married Man Just Realized Marriage Is Not For Him. You Have To Read What He Wrote."/>
        <filter val="This Guy’s Wife Got Cancer, So He Did Something Unforgettable. The Last 3 Photos Destroyed Me."/>
        <filter val="He Was Found Freezing And Dying. Yet Somehow The Last Photo Made My Entire Year."/>
        <filter val="A Concerned Mother’s Letter to Teenage Girls"/>
        <filter val="This Young Mother Has Something Serious To Say. You Might Not Like It, But You’ll Probably Love It."/>
        <filter val="At First, I Felt Sorry For The People Who Live In This Tiny House. Then I Looked Closer…Now I’m Jealous."/>
        <filter val="Two Boys Were Playing In Their House When They Made a TERRIFYING Discovery. Seriously, OMG."/>
        <filter val="And This Is Exactly Why You Never Judge Someone By Their Looks. Whoa…"/>
        <filter val="Some Guy Posted His Hospital Bill Online. You’ll See Why Everyone’s Talking About It."/>
        <filter val="This Is What Happens When A Woman Gets Sick Of Divorce And Mortgages. And It’s Brilliant."/>
        <filter val="This Grandma’s Friends Laughed At Her Idea. But What She Did In Her Shed Is Awesome."/>
        <filter val="What A Man Did With This Tree Trunk Will Blow Your Mind. Whatever You’re Thinking…It’s Better."/>
        <filter val="This Might Look Like a Normal Photo. But When You Look A Little Closer, It’s Incredible."/>
        <filter val="I Didn’t Realize A Comic Strip Could Make Me Cry. But Here I am, Tears And All."/>
        <filter val="At First, I Thought This Was A Top Secret Facility. Then They Opened The Doors And… WHOA."/>
        <filter val="This Is The Best Thing You’ll See All Day. Especially If You Own a Dog."/>
        <filter val="This Kid Told His Dad To Stop Embarrassing Him. After This, He Will Regret It Forever. LOL."/>
        <filter val="It Looks Like An Awesome Box Of Money. When You Take A Closer Look, It’ll Seriously Blow Your Mind."/>
        <filter val="It Might Look Like A Normal Stack Of Firewood. But When You Step Closer… WHOA!"/>
        <filter val="This Baby Has No Idea His Parents Are The Coolest Ever. But These Photos Are Proof."/>
        <filter val="This Middle-Aged Guy In A Pink Tutu Seemed Ridiculous. Then I Learned The Beautiful Reason For It."/>
        <filter val="I Had No Idea Any Of This Would Work. I Feel Stupid, But Life’s About To Get Much Easier."/>
        <filter val="He Was Arrested 20 Times For This. But I Think It’s TOTALLY Worth It."/>
        <filter val="I Guarantee You’ve Never Seen Something Like This In A House. Step Inside… Right Meow."/>
        <filter val="This Mom Has A Shocking Confession About Her Family. One Everyone Should See."/>
        <filter val="That’s Not A Poor Farmer Checking On His Crops. You’ll Never Guess Who It Actually Is… Wow."/>
        <filter val="A Mother Picked The Wrong Biker To Judge By His Looks. Here’s His Epic Response."/>
        <filter val="See That Tiny Entrance? A Guy Just Went Down There… And You Gotta See What He Found."/>
        <filter val="A Rich Woman Abandoned This Apartment In 1942. What They Just Found Inside Is Incredible."/>
        <filter val="This Woman’s Obituary is the Best Thing You’ll Read Today"/>
        <filter val="Her Little Boy Has No Idea His Mother Is About To Die. What She’s Doing About That Is Amazing."/>
        <filter val="How This Abused Dog Was Found Shocked Me So Bad. But You Have To See The Rest Of It."/>
        <filter val="This Pug Was Born Without Eyes. That’s What Makes What He Does Even More Unbelievable."/>
        <filter val="This Is The Stuff Nightmares Are Made Of. And Most Of It’s On You Right Now."/>
        <filter val="Why This Dog Goes To Church Every Week Broke Me Down. I Wish He Could Understand."/>
        <filter val="When I Finally Realized What I Was Seeing, This Was The Coolest Thing Ever. Look Closer."/>
        <filter val="A Father Gives His Girls the Best Surprise Before Dying of Terminal Cancer"/>
        <filter val="From The Outside, This Is An Old Shut Down Cement Factory. But Go Inside And… WHOA!"/>
        <filter val="They Just Broke The Marriage Record. But How They Started Is What Shocked Me."/>
        <filter val="You’re Probably Not Going To See Something This Adorably Perfect Again. At Least Not For A While."/>
        <filter val="As I Scrolled Down This Post, My Eyes Got Bigger And Bigger. By The End, I Was In Awe."/>
        <filter val="What He Found In this Abandoned Nursing Home Is Amazing. I’d Never Expect It There."/>
        <filter val="A Love Letter Was Found On This 500 Year Old Mummified Body. Nothing Could Prepare Me For What It Said."/>
        <filter val="I Don’t Think I’ve Ever Felt So Bad For A Dog In My Life. That’s Why The End Made Me Cry."/>
        <filter val="A Retired Mathematician Found A Rotting Cabin From 1830. What He Did With It Is Perfection."/>
        <filter val="I Really, Really Want To Live In This Tiny House. Step Inside And You’ll Instantly See Why."/>
        <filter val="A Janitor Secretly Worked On This For 7 Years. No One Knew Til Now… And It’s Baffling Everyone."/>
        <filter val="A College Dropout Spent 5 Years Of His Life Doing This… And It Was Worth Every Single Second. WOW."/>
        <filter val="This Is One Of The Worst Cases Of Bullying I’ve Ever Seen. And It’s A Special Needs Child."/>
        <filter val="A Father With No Money Hand Built This Crib 30 Years Ago. Wait Til You See What That Baby Just Did."/>
        <filter val="What These 3 Brothers Made In Their Yard Is Simply Unbelievable. Seriously, WOW."/>
        <filter val="What Happened Right Before This Photo Was Taken Blew Me Away. I’ve Never Seen Anything Like It."/>
        <filter val="This Body (Because You Can’t Call It A Dog) Was on the Side of the Road. And It Came Back To Life."/>
        <filter val="This Might Take An Entire Lifetime, But At Least You’ll Know You Lived It To The Fullest. Wow."/>
        <filter val="This Is What Happens When A Rich Guy Buys A Water Tower From 1938. It’s Ridiculously Awesome."/>
        <filter val="What These 11 Animals Did Made Me Cry A Bucket Of Tears. The Most Touching Thing I’ve Ever Seen."/>
        <filter val="Hundreds of Awesome People Stop Westboro Church Protest"/>
        <filter val="A Young Widower Retakes His Wedding Photos. The Way He Did It Is Tragically Beautiful."/>
        <filter val="Unless You’re Insane Or Evil, Stay FAR Away From These Places. Seriously."/>
        <filter val="At First, It Looks Like A Normal Old Tree. But Look Closer… It’s Where Dreams Are Made."/>
        <filter val="See That Tiny Little Island In That Lake? Well, It’s About To Blow Your Mind… Trust Me."/>
        <filter val="What This Guy Found In His Kitchen Is Fuel For My Nightmares. I Would Burn My House Down."/>
        <filter val="Police Respond to Vicious Dog Report… and This Happened"/>
        <filter val="I Didn’t Love My Wife When I Married Her"/>
        <filter val="This Guy Was Browsing Google Street View. And He Found Something He’ll Never Forget."/>
        <filter val="I Thought I Had Seen Everything… Then I Went Back To The 1930s And Saw This."/>
        <filter val="At First, I Thought This Was Ridiculous. Then I Realized It Was Pure Genius."/>
        <filter val="An Open Letter to the Jerk Who Abandoned this Dog"/>
        <filter val="I Had No Clue What I Was Seeing In This First Picture. Then I Zoomed In And…OMG."/>
        <filter val="UPS Driver Saves an Emaciated Great Dane"/>
        <filter val="There’s Something Adorably Hilarious About These 15 Animals. And They Have No Idea."/>
        <filter val="He Killed Himself After An Argument With His Mom. What She Did Next Is Unbelievable."/>
        <filter val="After Taking These Shots, The Photographer Quit His Job. One Look And You’ll See Why… Wow."/>
        <filter val="If I Gave You 30 Guesses, You Still Wouldn’t Guess What’s Behind This Door. It’s That Awesome."/>
        <filter val="You’ll Have No Idea What You’re Seeing In These 20 Photos. But Look A Little Closer…"/>
        <filter val="What Happened To Photographer Nancy Borowick’s Parents Is Nearly Inconceivable. The Photos Are Powerful."/>
        <filter val="It Seemed Like A Useless Little Closet. Then This Creative Guy Took Over And Now I Want It."/>
        <filter val="This Guy’s Crazy Idea Started To Make His Wife Nervous. But It Was All Worth It, Trust Me."/>
        <filter val="This Little Terrier Got That Rottweiler Pregnant. And You’re Gonna Want To See Their Puppies, Trust Me."/>
        <filter val="I’ll Never Ever Look At Books The Same Again After Seeing These Hidden Messages. Wow."/>
        <filter val="A Guy With No Experience Had a Crazy Idea. And The Result Is Simply BRILLIANT."/>
        <filter val="A Cook At An Upscale Restaurant Just Uploaded These Photos. At First, I Was Horrified…Then Hungry."/>
        <filter val="I Had No Idea This Winter Phenomenon Even Happened. And Now I Can’t Stop Looking At It… Wow."/>
        <filter val="A Soldier Found This Box Left on His Bed. Nothing Could Prepare Him For What Was Inside."/>
        <filter val="This Man Injected his Newborn Baby With HIV. But That’s Not Even the Most Shocking Part."/>
        <filter val="They Were Worried About The Dog Meeting Their Newborn Baby. What Happened is Priceless."/>
        <filter val="So There’s An Animal Refuge In Arkansas. And It Might Be The Best Place Ever… Trust Me."/>
        <filter val="While This Is Definitely The Most Horrifying Thing Imaginable, It’s Also Not What You Expect. OMG."/>
        <filter val="This Baby Will Never Meet Her Mother. The Reason Why Is Unforgettable."/>
        <filter val="This Father Took Photos Of All The Places His Little Boy Fell Asleep. And It’s Hilarious."/>
        <filter val="Hey, What’s That Guy Doing In The Middle Of The Stre– OMG! Get Me Out Of Here!"/>
        <filter val="What This Photographer Captured Is Extremely Touching. It Broke Me Down."/>
        <filter val="A Girl Woke Up To A Random Note From Her Dad. She’ll Forever Regret Following The Instructions."/>
        <filter val="When I First Saw This, I Thought I Was Going Crazy. Then I Realized What It Really Is…"/>
        <filter val="Baby is the World’s First and Only Seeing-Eye Cat"/>
        <filter val="They Bought a Horse Thinking It Was Normal… Til This Happened In The Middle Of The Night."/>
        <filter val="A Couple Beautifully Says Goodbye To Their Deceased Dog. The Last 2 Photos Destroyed Me."/>
        <filter val="Many Fathers Would Ignore Their Kid’s Drawings. This One Made It Unforgettable."/>
        <filter val="A Girlfriend’s Last Words That Were Texted to Her Boyfriend"/>
        <filter val="Baby Elephant Cries Out for her Mother That Tried to Kill Her"/>
        <filter val="What This Girl Did With A Simple Bone Is Mind-Blowing. Seriously, This Is Unbelievable."/>
        <filter val="Some Guy Bought An Old Fire Rescue Truck. What He Turned It Into Is Pure Awesomeness."/>
        <filter val="Nope, That Gift Is Not As Obvious As It Looks. This Tricky Gift Is Absolutely Brilliant."/>
        <filter val="Even Though I Knew What Was Coming, This Still Brought Tears To My Eyes. A Must See."/>
        <filter val="The Next Time I Hear This Famous Song On The Radio, I’ll Never Forget This. I Had No Idea…"/>
        <filter val="An Alzheimer’s Patient’s Request – This Will Make You Cry"/>
        <filter val="I Thought This Guy Living With Wolves Was Super Cool. Then I Saw The Last Photo…WHAT."/>
        <filter val="What Paul Walker Secretly Did In 2004 Made Me Cry. And It’s Just Now Coming Out."/>
        <filter val="Employees Fed Up With Terrible Boss Get Revenge"/>
        <filter val="How This Man’s Epic Beard Saved A Duckling’s Life Is Brilliantly Beautiful. A Must See."/>
        <filter val="His Wife Packs His Lunch Every Day. What’s Inside Makes Him Fall In Love Day After Day."/>
        <filter val="This Lake In Tanzania Has A Deadly Secret. These Shocking Photos Show The Haunting Reality."/>
        <filter val="I Didn’t Even Know This Was A Thing. And Now I Can’t Get Over The Awesomeness."/>
        <filter val="I Love George, the 7 Foot Tall Great Dane. Unfortunately, That’s Why I’m in Tears Right Now."/>
        <filter val="What This Guy Did With His Dog Is The Most Ridiculously Brilliant Thing Ever. LOL."/>
        <filter val="He Bought His Brother A Normal Gift. But What He Did With It Is Hilariously Brilliant. OMG."/>
        <filter val="I Won’t Lie. The Beginning Of This Made Me Sick. But The End Made It 100% Worth It."/>
        <filter val="So A Man Decided To Build Something. Nothing New, Right? Wrong…This Is Awesomely Weird."/>
        <filter val="While He Was Out of Town, A Guy’s Girlfriend Went Behind His Back. But What She Did Is Awesome."/>
        <filter val="In 1913, She Told Him They Couldn’t Be Together. 100 Years Later, THIS Was Just Discovered."/>
        <filter val="No, That’s Not a Husky Puppy. Not a Husky Toy Either. Think Much, Much Stranger…"/>
        <filter val="This Town in Australia Looks Totally Deserted. But Turns Out Their Residents Are Just Brilliant."/>
        <filter val="Anemic and Flea Ridden Stray Kitten is Taken in By Pet Lovers"/>
        <filter val="A “Problem Child” Has a Special Hidden Talent You’ll Love"/>
        <filter val="No Matter How Horrible Your Day Is Going, It’s Not Going As Bad As These People. OUCH."/>
        <filter val="He Finally Had The Courage To Explore The House Across The River. What He Found Is Eerie."/>
        <filter val="When I Saw This Was A Real Dog, I Fought Back Tears. But Now I’m Bawling… In A Good Way."/>
        <filter val="It Looks Like A Normal Clock Tower. Then You Go Inside And It Blows Your Mind."/>
        <filter val="Veterinary Hospital’s Hilarious Signs are Wild"/>
        <filter val="This Kitty Was Born With Backwards Legs. Seeing Him Finally Stand For The First Time Made Me Cry."/>
        <filter val="No One’s Ever Been Able To Explain These 13 Things. They’ll Give You Cold Chills."/>
        <filter val="This Started Out Scary. But By The End, I Was Smiling At My Computer Like An Idiot."/>
        <filter val="He Hit A Dog And Kept Driving. 55 Miles Later When He Stopped, THIS Happened."/>
        <filter val="His Wife Finally Gave In And Let Him Build This. The Basement Will Never Be The Same Again."/>
        <filter val="A Teacher’s Wife Died At Age 31. What He Did A Month Later Is Simply Beautiful."/>
        <filter val="On Google Maps, You Would Think This Is A Booming City In The Desert. But Zoom In And… OMG."/>
        <filter val="Fall in Love With the World’s Cutest Pirate Kitten"/>
        <filter val="What Happens When A Mugger Randomly Sees His Victim On Facebook? Not What You’d Expect."/>
        <filter val="Finally.. A Roller Coaster For People Who Hate Roller Coasters. This Is Awesome."/>
        <filter val="She Fell into a Coma While Pregnant. What Happened 2 Years Later is Unbelievable."/>
        <filter val="Hero Dog Saves Baby From Abusive Babysitter"/>
        <filter val="I Just Saw More In 3 Minutes Than I’ve Seen In 3 Years. This Guy’s Video Is Epic."/>
        <filter val="Awesome Farmer Builds Water Slide for Pigs"/>
        <filter val="It Started With A Blank Wall. How It Ended Absolutely Blew My Mind."/>
        <filter val="You Would Never See Him At First, But There’s A Man In All Of These Photos. Whoaaaa…"/>
        <filter val="If You Think This Is A Normal Wedding, Think Again. What Happened Obliterated My Heart."/>
        <filter val="A Bunch Of Hopeless Jerks Said This Baby Was As Good As Dead. That Makes This Even Better."/>
        <filter val="She Found This Dying Dog. Why She’s Refusing to Return Her Will Rip Your Heart Out."/>
        <filter val="This Doctor Refused To Abort Her Baby. And Now… He’s In Trouble."/>
        <filter val="The Horrifying ‘Before’ Photo Shocked Me… But The Rest Are Even More Unbelievable."/>
        <filter val="This Man is Dead Today. But 33 Children Lived Because He Has the Heart of a Lion."/>
        <filter val="When I Randomly Zoomed In On Google Earth, I Definitely Didn’t Expect This. Neither Did My Heart."/>
        <filter val="Who Needs Photoshop When These 23 Unbelievable Pictures Are Completely REAL? Whoa."/>
        <filter val="The One Thing a Man with Alzheimer’s Will Never Forget"/>
        <filter val="Animal Lover Restores Our Faith in Humanity"/>
        <filter val="A Dying Grandmother Left This Cryptic Note Behind. Someone Finally Cracked the Code."/>
        <filter val="You’ve Seen A Lion Hug A Human Before. But Not For This Beautiful Reason, I Guarantee It."/>
        <filter val="What This Mom And Dad Did For Their Family Of 6 Took Serious Guts. But I Absolutely Love It."/>
        <filter val="An Abortion Nurse Heard A Cry From The Trash Can. It Was The Baby…And That’s Just The Beginning."/>
        <filter val="I Never Thought I Would Say This But… I Would LIVE In This Shipping Container. The Inside’s Awesome."/>
        <filter val="Animal Rescues Are Always Great. But This One Has a Surprise No One Saw Coming."/>
        <filter val="Wow, This Little Town Went All Out For Christmas… Wait, WHAT? Look A Little Closer…"/>
        <filter val="Selfless Boy Writes to Santa and Asks For Something Incredible"/>
        <filter val="Corgi Befriends the Cutest Wild Friend"/>
        <filter val="I Don’t Think These 21 Angry People Were Trying To Be Funny, But Their Notes Made Me Laugh Out Loud."/>
        <filter val="A Puppy Was Raised By A Loving Human. Her Brother Was Not. How They Came Back Together Is Beautiful."/>
        <filter val="People Often Stare And Laugh At What This Guy Does With His Blind Dog. But I Think It’s The Best."/>
        <filter val="Some Jerks Vandalized This Guy’s Garage Door. And His ‘Revenge’ Is Simply Awesome."/>
        <filter val="I Don’t Know Where The Rich People Are Who Lived Here, But What They Left Behind Is Frightening."/>
        <filter val="This Anonymous Note Was Left on a Car in a Handicapped Spot"/>
        <filter val="I’ve Seen A Lot Of Farms And NOTHING Comes Close To This One. I Want To Visit So Bad."/>
        <filter val="A Little Girl Cried For Days Over Her Lost Stuffed Animal. How She Found It Made Me Cry."/>
        <filter val="What Happened At This Wedding Made The World Cry. Get A Tissue, It’s Unforgettable."/>
        <filter val="They Heard Unbearably Loud Sounds Coming From Their Walls. When They Cut Into It…Holy Cow!"/>
        <filter val="Some Guy Just Broke Into An Abandoned Holy Land. What He Found Is Just Creepy."/>
        <filter val="Three Brothers Recreate a Childhood Photo – Hilarious Result"/>
        <filter val="It Started With An Old Hutch. And Ended With The Most Adorable Thing I’ve Ever Seen."/>
        <filter val="Dog That Saved Thousands Was Given a Hero’s Funeral"/>
        <filter val="This Man Moved a Mountain for The People He loved"/>
        <filter val="After His Wife Died, This Farmer Was Lost. So He Created A Beautiful Secret… And Now It’s Out."/>
        <filter val="If You Don’t Believe in Miracles, You Should Probably See This."/>
        <filter val="Blind Golden Retriever Knows How to Love Life"/>
        <filter val="One Man’s Profound Words After the Love of his Life Died Last Week"/>
        <filter val="What Happened To This Abandoned Baby Squirrel Will Melt Your Heart. A Must See."/>
        <filter val="Here’s Hilarious Proof That Cats Are Evil And Dogs Are Pushovers. I Laughed So Hard."/>
        <filter val="He’s The Only White Guy In His Neighborhood. What Happened Just Destroyed Any Possible Racism."/>
        <filter val="What Happened To This Blind Baby Sparrow is the Most Beautiful Thing I’ve Ever Seen."/>
        <filter val="Seriously, Stop What You’re Doing. What This Mother Did Is The Greatest Thing Ever."/>
        <filter val="House Abandoned by Mankind Has New Inhabitants"/>
        <filter val="Look Like A Normal Wedding To You? Trust Me, It’s Far From It."/>
        <filter val="He Gave His 84 Year Old Grandma An iPad. When He Returned 30 Minutes Later, She Had Done THIS."/>
        <filter val="Baby Panda Born in Taiwan is a Internet Star"/>
        <filter val="Put Down The Phone! This Is Actually The Sweetest Thing I’ve Ever Seen In My Life."/>
        <filter val="A Little Girl Found This Lost Note In Target. And The Husband It’s For Deserves To Read It."/>
        <filter val="He Told His Wife to Abort their Baby. She Refused. What Happened Next is Beautiful."/>
        <filter val="It Started As A Little Girl’s Very Normal Bedroom. Wait Til You See What Her Dad Did… Holy Cow!"/>
        <filter val="He Dropped His Dog Off At The Sitter. What Happened Next Is Every Pet Owner’s Worst Nightmare."/>
        <filter val="The 1st Photo Was Cool. But By The Last One, I Was Ready To Give My Life Savings To This Artist."/>
        <filter val="A Deaf Little Girl Wrote A Letter To A Deaf Football Player. His Response? Perfection."/>
        <filter val="This Dog Was Found With a Tumor That’ll Make You Sick. But The End Will Make You Cry."/>
        <filter val="What Broke This Actor Down Into Tears During A Photo Shoot Broke Me Down Too. A Must See."/>
        <filter val="Airport Act of Kindness Will Melt Your Heart"/>
        <filter val="Bad Night Results in Awesome Act of Kindness"/>
        <filter val="One Woman Prevents Another Elementary School Shooting"/>
        <filter val="Boy Grows Up Alongside His Adorable Best Friend"/>
        <filter val="Reading This Obituary Will Change Your Outlook on Life"/>
        <filter val="A Boat Builder Had A Crazy Idea In The Forest. One Year And $11,000 Later, THIS Perfection Exists."/>
        <filter val="A Little Boy With Epilepsy Has the Best Dad Ever"/>
        <filter val="After A Week In The Hospital, This Man Broke Down When He Saw What His Wife Did. Amazing."/>
        <filter val="This Dying Dog Was Alone and Crying. And Now I’m Crying After Seeing What Happened Next."/>
        <filter val="Adorable Dog Saves Girl From Deadly Allergic Reaction"/>
        <filter val="This Woman Was Set On Killing Herself. Til A Friendly Bus Driver Pulled Up And This Happened."/>
        <filter val="Hero Rescues Owl Stuck in Chain Link Fence"/>
        <filter val="If You Have Nerves Of Titanium, These 13 Unbelievable Places Are For You. Wow."/>
        <filter val="They Knew It Was Going To Happen. But Just 12 Hours After Their Wedding Was Heartbreaking."/>
        <filter val="Amputation Couldn’t Hurt This Dog’s Joyful Spirit"/>
        <filter val="So A Construction Worker Lost His Job. And Where He Lives Now Sent Chills Down My Spine."/>
        <filter val="Hateful Letter is Delivered to Mother of Autistic Son"/>
        <filter val="I’ve Seen Acts of Kindness Before, But This One Made Me Ball My Eyes Out."/>
        <filter val="They Dumped Their New Doggy In A Bush. The Note They Attached To Him Is Heartbreaking."/>
        <filter val="This Delivery Left a Widowed Woman in Tears"/>
        <filter val="I Knew Animals Had Feelings, But This Is The Most Tragically Beautiful Thing I’ve Ever Seen."/>
        <filter val="If You Ever Wanted A Treehouse As A Kid, This Will Blow Your Mind… As An Adult."/>
        <filter val="This Is As Close To Heaven As You Can Get Without Leaving Earth. I’m Speechless."/>
        <filter val="A Little Boy Stared a Terrorist in the Eyes and Said One Thing. It Made the Terrorist Beg for Forgiveness."/>
        <filter val="Nothing Has Made Me Smile As Much As This 65 Year Old With Down Syndrome. He’s AWESOME."/>
        <filter val="Wait Til You See What Happens In This Incredibly Boring Room. It’s Absolutely Awesome."/>
        <filter val="Graphic Designer Lets Daughter Help With Artwork"/>
        <filter val="What This Dog Did When a Baby Was Crawling Toward the Ocean is Unbelievable."/>
        <filter val="They Say This Is The Most Beautiful Street In The World. One Walk Down It And I Agree."/>
        <filter val="Because He Was Gay, Someone Left This Waiter The Most Despicable Note I’ve Ever Seen."/>
        <filter val="A Girl Revealed On Twitter That She Was Dying. Her Final Messages Are Absolutely Heartbreaking."/>
        <filter val="I Have No Idea How This Isn’t Photoshop. This Brilliant Work Is Nearly Impossible To Believe."/>
        <filter val="These Modern Day Fairy Tales Are Beautiful. Even Better, A Rookie Photographer Did This."/>
        <filter val="Tortured Bait Dog is Rescued From Life of Misery"/>
        <filter val="THE BAD: Someone Shot This Dog And Left Him To Die. THE GOOD: What Happened Next."/>
        <filter val="I’ve Seen A Lot Of ‘Before And After’ Stories. But This One Left Me Speechless With Goosebumps."/>
        <filter val="The New Pope Continues To Show The Kind Of Love Religion Should Be About. This Is Awesome."/>
        <filter val="Dying Cancer Patient has Amazingly Unique Final Wish"/>
        <filter val="This Guy Has Terrorizing Sleep Paralysis. What He Did About That Is Deeply Haunting."/>
        <filter val="This Kitty Broke Me Down. By The Last Photo In This Post, I Was In Tears."/>
        <filter val="How One Man’s Commute Saved a Desperate Dog"/>
        <filter val="A Story About A Babysitter That Doesn’t Involve Abuse? YES. And It’s Awesome."/>
        <filter val="Everyone Is Talking About What This Soldier Did In The Hospital. It’ll Give You Goosebumps."/>
        <filter val="This Racism Is Disgustingly Ugly. But She Obliterated It Without Batting An Eye."/>
        <filter val="Making It Through This Post Without Crying Is Impossible. But It’s A Cry You Might Just Need."/>
        <filter val="Awesome Boyfriend Proposes in the Most Unique Way"/>
        <filter val="Awesome Dad Draws Art on Children’s Lunch Bags"/>
        <filter val="This Reporter Didn’t Want To Do This TV Segment. It’s A REALLY Good Thing She Did."/>
        <filter val="Sexual Predator Planned to Rape and Eat Children"/>
        <filter val="What Happens When Your Parents Have Facebook"/>
        <filter val="What Happened Hours Before Her Death Will Crush Your Heart. This is Unimaginable."/>
        <filter val="I Would’ve Never Believed What This Guy Did Was Real… Til I Saw How He Did It. Mind-Blowing."/>
        <filter val="Two Mini Pigs Have the Cutest Stepmom Ever"/>
        <filter val="Every Day, This 4 Year Old’s Lunch Is A Work Of Art. Some Of These Blew My Mind."/>
        <filter val="I Will Never Trust My Eyes Again After Seeing This. It’s Beautifully Mind-Blowing."/>
        <filter val="What Happened To This 1.5 Pound Baby Is Beyond Words. This Is Why Hope Exists."/>
        <filter val="Birds Do This All The Time. But Seeing It Actually Happen Is Pretty Awesome."/>
        <filter val="How This Guy Took 2 Boxes And Turned It Into This Is Beyond Me. But It’s Absolutely Awesome."/>
        <filter val="This Is Not What You Think It Is. It’s Actually Much, Much Weirder… Trust Me."/>
        <filter val="Bill Watterson’s Comic Gives Awesome Life Advice"/>
        <filter val="Bullied 15 Year-Old Shot Himself After First Day of School"/>
        <filter val="She Spent Two Weeks Making This For Her Grandpa’s Birthday. How It Turned Out Is Just…Wow."/>
        <filter val="He Broke Several Laws And Cheated Death To Pull This Off. It May Be Stupid, But Wow…Breathtaking."/>
        <filter val="Dementia is Stealing this Woman’s Mind. But What Her Husband Just Did Proves It Can’t Steal Love."/>
        <filter val="There’s Something Special About This Tiny House. I Can’t Explain It, So Just Look."/>
        <filter val="No, That’s Not Just An Old Dirty Couch. What It Really Is Shocked Me To My Core."/>
        <filter val="What These People Are Doing With Their Old Photographs Made Me Look Twice… But I Love It."/>
        <filter val="When You See The House This Guy Built Up Close, You’ll Think He’s Crazy. But Awesome Crazy."/>
        <filter val="This Would-Be Mother Wrote a Letter To Her Aborted Baby. It’ll Break Your Heart."/>
        <filter val="There’s Something Very Special About This Cat Up For Adoption. One Look And You’ll See."/>
        <filter val="Abandoned Paralyzed Dog Finds a New Home"/>
        <filter val="Here’s The Most Epic Secret Santa Exchange I’ve Ever Seen. This Is Hilariously Brilliant."/>
        <filter val="What This Guy Is Doing To Old Books Is Shockingly Beautiful. You Have To See This."/>
        <filter val="This Kitten Was Set on Fire and Somehow Survived"/>
        <filter val="Hey, Where’s That Guy In A Wheelchair Going? Oh, You Know… Just To Do The Unthinkable."/>
        <filter val="Heroic Girl Rescues Her Stolen Bike From Thief"/>
        <filter val="World’s Worst Dad Shows You How to Be a Better Parent"/>
        <filter val="One Wife + 30 Hours = The Most Epic Christmas Creation Of All Time. I Want It."/>
        <filter val="This is What Girls Heard While Being Sexually Assaulted"/>
        <filter val="Drug Addict Robs Store and Has Change of Heart – a Decade Later"/>
        <filter val="Yes, This Is A Boy Chained Up Like A Dog. And The Reason Why Is Even More Heartbreaking."/>
        <filter val="Terrorists in Kenya Killed this Pregnant Couple. How They Were Found is Heartbreaking Yet Beautiful."/>
        <filter val="The Typhoon Destroyed This Small House. But What Came Out Of It Is BEAUTIFUL."/>
        <filter val="From NICU to Triathlon – One Baby’s Journey"/>
        <filter val="Victim of Severe Burns Inspires the Internet"/>
        <filter val="In The First Photo, She Seemed Like An Average Teen Girl. Then I Saw The Rest And… Wow."/>
        <filter val="See the Cutest Dog Ever Grow Up"/>
        <filter val="No Words Can Capture What This Grandma Did To Her Grandbaby. It’s Beyond Comprehension."/>
        <filter val="Anonymous Good Guy Saves Man From Parking Ticket"/>
        <filter val="See That Little Place On The Ocean? Well, It’s Awesome… Especially Underneath It."/>
        <filter val="These Dogs Totally Lost Their Minds. And Nothing’s Going To Stop Them."/>
        <filter val="I Won’t Tell You What Makes These Photos So Awesome. But As Soon As You Look Closer, You’ll See Why."/>
        <filter val="After Being Shot in the Face, This Boy Muttered Some Words That Broke My Heart. This Is Not Fair."/>
        <filter val="They Found Her Left Hand In The 9/11 Aftermath. What Was On It Is Unforgettable."/>
        <filter val="You’ve Seen ‘Then And Now’ Photos Before But No One Has Mastered It Like These 2 Brothers. LOLOL."/>
        <filter val="A Touching Friendship Between a Girl and Her Horse"/>
        <filter val="Comatose Bride is Given a Wedding Before her Funeral"/>
        <filter val="Puppy Trapped in a Car For a Month Defies All Odds"/>
        <filter val="This Is The Last Thing I Thought Could Be Beautiful. Especially Considering It May Kill You."/>
        <filter val="This Guy Was Digging Through His Grandparents’ Old Photos. What He Found Is Unforgettable."/>
        <filter val="You Discover An Unforgettably Tragic Past When Entering This Tunnel. But It’s Fascinating."/>
        <filter val="If This Woman Moved, She Would Die. Could You Last a Week? Try 61 Years."/>
        <filter val="It Looked Like A Typical Family With Junk Outside. But The Truth Hit Me Hard."/>
        <filter val="The Search is Over. This is the World’s Dumbest Criminal, Hands-Down."/>
        <filter val="Homeless Man Who Returned Engagement Ring Gets a New Life"/>
        <filter val="How a Little Sister Said Goodbye to Her Sibling Going to College"/>
        <filter val="I Swore I Wouldn’t Cry, But There’s No Stopping It When You See The End Of This Man’s Life."/>
        <filter val="Dogs With Dreadlocks Are All the Rage in Hungary"/>
        <filter val="The Only Thing More Beautiful Than This Iceberg Is What You See Upon A Closer Look. Amazing."/>
        <filter val="If You Don’t Believe In True Love, Look No Further Than This. But Grab A Tissue First."/>
        <filter val="Dairy Queen Employee Will Force You to Have Faith in Mankind"/>
        <filter val="Burglars Return Stolen Computers with Heartfelt Note"/>
        <filter val="No Matter How Much I Look At This, I Still Can’t Believe It’s Just Paper. This Guy Is A Genius."/>
        <filter val="Wallet Lost in Ocean 24 YEARS Ago is Amazingly Returned"/>
        <filter val="A Huge Fire Started In Sub Zero Temperatures. What Happened After Firefighters Came Is Breathtaking."/>
        <filter val="World’s Luckiest Man Cheats Death… Then Wins the Lottery"/>
        <filter val="Scientists Just Discovered A New Animal. It Looks Like A Teddy Bear, And I’m In Love."/>
        <filter val="One Minute She Is a Happy 19 Year Old. The Next – It’s an Unimaginable Nightmare."/>
        <filter val="A Thief Just Crushed This Woman’s Soul. And No Amount of Money Can Fix It."/>
        <filter val="Artists Do Something Incredible to Help the Homeless"/>
        <filter val="And THIS Is Why You Never Try To Feed Pigeons. LOL, I Died Laughing."/>
        <filter val="Awesome Act of Kindness is Awesome"/>
        <filter val="Yes, These People Are Eating Grass By The Handful. But The Reason Why Is Even More Absurd."/>
        <filter val="These Photos Absolutely Destroyed Me. But Why They Exist Is Much Bigger Than My Tears."/>
        <filter val="How Does A Tree Defy The Laws Of Physics? Like This."/>
        <filter val="He Punched the Glasses Right Off this Female Clerk’s Face. You Won’t Believe Why."/>
        <filter val="I Knew Child Abuse Was a Problem, But When I Saw This… I Got Angry."/>
        <filter val="You Won’t Believe What This Little Building Is… But What’s Below It Left Me Speechless."/>
        <filter val="If You Have a Heart, This Boy’s Letter is Going to Obliterate It."/>
        <filter val="This Little Piggy Was On His Way to Be Slaughtered. What Happened Instead Made Me Cry."/>
        <filter val="A Cab Ride One Man Will Never Forget"/>
        <filter val="This Horribly Jerky Note Shows Why You NEVER Judge Someone Without Knowing Them."/>
        <filter val="This Woman Discovered Her Husband Was Cheating. Wait Til You See Her Epic Revenge. LOL."/>
        <filter val="It’s Completely Stupid But This Might Be The Funniest Thing I’ve Ever Seen. LOL."/>
        <filter val="This is the Hilarious ‘Family Photo Shoot Gone Wrong’ Everyone’s Talking About. LOL."/>
        <filter val="It’s Not Often I’d Support A Mother Begging To End Her Sick Kid’s Treatment. I Am This Time."/>
        <filter val="That Might Look Like A Book… But It’s Not. It’s Actually A Completely Brilliant Idea."/>
        <filter val="There’s Something Special In The Cliffs Of Nepal. And These Guys Will Do Anything For It."/>
        <filter val="Nursing Home Residents Re-enacting Classic Movies Is The Greatest Thing You’ll See All Day."/>
        <filter val="They Thought They Were Just Adopting An Adorable Doggy. But Surprise! This Is Great."/>
        <filter val="It Took A 6 Year Old Boy To Remind Me What True Friendship Is. This Is Amazing."/>
        <filter val="Adorable Little Boy Makes Parents Reenact Wedding"/>
        <filter val="His Sons Tried to Kill Him… But He Refuses to Condemn Them"/>
        <filter val="What You’re About To See Is Going To Make You Extremely Happy. Bonus: And Smarter, Too!"/>
        <filter val="As Creative As This Upside Down House Is, Look At The Bathroom. How’s That Work?"/>
        <filter val="Man Finds the Real Life Setting of The Lion King"/>
        <filter val="Crowds Protest Rapist Sentenced to Only 30 Days in Jail"/>
        <filter val="You Will Fall in Love With Buttons the Orphan Beaver"/>
        <filter val="Some Babies are Just Born Bad"/>
        <filter val="The Shocking Moment A Girl Gave Birth On The Hospital Lawn. The Reason Why Is Absurd."/>
        <filter val="What This 103 Year Old Woman Did On Her Birthday Is Hilarious. LOLOLOL."/>
        <filter val="What’s Going On In Bangladesh Is Not Okay. This Makes Me Physically Sick."/>
        <filter val="I’ve Seen Evil Before. But Not Put-A-Live-Puppy-In-A-Trash-Bag Evil. Thankfully, Kindness Still Won."/>
        <filter val="When You See This, You Will Probably Be Angry. But There Is Justice…Kinda."/>
        <filter val="I Don’t Have A Clue How This Happened, But I’m Glad It Ended The Way It Did."/>
        <filter val="Some Lions Were About To Have A Buffalo Dinner. Then His BFF Showed Up And Had Other Plans."/>
        <filter val="Not Even a Crushed Spine and a Coma Could Stop These Two. They Just Made the World Cry."/>
        <filter val="There’s A Reason None Of This Has Ever Been Forgotten. And You’re About To See It."/>
        <filter val="First-Ever Double Amputee Completes Fierce Spartan Race"/>
        <filter val="No Matter How Bad Your Day Is, It’s Not Nearly As Bad As These People’s. Ouch."/>
        <filter val="Thief Returns Stolen Bike After Seeing Touching Plea"/>
        <filter val="A Dad Decided It Was Time To Build A Treehouse For His Boy. The Result Made Me Insanely Jealous."/>
        <filter val="The Search Is Over. The Cutest Best Friends In The World Are Right Here. Awww x25."/>
        <filter val="It Took This Married Couple 14 Years. But What They Built In Their Backyard Is Incredible."/>
        <filter val="A Letter to My Dead Girlfriend – a Heartbreaking Craigslist Ad"/>
        <filter val="The Letter This Trooper Wrote For His Late K9 Companion Made Me Cry. Truly Beautiful."/>
        <filter val="Touching Strangers – An Amazing Example of Human Kindness"/>
        <filter val="Their Babies Got Switched At The Hospital. And Not Til 2 Weeks Later, This Happened."/>
        <filter val="Two Little Girls Wrote Their Requirements For The Perfect Boyfriend. NAILED IT."/>
        <filter val="It Might Look Like A Normal Chandelier. But When You Stand Underneath It And Look Up… Wow."/>
        <filter val="So I Just Discovered A ‘Secret’ Town With Only 2000 People. And It’s Unbelievable."/>
        <filter val="Bride’s Bouquet Toss Goes Seriously Wrong. In The Best Way Ever."/>
        <filter val="What Happened Seconds After They Took This ‘Selfie’ Is Horrifying. There Are No Words."/>
        <filter val="If You’re a Girl, Be Thankful You Don’t Live in Saudi Arabia. This 5 Year Old Wasn’t So Lucky."/>
        <filter val="After You See The Pictures This Waiter Posted Online, You May Never Eat Out Again. OMG."/>
        <filter val="This Touching Story Will Make You Believe in Love"/>
        <filter val="A Man And His Guide Dog Are Left In Tears After This Horrifying Event. Wow."/>
        <filter val="A Family Thought Their 13 Year Old Husky Was Doomed After Falling Through Ice… Til This Happened."/>
        <filter val="They Threw This 88 Year Old WW2 Vet In Jail. The Reason Why Is Absurd."/>
        <filter val="Christ The Redeemer Was Struck By Lightning. And How They’re Fixing It Is Breathtaking."/>
        <filter val="Everyone Is Talking About What Police Found In This Shack. And Not Because It’s Good."/>
        <filter val="Imagine Looking Up At The Sky And Seeing THIS. And That’s Just The Beginning Of This Guy’s Day."/>
        <filter val="I Never Want To Go Here… But This Guy Did And What He Found Is A Horrifying Reality."/>
        <filter val="An Elderly Couple Killed Themselves Together. The Note They Left Is Heartbreaking Yet Somehow Beautiful."/>
        <filter val="Imagine Casually Walking Outside…And THIS Is In The Sky. Well, That Just Happened To This Man."/>
        <filter val="I Would Hesitate To Go Through This Door In Quebec, But Once You See Inside… Cool."/>
        <filter val="Criminals Deserve Punishment But This Prison Made Me Sick. I’ve Never Seen Anything Like It."/>
        <filter val="A Skunk In A Onesie Wearing A Puppy Diaper Cuddling A Stuffed Sloth. You Obviously Need To See This."/>
        <filter val="If One Man Knows What True Love Is, It’s This One. What He Did After His Wife Died Proves It."/>
        <filter val="This Guy Says He ‘Doodles’ In His Spare Time. So I Didn’t Expect Much…Til I Opened It Up And WOW."/>
        <filter val="He Pulled A ‘Legendary’ Prank, Then Killed Himself. The Reason Why Is Terrible."/>
        <filter val="I Knew Dogs Were Loyal, But Wait Til You See What They Did Outside Of This Store. Wow."/>
        <filter val="What Happened To These 2 Teens After Kissing Is Shocking. And Just Ridiculous."/>
        <filter val="Can You Tell What’s Different About This Guy? Probably Not, But A Closer Look Will Blow Your Mind."/>
        <filter val="So, There’s A Ghost Town On An Island In The Arctic Ocean. And I Still Can’t Believe What’s There."/>
        <filter val="This Is The Last Thing On Earth I Should Want… But Wow, It’s Downright Incredible."/>
        <filter val="This Little Known Place Way Up North Is Perfection. And I Had No Idea It Even Existed Til Now."/>
        <filter val="Gandhi Wrote a Letter to Hitler, Begging for Peace"/>
        <filter val="Imagine Looking Up At The Sky And Seeing This Coming At You. That’s What Happened To These People."/>
        <filter val="What This Girl Asked On Her Web Cam Is Seriously Wrong. And Hardly Anyone Knows About It."/>
        <filter val="I Try Not To Be Superficial, But I Can’t Help It… Everything About This House Is Perfection."/>
        <filter val="This Is Cavin. I’ll Never, Ever Forget What Just Happened To Him. And You Won’t Either."/>
        <filter val="When I Get Bored At Work, I Play Solitaire. This Waiter Does Something EPIC."/>
        <filter val="After Seeing This, You May Never Sleep Again. It’s Horrifying In A Way You’d Never Expect."/>
        <filter val="If You Hate Winter, This Will Change Your Mind. Or Maybe Make You Hate It A Little Less."/>
        <filter val="No, This Isn’t an Illusion. It’s A Mind-Blowing Hotel Room That You Gotta See."/>
        <filter val="Hero Boyfriend is Slain… and Family Forgives Killer"/>
        <filter val="Their Daughter Passed Away But These Parents Celebrate Her Birthday in a Special Way"/>
        <filter val="What This Guy’s Dad Builds In The Backyard Every Year Just Awoke My Inner Child. Awesome!"/>
        <filter val="Beautiful Bride-To-Be Miraculously Cheats Death"/>
        <filter val="Yes, This Is Every Bit As Awesome As It Looks. And Yes, You Will Wish You Were 6 Again."/>
        <filter val="This Male Model Could Turn Anyone’s Head. But What Happened To Him Will Make Your Heart Sink."/>
        <filter val="This Pretty Much Never Ever Happens. But It Just Did… And It’s Ridiculously Beautiful."/>
        <filter val="He Made Millions of Dollars Aborting Babies. What He Just Did From His Jail Cell is Sickening."/>
        <filter val="I Couldn’t Finish Writing This Story Without Crying Half Way Through It. That’s How Beautiful It Is."/>
        <filter val="Pregnant Mother Faces Backlash After Posting Crossfit Workout Pictures"/>
        <filter val="Hospitals Don’t Allow Animals Inside. It’s A Good Thing This One Broke The Rules."/>
        <filter val="This Abandoned Mental Hospital Is Straight Out Of My Nightmares. It Sent Chills Down My Spine."/>
        <filter val="This Series Of Facebook Statuses Brought Tears To My Eyes. It’s An Unforgettably Tragic Love Story."/>
        <filter val="This Really Shouldn’t Shock Me. But What This Police Officer Did Is So Unexpected."/>
        <filter val="This Puppy Taught Me More In 1 Minute Than Anyone Else Has Done In A Lifetime."/>
        <filter val="No Matter How Hard You Fight It… You’re Just Like Your Mother. Here’s Proof."/>
        <filter val="This Is The Most Unique Sunrise You’ll Ever See. Guaranteed."/>
        <filter val="I Don’t Care How Photoshopped These Images Are… I Want To Live In This Fantastical World."/>
        <filter val="I Didn’t Think A Murderer In Prison Could Bring A Tear To My Eye, But This Did It."/>
        <filter val="I Thought His Idea To Do This With No Money Was Ridiculous. But It Turned Out AWESOME."/>
        <filter val="After This, I Will Never Trust My Own Eyes Again. This Is Shocking But Not In The Way You Think."/>
        <filter val="An Anonymous Man With An Epic Beard Just Showed Santa Up. What He Did Is Fantastic."/>
        <filter val="If A Classic Disney Movie Happened In Real Life, This Is What You’d Get. I Love It."/>
        <filter val="Murder Usually Isn’t A Good Start To A Marriage. But This One Was Meant To Be."/>
        <filter val="It Might Look Like A Normal Family Photo. But It’s Much, Much More Than That… Trust Me."/>
        <filter val="This Is Undeniable Proof That People Are Still Good. And It Has To Do With A Lost Bunny."/>
        <filter val="Please, Ban These People From Ever Posting Online Again. You Have To See This…OMG."/>
        <filter val="I Don’t Know If This Really Is A Miracle, But I Have Goosebumps. This Stuff Is Bizarre."/>
        <filter val="If The First Photo Doesn’t Make Your Heart Explode, The Next 22 Will Do It. Awww."/>
        <filter val="A Lot Of Men Would Hate Being Led By Their Girlfriend. This Guy Found A Way to Make It Awesome."/>
        <filter val="There’s Something Unexpected At The End Of The World. And These People Found It…Unbelievable."/>
        <filter val="Anyone Who Sees This Man At The Cemetery Will Immediately Know What True Love Is."/>
        <filter val="What Happened To This Beautiful Girl Is Unfathomable. Especially How It Turned Out."/>
        <filter val="Yes, You’re Seeing A House… But Not The Kind You Think. What This Guy Did Is So Cool."/>
        <filter val="If You Can’t Tell Your Family, Who Can You Tell? Everyone Should Know This Disgusting Truth."/>
        <filter val="They Call The Girl Behind This Notecard A Monster. But Personally, I Think She’s Beautiful."/>
        <filter val="Here’s The Most Terrifying School On The Planet. Seriously, Nightmares Are Made Of This."/>
        <filter val="They Were Married for 65 Years. Their Final Moment Left Me In A Puddle Of Tears."/>
        <filter val="This Dying Boy Probably Won’t See Next Winter. So His Mom Did Something Beautiful."/>
        <filter val="Okay, Guys. You’ve Been Heroic Enough Already…Now This? Awesome."/>
        <filter val="A Man’s Wife Died in the Emergency Room. This is the BEAUTIFUL Letter the Doctor Wrote Him."/>
        <filter val="Sometimes Nature Is Awesome. Other Times, It’ll Scare The Life Out Of You. Like This."/>
        <filter val="So a Convicted Child Rapist Showed Up at a School. Here’s What He Did."/>
        <filter val="I Guarantee You’ve Never Seen A Wedding Like This. It’s Fantastic."/>
        <filter val="The Search is Over. Here are the 10 Most Awkward Animal Photos Ever."/>
        <filter val="This Girl Was Always Scared Of Her Grandpa’s Study As A Kid. Now She Knows Why…Whoa."/>
        <filter val="An Abused, Lonely Girl Just Posted Something Online. What It Said Destroyed Me."/>
        <filter val="He Could Easily Go To Jail For What He’s Doing. But I Think It’s Totally Worth It."/>
        <filter val="I’d Love To Visit This Beautiful Resort. Too Bad I Have To Murder Someone To Get There."/>
        <filter val="It Was His Final Day Of A 5 Week Journey Through Western America. Then THIS Happened…Wow."/>
        <filter val="He Went Into a Coma as a Muslim. When He Came Out Of It, Jesus Was There."/>
        <filter val="A Crazy Guy Messing With Bees Wouldn’t Normally Interest Me. Then I Saw This And.. Whoa."/>
        <filter val="When You See This, You’ll Want To Find The Man Who Did It. Guess What? Got Him."/>
        <filter val="The Story Behind This ‘Then And Now’ Photo Should Be A Movie. It’s AWESOME."/>
        <filter val="Next Time Someone Thinks Their Food Is Worthy Of a Photo, Show Them This. Now THIS Is Worthy."/>
        <filter val="It Might Seem Like A Normal Temple From The Outside. But Go Inside And… AHHHH!"/>
        <filter val="And Here’s Exactly Why You Don’t Fall Asleep First At A Party… LOL, Owned."/>
        <filter val="A Little Boy Was Devastated To Lose His Favorite Stuffed Puppy. Wait Til You See Where He Was."/>
        <filter val="There’s Something Very Different About This Crater In The Desert. When You Go Inside… WOW."/>
        <filter val="They Asked These Children To Express Themselves. But No One Expected This…"/>
        <filter val="Star Crossed Lovers Are Lynched and Beheaded by Their Families"/>
        <filter val="The Taliban Told Him To Surrender. So He Defeated Them All. All 61 Of Them."/>
        <filter val="In Case You Didn’t Know, Mountain Goats Are Awesome. Here’s Why."/>
        <filter val="After Rescuing a Kitten, They Discovered Something Shocking About His Past. And It Brought A Flood Of Tears."/>
        <filter val="This Is The Last Place I’d Expect To See Abandoned. It’s Like The End Of Times."/>
        <filter val="This Teen Died Back In 2010. The Letter That Just Arrived 3 Years Later Hit Me Hard."/>
        <filter val="You’ve Never Seen A Hospital Patient Like This Before. Seriously, OMG."/>
        <filter val="If A Wrangler Explodes In The Middle Of A Beach And Jeep Doesn’t Care, Does It Still Go Boom?"/>
        <filter val="Whoever Owned This Dog Deserves to Rot in Jail. If Not For The Outcome, I’d Find Them Myself."/>
        <filter val="And THIS Is Why I Hate War. This Is The Stuff They Don’t Show You."/>
        <filter val="We Dare You NOT to Fall in Love With This Cat. It’s Impossible."/>
        <filter val="Kids Were Caught Urinating On a Homeless Man Last Week. What This Girl Did Restores My Faith In Humanity."/>
        <filter val="Nature Is Eating This Abandoned House Little By Little. It’s Eerily Awesome."/>
        <filter val="This Village On A Lake Is Awesome. Even Though The Reason It Started Is Kinda Sick."/>
        <filter val="And THIS Is Exactly Why You Should Always Pay Attention To Signs. OMG."/>
        <filter val="What Do You Get When You Mix Some Bored Dudes, An Old Van, A Boat, And A Crazy Idea? THIS."/>
        <filter val="She Woke Up, Thinking It Was Just Another Day. But What Her Boyfriend Did Is EPIC."/>
        <filter val="When I Saw What This Dad Did, I Couldn’t Stop Smiling. It’s So Simple, But So Awesome."/>
        <filter val="If You Thought These Famous Photos Were Real, You Thought Wrong. Reality Check."/>
        <filter val="Teachers Ignored What Students Were Doing to Her. And Now She’s Dead."/>
        <filter val="I’d Normally Be Outraged If Something Alive Was Found In My Food. But This Guy Is So Darn Cute."/>
        <filter val="She Keeps This In Her Wallet At All Times. When You See What It Says, You’ll Know Why."/>
        <filter val="I Felt Sick When I First Saw This Homeless Kitten. But Now – I’m Smiling From Ear To Ear."/>
        <filter val="I Didn’t Know How to Process This Amazing Story… So I Just Cried. Incredible."/>
        <filter val="This Gripped My Soul From The First Moment. And It Still Hasn’t Let Go…Wow."/>
        <filter val="I Didn’t Know A Place For Family Fun Could Haunt My Nightmares Forever. This Is Crazy."/>
        <filter val="Words Can’t Describe What This Puppy’s Previous Owners Did. THEY Are The Animals Here."/>
        <filter val="I Don’t Think I’ve Ever Cried This Hard. And It Was Just A 15 Year Old Boy’s Words That Did It."/>
        <filter val="When This Cop Busted A Thief, No One Thought She Would Do This. Especially The Thief."/>
        <filter val="The Locals Warned Him Not To Go That Way. He Didn’t Listen… And Quickly Discovered Why."/>
        <filter val="How The Worst Tragedy Imaginable Put Him In The Hospital Room That Changed His Life."/>
        <filter val="IT WAS GRUESOME MURDER! Grisly, Vile, Adorable Duck Murder."/>
        <filter val="This Girl Got Suspended… For Doing The Right Thing. How Ridiculous."/>
        <filter val="This Guy’s Response To Getting Cancer Is So Perfect That It Made Me Rethink Everything."/>
        <filter val="I’ve Seen Tigers and People Together Before. But THIS is Insanity."/>
        <filter val="You Haven’t Seen A Religious Nutcase Til You See This Scooter-Riding Jesus."/>
        <filter val="Studies Show That Kittens Lower Your Blood Pressure. So This One Must Cure Everything."/>
        <filter val="From Young To Old In 5 Seconds. These ‘Before And After’ Photos Show How We Age."/>
        <filter val="Celebrate Breaking Bad’s Last Season With This Meme"/>
        <filter val="A Wedding Gone Horribly Wrong! Or Was It Horribly Right? I Can’t Decide, But I Laughed."/>
        <filter val="Artist Spends 1 Year Drawing the Most Detailed Animals Possible"/>
        <filter val="He Left Work For 2 Weeks. When He Came Back… THIS Was Waiting."/>
        <filter val="There Wasn’t A Dry Eye At This School When They Crowned The Homecoming King And Queen."/>
        <filter val="If You Have At Least 50 Facebook Friends, One Of Them Is Facing This NIGHTMARE Right Now."/>
        <filter val="Golden Retriever Overload: Proceed With Caution"/>
        <filter val="Dog Sentenced to be Euthanized is Found Innocent"/>
        <filter val="If You’ve Ever Lost A Pet, This Will Put a Paw-Shaped Hole In Your Heart."/>
        <filter val="Chicago Airport Uses Barnyard Animals to Mow Grass"/>
        <filter val="The Search for Missing 14 Year-Old Schoolgirl Continues"/>
        <filter val="If You’re Sick Of Text Messages, You’ll Love What This Girl Did."/>
        <filter val="It’s a Bird, It’s a Plane It’s a … Window Washer? These Kids With Cancer Get a Heroic Surprise."/>
        <filter val="Adorable Little Vets Take Care of Sick Animals for a Day"/>
        <filter val="When A Breast Cancer Walk Goes HORRIBLY Wrong, You Get This."/>
        <filter val="The Only Thing More Beautiful Than Their Life Together Was Their Death Together."/>
        <filter val="There’s Evil, and Then There’s the Horrible People Who Did This To a Church. Disgusting."/>
        <filter val="Teens Shattered This Man’s Skull. But They Couldn’t Shatter His Beautiful Heart."/>
        <filter val="Nature is Beautiful, But It’s Also Sometimes Terrifying. These Images Are Awesome."/>
        <filter val="You’ll Never Read Another Obituary Like This One"/>
        <filter val="After Their Two Children Were Brutally Murdered, This Couple Found Joy Again."/>
        <filter val="A Dying Squirrel Gets Help From a Kind Warrant Officer"/>
        <filter val="A Dying Woman’s Incredible Wisdom"/>
        <filter val="A Father and Son That Look Exactly the Same"/>
        <filter val="A Giant Elephant Charged A Hippo And Her Baby. What This Mother Did Is Just Incredible."/>
        <filter val="A Man Found Two Bear Cubs Beside Their Dead Mother. Words Can’t Describe What Followed."/>
        <filter val="A Man Received This Travel Warning on Sept 10, 2001"/>
        <filter val="A Message From Girl Who Survived Ex-Boyfriend’s Murder-Suicide Spree"/>
        <filter val="A Newborn Baby Declared Dead Was Sent To The Morgue. 10 Hours Later…THIS Happened."/>
        <filter val="A One-Eyed Stray Finally Gets a Chance at Happiness"/>
        <filter val="After Seeing This, I Don’t Know Whether To Feel Small And Insignificant. Or Extremely Lucky."/>
        <filter val="An Architecture Student Got Sick Of Normal Projects. So He Bought A Bus… And You Gotta See It Now."/>
        <filter val="An Elderly Couple Took The Same Photo Every Season. But Nothing Could Prepare Me For The Last One."/>
        <filter val="As I Scrolled Through These Photos, My Heart Sunk More And More. But I’m Glad I Saw It."/>
        <filter val="By Themselves, These Photos Would Haunt My Dreams. Together, They’re Brilliant."/>
        <filter val="Cancer Sentenced This Farmer to Death. But 4 Days Before Dying, He Did The Unimaginable."/>
        <filter val="Canine Companions Show Us All What True Love Looks Like. Amazing."/>
        <filter val="Cheerleaders Spark State-Wide Debate With Religious Football Signs"/>
        <filter val="Cleveland Kidnapping Victim’s Touching Note of Gratitude"/>
        <filter val="Cocoon Found in Garden Hatches Into Incredible Butterfly"/>
        <filter val="Couple Changes Wedding Date So Dying Boy Can be Best Man"/>
        <filter val="Cult Member Refuses to Attend Daughter’s Wedding"/>
        <filter val="Daughter Reunites with Her Soldier Daddy in Heartwarming Photo"/>
        <filter val="Day 1: ‘Hey, What’s The Neighbor Doing To His Lawn?’ Day 60: ‘OMG!!’"/>
        <filter val="Dying Soldier Cradles His Newborn Days Before Dying"/>
        <filter val="Every Time I Think Nature Can’t Shock Me Any More, I Discover Something Like This. Wow."/>
        <filter val="Everyone Is Talking About The ‘Rules’ This Mother Just Wrote. Because They’re Perfection."/>
        <filter val="Everyone’s Talking About What This Shy Photographer Did. When You See This, You’ll Understand Why."/>
        <filter val="Fighter Jet Fuel Tanks Were Dumped On Vietnam Farmers 40 Years Ago. Wait Til You See What They Did."/>
        <filter val="Going Inside The Largest Cave On The Planet Is An EPIC Experience. This Is Awesome."/>
        <filter val="Grieving Widow Gives Late Husband’s Ashes Amazing Send-Off"/>
        <filter val="Half Way Through These Photos, I Could Barely Handle It. But I’m Glad I Made It To The End…Amazing."/>
        <filter val="Half Way Through This, I Totally Broke Down. I Don’t Want To Spoil It, So Just Get a Tissue And Look."/>
        <filter val="He Broke Down Into Tears When He Found This In The Tornado Aftermath. And You Might Too."/>
        <filter val="He Held His Newborn Son For The First Time. Then The Unthinkable Happened Out Of Nowhere."/>
        <filter val="He Told His Loving Wife He Wants A Divorce. What Happened Next Crushed My Heart."/>
        <filter val="Heartwarming Photo of Marine Amputee Goes Viral"/>
        <filter val="Her Dad Found A Box In The Snow. Nothing Could Prepare Them For What Was In It."/>
        <filter val="Her Husband Is Dead And She’s Keeping A Painful Secret. From The Person Closest To Her."/>
        <filter val="Here’s How You Make A Very Old Dog Extremely Happy. This Is Awesome."/>
        <filter val="Here’s The Most Tasteless Photo Ever Taken. She Should Be Banned From Cameras."/>
        <filter val="Here’s Undeniable, Irrefutable Proof That Owls Are The Best. Courtesy Of Their Biggest Fan."/>
        <filter val="Hey Bikini Models, SIT DOWN. This Girl with Down Syndrome Just Showed You Up."/>
        <filter val="Hey, What’s All That Stuff In The Water. Let’s Look Closer…A Little Closer… WHAT?!"/>
        <filter val="His Aunt Overheard Another Boy Bullying Him. What She Did Is Completely Awesome."/>
        <filter val="How A Dog Can Still Smile After Going Through All Of This Is Beyond Me. What An Ending."/>
        <filter val="How A Simple Tree Became One Of The Best Things I’ve Ever Seen. Seriously, Amazing."/>
        <filter val="How An Abusive Father Ruined His Son’s Life. And What His Daughter Did About It."/>
        <filter val="How An Entire City Came Together To Make This Dying 5 Year Old’s Dream Come True Is Incredible."/>
        <filter val="How Animals React To These 2 Little Boys Is Nothing Short Of Magical. I’m Speechless."/>
        <filter val="How Do You Make An Entire Wedding Congregation Break Down Into Tears? Like This."/>
        <filter val="How Does One Photo Make So Many People Cry? By Knowing Why It Was Taken."/>
        <filter val="How One Guy Is Turning Your Biggest Fear Into Something Truly Special. This Is Awesome."/>
        <filter val="How These People Are Burying Their Loved Ones Is Strange To Say The Least. Yes, That Is A Giant Shoe."/>
        <filter val="How to Make the Best Drinking Game Ever"/>
        <filter val="I Always Knew A Mother’s Love Was Strong, But This Is ANGELIC. And She Died To Do It."/>
        <filter val="I Can’t Believe Some People Say This Is Gross. I Think It’s Absolutely Gorgeous."/>
        <filter val="I Can’t Decide If This Hobbit Home Is Crazy Or Brilliant… But One Look Inside And I Want To Stay There."/>
        <filter val="I Can’t Decide If This Is Adorable Or Very, Very Wrong. And I’m Not Talking About The Baby’s Safety."/>
        <filter val="I Can’t Decide If This Is Morbid Or Awesome. (PS: The Guy On That Harley Is Dead.)"/>
        <filter val="I Can’t Decide If This is Wonderful or Horrible. But Women are Being Paid $8000 To Do It."/>
        <filter val="I Can’t Decide Whether This Makes Me Hungry Or Sick. Probably Both, But I Don’t Plan On Trying."/>
        <filter val="I Couldn’t Believe What This Guy Was Making For His Unborn Child. But By The End… WOW."/>
        <filter val="I Knew Dogs Were Loyal, But This…? I Have No Words For What He Did."/>
        <filter val="I Noticed This Tiny Thing On Google Maps. When I Zoomed In… Well, Nothing Could Prepare Me."/>
        <filter val="I Still Can’t Believe These Photos Were Taken Here On Earth. They Look Like Another World."/>
        <filter val="I Thought I Had Seen Amazing Photos Before… Then I Saw These. Wow."/>
        <filter val="I Thought I Knew What I Was Seeing. Then I Got Closer And My Jaw Dropped To The Floor."/>
        <filter val="I Thought This Mom’s Idea Was Just OK. Then She Proceeded To Blow My Mind…WOW."/>
        <filter val="I Thought This Was Just Some Normal Guy…Then I Saw His Other Photos. Now I’m In Tears."/>
        <filter val="I Thought Winter Where I Live Was Bad… Then I Saw This SNOWPOCALYPSE. Unbelievable."/>
        <filter val="I’m Not Gonna Lie. When I Just Learned The Truth About Dogs, It Made Me Sick."/>
        <filter val="I’m So Glad There Was A Camera On This Baby Elephant At The Perfect Time. Because This Is The Best."/>
        <filter val="I’ve Never Seen Anything So Heartbreaking In My Life. But It’s Completely Beautiful At The Same Time."/>
        <filter val="I’ve Never Seen Anything So Horrifying, Tearful, And Beautiful. This Is The Stuff You Never Forget."/>
        <filter val="I’ve Seen Fluffy Animals Before, But This Rabbit Is Unbelievable. I Would Hug It Forever."/>
        <filter val="If Everyone Had A Heart Like This, The World’s Problems Would Go Away Overnight."/>
        <filter val="If Happiness Could Kill, These 32 Animals Would Be Dead. And Now I Would Be, Too."/>
        <filter val="If I Saw This Truck Going Down The Road, I’d Do A Double Take… Because It’s Simply Unbelievable."/>
        <filter val="If Not For The Photographic Proof, I Never Ever Would’ve Thought This Was Happening. Wow."/>
        <filter val="If This Doesn’t Make You Want To Be A Parent, Absolutely Nothing Ever Will. This Is GREAT."/>
        <filter val="If This Doesn’t Touch Your Heart, Nothing Ever Will. Oh My Goodness."/>
        <filter val="If You Bumped Into This, You Would Destroy 37 Years Of Work. Epic, Awesome, Unbelievable Work."/>
        <filter val="If You Didn’t See What Happened At The Grand Canyon, These Photos Will Leave You Speechless."/>
        <filter val="If You Don’t Believe In Ghosts, You Might Want To Check This Out. Freaky."/>
        <filter val="If You Don’t Think Prayer Works, This May Change Your Mind. They Should All Be Dead."/>
        <filter val="If You Ever Feel Stupid, Just Look At What These 30 People Did. You’ll Feel Better…Trust Me."/>
        <filter val="If You Hate Your Neighbors Or Fear A Zombie Apocalypse, This Isolated House Is Absolutely Perfect."/>
        <filter val="If You Think These Kids Are Having Fun, You’re Very Wrong. What They’re Actually Doing Is Unbelievable."/>
        <filter val="If You Want To Smile From Ear To Ear, Just Look At What This Adorably Talented Dog Does."/>
        <filter val="If You’re Having A Rough Day, Look No Further Than Nature. This Is Beautiful."/>
        <filter val="Imagine Looking In Your Neighbor’s Yard And Seeing This. WHOA!"/>
        <filter val="Imagine Sitting In Your House Looking Out The Window When… OMG, IT’S COMING FOR US."/>
        <filter val="Imagine Walking Through A Rain Forest In Mexico And Finding This. I Wouldn’t Believe What I Was Seeing."/>
        <filter val="In Her Final Moments, This 5 Year Old Brought an Entire Town to Tears. They’ll Never Forget this."/>
        <filter val="In The Face Of Evil, This 6 Year Old Became An Angel. But He Paid The Ultimate Price For It."/>
        <filter val="Inside This Abandoned Opera House You’ll Find Old Posters, Seats And…. WHAT?"/>
        <filter val="It Looks Like A Beautiful Spot To Take The Family… Til You Discover What’s In It. OMG."/>
        <filter val="It Looks Like A Boring Box In A Room. But What Came Out Of It Blew My Non-Engineering Mind."/>
        <filter val="It Looks Like A Box Of Junk At First. But Every Spoiled Kid In The Country Should See This."/>
        <filter val="It Looks Like A Giant Wall Of Death Coming Right For You. But Suddenly… Holy Cow!"/>
        <filter val="It Might Look Like A Beautiful Flower. But You Definitely Don’t Want To Get This For Your Wife."/>
        <filter val="It Might Look Like A Leaf But It’s Not… It Happens To Be Ridiculously Adorable. Aww."/>
        <filter val="It Started With A Normal Bedroom And A Present From Grandma. This Single Mom Made It AWESOME."/>
        <filter val="It’s A Good Thing A Bus Driver Noticed This Because My Heart Needed A Good Warming Today."/>
        <filter val="It’s Hard Not to Judge When Countries are Making Their Kids Do This."/>
        <filter val="It’s Unfathomable That They Were Going To Kill Her. Especially When You See What Happened Next."/>
        <filter val="John Stamos Visits Girl That Tragically Lost Her Limbs"/>
        <filter val="Just Slowly Scroll To The End Of This Post. It’s Worth It."/>
        <filter val="Just When I Thought I’d Seen Everything, This Happens On A Tiny Island In Asia. Stunning."/>
        <filter val="Just When I Was About To Give Up On Humanity, These 20 People Proved Me Wrong. AWESOME."/>
        <filter val="Look Like A Normal 2 Year Old’s Drawing? Well, It’s Not. It’s The Start Of Something Incredible."/>
        <filter val="Looks Like A Normal Warehouse, Right? Well, It Is…But Take A Closer Look Inside."/>
        <filter val="Lucky Girl Gets a Puppy and Proposal in the Same Day"/>
        <filter val="Man Creates Unique Rings Out of a Quarter and a Nickel"/>
        <filter val="Marine’s Touching Act of Kindness Towards a Struggling Little Boy"/>
        <filter val="Mommy Duck Couldn’t Rescue Her Babies. So This Family Did Something Awesome."/>
        <filter val="Most Of Us Walk Over Pennies In The Street. This Girl Picks Them Up And Creates A Masterpiece."/>
        <filter val="No Matter What You Think Of Homosexuality, What This Airline Did Is Absurd."/>
        <filter val="No One, Not Even the Army, Can Explain This Haunting Light in Missouri. What Is It?"/>
        <filter val="No Words Can Describe What This Guide Dog Did. And He Paid the Ultimate Price For It."/>
        <filter val="No, It’s Not A Crazy Woman Rolling Around On The Floor. Just Wait Til She’s Done… WHOA!"/>
        <filter val="No, It’s Not Just A Broken Cell Phone. It’s So Much More Than That, Believe Me."/>
        <filter val="No, Mr. Spider, You Can’t Fool Me With Your Fancy Looks. I’m Still Running Away."/>
        <filter val="No, They Didn’t Die And Go To Heaven. But When You See This, Your Mind Will Be Blown."/>
        <filter val="No, This Is Not A Plane Crash In The Forest. Take A Step Inside This Thing – AWESOME."/>
        <filter val="No, This Is Not Just A Kid Being Goofy. It’s Much, Much More Than That. You Will See."/>
        <filter val="Nothing Could Prepare Me For What’s Revealed When This Glacier Lake Melts. OMG."/>
        <filter val="Nothing Is Better Than A Bully Getting What They Deserve. Kinda Like This."/>
        <filter val="Nothing is Better Than These Corgi BFFs"/>
        <filter val="Nothing Would Stop Them From Getting Married. Not Even Death."/>
        <filter val="Oh Look, A Giant Wooden Egg. Let Me See What’s Inside… WHAT, REALLY?"/>
        <filter val="Oh Look, A Random Box In The Yard. Let’s See What’s Inside… WHOA!"/>
        <filter val="One Grandpa Kept a Secret For Years. Now It’s Out… And I LOVE It."/>
        <filter val="One Little Girl is Embarrassed of Her Beautiful Eyes"/>
        <filter val="Orphaned Elephant and Happy Dog Are the Best of Friends"/>
        <filter val="Owners Cut Dog’s Tongue Out But Nothing Keeps Him From Smiling"/>
        <filter val="Parachuting Dog Joins Anti-Terrorism Squad"/>
        <filter val="People Explore Abandoned Buildings All The Time. But What This Guy Found… OMG."/>
        <filter val="Police Officer Does the Incredible to Save Suicidal Woman"/>
        <filter val="Premature Baby’s Miraculous Journey Towards Health"/>
        <filter val="Prepare Yourself: These 18 Sad Dogs Will Break Your Heart."/>
        <filter val="Previously Neglected Pit Bull Will Teach You About Forgiveness"/>
        <filter val="Racists Want This Town to Be White Only. But the One Black Resident Has Something to Say."/>
        <filter val="Rapist Gets What He Deserves, Finds Out his Victim is HIV Positive"/>
        <filter val="Saying Goodbye To Your Dog Is So Hard. Especially When It’s Not The Dog That’s Dying."/>
        <filter val="See These Women? What They Just Did To Some Rapists Will Make You Cheer."/>
        <filter val="See This Hidden Trap Door In The Ground? Just Wait Til You See What’s Down There… WHOA."/>
        <filter val="Seeing A Duck Outside Your Apartment Is Nothing Special. But What Happened Next Definitely Is."/>
        <filter val="She Beat Cancer Twice. And That’s Not The Unbelievable Part. Not Even Close."/>
        <filter val="She Had To Leave Her Dying Baby’s Side. When You See Why, Your Heart Will Break."/>
        <filter val="She Held The Hand Of A Dying Woman. And Everything About It Is Heart Shattering."/>
        <filter val="She Nearly Threw Her Grandpa’s Scrapbook Away. Til She Opened It And… WHOA!"/>
        <filter val="She Wrote A Letter To God After Her Dog Died. The Reply She Got Will Make You Cry."/>
        <filter val="She’s The Cutest, Happiest Little Girl In The World. That’s Why This Is So Hard To See."/>
        <filter val="Simon Cowell Shows Homeless Man Unprecedented Kindness. His Heart Grew Three Sizes That Day."/>
        <filter val="So There’s A Tiny Island In Japan, And You’re Really Gonna Want To See What’s There…Trust Me."/>
        <filter val="So There’s An Igloo Village In The Mountains Of Europe. And It’s So Much Better Than You Think."/>
        <filter val="So There’s This Genius Creation On An Island In Canada. And I Really, Really Want It."/>
        <filter val="So, I Was Walking Down The Street When… Whoa! I Didn’t Expect To See That."/>
        <filter val="Some Guy Showed Up On This Street With Some Chalk. The Result Will Blow Your Mind Into Next Week."/>
        <filter val="Some Idiot Faked His Own Death To Propose To His Girlfriend. I Still Can’t Believe Her Response."/>
        <filter val="Some People Would Do ANYTHING To Own This Room. You Know Who You Are."/>
        <filter val="Someone Just Spotted The World’s Rarest Animal For The First Time In 15 Years. A Must See."/>
        <filter val="Sometimes The Simplest Photos Are The Most Eye-Opening. These Ones Say So Much."/>
        <filter val="Stranger Proves Just How Special One Little Boy Really Is"/>
        <filter val="Terrifying and Unusual Horizontal Tornado Seen in Virginia"/>
        <filter val="The ‘Before’ Photo Made Me Sick. Yet The ‘After’ Photo Is So Great I Actually Laughed."/>
        <filter val="The ‘Tip’ They Left This Waitress Is Disgusting. And She Even Fought For Her Country."/>
        <filter val="The Bitter Cold Isn’t So Bad When You Do What This Awesome Family Did. Brilliant Idea!"/>
        <filter val="The Bride’s Father Was All Smiles at the Wedding. Two Hours Later, the Unthinkable Happened."/>
        <filter val="The Moment a Dog Sees his Owner For the First Time Via Web Cam. This is Hilarious!"/>
        <filter val="The Moment The Winter Sun Set On This Town For The First Time EVER. This Is Beautiful."/>
        <filter val="The Moments After This Pregnant Girl Played A Peaceful Song Are Beautiful. And It Happened At Home."/>
        <filter val="The Most Beautiful Day Of His Life Made Him A Single Father. How It Happened Is Heartwrenching."/>
        <filter val="The Most Famous Photos in History Just Got Colorized. It’s Awesome."/>
        <filter val="The One Time in History Smoking Didn’t Kill"/>
        <filter val="The Only Reason To Have Kids Is To Hilariously Torture Them. Kinda Like These 23 Parents…LOL."/>
        <filter val="The Only Thing More Shocking Than How This Baby Was Born is What Happened 6 Months Later."/>
        <filter val="The Only Thing More Terrifying Than This Abandoned Place Is When They Actually Go Inside…OMG."/>
        <filter val="The Only Thing More Unbelievable Than These Photos Is How They Were Taken. Wow."/>
        <filter val="The Photos This Dad Just Posted Online Are The Funniest Thing Ever. LOLOLOL."/>
        <filter val="The Reason This Police Officer Broke Down Into Tears During A Protest Broke Me Down Into Tears, Too."/>
        <filter val="The School Wouldn’t Punish This 4th Grade Bully. So His Own Father Did, And It’s Awesome."/>
        <filter val="The Search Is Over. This Boyfriend And Girlfriend Had The Best Halloween Costumes Of The Year."/>
        <filter val="The Sign Says Do Not Enter. Now That This Guy Broke In, I Can See Why… Creepy."/>
        <filter val="The Worst Part About What Happened To This Baby Orangutan Is Knowing Who Did It."/>
        <filter val="Their Engagement Party Was Very Normal. What Happened After That Left Me In Tears."/>
        <filter val="There Was A Letter To Santa Peaking Out Of This Box At The Mall. When I Read It, I Burst Into Tears."/>
        <filter val="There’s Nothing Worse Than A Photo You Love Getting Destroyed. Here’s How 13 People Fixed Them."/>
        <filter val="There’s Something About This Couple You Don’t Know. And It’ll Make Your Heart Explode."/>
        <filter val="There’s Something Hidden In This Picture. And When You See It, It’s Beautiful."/>
        <filter val="There’s Something In This Peaceful Picture That You Don’t Realize. When You See It…OMG."/>
        <filter val="These Are The Worst People in America, Maybe In The World. And Someone Finally Got Inside."/>
        <filter val="These Beautiful Works Of Art Could Destroy You If You Like Them Too Much. For Real."/>
        <filter val="These College Students Got the Shock of a Lifetime in their Basement"/>
        <filter val="These Kitties’ Re-enactment Of the Dramatic Lion King Scene Will Make Your Day."/>
        <filter val="These Parents’ Reaction To Their Little Girl’s Behavior Is Heartbreakingly Perfect."/>
        <filter val="These Photos Just Won An Award For A Reason. Oh, And They Include Dogs… So Click."/>
        <filter val="These Photos Nearly Made My Brain Explode In My Head. One Look And You’ll See What I Mean."/>
        <filter val="These Photos Taken After A Still Birth Are Shocking… But There’s A Beautiful Reason Behind Them."/>
        <filter val="These Siblings Recreated Their Childhood Photos For Their Parents. The Result Is Hilarious Perfection."/>
        <filter val="They Call This The Most Beautiful River In The World. When You See It, You’ll Probably Agree."/>
        <filter val="They Found A Secret Door In Their Attic. Just Wait Til You See What Was Inside…OMG."/>
        <filter val="They Look Like Typical Beggars…Til You Read Their Signs And Realize They’re Far From It."/>
        <filter val="They Peeked In the Dumpster And… RACCOON! What Happened Next Warmed My Heart."/>
        <filter val="They Pulled Up Their Carpet While Remodeling And Found… WHAT?!"/>
        <filter val="They Thought This Note On The Windshield Was Just A Prank. Good Thing They Checked Under The Hood."/>
        <filter val="They Took This Poor Baby Elephant HOSTAGE. The Reason Why Is Absurd."/>
        <filter val="Thirsty Hummingbird Drinks From a Human’s Mouth"/>
        <filter val="This ’4-eyed Nerd’ Was Horribly Bullied. Wait Til You See What He Grew Up To Do….Whoa."/>
        <filter val="This Abused Dog Thought He Deserved to Die. He Was Beautifully Proven Wrong."/>
        <filter val="This Beach Isn’t Nearly As Beautiful When You Realize That Isn’t Sand… OMG."/>
        <filter val="This Church Seems Completely Normal From The Outside But Go Inside And… NO."/>
        <filter val="This Couple Couldn’t Decide Where To Get Married. So They Did This Instead… And I Love It."/>
        <filter val="This Couple Is Getting Spied On… But It’s Definitely Not For The Reason You Think."/>
        <filter val="This Dad Had A Crazy Idea To Build Something For His Son. Seemed Ridiculous But Turned Out PERFECT."/>
        <filter val="This Dog Is 19 Years Old. And If You’ve Ever Had An Animal, This Will Hit You Directly In The Heart."/>
        <filter val="This Dog Just Made ’12 Days Of Christmas’ A Whole Lot Better. This Is Hilariously Adorable."/>
        <filter val="This Dog Was All Alone At Death’s Door. Everyone Ignored Her… Til This Happened."/>
        <filter val="This Drunk Girl Killed 2 Other Girls. What She Wrote Online Just Before It Happened Made Me Sick."/>
        <filter val="This Fairly Normal House Is For Sale In The UK. But It’s What’s Out Back That Has Everyone Talking."/>
        <filter val="This Family Had A Suspicion About Something In Their Basement. When Renovating It… Whoa! Yep."/>
        <filter val="This Father Was Given 5 Years To Live. What He Did For His Young Daughter Is Beyond Words."/>
        <filter val="This First Photo Was Taken Just Before He Went To Bed. When He Woke Up The Next Day… My God."/>
        <filter val="This Guy Chose The Wrong Person To House-Sit While He Went On Vacation. LOL, Epic Prank!"/>
        <filter val="This Guy Found A Dead Possum On His Porch. Or So He Thought…This Is Crazy."/>
        <filter val="This Guy Found a Trap Door In His New Apartment. What He Found Is Hauntingly Awesome."/>
        <filter val="This Guy Took My Favorite Two Things As A Child… And Made Them Even More Epic."/>
        <filter val="This Guy Was Exploring His Grandpa’s Attic. What He Found Is Mysteriously Awesome…Whoa."/>
        <filter val="This Guy’s Marriage Proposal Literally Almost Killed His Girlfriend. You Gotta See This."/>
        <filter val="This Guy’s Secret Since 1963 Was Just Recently Revealed. And Now I’m Totally Speechless."/>
        <filter val="This Guy’s Wife Rudely Left Him. What He Did With Her Wedding Dress Is EPIC."/>
        <filter val="This House Has A Massive Door Going To The Basement. When You See What’s Down There, You’ll Get It."/>
        <filter val="This Is A Shocking Wake-Up Call To All Girls Out There Trying To Look ‘Beautiful’"/>
        <filter val="This is the Cutest Beach in All of Japan"/>
        <filter val="This Is The Dumbest Criminal In The Entire World. When You See What He Did, You’ll Agree."/>
        <filter val="This Is The Last Thing You’d Expect In A Cemetery… But In A Way, It’s Actually Pretty Touching."/>
        <filter val="This Is The Part Of Disney You Don’t Often See. And It’s Even Better Than The Movies."/>
        <filter val="This Is Why You Don’t Cheat Online. You’ll NEVER Guess Who Was On The Other End."/>
        <filter val="This Is Why You Don’t Leave Work For 3 Weeks When Your Co-Workers Are Evil. Owned."/>
        <filter val="This Island Was Used For Top Secret Chemical Weapons. I NEVER Expected What’s There Now."/>
        <filter val="This Little Girl Asked a Beautiful Question. She Died a Week Later, And That Question Meant Everything."/>
        <filter val="This Looked Like The Grossest Christmas Present Ever. It Turned Out Beautiful."/>
        <filter val="This Looks Like A Normal House In Nepal. Until You See Who Lives There."/>
        <filter val="This Makes All Other Pictures Of Food Look Boring. It’s Deliciously Creative."/>
        <filter val="This Man Is Dating Someone Even Though He’s Married. Sounds Disgusting, But I’m On His Side."/>
        <filter val="This Man’s Wife Died 2 Years Ago. What He Just Discovered Last Week Is Indescribable. Get A Tissue."/>
        <filter val="This May Look Innocent, But It’s Very Wrong. In Fact, It’s Probably Much Worse Than You Think."/>
        <filter val="This Mommy Kisses Her Little Girl Goodbye Forever. Then Minutes Later, Something Beautiful Happens."/>
        <filter val="This Old Couple Tragically Died In A Car Accident. But What Rescuers Found Inside Was Beautiful."/>
        <filter val="This Photographer Will Do Anything It Takes For A Great Shot. And I Mean ANYTHING."/>
        <filter val="This Pit Bull Was Thrown Out of a Car Window. But Then Something Unexpectedly Beautiful Happened."/>
        <filter val="This Public Torture Made Me Sick. But The Reason Why They’re Doing It Hit Me Like A Ton Of Bricks."/>
        <filter val="This Reporter Was Shot In The Head. Her Final Text Messages Will Break Your Heart."/>
        <filter val="This Saint Bernard Just Shattered The ‘Dogs And Cats Are Enemies’ Myth. This Is Beautiful."/>
        <filter val="This Seemed Like The Worst Parenting EVER. Then I Kept Looking And… Holy Cow."/>
        <filter val="This Slaughterhouse Truck Is Both Disturbing And Cute. I’m Not Sure How, But Just Look."/>
        <filter val="This Soldier in Afghanistan Broke Down into Tears. When You See Why, You Will Too."/>
        <filter val="This Soldier Watched His Pregnant Wife Get Attacked Via Web Cam. What Happened Next Will Shock You."/>
        <filter val="This Son Just Made The Rest Of Us Look Bad. What He Did For His Mom Is Beautiful."/>
        <filter val="This Stray Dog Annihilated My Heart. Then Repaired It A Minute Later."/>
        <filter val="This Takes Internet Addiction To A New Level Of Crazy. These People Need Help…LOL."/>
        <filter val="This Tiny Island In Mexico Will Haunt My Dreams Forever. How It Got Like This Is Horrifying."/>
        <filter val="This Unique Engagement Photo Shoot is To Die For"/>
        <filter val="This Was His Last Photo Ever. Because Minutes Later, Something Unthinkable Happened."/>
        <filter val="This Woman Just Revealed the Secret to Living a Long Life. She’s 109, By the Way."/>
        <filter val="This Woman Was Posting About A Local Car Accident…When She Discovered Her Worst Nightmare."/>
        <filter val="This Yearbook From 1913 is the Coolest Thing You’ll See Today"/>
        <filter val="Thousands Of Bottles Go Into the Ocean Every Year. But This One is Special."/>
        <filter val="Three Cheetahs Corner Their Antelope Dinner. Then, Um…Do What?"/>
        <filter val="Three Grown Children Recreate Childhood Photos for Mother"/>
        <filter val="Two Brothers Recreated 20 Childhood Photos For Their Mom. The Result Is Hilarious…And Adorable."/>
        <filter val="Wait Til You See What This Cat’s Owner Found Him Doing. And The Best Part? It Happens Every Day."/>
        <filter val="Watch A Family Age 18 Years In Just 30 Seconds. They Did This Every Year."/>
        <filter val="We Complain When Dogs Are Treated This Way. Yet Somehow This Is Okay? Unbelievable."/>
        <filter val="What 3 Punks Did To Her Disgusted Me. What She Did Back Made Me Cheer."/>
        <filter val="What A Guy And His Girlfriend Did With This Dumpy Old Camper Is Brilliant. And I Want It."/>
        <filter val="What A Poor College Student Did In His Dorm Room Is Unbelievable. Everyone Should See This."/>
        <filter val="What An Amazing Dam. Wait… What’s That? Are Those…? No Way!"/>
        <filter val="What Happened During These 11 Selfies is Simply Insane. Especially The Last One…Whoa."/>
        <filter val="What Happened to This Dog Made My Stomach Turn. Thank Goodness For The Ending."/>
        <filter val="What Happened To This Officer And His K9 Will Break Your Heart. It’s Tragically Beautiful."/>
        <filter val="What Happens When An Ice Storm Hits While Flowers Are Still Blooming? Gorgeousness."/>
        <filter val="What His Dad Built In The Backyard Is Astronomical. It’s Out Of This World…Seriously."/>
        <filter val="What I Just Discovered Underground In Europe Blew My Mind. I Cannot Believe This Exists… Wow."/>
        <filter val="What The Father Of A Dead Child Noticed In This Photograph Is Chilling. A Must See."/>
        <filter val="What The Pope Just Did Shocked Everyone. But It’s Absolutely Awesome."/>
        <filter val="What These Dragon Blood Trees Do Is Straight Out Of Mythology. Except It’s Completely Real."/>
        <filter val="What These Siblings Gave Their Mom For Christmas Is Priceless. She’ll Probably Cry For A Month."/>
        <filter val="What These Twins Did Days After Being Born Is Simply Beautiful. I’ve Never Seen Anything Like It."/>
        <filter val="What They Converted This Old School Bus Into Is Simply Awesome. I Want This Thing So Bad."/>
        <filter val="What They Did To This Pregnant Mother Is Pure Evil. And Her Government Was Behind the Horrifying Act."/>
        <filter val="What This Couple Built In Their Snowy Backyard Made Me Insanely Jealous. Seriously…Wow."/>
        <filter val="What This Elephant Did When Her Loved One Died is So Beautiful. It’s Hard Not To Cry."/>
        <filter val="What This Girl Did Has Everybody Talking. It’s As Beautiful As It Is Sinister…See For Yourself."/>
        <filter val="What This Guy Came Home To Is My Worst Nightmare. Seriously, Get Me Out Of Here."/>
        <filter val="What This Guy Did With An Ordinary Cooler Is Epic. Seriously, Matey, You Will Love It."/>
        <filter val="What This Guy Does With Other People’s Babies Shocked Me. And Not In A Way You’d Think."/>
        <filter val="What This Man And His Daughter Just Did To Their Game Room Is EPIC. You Have to See This."/>
        <filter val="What This Man Forgot When Waking Up From A Coma Is The Last Thing You’d Want To Forget."/>
        <filter val="What This Pilot Did After A Hungry Bear Ripped His Plane To Pieces Is Pure Genius. And Frightening."/>
        <filter val="What This Teenage Boy’s Dead Mom Left Behind Is Beautiful. And He Had No Idea Til 1 Year Later."/>
        <filter val="When A Brilliant Computer Science Student Decides To Make An Epic Creation, You Get This… Whoa."/>
        <filter val="When a Young Lion Was Attacked, Two Lionesses Stepped In. The Photos Are Breathtaking."/>
        <filter val="When High School Sweethearts Get Married, It Usually Doesn’t End In A Heart-Crushing Way. Like This."/>
        <filter val="When Huge Dogs Forget They’re Not Puppies Anymore, THIS Happens. And It’s Hilarious."/>
        <filter val="When You Look Closely At These 10 Photos, You’ll See Why They Mean So Much."/>
        <filter val="When You’re Having A Bad Day And THIS Happens… Just Go To Sleep. Seriously."/>
        <filter val="Whoever Works At Maggie’s Cafe in Portland, Oregon And Does This… YOU ARE AWESOME."/>
        <filter val="Why This Girl Has A Box Of Heads Is Even More Disturbing Than It Looks."/>
        <filter val="Woman in Egypt Stands in Front of a Bulldozer to Protect Injured Man"/>
        <filter val="Woman is Reunited With Fiance 34 Years After His Death"/>
        <filter val="Woman Saves a Dog From Her Owner Who Threatened To Shoot Him"/>
        <filter val="Woman Shows Orphaned Squirrels Incredible Kindness"/>
        <filter val="Yes, This Is A Ship. But When You Look Closer, You’re In For A Shock Because WOW."/>
        <filter val="Yes, This Is Food. And When You Find Out Who’s Forced To Eat It, You’ll Be Sick."/>
        <filter val="You Can Guess As Many Times As You Want. But This Guy’s Work Will Still Surprise You."/>
        <filter val="You Might Not See It At First. But Once You Do, Well… Let’s Just Say You Can Never Un-See It."/>
        <filter val="You Think You’re Seeing A Cabbage Patch Kid. Just Wait Til You See What You’re REALLY Seeing."/>
        <filter val="You Won’t Believe What This Guard Dog Is Protecting A Little Girl From. Wow."/>
        <filter val="You Would Have No Idea What’s So Incredible About These Photos If You Just Looked Once. Wow."/>
        <filter val="You Would Never Guess What Makes This Tiny Cabin So Incredible. I Didn’t Know This Was Even Possible."/>
        <filter val="You’d Really Have To Love Where You Live To Know It Could Kill You Any Day… Kinda Like This."/>
        <filter val="You’ll Be Shocked And Disgusted By Her Stepfather. But Inspired By Her."/>
        <filter val="You’ll Need To Look At These Famous Crime Scenes Twice. When You See Why, It’s Worth It."/>
        <filter val="You’ll Never Guess What’s At This Spot In the Middle Of Nowhere. My Jaw’s Still On The Floor."/>
        <filter val="Young Black Man Shot When Asking for Help"/>
      </filters>
    </filterColumn>
    <filterColumn colId="2">
      <filters>
        <filter val="39"/>
        <filter val="55"/>
        <filter val="92"/>
        <filter val="96"/>
        <filter val="67"/>
        <filter val="74"/>
        <filter val="77"/>
        <filter val="82"/>
        <filter val="84"/>
        <filter val="86"/>
        <filter val="80"/>
        <filter val="79"/>
        <filter val="88"/>
        <filter val="91"/>
        <filter val="78"/>
        <filter val="85"/>
        <filter val="87"/>
        <filter val="93"/>
        <filter val="30"/>
        <filter val="90"/>
        <filter val="89"/>
        <filter val="97"/>
        <filter val="35"/>
        <filter val="64"/>
        <filter val="34"/>
        <filter val="75"/>
        <filter val="43"/>
        <filter val="42"/>
        <filter val="95"/>
        <filter val="47"/>
        <filter val="58"/>
        <filter val="59"/>
        <filter val="40"/>
        <filter val="45"/>
        <filter val="72"/>
        <filter val="100"/>
        <filter val="36"/>
        <filter val="41"/>
        <filter val="44"/>
        <filter val="37"/>
        <filter val="61"/>
        <filter val="28"/>
        <filter val="94"/>
        <filter val="99"/>
        <filter val="38"/>
        <filter val="51"/>
        <filter val="83"/>
        <filter val="73"/>
        <filter val="98"/>
        <filter val="81"/>
        <filter val="32"/>
        <filter val="54"/>
        <filter val="103"/>
        <filter val="76"/>
        <filter val="104"/>
        <filter val="69"/>
        <filter val="71"/>
        <filter val="57"/>
        <filter val="49"/>
        <filter val="70"/>
        <filter val="46"/>
        <filter val="50"/>
        <filter val="62"/>
        <filter val="60"/>
        <filter val="63"/>
        <filter val="66"/>
        <filter val="53"/>
        <filter val="48"/>
        <filter val="106"/>
        <filter val="52"/>
        <filter val="31"/>
        <filter val="56"/>
        <filter val="68"/>
        <filter val="65"/>
        <filter val="29"/>
        <filter val="108"/>
        <filter val="105"/>
        <filter val="33"/>
        <filter val="101"/>
        <filter val="102"/>
      </filters>
    </filterColumn>
    <filterColumn colId="3">
      <filters>
        <filter val="Yes"/>
        <filter val="No"/>
      </filters>
    </filterColumn>
    <filterColumn colId="4">
      <filters>
        <filter val="No"/>
        <filter val="Yes"/>
      </filters>
    </filterColumn>
    <filterColumn colId="6">
      <filters>
        <filter val="No"/>
        <filter val="Yes"/>
      </filters>
    </filterColumn>
    <filterColumn colId="8">
      <filters>
        <filter val="No"/>
        <filter val="Yes"/>
      </filters>
    </filterColumn>
    <filterColumn colId="9">
      <filters>
        <filter val="495088"/>
        <filter val="142997"/>
        <filter val="412462"/>
        <filter val="366574"/>
        <filter val="237608"/>
        <filter val="166958"/>
        <filter val="136288"/>
        <filter val="68722"/>
        <filter val="67612"/>
        <filter val="58553"/>
        <filter val="45034"/>
        <filter val="52067"/>
        <filter val="33645"/>
        <filter val="13739"/>
        <filter val="25964"/>
        <filter val="25776"/>
        <filter val="23082"/>
        <filter val="16323"/>
        <filter val="17371"/>
        <filter val="10276"/>
        <filter val="18759"/>
        <filter val="16229"/>
        <filter val="15333"/>
        <filter val="13679"/>
        <filter val="12660"/>
        <filter val="10977"/>
        <filter val="11553"/>
        <filter val="9842"/>
        <filter val="10750"/>
        <filter val="7825"/>
        <filter val="8169"/>
        <filter val="9189"/>
        <filter val="7470"/>
        <filter val="6258"/>
        <filter val="6274"/>
        <filter val="5464"/>
        <filter val="7013"/>
        <filter val="8217"/>
        <filter val="4877"/>
        <filter val="4892"/>
        <filter val="6229"/>
        <filter val="4507"/>
        <filter val="2697"/>
        <filter val="2336"/>
        <filter val="4585"/>
        <filter val="3839"/>
        <filter val="4690"/>
        <filter val="3963"/>
        <filter val="3203"/>
        <filter val="3738"/>
        <filter val="2597"/>
        <filter val="3160"/>
        <filter val="3520"/>
        <filter val="2067"/>
        <filter val="2064"/>
        <filter val="1917"/>
        <filter val="2856"/>
        <filter val="2152"/>
        <filter val="2066"/>
        <filter val="2502"/>
        <filter val="3333"/>
        <filter val="2217"/>
        <filter val="1708"/>
        <filter val="1752"/>
        <filter val="1954"/>
        <filter val="1404"/>
        <filter val="1935"/>
        <filter val="2256"/>
        <filter val="672"/>
        <filter val="1518"/>
        <filter val="1117"/>
        <filter val="1216"/>
        <filter val="616"/>
        <filter val="1161"/>
        <filter val="1154"/>
        <filter val="1015"/>
        <filter val="811"/>
        <filter val="987"/>
        <filter val="542"/>
        <filter val="612"/>
        <filter val="352"/>
        <filter val="518"/>
        <filter val="399"/>
        <filter val="346"/>
        <filter val="275"/>
        <filter val="307"/>
        <filter val="252"/>
        <filter val="380"/>
        <filter val="154"/>
        <filter val="30"/>
        <filter val="27"/>
        <filter val="11"/>
        <filter val="5"/>
        <filter val="0"/>
        <filter val="856472"/>
        <filter val="1278873"/>
        <filter val="1119303"/>
        <filter val="631636"/>
        <filter val="644547"/>
        <filter val="467100"/>
        <filter val="464318"/>
        <filter val="408346"/>
        <filter val="340043"/>
        <filter val="368588"/>
        <filter val="198766"/>
        <filter val="332654"/>
        <filter val="193700"/>
        <filter val="320947"/>
        <filter val="240914"/>
        <filter val="193802"/>
        <filter val="235089"/>
        <filter val="207746"/>
        <filter val="187474"/>
        <filter val="190896"/>
        <filter val="171706"/>
        <filter val="168023"/>
        <filter val="163545"/>
        <filter val="168403"/>
        <filter val="167053"/>
        <filter val="111026"/>
        <filter val="146855"/>
        <filter val="123467"/>
        <filter val="130627"/>
        <filter val="123976"/>
        <filter val="135138"/>
        <filter val="115159"/>
        <filter val="122795"/>
        <filter val="119719"/>
        <filter val="109304"/>
        <filter val="91822"/>
        <filter val="100987"/>
        <filter val="75849"/>
        <filter val="80661"/>
        <filter val="83505"/>
        <filter val="75980"/>
        <filter val="78644"/>
        <filter val="76341"/>
        <filter val="74975"/>
        <filter val="64459"/>
        <filter val="63869"/>
        <filter val="68013"/>
        <filter val="53704"/>
        <filter val="67180"/>
        <filter val="63593"/>
        <filter val="64305"/>
        <filter val="59052"/>
        <filter val="33638"/>
        <filter val="74473"/>
        <filter val="57314"/>
        <filter val="54655"/>
        <filter val="44454"/>
        <filter val="51603"/>
        <filter val="51997"/>
        <filter val="49927"/>
        <filter val="58017"/>
        <filter val="55509"/>
        <filter val="39802"/>
        <filter val="47289"/>
        <filter val="48788"/>
        <filter val="14499"/>
        <filter val="52646"/>
        <filter val="43511"/>
        <filter val="55136"/>
        <filter val="37270"/>
        <filter val="41255"/>
        <filter val="29727"/>
        <filter val="42007"/>
        <filter val="48109"/>
        <filter val="44017"/>
        <filter val="36225"/>
        <filter val="40578"/>
        <filter val="34985"/>
        <filter val="28012"/>
        <filter val="38496"/>
        <filter val="34482"/>
        <filter val="33036"/>
        <filter val="25246"/>
        <filter val="29652"/>
        <filter val="30448"/>
        <filter val="31425"/>
        <filter val="29383"/>
        <filter val="34351"/>
        <filter val="23041"/>
        <filter val="34728"/>
        <filter val="27648"/>
        <filter val="22881"/>
        <filter val="29539"/>
        <filter val="27035"/>
        <filter val="21783"/>
        <filter val="28152"/>
        <filter val="27209"/>
        <filter val="25077"/>
        <filter val="24637"/>
        <filter val="26338"/>
        <filter val="23721"/>
        <filter val="24899"/>
        <filter val="14501"/>
        <filter val="16591"/>
        <filter val="20396"/>
        <filter val="21029"/>
        <filter val="23526"/>
        <filter val="18597"/>
        <filter val="17574"/>
        <filter val="19518"/>
        <filter val="19076"/>
        <filter val="23028"/>
        <filter val="23802"/>
        <filter val="18376"/>
        <filter val="20186"/>
        <filter val="16459"/>
        <filter val="17662"/>
        <filter val="15294"/>
        <filter val="18753"/>
        <filter val="15801"/>
        <filter val="19333"/>
        <filter val="13489"/>
        <filter val="20261"/>
        <filter val="18306"/>
        <filter val="13243"/>
        <filter val="15497"/>
        <filter val="20247"/>
        <filter val="18875"/>
        <filter val="15445"/>
        <filter val="13565"/>
        <filter val="11936"/>
        <filter val="14641"/>
        <filter val="17428"/>
        <filter val="16453"/>
        <filter val="13087"/>
        <filter val="14214"/>
        <filter val="13898"/>
        <filter val="15400"/>
        <filter val="18078"/>
        <filter val="13737"/>
        <filter val="14981"/>
        <filter val="16345"/>
        <filter val="11694"/>
        <filter val="14811"/>
        <filter val="15911"/>
        <filter val="11901"/>
        <filter val="14162"/>
        <filter val="15426"/>
        <filter val="12606"/>
        <filter val="13379"/>
        <filter val="11628"/>
        <filter val="10261"/>
        <filter val="7769"/>
        <filter val="13687"/>
        <filter val="13156"/>
        <filter val="11444"/>
        <filter val="15685"/>
        <filter val="15937"/>
        <filter val="12731"/>
        <filter val="13583"/>
        <filter val="11665"/>
        <filter val="8876"/>
        <filter val="10620"/>
        <filter val="11854"/>
        <filter val="9289"/>
        <filter val="12793"/>
        <filter val="12209"/>
        <filter val="12134"/>
        <filter val="12346"/>
        <filter val="9888"/>
        <filter val="13189"/>
        <filter val="8335"/>
        <filter val="10818"/>
        <filter val="10430"/>
        <filter val="10735"/>
        <filter val="9740"/>
        <filter val="10657"/>
        <filter val="7123"/>
        <filter val="11112"/>
        <filter val="8819"/>
        <filter val="11980"/>
        <filter val="9637"/>
        <filter val="10423"/>
        <filter val="9104"/>
        <filter val="10535"/>
        <filter val="10834"/>
        <filter val="9390"/>
        <filter val="7217"/>
        <filter val="10243"/>
        <filter val="8393"/>
        <filter val="7140"/>
        <filter val="9836"/>
        <filter val="10306"/>
        <filter val="9496"/>
        <filter val="8905"/>
        <filter val="7632"/>
        <filter val="7348"/>
        <filter val="8448"/>
        <filter val="8639"/>
        <filter val="3530"/>
        <filter val="8342"/>
        <filter val="8414"/>
        <filter val="6960"/>
        <filter val="7616"/>
        <filter val="9524"/>
        <filter val="9885"/>
        <filter val="8642"/>
        <filter val="8375"/>
        <filter val="9146"/>
        <filter val="6594"/>
        <filter val="8539"/>
        <filter val="7856"/>
        <filter val="6732"/>
        <filter val="9181"/>
        <filter val="8220"/>
        <filter val="8599"/>
        <filter val="5420"/>
        <filter val="7614"/>
        <filter val="8310"/>
        <filter val="5836"/>
        <filter val="4195"/>
        <filter val="6158"/>
        <filter val="3623"/>
        <filter val="6733"/>
        <filter val="5502"/>
        <filter val="5937"/>
        <filter val="5322"/>
        <filter val="5732"/>
        <filter val="7919"/>
        <filter val="4791"/>
        <filter val="6532"/>
        <filter val="6448"/>
        <filter val="5579"/>
        <filter val="3435"/>
        <filter val="4896"/>
        <filter val="5105"/>
        <filter val="5285"/>
        <filter val="4959"/>
        <filter val="5568"/>
        <filter val="5899"/>
        <filter val="5066"/>
        <filter val="7077"/>
        <filter val="4117"/>
        <filter val="5163"/>
        <filter val="6619"/>
        <filter val="5028"/>
        <filter val="5357"/>
        <filter val="4504"/>
        <filter val="4336"/>
        <filter val="5140"/>
        <filter val="5111"/>
        <filter val="4953"/>
        <filter val="1276"/>
        <filter val="5399"/>
        <filter val="4069"/>
        <filter val="3398"/>
        <filter val="4902"/>
        <filter val="3657"/>
        <filter val="4118"/>
        <filter val="4457"/>
        <filter val="4009"/>
        <filter val="3967"/>
        <filter val="3708"/>
        <filter val="4095"/>
        <filter val="3603"/>
        <filter val="3836"/>
        <filter val="3230"/>
        <filter val="4330"/>
        <filter val="4387"/>
        <filter val="2964"/>
        <filter val="3998"/>
        <filter val="2892"/>
        <filter val="2155"/>
        <filter val="3205"/>
        <filter val="4883"/>
        <filter val="3432"/>
        <filter val="2913"/>
        <filter val="2437"/>
        <filter val="3456"/>
        <filter val="4818"/>
        <filter val="3415"/>
        <filter val="2953"/>
        <filter val="1961"/>
        <filter val="4105"/>
        <filter val="1330"/>
        <filter val="3001"/>
        <filter val="3136"/>
        <filter val="4887"/>
        <filter val="4882"/>
        <filter val="3451"/>
        <filter val="4539"/>
        <filter val="940"/>
        <filter val="3966"/>
        <filter val="2772"/>
        <filter val="2981"/>
        <filter val="3463"/>
        <filter val="2405"/>
        <filter val="3055"/>
        <filter val="3846"/>
        <filter val="3843"/>
        <filter val="3576"/>
        <filter val="2369"/>
        <filter val="2090"/>
        <filter val="2615"/>
        <filter val="2782"/>
        <filter val="2715"/>
        <filter val="2113"/>
        <filter val="3948"/>
        <filter val="4015"/>
        <filter val="2616"/>
        <filter val="2483"/>
        <filter val="2800"/>
        <filter val="2496"/>
        <filter val="3434"/>
        <filter val="2258"/>
        <filter val="3503"/>
        <filter val="2288"/>
        <filter val="3442"/>
        <filter val="2277"/>
        <filter val="2504"/>
        <filter val="1924"/>
        <filter val="3320"/>
        <filter val="2193"/>
        <filter val="3483"/>
        <filter val="942"/>
        <filter val="911"/>
        <filter val="2357"/>
        <filter val="1002"/>
        <filter val="1476"/>
        <filter val="1842"/>
        <filter val="2004"/>
        <filter val="2634"/>
        <filter val="2626"/>
        <filter val="2175"/>
        <filter val="2525"/>
        <filter val="1542"/>
        <filter val="2085"/>
        <filter val="1609"/>
        <filter val="1950"/>
        <filter val="1681"/>
        <filter val="1499"/>
        <filter val="2655"/>
        <filter val="2073"/>
        <filter val="2866"/>
        <filter val="1639"/>
        <filter val="1588"/>
        <filter val="1678"/>
        <filter val="2237"/>
        <filter val="1942"/>
        <filter val="2630"/>
        <filter val="2486"/>
        <filter val="1058"/>
        <filter val="2031"/>
        <filter val="1180"/>
        <filter val="1897"/>
        <filter val="1320"/>
        <filter val="2188"/>
        <filter val="2010"/>
        <filter val="2129"/>
        <filter val="1466"/>
        <filter val="2050"/>
        <filter val="1793"/>
        <filter val="1745"/>
        <filter val="1612"/>
        <filter val="1738"/>
        <filter val="1889"/>
        <filter val="1101"/>
        <filter val="2156"/>
        <filter val="1658"/>
        <filter val="1130"/>
        <filter val="1559"/>
        <filter val="1405"/>
        <filter val="1188"/>
        <filter val="734"/>
        <filter val="769"/>
        <filter val="2205"/>
        <filter val="1209"/>
        <filter val="1341"/>
        <filter val="901"/>
        <filter val="1627"/>
        <filter val="853"/>
        <filter val="1432"/>
        <filter val="908"/>
        <filter val="1018"/>
        <filter val="1373"/>
        <filter val="1027"/>
        <filter val="814"/>
        <filter val="1110"/>
        <filter val="1741"/>
        <filter val="1093"/>
        <filter val="788"/>
        <filter val="1369"/>
        <filter val="1312"/>
        <filter val="1479"/>
        <filter val="1253"/>
        <filter val="1208"/>
        <filter val="1036"/>
        <filter val="1212"/>
        <filter val="973"/>
        <filter val="628"/>
        <filter val="1000"/>
        <filter val="1214"/>
        <filter val="912"/>
        <filter val="511"/>
        <filter val="986"/>
        <filter val="867"/>
        <filter val="1343"/>
        <filter val="1434"/>
        <filter val="1178"/>
        <filter val="1591"/>
        <filter val="923"/>
        <filter val="687"/>
        <filter val="560"/>
        <filter val="832"/>
        <filter val="904"/>
        <filter val="869"/>
        <filter val="671"/>
        <filter val="764"/>
        <filter val="791"/>
        <filter val="777"/>
        <filter val="701"/>
        <filter val="658"/>
        <filter val="706"/>
        <filter val="1005"/>
        <filter val="669"/>
        <filter val="624"/>
        <filter val="689"/>
        <filter val="566"/>
        <filter val="452"/>
        <filter val="547"/>
        <filter val="526"/>
        <filter val="720"/>
        <filter val="754"/>
        <filter val="496"/>
        <filter val="746"/>
        <filter val="568"/>
        <filter val="803"/>
        <filter val="553"/>
        <filter val="385"/>
        <filter val="425"/>
        <filter val="759"/>
        <filter val="622"/>
        <filter val="471"/>
        <filter val="533"/>
        <filter val="422"/>
        <filter val="591"/>
        <filter val="676"/>
        <filter val="610"/>
        <filter val="435"/>
        <filter val="573"/>
        <filter val="363"/>
        <filter val="492"/>
        <filter val="593"/>
        <filter val="375"/>
        <filter val="280"/>
        <filter val="678"/>
        <filter val="458"/>
        <filter val="177"/>
        <filter val="284"/>
        <filter val="428"/>
        <filter val="305"/>
        <filter val="418"/>
        <filter val="480"/>
        <filter val="323"/>
        <filter val="325"/>
        <filter val="300"/>
        <filter val="332"/>
        <filter val="189"/>
        <filter val="109"/>
        <filter val="139"/>
        <filter val="278"/>
        <filter val="193"/>
        <filter val="276"/>
        <filter val="188"/>
        <filter val="187"/>
        <filter val="250"/>
        <filter val="122"/>
        <filter val="288"/>
        <filter val="236"/>
        <filter val="190"/>
        <filter val="131"/>
        <filter val="128"/>
        <filter val="196"/>
        <filter val="173"/>
        <filter val="172"/>
        <filter val="129"/>
        <filter val="118"/>
        <filter val="125"/>
        <filter val="142"/>
        <filter val="112"/>
        <filter val="110"/>
        <filter val="84"/>
        <filter val="71"/>
        <filter val="50"/>
        <filter val="70"/>
        <filter val="65"/>
        <filter val="57"/>
        <filter val="85"/>
        <filter val="61"/>
        <filter val="38"/>
        <filter val="53"/>
        <filter val="37"/>
        <filter val="40"/>
        <filter val="47"/>
        <filter val="23"/>
        <filter val="28"/>
        <filter val="8"/>
        <filter val="17"/>
        <filter val="15"/>
        <filter val="13"/>
        <filter val="9"/>
        <filter val="6"/>
        <filter val="7"/>
        <filter val="3"/>
      </filters>
    </filterColumn>
    <filterColumn colId="10">
      <filters>
        <filter val="288364"/>
        <filter val="244135"/>
        <filter val="118291"/>
        <filter val="96882"/>
        <filter val="101078"/>
        <filter val="67539"/>
        <filter val="46737"/>
        <filter val="26456"/>
        <filter val="28937"/>
        <filter val="29314"/>
        <filter val="26227"/>
        <filter val="25510"/>
        <filter val="19265"/>
        <filter val="21134"/>
        <filter val="10208"/>
        <filter val="10384"/>
        <filter val="7447"/>
        <filter val="9549"/>
        <filter val="6415"/>
        <filter val="8136"/>
        <filter val="6291"/>
        <filter val="9018"/>
        <filter val="8580"/>
        <filter val="6795"/>
        <filter val="5769"/>
        <filter val="6070"/>
        <filter val="7207"/>
        <filter val="5868"/>
        <filter val="4098"/>
        <filter val="5259"/>
        <filter val="4258"/>
        <filter val="2763"/>
        <filter val="3623"/>
        <filter val="4598"/>
        <filter val="4171"/>
        <filter val="4739"/>
        <filter val="3105"/>
        <filter val="1945"/>
        <filter val="3250"/>
        <filter val="2434"/>
        <filter val="1860"/>
        <filter val="2272"/>
        <filter val="2888"/>
        <filter val="3530"/>
        <filter val="1241"/>
        <filter val="2101"/>
        <filter val="995"/>
        <filter val="1451"/>
        <filter val="1749"/>
        <filter val="826"/>
        <filter val="1734"/>
        <filter val="1024"/>
        <filter val="773"/>
        <filter val="1651"/>
        <filter val="1315"/>
        <filter val="1489"/>
        <filter val="1190"/>
        <filter val="1391"/>
        <filter val="1297"/>
        <filter val="1131"/>
        <filter val="388"/>
        <filter val="1055"/>
        <filter val="1311"/>
        <filter val="1196"/>
        <filter val="755"/>
        <filter val="947"/>
        <filter val="665"/>
        <filter val="287"/>
        <filter val="778"/>
        <filter val="581"/>
        <filter val="1064"/>
        <filter val="752"/>
        <filter val="835"/>
        <filter val="535"/>
        <filter val="372"/>
        <filter val="368"/>
        <filter val="354"/>
        <filter val="212"/>
        <filter val="428"/>
        <filter val="365"/>
        <filter val="576"/>
        <filter val="256"/>
        <filter val="275"/>
        <filter val="221"/>
        <filter val="214"/>
        <filter val="138"/>
        <filter val="200"/>
        <filter val="70"/>
        <filter val="173"/>
        <filter val="16"/>
        <filter val="7"/>
        <filter val="13"/>
        <filter val="3"/>
        <filter val="0"/>
        <filter val="342760"/>
        <filter val="417450"/>
        <filter val="446127"/>
        <filter val="256990"/>
        <filter val="282274"/>
        <filter val="205751"/>
        <filter val="149031"/>
        <filter val="167913"/>
        <filter val="163915"/>
        <filter val="101444"/>
        <filter val="140964"/>
        <filter val="134617"/>
        <filter val="111519"/>
        <filter val="70955"/>
        <filter val="79047"/>
        <filter val="88793"/>
        <filter val="75011"/>
        <filter val="83339"/>
        <filter val="70024"/>
        <filter val="81458"/>
        <filter val="64271"/>
        <filter val="66057"/>
        <filter val="63103"/>
        <filter val="63041"/>
        <filter val="60671"/>
        <filter val="93648"/>
        <filter val="44276"/>
        <filter val="50779"/>
        <filter val="63585"/>
        <filter val="66419"/>
        <filter val="54648"/>
        <filter val="39409"/>
        <filter val="29195"/>
        <filter val="37993"/>
        <filter val="51376"/>
        <filter val="42993"/>
        <filter val="41676"/>
        <filter val="37486"/>
        <filter val="41795"/>
        <filter val="32443"/>
        <filter val="38225"/>
        <filter val="23103"/>
        <filter val="28449"/>
        <filter val="24406"/>
        <filter val="26559"/>
        <filter val="24110"/>
        <filter val="23249"/>
        <filter val="28877"/>
        <filter val="19401"/>
        <filter val="21786"/>
        <filter val="19217"/>
        <filter val="23362"/>
        <filter val="33169"/>
        <filter val="12326"/>
        <filter val="23508"/>
        <filter val="21389"/>
        <filter val="18682"/>
        <filter val="16904"/>
        <filter val="19041"/>
        <filter val="22306"/>
        <filter val="13846"/>
        <filter val="14754"/>
        <filter val="11481"/>
        <filter val="20496"/>
        <filter val="15499"/>
        <filter val="17199"/>
        <filter val="14939"/>
        <filter val="20816"/>
        <filter val="10973"/>
        <filter val="20388"/>
        <filter val="13212"/>
        <filter val="24956"/>
        <filter val="17356"/>
        <filter val="17410"/>
        <filter val="23806"/>
        <filter val="14750"/>
        <filter val="17662"/>
        <filter val="16219"/>
        <filter val="13654"/>
        <filter val="13183"/>
        <filter val="13518"/>
        <filter val="14208"/>
        <filter val="13603"/>
        <filter val="11336"/>
        <filter val="11460"/>
        <filter val="13806"/>
        <filter val="11459"/>
        <filter val="17761"/>
        <filter val="8733"/>
        <filter val="9432"/>
        <filter val="10660"/>
        <filter val="9997"/>
        <filter val="9345"/>
        <filter val="10333"/>
        <filter val="8387"/>
        <filter val="8878"/>
        <filter val="9330"/>
        <filter val="10897"/>
        <filter val="7244"/>
        <filter val="7598"/>
        <filter val="7801"/>
        <filter val="15498"/>
        <filter val="8538"/>
        <filter val="9202"/>
        <filter val="8432"/>
        <filter val="7211"/>
        <filter val="12623"/>
        <filter val="11477"/>
        <filter val="9990"/>
        <filter val="8486"/>
        <filter val="8299"/>
        <filter val="5762"/>
        <filter val="7387"/>
        <filter val="6232"/>
        <filter val="9361"/>
        <filter val="10860"/>
        <filter val="9973"/>
        <filter val="6354"/>
        <filter val="8105"/>
        <filter val="7000"/>
        <filter val="8889"/>
        <filter val="5080"/>
        <filter val="6860"/>
        <filter val="6218"/>
        <filter val="7836"/>
        <filter val="4222"/>
        <filter val="6768"/>
        <filter val="8668"/>
        <filter val="4938"/>
        <filter val="7925"/>
        <filter val="6237"/>
        <filter val="6368"/>
        <filter val="6382"/>
        <filter val="7363"/>
        <filter val="7448"/>
        <filter val="5321"/>
        <filter val="5078"/>
        <filter val="6460"/>
        <filter val="5687"/>
        <filter val="4943"/>
        <filter val="5520"/>
        <filter val="6048"/>
        <filter val="4399"/>
        <filter val="6278"/>
        <filter val="4992"/>
        <filter val="3924"/>
        <filter val="6653"/>
        <filter val="5186"/>
        <filter val="6155"/>
        <filter val="7680"/>
        <filter val="4730"/>
        <filter val="3701"/>
        <filter val="4979"/>
        <filter val="5367"/>
        <filter val="6787"/>
        <filter val="3128"/>
        <filter val="2992"/>
        <filter val="5501"/>
        <filter val="3922"/>
        <filter val="5179"/>
        <filter val="7029"/>
        <filter val="4906"/>
        <filter val="4631"/>
        <filter val="5126"/>
        <filter val="3459"/>
        <filter val="3716"/>
        <filter val="3757"/>
        <filter val="3818"/>
        <filter val="5800"/>
        <filter val="2998"/>
        <filter val="3706"/>
        <filter val="3883"/>
        <filter val="5055"/>
        <filter val="3904"/>
        <filter val="5339"/>
        <filter val="3857"/>
        <filter val="4735"/>
        <filter val="2403"/>
        <filter val="4045"/>
        <filter val="2334"/>
        <filter val="4116"/>
        <filter val="3358"/>
        <filter val="4088"/>
        <filter val="3192"/>
        <filter val="2460"/>
        <filter val="3126"/>
        <filter val="4866"/>
        <filter val="2257"/>
        <filter val="3977"/>
        <filter val="3695"/>
        <filter val="2394"/>
        <filter val="2099"/>
        <filter val="2687"/>
        <filter val="2807"/>
        <filter val="3923"/>
        <filter val="4642"/>
        <filter val="3253"/>
        <filter val="2752"/>
        <filter val="5315"/>
        <filter val="2857"/>
        <filter val="2597"/>
        <filter val="3778"/>
        <filter val="3209"/>
        <filter val="1809"/>
        <filter val="1388"/>
        <filter val="2059"/>
        <filter val="2471"/>
        <filter val="1219"/>
        <filter val="3331"/>
        <filter val="2332"/>
        <filter val="2571"/>
        <filter val="3572"/>
        <filter val="1597"/>
        <filter val="1960"/>
        <filter val="1739"/>
        <filter val="2925"/>
        <filter val="2410"/>
        <filter val="1688"/>
        <filter val="3590"/>
        <filter val="2559"/>
        <filter val="3443"/>
        <filter val="3993"/>
        <filter val="2428"/>
        <filter val="2908"/>
        <filter val="2620"/>
        <filter val="3235"/>
        <filter val="3182"/>
        <filter val="1159"/>
        <filter val="3045"/>
        <filter val="1679"/>
        <filter val="1899"/>
        <filter val="2344"/>
        <filter val="1987"/>
        <filter val="2729"/>
        <filter val="2743"/>
        <filter val="2240"/>
        <filter val="2064"/>
        <filter val="1838"/>
        <filter val="1772"/>
        <filter val="2191"/>
        <filter val="830"/>
        <filter val="2097"/>
        <filter val="1932"/>
        <filter val="762"/>
        <filter val="1862"/>
        <filter val="1713"/>
        <filter val="2057"/>
        <filter val="1819"/>
        <filter val="1529"/>
        <filter val="1645"/>
        <filter val="1715"/>
        <filter val="2796"/>
        <filter val="1153"/>
        <filter val="2220"/>
        <filter val="2823"/>
        <filter val="1650"/>
        <filter val="1562"/>
        <filter val="1994"/>
        <filter val="1711"/>
        <filter val="2232"/>
        <filter val="2041"/>
        <filter val="2066"/>
        <filter val="1802"/>
        <filter val="1767"/>
        <filter val="1968"/>
        <filter val="1511"/>
        <filter val="1505"/>
        <filter val="1251"/>
        <filter val="2346"/>
        <filter val="1722"/>
        <filter val="2268"/>
        <filter val="2251"/>
        <filter val="1586"/>
        <filter val="732"/>
        <filter val="1643"/>
        <filter val="1848"/>
        <filter val="1886"/>
        <filter val="1846"/>
        <filter val="507"/>
        <filter val="1702"/>
        <filter val="1618"/>
        <filter val="2194"/>
        <filter val="1158"/>
        <filter val="2738"/>
        <filter val="1740"/>
        <filter val="1672"/>
        <filter val="392"/>
        <filter val="361"/>
        <filter val="1412"/>
        <filter val="532"/>
        <filter val="964"/>
        <filter val="1982"/>
        <filter val="1361"/>
        <filter val="1766"/>
        <filter val="989"/>
        <filter val="1381"/>
        <filter val="887"/>
        <filter val="865"/>
        <filter val="914"/>
        <filter val="1831"/>
        <filter val="1637"/>
        <filter val="1540"/>
        <filter val="1377"/>
        <filter val="2006"/>
        <filter val="526"/>
        <filter val="437"/>
        <filter val="1481"/>
        <filter val="1215"/>
        <filter val="1230"/>
        <filter val="1322"/>
        <filter val="956"/>
        <filter val="669"/>
        <filter val="1577"/>
        <filter val="487"/>
        <filter val="1545"/>
        <filter val="571"/>
        <filter val="1019"/>
        <filter val="1079"/>
        <filter val="1823"/>
        <filter val="1122"/>
        <filter val="324"/>
        <filter val="1543"/>
        <filter val="1827"/>
        <filter val="1254"/>
        <filter val="1858"/>
        <filter val="1918"/>
        <filter val="1253"/>
        <filter val="1231"/>
        <filter val="693"/>
        <filter val="738"/>
        <filter val="868"/>
        <filter val="600"/>
        <filter val="621"/>
        <filter val="1398"/>
        <filter val="1075"/>
        <filter val="1063"/>
        <filter val="1496"/>
        <filter val="558"/>
        <filter val="282"/>
        <filter val="906"/>
        <filter val="1053"/>
        <filter val="1078"/>
        <filter val="694"/>
        <filter val="670"/>
        <filter val="347"/>
        <filter val="274"/>
        <filter val="1271"/>
        <filter val="853"/>
        <filter val="968"/>
        <filter val="733"/>
        <filter val="1017"/>
        <filter val="639"/>
        <filter val="671"/>
        <filter val="1031"/>
        <filter val="659"/>
        <filter val="883"/>
        <filter val="606"/>
        <filter val="820"/>
        <filter val="911"/>
        <filter val="727"/>
        <filter val="624"/>
        <filter val="1394"/>
        <filter val="418"/>
        <filter val="718"/>
        <filter val="962"/>
        <filter val="922"/>
        <filter val="563"/>
        <filter val="825"/>
        <filter val="1129"/>
        <filter val="1056"/>
        <filter val="205"/>
        <filter val="993"/>
        <filter val="1004"/>
        <filter val="1110"/>
        <filter val="795"/>
        <filter val="655"/>
        <filter val="884"/>
        <filter val="637"/>
        <filter val="849"/>
        <filter val="779"/>
        <filter val="663"/>
        <filter val="421"/>
        <filter val="683"/>
        <filter val="672"/>
        <filter val="575"/>
        <filter val="384"/>
        <filter val="543"/>
        <filter val="577"/>
        <filter val="619"/>
        <filter val="490"/>
        <filter val="729"/>
        <filter val="846"/>
        <filter val="508"/>
        <filter val="522"/>
        <filter val="793"/>
        <filter val="533"/>
        <filter val="686"/>
        <filter val="311"/>
        <filter val="318"/>
        <filter val="500"/>
        <filter val="177"/>
        <filter val="702"/>
        <filter val="492"/>
        <filter val="444"/>
        <filter val="698"/>
        <filter val="174"/>
        <filter val="656"/>
        <filter val="362"/>
        <filter val="689"/>
        <filter val="712"/>
        <filter val="607"/>
        <filter val="225"/>
        <filter val="590"/>
        <filter val="547"/>
        <filter val="472"/>
        <filter val="447"/>
        <filter val="215"/>
        <filter val="588"/>
        <filter val="449"/>
        <filter val="538"/>
        <filter val="269"/>
        <filter val="374"/>
        <filter val="307"/>
        <filter val="460"/>
        <filter val="233"/>
        <filter val="377"/>
        <filter val="562"/>
        <filter val="339"/>
        <filter val="262"/>
        <filter val="499"/>
        <filter val="228"/>
        <filter val="403"/>
        <filter val="172"/>
        <filter val="263"/>
        <filter val="224"/>
        <filter val="295"/>
        <filter val="438"/>
        <filter val="310"/>
        <filter val="352"/>
        <filter val="330"/>
        <filter val="229"/>
        <filter val="296"/>
        <filter val="130"/>
        <filter val="236"/>
        <filter val="340"/>
        <filter val="281"/>
        <filter val="290"/>
        <filter val="240"/>
        <filter val="185"/>
        <filter val="155"/>
        <filter val="259"/>
        <filter val="223"/>
        <filter val="170"/>
        <filter val="245"/>
        <filter val="216"/>
        <filter val="188"/>
        <filter val="175"/>
        <filter val="167"/>
        <filter val="163"/>
        <filter val="187"/>
        <filter val="209"/>
        <filter val="147"/>
        <filter val="248"/>
        <filter val="97"/>
        <filter val="135"/>
        <filter val="165"/>
        <filter val="199"/>
        <filter val="160"/>
        <filter val="128"/>
        <filter val="123"/>
        <filter val="114"/>
        <filter val="139"/>
        <filter val="148"/>
        <filter val="99"/>
        <filter val="103"/>
        <filter val="109"/>
        <filter val="108"/>
        <filter val="112"/>
        <filter val="95"/>
        <filter val="73"/>
        <filter val="105"/>
        <filter val="61"/>
        <filter val="47"/>
        <filter val="43"/>
        <filter val="60"/>
        <filter val="48"/>
        <filter val="31"/>
        <filter val="45"/>
        <filter val="38"/>
        <filter val="33"/>
        <filter val="25"/>
        <filter val="12"/>
        <filter val="15"/>
        <filter val="29"/>
        <filter val="14"/>
        <filter val="11"/>
        <filter val="6"/>
      </filters>
    </filterColumn>
    <filterColumn colId="11">
      <filters>
        <filter val="130277"/>
        <filter val="384439"/>
        <filter val="65167"/>
        <filter val="59294"/>
        <filter val="68848"/>
        <filter val="30030"/>
        <filter val="38303"/>
        <filter val="15247"/>
        <filter val="8973"/>
        <filter val="12010"/>
        <filter val="16928"/>
        <filter val="9692"/>
        <filter val="11700"/>
        <filter val="15823"/>
        <filter val="14462"/>
        <filter val="4315"/>
        <filter val="3147"/>
        <filter val="6636"/>
        <filter val="4144"/>
        <filter val="9369"/>
        <filter val="2710"/>
        <filter val="2319"/>
        <filter val="1962"/>
        <filter val="4909"/>
        <filter val="2497"/>
        <filter val="3345"/>
        <filter val="1224"/>
        <filter val="3567"/>
        <filter val="545"/>
        <filter val="2074"/>
        <filter val="1374"/>
        <filter val="1794"/>
        <filter val="1371"/>
        <filter val="1264"/>
        <filter val="1491"/>
        <filter val="854"/>
        <filter val="905"/>
        <filter val="476"/>
        <filter val="958"/>
        <filter val="1532"/>
        <filter val="581"/>
        <filter val="1954"/>
        <filter val="1404"/>
        <filter val="555"/>
        <filter val="395"/>
        <filter val="281"/>
        <filter val="374"/>
        <filter val="645"/>
        <filter val="393"/>
        <filter val="466"/>
        <filter val="280"/>
        <filter val="798"/>
        <filter val="1097"/>
        <filter val="1016"/>
        <filter val="252"/>
        <filter val="538"/>
        <filter val="541"/>
        <filter val="271"/>
        <filter val="120"/>
        <filter val="390"/>
        <filter val="350"/>
        <filter val="329"/>
        <filter val="133"/>
        <filter val="420"/>
        <filter val="158"/>
        <filter val="77"/>
        <filter val="1090"/>
        <filter val="367"/>
        <filter val="241"/>
        <filter val="318"/>
        <filter val="510"/>
        <filter val="148"/>
        <filter val="93"/>
        <filter val="83"/>
        <filter val="207"/>
        <filter val="75"/>
        <filter val="211"/>
        <filter val="130"/>
        <filter val="166"/>
        <filter val="116"/>
        <filter val="69"/>
        <filter val="119"/>
        <filter val="184"/>
        <filter val="54"/>
        <filter val="19"/>
        <filter val="18"/>
        <filter val="51"/>
        <filter val="4"/>
        <filter val="5"/>
        <filter val="3"/>
        <filter val="0"/>
        <filter val="888619"/>
        <filter val="208902"/>
        <filter val="217851"/>
        <filter val="182455"/>
        <filter val="120379"/>
        <filter val="208985"/>
        <filter val="98051"/>
        <filter val="93255"/>
        <filter val="104254"/>
        <filter val="116331"/>
        <filter val="231892"/>
        <filter val="45817"/>
        <filter val="185850"/>
        <filter val="86762"/>
        <filter val="48348"/>
        <filter val="55503"/>
        <filter val="25101"/>
        <filter val="32993"/>
        <filter val="65722"/>
        <filter val="33118"/>
        <filter val="53470"/>
        <filter val="44562"/>
        <filter val="38885"/>
        <filter val="28763"/>
        <filter val="32012"/>
        <filter val="31577"/>
        <filter val="40612"/>
        <filter val="56072"/>
        <filter val="30308"/>
        <filter val="27343"/>
        <filter val="15980"/>
        <filter val="34718"/>
        <filter val="33940"/>
        <filter val="20969"/>
        <filter val="16907"/>
        <filter val="25012"/>
        <filter val="16462"/>
        <filter val="38004"/>
        <filter val="18182"/>
        <filter val="21896"/>
        <filter val="18348"/>
        <filter val="23549"/>
        <filter val="11715"/>
        <filter val="15468"/>
        <filter val="17660"/>
        <filter val="17418"/>
        <filter val="12725"/>
        <filter val="20033"/>
        <filter val="15753"/>
        <filter val="16454"/>
        <filter val="15184"/>
        <filter val="14656"/>
        <filter val="29983"/>
        <filter val="4177"/>
        <filter val="9273"/>
        <filter val="9710"/>
        <filter val="22450"/>
        <filter val="16386"/>
        <filter val="13039"/>
        <filter val="8574"/>
        <filter val="6299"/>
        <filter val="7773"/>
        <filter val="25184"/>
        <filter val="8073"/>
        <filter val="10233"/>
        <filter val="41884"/>
        <filter val="5808"/>
        <filter val="7823"/>
        <filter val="5644"/>
        <filter val="13765"/>
        <filter val="15701"/>
        <filter val="15112"/>
        <filter val="9929"/>
        <filter val="8213"/>
        <filter val="6008"/>
        <filter val="6748"/>
        <filter val="6772"/>
        <filter val="7473"/>
        <filter val="15346"/>
        <filter val="7137"/>
        <filter val="9498"/>
        <filter val="6405"/>
        <filter val="11897"/>
        <filter val="7124"/>
        <filter val="7742"/>
        <filter val="6018"/>
        <filter val="5144"/>
        <filter val="2201"/>
        <filter val="6858"/>
        <filter val="4113"/>
        <filter val="7850"/>
        <filter val="9903"/>
        <filter val="2726"/>
        <filter val="5615"/>
        <filter val="9672"/>
        <filter val="4029"/>
        <filter val="3986"/>
        <filter val="5552"/>
        <filter val="4083"/>
        <filter val="3308"/>
        <filter val="5556"/>
        <filter val="3728"/>
        <filter val="9770"/>
        <filter val="4786"/>
        <filter val="4597"/>
        <filter val="3078"/>
        <filter val="2475"/>
        <filter val="4445"/>
        <filter val="3770"/>
        <filter val="5681"/>
        <filter val="1734"/>
        <filter val="2838"/>
        <filter val="6166"/>
        <filter val="4947"/>
        <filter val="5457"/>
        <filter val="2372"/>
        <filter val="5515"/>
        <filter val="5103"/>
        <filter val="5882"/>
        <filter val="3249"/>
        <filter val="7204"/>
        <filter val="3544"/>
        <filter val="3474"/>
        <filter val="8743"/>
        <filter val="4672"/>
        <filter val="3072"/>
        <filter val="1681"/>
        <filter val="2933"/>
        <filter val="7869"/>
        <filter val="6402"/>
        <filter val="4914"/>
        <filter val="1808"/>
        <filter val="2711"/>
        <filter val="4228"/>
        <filter val="3801"/>
        <filter val="3773"/>
        <filter val="4264"/>
        <filter val="1691"/>
        <filter val="3322"/>
        <filter val="2593"/>
        <filter val="1556"/>
        <filter val="5330"/>
        <filter val="1138"/>
        <filter val="1216"/>
        <filter val="3279"/>
        <filter val="2165"/>
        <filter val="1884"/>
        <filter val="2362"/>
        <filter val="2975"/>
        <filter val="2755"/>
        <filter val="8135"/>
        <filter val="4623"/>
        <filter val="1366"/>
        <filter val="1504"/>
        <filter val="1626"/>
        <filter val="994"/>
        <filter val="722"/>
        <filter val="1281"/>
        <filter val="1819"/>
        <filter val="2361"/>
        <filter val="3138"/>
        <filter val="3274"/>
        <filter val="2052"/>
        <filter val="3640"/>
        <filter val="1355"/>
        <filter val="1552"/>
        <filter val="1520"/>
        <filter val="1091"/>
        <filter val="1373"/>
        <filter val="781"/>
        <filter val="4710"/>
        <filter val="2033"/>
        <filter val="1107"/>
        <filter val="1926"/>
        <filter val="1315"/>
        <filter val="1727"/>
        <filter val="3993"/>
        <filter val="1901"/>
        <filter val="2451"/>
        <filter val="838"/>
        <filter val="1056"/>
        <filter val="1518"/>
        <filter val="801"/>
        <filter val="1152"/>
        <filter val="1612"/>
        <filter val="1511"/>
        <filter val="880"/>
        <filter val="794"/>
        <filter val="2311"/>
        <filter val="843"/>
        <filter val="610"/>
        <filter val="734"/>
        <filter val="956"/>
        <filter val="1105"/>
        <filter val="618"/>
        <filter val="805"/>
        <filter val="908"/>
        <filter val="3326"/>
        <filter val="885"/>
        <filter val="1019"/>
        <filter val="1277"/>
        <filter val="1060"/>
        <filter val="518"/>
        <filter val="437"/>
        <filter val="874"/>
        <filter val="700"/>
        <filter val="1126"/>
        <filter val="1472"/>
        <filter val="442"/>
        <filter val="876"/>
        <filter val="340"/>
        <filter val="934"/>
        <filter val="748"/>
        <filter val="891"/>
        <filter val="816"/>
        <filter val="1335"/>
        <filter val="3941"/>
        <filter val="643"/>
        <filter val="2521"/>
        <filter val="870"/>
        <filter val="1490"/>
        <filter val="1309"/>
        <filter val="1231"/>
        <filter val="631"/>
        <filter val="321"/>
        <filter val="1160"/>
        <filter val="703"/>
        <filter val="560"/>
        <filter val="879"/>
        <filter val="3341"/>
        <filter val="976"/>
        <filter val="749"/>
        <filter val="1282"/>
        <filter val="893"/>
        <filter val="624"/>
        <filter val="1028"/>
        <filter val="371"/>
        <filter val="1832"/>
        <filter val="884"/>
        <filter val="402"/>
        <filter val="651"/>
        <filter val="300"/>
        <filter val="763"/>
        <filter val="1134"/>
        <filter val="590"/>
        <filter val="498"/>
        <filter val="515"/>
        <filter val="3077"/>
        <filter val="789"/>
        <filter val="845"/>
        <filter val="465"/>
        <filter val="1685"/>
        <filter val="774"/>
        <filter val="667"/>
        <filter val="534"/>
        <filter val="688"/>
        <filter val="815"/>
        <filter val="638"/>
        <filter val="1157"/>
        <filter val="1596"/>
        <filter val="335"/>
        <filter val="523"/>
        <filter val="894"/>
        <filter val="1609"/>
        <filter val="1108"/>
        <filter val="180"/>
        <filter val="701"/>
        <filter val="968"/>
        <filter val="1377"/>
        <filter val="310"/>
        <filter val="489"/>
        <filter val="1018"/>
        <filter val="1352"/>
        <filter val="219"/>
        <filter val="1414"/>
        <filter val="677"/>
        <filter val="137"/>
        <filter val="169"/>
        <filter val="474"/>
        <filter val="233"/>
        <filter val="2717"/>
        <filter val="341"/>
        <filter val="276"/>
        <filter val="384"/>
        <filter val="159"/>
        <filter val="690"/>
        <filter val="323"/>
        <filter val="536"/>
        <filter val="1032"/>
        <filter val="588"/>
        <filter val="472"/>
        <filter val="674"/>
        <filter val="596"/>
        <filter val="168"/>
        <filter val="135"/>
        <filter val="487"/>
        <filter val="729"/>
        <filter val="357"/>
        <filter val="528"/>
        <filter val="216"/>
        <filter val="155"/>
        <filter val="422"/>
        <filter val="231"/>
        <filter val="330"/>
        <filter val="144"/>
        <filter val="812"/>
        <filter val="507"/>
        <filter val="313"/>
        <filter val="201"/>
        <filter val="731"/>
        <filter val="238"/>
        <filter val="1464"/>
        <filter val="1188"/>
        <filter val="312"/>
        <filter val="929"/>
        <filter val="666"/>
        <filter val="401"/>
        <filter val="277"/>
        <filter val="128"/>
        <filter val="446"/>
        <filter val="343"/>
        <filter val="407"/>
        <filter val="378"/>
        <filter val="593"/>
        <filter val="324"/>
        <filter val="96"/>
        <filter val="198"/>
        <filter val="78"/>
        <filter val="533"/>
        <filter val="218"/>
        <filter val="522"/>
        <filter val="153"/>
        <filter val="368"/>
        <filter val="784"/>
        <filter val="229"/>
        <filter val="950"/>
        <filter val="423"/>
        <filter val="711"/>
        <filter val="210"/>
        <filter val="202"/>
        <filter val="95"/>
        <filter val="379"/>
        <filter val="165"/>
        <filter val="193"/>
        <filter val="147"/>
        <filter val="254"/>
        <filter val="246"/>
        <filter val="260"/>
        <filter val="181"/>
        <filter val="365"/>
        <filter val="605"/>
        <filter val="205"/>
        <filter val="947"/>
        <filter val="640"/>
        <filter val="782"/>
        <filter val="813"/>
        <filter val="114"/>
        <filter val="288"/>
        <filter val="200"/>
        <filter val="558"/>
        <filter val="535"/>
        <filter val="301"/>
        <filter val="397"/>
        <filter val="676"/>
        <filter val="491"/>
        <filter val="91"/>
        <filter val="736"/>
        <filter val="164"/>
        <filter val="304"/>
        <filter val="311"/>
        <filter val="263"/>
        <filter val="388"/>
        <filter val="235"/>
        <filter val="463"/>
        <filter val="411"/>
        <filter val="143"/>
        <filter val="220"/>
        <filter val="331"/>
        <filter val="293"/>
        <filter val="71"/>
        <filter val="145"/>
        <filter val="26"/>
        <filter val="376"/>
        <filter val="250"/>
        <filter val="724"/>
        <filter val="196"/>
        <filter val="146"/>
        <filter val="611"/>
        <filter val="123"/>
        <filter val="358"/>
        <filter val="141"/>
        <filter val="162"/>
        <filter val="490"/>
        <filter val="84"/>
        <filter val="136"/>
        <filter val="142"/>
        <filter val="285"/>
        <filter val="109"/>
        <filter val="223"/>
        <filter val="157"/>
        <filter val="270"/>
        <filter val="79"/>
        <filter val="70"/>
        <filter val="45"/>
        <filter val="94"/>
        <filter val="424"/>
        <filter val="131"/>
        <filter val="63"/>
        <filter val="31"/>
        <filter val="111"/>
        <filter val="256"/>
        <filter val="163"/>
        <filter val="68"/>
        <filter val="50"/>
        <filter val="179"/>
        <filter val="88"/>
        <filter val="97"/>
        <filter val="98"/>
        <filter val="72"/>
        <filter val="43"/>
        <filter val="101"/>
        <filter val="171"/>
        <filter val="161"/>
        <filter val="24"/>
        <filter val="115"/>
        <filter val="21"/>
        <filter val="37"/>
        <filter val="61"/>
        <filter val="34"/>
        <filter val="41"/>
        <filter val="8"/>
        <filter val="25"/>
        <filter val="28"/>
        <filter val="67"/>
        <filter val="36"/>
        <filter val="22"/>
        <filter val="40"/>
        <filter val="23"/>
        <filter val="12"/>
        <filter val="35"/>
        <filter val="17"/>
        <filter val="7"/>
        <filter val="16"/>
        <filter val="9"/>
        <filter val="13"/>
        <filter val="2"/>
      </filters>
    </filterColumn>
    <filterColumn colId="12">
      <filters>
        <filter val="913729"/>
        <filter val="771571"/>
        <filter val="595920"/>
        <filter val="522750"/>
        <filter val="407534"/>
        <filter val="264527"/>
        <filter val="221328"/>
        <filter val="110425"/>
        <filter val="105522"/>
        <filter val="99877"/>
        <filter val="88189"/>
        <filter val="87269"/>
        <filter val="64610"/>
        <filter val="50696"/>
        <filter val="50634"/>
        <filter val="40475"/>
        <filter val="33676"/>
        <filter val="32508"/>
        <filter val="27930"/>
        <filter val="27781"/>
        <filter val="27760"/>
        <filter val="27566"/>
        <filter val="25875"/>
        <filter val="25383"/>
        <filter val="20926"/>
        <filter val="20392"/>
        <filter val="19984"/>
        <filter val="19277"/>
        <filter val="15393"/>
        <filter val="15158"/>
        <filter val="13801"/>
        <filter val="13746"/>
        <filter val="12464"/>
        <filter val="12120"/>
        <filter val="11936"/>
        <filter val="11057"/>
        <filter val="11023"/>
        <filter val="10638"/>
        <filter val="9085"/>
        <filter val="8858"/>
        <filter val="8670"/>
        <filter val="8003"/>
        <filter val="7539"/>
        <filter val="7270"/>
        <filter val="6381"/>
        <filter val="6335"/>
        <filter val="5966"/>
        <filter val="5788"/>
        <filter val="5597"/>
        <filter val="4957"/>
        <filter val="4912"/>
        <filter val="4650"/>
        <filter val="4573"/>
        <filter val="4516"/>
        <filter val="4476"/>
        <filter val="4422"/>
        <filter val="4298"/>
        <filter val="4081"/>
        <filter val="3904"/>
        <filter val="3841"/>
        <filter val="3662"/>
        <filter val="3369"/>
        <filter val="3277"/>
        <filter val="2842"/>
        <filter val="2771"/>
        <filter val="2758"/>
        <filter val="2620"/>
        <filter val="2540"/>
        <filter val="2466"/>
        <filter val="2422"/>
        <filter val="2286"/>
        <filter val="1961"/>
        <filter val="1844"/>
        <filter val="1619"/>
        <filter val="1466"/>
        <filter val="1372"/>
        <filter val="1274"/>
        <filter val="1181"/>
        <filter val="1107"/>
        <filter val="1094"/>
        <filter val="890"/>
        <filter val="743"/>
        <filter val="686"/>
        <filter val="673"/>
        <filter val="499"/>
        <filter val="471"/>
        <filter val="468"/>
        <filter val="378"/>
        <filter val="50"/>
        <filter val="39"/>
        <filter val="28"/>
        <filter val="11"/>
        <filter val="0"/>
        <filter val="2087851"/>
        <filter val="1905225"/>
        <filter val="1783281"/>
        <filter val="1071081"/>
        <filter val="1047200"/>
        <filter val="881836"/>
        <filter val="711400"/>
        <filter val="669514"/>
        <filter val="608212"/>
        <filter val="586363"/>
        <filter val="571622"/>
        <filter val="513088"/>
        <filter val="491069"/>
        <filter val="478664"/>
        <filter val="368309"/>
        <filter val="338098"/>
        <filter val="335201"/>
        <filter val="324078"/>
        <filter val="323220"/>
        <filter val="305472"/>
        <filter val="289447"/>
        <filter val="278642"/>
        <filter val="265533"/>
        <filter val="260207"/>
        <filter val="259736"/>
        <filter val="236251"/>
        <filter val="231743"/>
        <filter val="230318"/>
        <filter val="224520"/>
        <filter val="217738"/>
        <filter val="205766"/>
        <filter val="189286"/>
        <filter val="185930"/>
        <filter val="178681"/>
        <filter val="177587"/>
        <filter val="159827"/>
        <filter val="159125"/>
        <filter val="151339"/>
        <filter val="140638"/>
        <filter val="137844"/>
        <filter val="132553"/>
        <filter val="125296"/>
        <filter val="116505"/>
        <filter val="114849"/>
        <filter val="108678"/>
        <filter val="105397"/>
        <filter val="103987"/>
        <filter val="102614"/>
        <filter val="102334"/>
        <filter val="101833"/>
        <filter val="98706"/>
        <filter val="97070"/>
        <filter val="96790"/>
        <filter val="90976"/>
        <filter val="90095"/>
        <filter val="85754"/>
        <filter val="85586"/>
        <filter val="84893"/>
        <filter val="84077"/>
        <filter val="80807"/>
        <filter val="78162"/>
        <filter val="78036"/>
        <filter val="76467"/>
        <filter val="75858"/>
        <filter val="74520"/>
        <filter val="73582"/>
        <filter val="73393"/>
        <filter val="72150"/>
        <filter val="71753"/>
        <filter val="71423"/>
        <filter val="70168"/>
        <filter val="69795"/>
        <filter val="69292"/>
        <filter val="68648"/>
        <filter val="67435"/>
        <filter val="66779"/>
        <filter val="62100"/>
        <filter val="60120"/>
        <filter val="59577"/>
        <filter val="59287"/>
        <filter val="57163"/>
        <filter val="52959"/>
        <filter val="51351"/>
        <filter val="50379"/>
        <filter val="49526"/>
        <filter val="48903"/>
        <filter val="48333"/>
        <filter val="48011"/>
        <filter val="47660"/>
        <filter val="47574"/>
        <filter val="44930"/>
        <filter val="43444"/>
        <filter val="42262"/>
        <filter val="41995"/>
        <filter val="41788"/>
        <filter val="40568"/>
        <filter val="40073"/>
        <filter val="39959"/>
        <filter val="39617"/>
        <filter val="36890"/>
        <filter val="36875"/>
        <filter val="36428"/>
        <filter val="34908"/>
        <filter val="34899"/>
        <filter val="34384"/>
        <filter val="34058"/>
        <filter val="33815"/>
        <filter val="33695"/>
        <filter val="33496"/>
        <filter val="33278"/>
        <filter val="33243"/>
        <filter val="33061"/>
        <filter val="32402"/>
        <filter val="31929"/>
        <filter val="31365"/>
        <filter val="31277"/>
        <filter val="30894"/>
        <filter val="30782"/>
        <filter val="30210"/>
        <filter val="29788"/>
        <filter val="29582"/>
        <filter val="28885"/>
        <filter val="28640"/>
        <filter val="28204"/>
        <filter val="28005"/>
        <filter val="27541"/>
        <filter val="27324"/>
        <filter val="27046"/>
        <filter val="26372"/>
        <filter val="26263"/>
        <filter val="25792"/>
        <filter val="25604"/>
        <filter val="25546"/>
        <filter val="25420"/>
        <filter val="25378"/>
        <filter val="25119"/>
        <filter val="24985"/>
        <filter val="24847"/>
        <filter val="23519"/>
        <filter val="23261"/>
        <filter val="22844"/>
        <filter val="22544"/>
        <filter val="21997"/>
        <filter val="21526"/>
        <filter val="21458"/>
        <filter val="21319"/>
        <filter val="21158"/>
        <filter val="21143"/>
        <filter val="20927"/>
        <filter val="20758"/>
        <filter val="20696"/>
        <filter val="20634"/>
        <filter val="20225"/>
        <filter val="20032"/>
        <filter val="20027"/>
        <filter val="19857"/>
        <filter val="19807"/>
        <filter val="19651"/>
        <filter val="19513"/>
        <filter val="19324"/>
        <filter val="19205"/>
        <filter val="19043"/>
        <filter val="18800"/>
        <filter val="18537"/>
        <filter val="18055"/>
        <filter val="17607"/>
        <filter val="17477"/>
        <filter val="17411"/>
        <filter val="17255"/>
        <filter val="17061"/>
        <filter val="16968"/>
        <filter val="16751"/>
        <filter val="16734"/>
        <filter val="16592"/>
        <filter val="16565"/>
        <filter val="16394"/>
        <filter val="16241"/>
        <filter val="15851"/>
        <filter val="15416"/>
        <filter val="15315"/>
        <filter val="15152"/>
        <filter val="14809"/>
        <filter val="14739"/>
        <filter val="14710"/>
        <filter val="14528"/>
        <filter val="14446"/>
        <filter val="14128"/>
        <filter val="13594"/>
        <filter val="13380"/>
        <filter val="13164"/>
        <filter val="13146"/>
        <filter val="13073"/>
        <filter val="13015"/>
        <filter val="12917"/>
        <filter val="12668"/>
        <filter val="12660"/>
        <filter val="12608"/>
        <filter val="12506"/>
        <filter val="12299"/>
        <filter val="12171"/>
        <filter val="12084"/>
        <filter val="12030"/>
        <filter val="12015"/>
        <filter val="11885"/>
        <filter val="11851"/>
        <filter val="11710"/>
        <filter val="11575"/>
        <filter val="11546"/>
        <filter val="11491"/>
        <filter val="11397"/>
        <filter val="11313"/>
        <filter val="11265"/>
        <filter val="11180"/>
        <filter val="11118"/>
        <filter val="11114"/>
        <filter val="11086"/>
        <filter val="11056"/>
        <filter val="10915"/>
        <filter val="10814"/>
        <filter val="10761"/>
        <filter val="10695"/>
        <filter val="10244"/>
        <filter val="10137"/>
        <filter val="10031"/>
        <filter val="9900"/>
        <filter val="9866"/>
        <filter val="9788"/>
        <filter val="9545"/>
        <filter val="9399"/>
        <filter val="8996"/>
        <filter val="8914"/>
        <filter val="8907"/>
        <filter val="8802"/>
        <filter val="8763"/>
        <filter val="8601"/>
        <filter val="8597"/>
        <filter val="8433"/>
        <filter val="8305"/>
        <filter val="8299"/>
        <filter val="8295"/>
        <filter val="8285"/>
        <filter val="8278"/>
        <filter val="8046"/>
        <filter val="7979"/>
        <filter val="7783"/>
        <filter val="7541"/>
        <filter val="7370"/>
        <filter val="7324"/>
        <filter val="7289"/>
        <filter val="7259"/>
        <filter val="7254"/>
        <filter val="7183"/>
        <filter val="7149"/>
        <filter val="7097"/>
        <filter val="7078"/>
        <filter val="7066"/>
        <filter val="7017"/>
        <filter val="6904"/>
        <filter val="6886"/>
        <filter val="6835"/>
        <filter val="6775"/>
        <filter val="6696"/>
        <filter val="6589"/>
        <filter val="6535"/>
        <filter val="6527"/>
        <filter val="6442"/>
        <filter val="6337"/>
        <filter val="6170"/>
        <filter val="6161"/>
        <filter val="6104"/>
        <filter val="6070"/>
        <filter val="6054"/>
        <filter val="6015"/>
        <filter val="5899"/>
        <filter val="5795"/>
        <filter val="5776"/>
        <filter val="5729"/>
        <filter val="5700"/>
        <filter val="5697"/>
        <filter val="5635"/>
        <filter val="5606"/>
        <filter val="5589"/>
        <filter val="5507"/>
        <filter val="5482"/>
        <filter val="5418"/>
        <filter val="5416"/>
        <filter val="5412"/>
        <filter val="5337"/>
        <filter val="5304"/>
        <filter val="5275"/>
        <filter val="5271"/>
        <filter val="5242"/>
        <filter val="5239"/>
        <filter val="5208"/>
        <filter val="5199"/>
        <filter val="5157"/>
        <filter val="5126"/>
        <filter val="5117"/>
        <filter val="5031"/>
        <filter val="5026"/>
        <filter val="4934"/>
        <filter val="4924"/>
        <filter val="4840"/>
        <filter val="4794"/>
        <filter val="4766"/>
        <filter val="4715"/>
        <filter val="4642"/>
        <filter val="4587"/>
        <filter val="4584"/>
        <filter val="4427"/>
        <filter val="4387"/>
        <filter val="4346"/>
        <filter val="4332"/>
        <filter val="4258"/>
        <filter val="4257"/>
        <filter val="4221"/>
        <filter val="4163"/>
        <filter val="4157"/>
        <filter val="4108"/>
        <filter val="4090"/>
        <filter val="4060"/>
        <filter val="4056"/>
        <filter val="4046"/>
        <filter val="4045"/>
        <filter val="3949"/>
        <filter val="3926"/>
        <filter val="3923"/>
        <filter val="3789"/>
        <filter val="3784"/>
        <filter val="3761"/>
        <filter val="3636"/>
        <filter val="3604"/>
        <filter val="3492"/>
        <filter val="3489"/>
        <filter val="3468"/>
        <filter val="3459"/>
        <filter val="3454"/>
        <filter val="3414"/>
        <filter val="3403"/>
        <filter val="3337"/>
        <filter val="3319"/>
        <filter val="3309"/>
        <filter val="3260"/>
        <filter val="3226"/>
        <filter val="3212"/>
        <filter val="3174"/>
        <filter val="3157"/>
        <filter val="3149"/>
        <filter val="3134"/>
        <filter val="3130"/>
        <filter val="3128"/>
        <filter val="3113"/>
        <filter val="3098"/>
        <filter val="3053"/>
        <filter val="3048"/>
        <filter val="3037"/>
        <filter val="2974"/>
        <filter val="2895"/>
        <filter val="2876"/>
        <filter val="2874"/>
        <filter val="2869"/>
        <filter val="2838"/>
        <filter val="2819"/>
        <filter val="2804"/>
        <filter val="2778"/>
        <filter val="2759"/>
        <filter val="2755"/>
        <filter val="2741"/>
        <filter val="2697"/>
        <filter val="2686"/>
        <filter val="2679"/>
        <filter val="2671"/>
        <filter val="2653"/>
        <filter val="2645"/>
        <filter val="2638"/>
        <filter val="2524"/>
        <filter val="2490"/>
        <filter val="2482"/>
        <filter val="2413"/>
        <filter val="2398"/>
        <filter val="2370"/>
        <filter val="2363"/>
        <filter val="2350"/>
        <filter val="2348"/>
        <filter val="2311"/>
        <filter val="2273"/>
        <filter val="2269"/>
        <filter val="2264"/>
        <filter val="2253"/>
        <filter val="2246"/>
        <filter val="2207"/>
        <filter val="2205"/>
        <filter val="2175"/>
        <filter val="2167"/>
        <filter val="2107"/>
        <filter val="2048"/>
        <filter val="2043"/>
        <filter val="1948"/>
        <filter val="1937"/>
        <filter val="1919"/>
        <filter val="1879"/>
        <filter val="1870"/>
        <filter val="1859"/>
        <filter val="1850"/>
        <filter val="1846"/>
        <filter val="1835"/>
        <filter val="1823"/>
        <filter val="1794"/>
        <filter val="1782"/>
        <filter val="1765"/>
        <filter val="1729"/>
        <filter val="1728"/>
        <filter val="1726"/>
        <filter val="1709"/>
        <filter val="1671"/>
        <filter val="1644"/>
        <filter val="1616"/>
        <filter val="1603"/>
        <filter val="1581"/>
        <filter val="1558"/>
        <filter val="1554"/>
        <filter val="1427"/>
        <filter val="1421"/>
        <filter val="1413"/>
        <filter val="1389"/>
        <filter val="1307"/>
        <filter val="1303"/>
        <filter val="1298"/>
        <filter val="1266"/>
        <filter val="1259"/>
        <filter val="1219"/>
        <filter val="1208"/>
        <filter val="1201"/>
        <filter val="1171"/>
        <filter val="1140"/>
        <filter val="1132"/>
        <filter val="1124"/>
        <filter val="1111"/>
        <filter val="1083"/>
        <filter val="1075"/>
        <filter val="1064"/>
        <filter val="1061"/>
        <filter val="1050"/>
        <filter val="1030"/>
        <filter val="1018"/>
        <filter val="1016"/>
        <filter val="1014"/>
        <filter val="1004"/>
        <filter val="1003"/>
        <filter val="938"/>
        <filter val="885"/>
        <filter val="880"/>
        <filter val="876"/>
        <filter val="839"/>
        <filter val="805"/>
        <filter val="795"/>
        <filter val="787"/>
        <filter val="784"/>
        <filter val="768"/>
        <filter val="724"/>
        <filter val="691"/>
        <filter val="685"/>
        <filter val="679"/>
        <filter val="628"/>
        <filter val="595"/>
        <filter val="545"/>
        <filter val="535"/>
        <filter val="496"/>
        <filter val="488"/>
        <filter val="477"/>
        <filter val="475"/>
        <filter val="460"/>
        <filter val="447"/>
        <filter val="439"/>
        <filter val="434"/>
        <filter val="431"/>
        <filter val="419"/>
        <filter val="412"/>
        <filter val="409"/>
        <filter val="384"/>
        <filter val="358"/>
        <filter val="332"/>
        <filter val="321"/>
        <filter val="314"/>
        <filter val="299"/>
        <filter val="297"/>
        <filter val="291"/>
        <filter val="281"/>
        <filter val="273"/>
        <filter val="260"/>
        <filter val="240"/>
        <filter val="236"/>
        <filter val="213"/>
        <filter val="201"/>
        <filter val="183"/>
        <filter val="151"/>
        <filter val="148"/>
        <filter val="146"/>
        <filter val="139"/>
        <filter val="135"/>
        <filter val="128"/>
        <filter val="93"/>
        <filter val="92"/>
        <filter val="81"/>
        <filter val="68"/>
        <filter val="67"/>
        <filter val="55"/>
        <filter val="33"/>
        <filter val="29"/>
        <filter val="25"/>
        <filter val="24"/>
        <filter val="23"/>
        <filter val="14"/>
        <filter val="6"/>
      </filters>
    </filterColumn>
    <filterColumn colId="13">
      <filters>
        <filter val="3593"/>
        <filter val="2344"/>
        <filter val="2480"/>
        <filter val="1625"/>
        <filter val="1796"/>
        <filter val="939"/>
        <filter val="530"/>
        <filter val="470"/>
        <filter val="250"/>
        <filter val="610"/>
        <filter val="487"/>
        <filter val="266"/>
        <filter val="183"/>
        <filter val="190"/>
        <filter val="122"/>
        <filter val="137"/>
        <filter val="68"/>
        <filter val="144"/>
        <filter val="60"/>
        <filter val="265"/>
        <filter val="27"/>
        <filter val="33"/>
        <filter val="125"/>
        <filter val="212"/>
        <filter val="113"/>
        <filter val="80"/>
        <filter val="77"/>
        <filter val="55"/>
        <filter val="38"/>
        <filter val="16"/>
        <filter val="14"/>
        <filter val="23"/>
        <filter val="32"/>
        <filter val="111"/>
        <filter val="13"/>
        <filter val="30"/>
        <filter val="12"/>
        <filter val="37"/>
        <filter val="6"/>
        <filter val="53"/>
        <filter val="26"/>
        <filter val="41"/>
        <filter val="7"/>
        <filter val="3"/>
        <filter val="19"/>
        <filter val="29"/>
        <filter val="4"/>
        <filter val="20"/>
        <filter val="1"/>
        <filter val="50"/>
        <filter val="9"/>
        <filter val="0"/>
        <filter val="25"/>
        <filter val="17"/>
        <filter val="5"/>
        <filter val="11"/>
        <filter val="234"/>
        <filter val="10"/>
        <filter val="7826"/>
        <filter val="8384"/>
        <filter val="7917"/>
        <filter val="3304"/>
        <filter val="3553"/>
        <filter val="9002"/>
        <filter val="1870"/>
        <filter val="1092"/>
        <filter val="654"/>
        <filter val="1384"/>
        <filter val="1962"/>
        <filter val="900"/>
        <filter val="2068"/>
        <filter val="889"/>
        <filter val="495"/>
        <filter val="1019"/>
        <filter val="593"/>
        <filter val="1491"/>
        <filter val="1792"/>
        <filter val="517"/>
        <filter val="535"/>
        <filter val="1032"/>
        <filter val="773"/>
        <filter val="1966"/>
        <filter val="895"/>
        <filter val="543"/>
        <filter val="1889"/>
        <filter val="525"/>
        <filter val="202"/>
        <filter val="1256"/>
        <filter val="296"/>
        <filter val="547"/>
        <filter val="926"/>
        <filter val="458"/>
        <filter val="359"/>
        <filter val="437"/>
        <filter val="762"/>
        <filter val="514"/>
        <filter val="519"/>
        <filter val="590"/>
        <filter val="707"/>
        <filter val="276"/>
        <filter val="420"/>
        <filter val="236"/>
        <filter val="500"/>
        <filter val="712"/>
        <filter val="310"/>
        <filter val="188"/>
        <filter val="413"/>
        <filter val="919"/>
        <filter val="627"/>
        <filter val="365"/>
        <filter val="173"/>
        <filter val="295"/>
        <filter val="325"/>
        <filter val="187"/>
        <filter val="387"/>
        <filter val="421"/>
        <filter val="298"/>
        <filter val="170"/>
        <filter val="160"/>
        <filter val="216"/>
        <filter val="239"/>
        <filter val="338"/>
        <filter val="222"/>
        <filter val="81"/>
        <filter val="231"/>
        <filter val="565"/>
        <filter val="121"/>
        <filter val="153"/>
        <filter val="198"/>
        <filter val="161"/>
        <filter val="112"/>
        <filter val="156"/>
        <filter val="143"/>
        <filter val="263"/>
        <filter val="224"/>
        <filter val="286"/>
        <filter val="142"/>
        <filter val="128"/>
        <filter val="177"/>
        <filter val="245"/>
        <filter val="78"/>
        <filter val="211"/>
        <filter val="114"/>
        <filter val="175"/>
        <filter val="115"/>
        <filter val="49"/>
        <filter val="151"/>
        <filter val="98"/>
        <filter val="85"/>
        <filter val="136"/>
        <filter val="28"/>
        <filter val="110"/>
        <filter val="75"/>
        <filter val="82"/>
        <filter val="117"/>
        <filter val="43"/>
        <filter val="134"/>
        <filter val="36"/>
        <filter val="185"/>
        <filter val="168"/>
        <filter val="96"/>
        <filter val="148"/>
        <filter val="66"/>
        <filter val="71"/>
        <filter val="45"/>
        <filter val="56"/>
        <filter val="52"/>
        <filter val="59"/>
        <filter val="129"/>
        <filter val="74"/>
        <filter val="73"/>
        <filter val="195"/>
        <filter val="22"/>
        <filter val="86"/>
        <filter val="171"/>
        <filter val="104"/>
        <filter val="97"/>
        <filter val="72"/>
        <filter val="119"/>
        <filter val="93"/>
        <filter val="21"/>
        <filter val="83"/>
        <filter val="95"/>
        <filter val="63"/>
        <filter val="35"/>
        <filter val="42"/>
        <filter val="90"/>
        <filter val="24"/>
        <filter val="40"/>
        <filter val="15"/>
        <filter val="127"/>
        <filter val="67"/>
        <filter val="61"/>
        <filter val="39"/>
        <filter val="8"/>
        <filter val="51"/>
        <filter val="47"/>
        <filter val="106"/>
        <filter val="2"/>
        <filter val="64"/>
        <filter val="44"/>
        <filter val="31"/>
        <filter val="57"/>
        <filter val="18"/>
        <filter val="54"/>
        <filter val="180"/>
        <filter val="48"/>
      </filters>
    </filterColumn>
    <filterColumn colId="14">
      <filters>
        <filter val="455"/>
        <filter val="148"/>
        <filter val="918"/>
        <filter val="513"/>
        <filter val="324"/>
        <filter val="281"/>
        <filter val="95"/>
        <filter val="24"/>
        <filter val="20"/>
        <filter val="67"/>
        <filter val="87"/>
        <filter val="38"/>
        <filter val="41"/>
        <filter val="47"/>
        <filter val="65"/>
        <filter val="13"/>
        <filter val="17"/>
        <filter val="16"/>
        <filter val="59"/>
        <filter val="1"/>
        <filter val="4"/>
        <filter val="12"/>
        <filter val="36"/>
        <filter val="23"/>
        <filter val="33"/>
        <filter val="6"/>
        <filter val="8"/>
        <filter val="46"/>
        <filter val="168"/>
        <filter val="0"/>
        <filter val="2"/>
        <filter val="42"/>
        <filter val="11"/>
        <filter val="5"/>
        <filter val="7"/>
        <filter val="3"/>
        <filter val="9"/>
        <filter val="10"/>
        <filter val="2187"/>
        <filter val="2133"/>
        <filter val="4730"/>
        <filter val="1187"/>
        <filter val="363"/>
        <filter val="4191"/>
        <filter val="442"/>
        <filter val="52"/>
        <filter val="73"/>
        <filter val="385"/>
        <filter val="339"/>
        <filter val="138"/>
        <filter val="1036"/>
        <filter val="200"/>
        <filter val="88"/>
        <filter val="248"/>
        <filter val="151"/>
        <filter val="357"/>
        <filter val="44"/>
        <filter val="305"/>
        <filter val="407"/>
        <filter val="74"/>
        <filter val="376"/>
        <filter val="219"/>
        <filter val="83"/>
        <filter val="537"/>
        <filter val="158"/>
        <filter val="189"/>
        <filter val="227"/>
        <filter val="27"/>
        <filter val="39"/>
        <filter val="80"/>
        <filter val="241"/>
        <filter val="144"/>
        <filter val="61"/>
        <filter val="310"/>
        <filter val="18"/>
        <filter val="159"/>
        <filter val="128"/>
        <filter val="62"/>
        <filter val="155"/>
        <filter val="31"/>
        <filter val="165"/>
        <filter val="824"/>
        <filter val="124"/>
        <filter val="69"/>
        <filter val="45"/>
        <filter val="147"/>
        <filter val="403"/>
        <filter val="14"/>
        <filter val="48"/>
        <filter val="152"/>
        <filter val="89"/>
        <filter val="15"/>
        <filter val="231"/>
        <filter val="162"/>
        <filter val="21"/>
        <filter val="28"/>
        <filter val="77"/>
        <filter val="37"/>
        <filter val="191"/>
        <filter val="344"/>
        <filter val="43"/>
        <filter val="91"/>
        <filter val="70"/>
        <filter val="29"/>
        <filter val="35"/>
        <filter val="26"/>
        <filter val="30"/>
        <filter val="108"/>
        <filter val="32"/>
        <filter val="22"/>
        <filter val="19"/>
        <filter val="25"/>
        <filter val="99"/>
        <filter val="55"/>
        <filter val="244"/>
        <filter val="250"/>
        <filter val="57"/>
      </filters>
    </filterColumn>
    <filterColumn colId="15">
      <filters>
        <filter val="5692"/>
        <filter val="34"/>
        <filter val="1310"/>
        <filter val="347"/>
        <filter val="1208"/>
        <filter val="4529"/>
        <filter val="202"/>
        <filter val="23"/>
        <filter val="84"/>
        <filter val="154"/>
        <filter val="43"/>
        <filter val="666"/>
        <filter val="291"/>
        <filter val="14"/>
        <filter val="64"/>
        <filter val="120"/>
        <filter val="17"/>
        <filter val="36"/>
        <filter val="49"/>
        <filter val="19"/>
        <filter val="69"/>
        <filter val="60"/>
        <filter val="93"/>
        <filter val="18"/>
        <filter val="65"/>
        <filter val="115"/>
        <filter val="8"/>
        <filter val="163"/>
        <filter val="13"/>
        <filter val="11"/>
        <filter val="578"/>
        <filter val="31"/>
        <filter val="4"/>
        <filter val="231"/>
        <filter val="3"/>
        <filter val="57"/>
        <filter val="0"/>
        <filter val="2"/>
        <filter val="48"/>
        <filter val="9"/>
        <filter val="39"/>
        <filter val="129"/>
        <filter val="1"/>
        <filter val="122"/>
        <filter val="937"/>
        <filter val="47"/>
        <filter val="27"/>
        <filter val="6"/>
        <filter val="5"/>
        <filter val="16"/>
        <filter val="30"/>
        <filter val="7"/>
        <filter val="2702"/>
        <filter val="6487"/>
        <filter val="2705"/>
        <filter val="1605"/>
        <filter val="3061"/>
        <filter val="557"/>
        <filter val="1495"/>
        <filter val="1295"/>
        <filter val="473"/>
        <filter val="941"/>
        <filter val="104"/>
        <filter val="113"/>
        <filter val="2696"/>
        <filter val="587"/>
        <filter val="417"/>
        <filter val="92"/>
        <filter val="263"/>
        <filter val="689"/>
        <filter val="696"/>
        <filter val="404"/>
        <filter val="676"/>
        <filter val="333"/>
        <filter val="282"/>
        <filter val="1597"/>
        <filter val="2416"/>
        <filter val="748"/>
        <filter val="177"/>
        <filter val="50"/>
        <filter val="522"/>
        <filter val="179"/>
        <filter val="42"/>
        <filter val="96"/>
        <filter val="139"/>
        <filter val="1201"/>
        <filter val="283"/>
        <filter val="189"/>
        <filter val="88"/>
        <filter val="902"/>
        <filter val="147"/>
        <filter val="570"/>
        <filter val="131"/>
        <filter val="149"/>
        <filter val="46"/>
        <filter val="461"/>
        <filter val="625"/>
        <filter val="337"/>
        <filter val="78"/>
        <filter val="35"/>
        <filter val="118"/>
        <filter val="41"/>
        <filter val="24"/>
        <filter val="6444"/>
        <filter val="452"/>
        <filter val="305"/>
        <filter val="55"/>
        <filter val="180"/>
        <filter val="191"/>
        <filter val="67"/>
        <filter val="25"/>
        <filter val="184"/>
        <filter val="542"/>
        <filter val="83"/>
        <filter val="33"/>
        <filter val="842"/>
        <filter val="155"/>
        <filter val="101"/>
        <filter val="249"/>
        <filter val="38"/>
        <filter val="362"/>
        <filter val="71"/>
        <filter val="186"/>
        <filter val="390"/>
        <filter val="21"/>
        <filter val="200"/>
        <filter val="12"/>
        <filter val="58"/>
        <filter val="80"/>
        <filter val="45"/>
        <filter val="117"/>
        <filter val="125"/>
        <filter val="95"/>
        <filter val="26"/>
        <filter val="10"/>
        <filter val="44"/>
        <filter val="28"/>
        <filter val="190"/>
        <filter val="110"/>
        <filter val="70"/>
        <filter val="66"/>
        <filter val="119"/>
        <filter val="490"/>
        <filter val="89"/>
        <filter val="22"/>
        <filter val="267"/>
        <filter val="20"/>
        <filter val="74"/>
        <filter val="237"/>
        <filter val="148"/>
        <filter val="126"/>
        <filter val="790"/>
        <filter val="53"/>
        <filter val="63"/>
        <filter val="734"/>
        <filter val="160"/>
        <filter val="195"/>
        <filter val="174"/>
        <filter val="707"/>
        <filter val="68"/>
        <filter val="515"/>
        <filter val="211"/>
        <filter val="72"/>
        <filter val="15"/>
        <filter val="29"/>
        <filter val="169"/>
        <filter val="293"/>
        <filter val="2475"/>
        <filter val="40"/>
        <filter val="37"/>
        <filter val="73"/>
        <filter val="198"/>
        <filter val="99"/>
        <filter val="788"/>
        <filter val="281"/>
      </filters>
    </filterColumn>
    <filterColumn colId="16">
      <filters>
        <filter val="5692"/>
        <filter val="34"/>
        <filter val="1310"/>
        <filter val="347"/>
        <filter val="1208"/>
        <filter val="4529"/>
        <filter val="202"/>
        <filter val="23"/>
        <filter val="84"/>
        <filter val="154"/>
        <filter val="43"/>
        <filter val="666"/>
        <filter val="291"/>
        <filter val="14"/>
        <filter val="64"/>
        <filter val="120"/>
        <filter val="17"/>
        <filter val="36"/>
        <filter val="49"/>
        <filter val="19"/>
        <filter val="69"/>
        <filter val="60"/>
        <filter val="93"/>
        <filter val="18"/>
        <filter val="65"/>
        <filter val="115"/>
        <filter val="8"/>
        <filter val="163"/>
        <filter val="13"/>
        <filter val="11"/>
        <filter val="578"/>
        <filter val="31"/>
        <filter val="4"/>
        <filter val="231"/>
        <filter val="3"/>
        <filter val="57"/>
        <filter val="0"/>
        <filter val="2"/>
        <filter val="48"/>
        <filter val="9"/>
        <filter val="39"/>
        <filter val="129"/>
        <filter val="1"/>
        <filter val="122"/>
        <filter val="937"/>
        <filter val="47"/>
        <filter val="27"/>
        <filter val="6"/>
        <filter val="5"/>
        <filter val="16"/>
        <filter val="30"/>
        <filter val="7"/>
        <filter val="2702"/>
        <filter val="6487"/>
        <filter val="2705"/>
        <filter val="1605"/>
        <filter val="3061"/>
        <filter val="557"/>
        <filter val="1495"/>
        <filter val="1295"/>
        <filter val="473"/>
        <filter val="941"/>
        <filter val="104"/>
        <filter val="113"/>
        <filter val="2696"/>
        <filter val="587"/>
        <filter val="417"/>
        <filter val="92"/>
        <filter val="263"/>
        <filter val="689"/>
        <filter val="696"/>
        <filter val="404"/>
        <filter val="676"/>
        <filter val="333"/>
        <filter val="282"/>
        <filter val="1597"/>
        <filter val="2416"/>
        <filter val="748"/>
        <filter val="177"/>
        <filter val="50"/>
        <filter val="522"/>
        <filter val="179"/>
        <filter val="42"/>
        <filter val="96"/>
        <filter val="139"/>
        <filter val="1201"/>
        <filter val="283"/>
        <filter val="189"/>
        <filter val="88"/>
        <filter val="902"/>
        <filter val="147"/>
        <filter val="570"/>
        <filter val="131"/>
        <filter val="149"/>
        <filter val="46"/>
        <filter val="461"/>
        <filter val="625"/>
        <filter val="337"/>
        <filter val="78"/>
        <filter val="35"/>
        <filter val="118"/>
        <filter val="41"/>
        <filter val="24"/>
        <filter val="6444"/>
        <filter val="452"/>
        <filter val="305"/>
        <filter val="55"/>
        <filter val="180"/>
        <filter val="191"/>
        <filter val="67"/>
        <filter val="25"/>
        <filter val="184"/>
        <filter val="542"/>
        <filter val="83"/>
        <filter val="33"/>
        <filter val="842"/>
        <filter val="155"/>
        <filter val="101"/>
        <filter val="249"/>
        <filter val="38"/>
        <filter val="362"/>
        <filter val="71"/>
        <filter val="186"/>
        <filter val="390"/>
        <filter val="21"/>
        <filter val="200"/>
        <filter val="12"/>
        <filter val="58"/>
        <filter val="80"/>
        <filter val="45"/>
        <filter val="117"/>
        <filter val="125"/>
        <filter val="95"/>
        <filter val="26"/>
        <filter val="10"/>
        <filter val="44"/>
        <filter val="28"/>
        <filter val="190"/>
        <filter val="110"/>
        <filter val="70"/>
        <filter val="66"/>
        <filter val="119"/>
        <filter val="490"/>
        <filter val="89"/>
        <filter val="22"/>
        <filter val="267"/>
        <filter val="20"/>
        <filter val="74"/>
        <filter val="237"/>
        <filter val="148"/>
        <filter val="126"/>
        <filter val="790"/>
        <filter val="53"/>
        <filter val="63"/>
        <filter val="734"/>
        <filter val="160"/>
        <filter val="195"/>
        <filter val="174"/>
        <filter val="707"/>
        <filter val="68"/>
        <filter val="515"/>
        <filter val="211"/>
        <filter val="72"/>
        <filter val="15"/>
        <filter val="29"/>
        <filter val="169"/>
        <filter val="293"/>
        <filter val="2475"/>
        <filter val="40"/>
        <filter val="37"/>
        <filter val="73"/>
        <filter val="198"/>
        <filter val="99"/>
        <filter val="788"/>
        <filter val="281"/>
      </filters>
    </filterColumn>
    <filterColumn colId="17">
      <filters>
        <filter val="109"/>
        <filter val="56"/>
        <filter val="32"/>
        <filter val="12"/>
        <filter val="27"/>
        <filter val="29"/>
        <filter val="8"/>
        <filter val="20"/>
        <filter val="47"/>
        <filter val="4"/>
        <filter val="1"/>
        <filter val="0"/>
        <filter val="5"/>
        <filter val="3"/>
        <filter val="2"/>
        <filter val="6"/>
        <filter val="198"/>
        <filter val="250"/>
        <filter val="237"/>
        <filter val="64"/>
        <filter val="50"/>
        <filter val="157"/>
        <filter val="21"/>
        <filter val="15"/>
        <filter val="9"/>
        <filter val="22"/>
        <filter val="10"/>
        <filter val="14"/>
        <filter val="113"/>
        <filter val="35"/>
        <filter val="30"/>
        <filter val="13"/>
        <filter val="31"/>
        <filter val="25"/>
        <filter val="18"/>
        <filter val="36"/>
        <filter val="19"/>
        <filter val="55"/>
        <filter val="40"/>
        <filter val="7"/>
        <filter val="38"/>
        <filter val="11"/>
        <filter val="69"/>
      </filters>
    </filterColumn>
    <filterColumn colId="18">
      <filters>
        <filter val="49"/>
        <filter val="0"/>
        <filter val="7"/>
        <filter val="2"/>
        <filter val="1"/>
        <filter val="17"/>
        <filter val="37"/>
        <filter val="3"/>
        <filter val="11"/>
        <filter val="15"/>
        <filter val="8"/>
        <filter val="9"/>
      </filters>
    </filterColumn>
    <filterColumn colId="19">
      <filters>
        <filter val="4365"/>
        <filter val="0"/>
        <filter val="15"/>
        <filter val="12"/>
        <filter val="9"/>
        <filter val="2627"/>
        <filter val="167"/>
        <filter val="12800"/>
        <filter val="329"/>
        <filter val="54"/>
        <filter val="3"/>
        <filter val="1"/>
        <filter val="16"/>
        <filter val="8790"/>
        <filter val="12257"/>
        <filter val="11"/>
        <filter val="5"/>
        <filter val="26"/>
        <filter val="540"/>
        <filter val="27"/>
        <filter val="65"/>
        <filter val="205"/>
        <filter val="113"/>
        <filter val="6742"/>
        <filter val="18401"/>
        <filter val="17"/>
        <filter val="1560"/>
        <filter val="62"/>
        <filter val="176908"/>
        <filter val="8216"/>
        <filter val="436"/>
        <filter val="24245"/>
        <filter val="25"/>
        <filter val="16473"/>
        <filter val="3302"/>
        <filter val="78"/>
        <filter val="2"/>
        <filter val="12706"/>
        <filter val="19"/>
        <filter val="41"/>
        <filter val="3557"/>
        <filter val="2717"/>
        <filter val="47"/>
        <filter val="23"/>
        <filter val="42"/>
        <filter val="31"/>
        <filter val="21276"/>
        <filter val="68"/>
        <filter val="6344"/>
        <filter val="4444"/>
        <filter val="6"/>
        <filter val="4"/>
        <filter val="4145"/>
        <filter val="83"/>
        <filter val="1092"/>
        <filter val="13"/>
        <filter val="5598"/>
        <filter val="102"/>
        <filter val="4358"/>
        <filter val="10"/>
        <filter val="34"/>
        <filter val="6699"/>
        <filter val="13853"/>
        <filter val="8"/>
        <filter val="115181"/>
        <filter val="4615"/>
        <filter val="462"/>
        <filter val="3042"/>
        <filter val="33"/>
        <filter val="3347"/>
        <filter val="22"/>
        <filter val="45"/>
        <filter val="124"/>
        <filter val="288"/>
        <filter val="55"/>
        <filter val="3614"/>
        <filter val="5617"/>
        <filter val="18"/>
        <filter val="6315"/>
        <filter val="1898"/>
        <filter val="32"/>
        <filter val="10931"/>
        <filter val="58"/>
        <filter val="7"/>
        <filter val="24"/>
        <filter val="64"/>
        <filter val="6032"/>
        <filter val="15420"/>
        <filter val="12044"/>
        <filter val="204"/>
      </filters>
    </filterColumn>
    <filterColumn colId="20">
      <filters>
        <filter val="0"/>
      </filters>
    </filterColumn>
    <sortState ref="A1:U1001">
      <sortCondition descending="1" ref="M1:M1001"/>
      <sortCondition descending="1" ref="D1:D1001"/>
    </sortState>
  </autoFilter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14" defaultRowHeight="15.75"/>
  <cols>
    <col customWidth="1" min="1" max="1" width="134.14"/>
    <col customWidth="1" hidden="1" min="2" max="2" width="77.0"/>
    <col customWidth="1" min="3" max="3" width="15.86"/>
    <col customWidth="1" min="9" max="9" width="27.57"/>
  </cols>
  <sheetData>
    <row r="1">
      <c r="A1" s="12" t="s">
        <v>196</v>
      </c>
      <c r="B1" s="12" t="s">
        <v>197</v>
      </c>
      <c r="C1" s="2" t="s">
        <v>198</v>
      </c>
      <c r="D1" s="2" t="s">
        <v>199</v>
      </c>
      <c r="E1" s="2" t="s">
        <v>200</v>
      </c>
      <c r="F1" s="2" t="s">
        <v>201</v>
      </c>
      <c r="G1" s="2" t="s">
        <v>202</v>
      </c>
      <c r="H1" s="2" t="s">
        <v>1418</v>
      </c>
      <c r="I1" s="2" t="s">
        <v>203</v>
      </c>
      <c r="J1" s="2" t="s">
        <v>204</v>
      </c>
      <c r="K1" s="2" t="s">
        <v>205</v>
      </c>
      <c r="L1" s="2" t="s">
        <v>206</v>
      </c>
      <c r="M1" s="2" t="s">
        <v>207</v>
      </c>
      <c r="N1" s="2" t="s">
        <v>208</v>
      </c>
      <c r="O1" s="2" t="s">
        <v>209</v>
      </c>
      <c r="P1" s="2" t="s">
        <v>210</v>
      </c>
      <c r="Q1" s="2" t="s">
        <v>211</v>
      </c>
      <c r="R1" s="2" t="s">
        <v>212</v>
      </c>
      <c r="S1" s="2" t="s">
        <v>213</v>
      </c>
      <c r="T1" s="2" t="s">
        <v>214</v>
      </c>
      <c r="U1" s="2" t="s">
        <v>215</v>
      </c>
    </row>
    <row r="2">
      <c r="A2" s="20" t="s">
        <v>2419</v>
      </c>
      <c r="B2" s="13" t="str">
        <f>HYPERLINK("http://www.upworthy.com/2-minutes-of-inspiration-and-courage-from-an-amazing-senator","http://www.upworthy.com/2-minutes-of-inspiration-and-courage-from-an-amazing-senator")</f>
        <v>http://www.upworthy.com/2-minutes-of-inspiration-and-courage-from-an-amazing-senator</v>
      </c>
      <c r="C2" s="5">
        <v>60</v>
      </c>
      <c r="D2" s="5" t="s">
        <v>218</v>
      </c>
      <c r="E2" s="5" t="s">
        <v>219</v>
      </c>
      <c r="F2" s="5"/>
      <c r="G2" s="5" t="s">
        <v>219</v>
      </c>
      <c r="H2" s="5"/>
      <c r="I2" s="5" t="s">
        <v>219</v>
      </c>
      <c r="J2" s="5">
        <v>0</v>
      </c>
      <c r="K2" s="5">
        <v>0</v>
      </c>
      <c r="L2" s="5">
        <v>14628</v>
      </c>
      <c r="M2" s="5">
        <v>94208</v>
      </c>
      <c r="N2" s="5">
        <v>175</v>
      </c>
      <c r="O2" s="5">
        <v>68</v>
      </c>
      <c r="P2" s="5">
        <v>3</v>
      </c>
      <c r="Q2" s="5">
        <v>3</v>
      </c>
      <c r="R2" s="5">
        <v>21</v>
      </c>
      <c r="S2" s="5">
        <v>1</v>
      </c>
      <c r="T2" s="5">
        <v>0</v>
      </c>
      <c r="U2" s="5">
        <v>0</v>
      </c>
    </row>
    <row r="3">
      <c r="A3" s="20" t="s">
        <v>2420</v>
      </c>
      <c r="B3" s="13" t="str">
        <f>HYPERLINK("http://www.upworthy.com/top-10-most-shared-things-from-upworthys-first-year","http://www.upworthy.com/top-10-most-shared-things-from-upworthys-first-year")</f>
        <v>http://www.upworthy.com/top-10-most-shared-things-from-upworthys-first-year</v>
      </c>
      <c r="C3" s="5">
        <v>52</v>
      </c>
      <c r="D3" s="5" t="s">
        <v>218</v>
      </c>
      <c r="E3" s="5" t="s">
        <v>219</v>
      </c>
      <c r="F3" s="5"/>
      <c r="G3" s="5" t="s">
        <v>219</v>
      </c>
      <c r="H3" s="5"/>
      <c r="I3" s="5" t="s">
        <v>219</v>
      </c>
      <c r="J3" s="5">
        <v>0</v>
      </c>
      <c r="K3" s="5">
        <v>0</v>
      </c>
      <c r="L3" s="5">
        <v>4602</v>
      </c>
      <c r="M3" s="5">
        <v>24843</v>
      </c>
      <c r="N3" s="5">
        <v>41</v>
      </c>
      <c r="O3" s="5">
        <v>13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</row>
    <row r="4">
      <c r="A4" s="20" t="s">
        <v>2421</v>
      </c>
      <c r="B4" s="13" t="str">
        <f>HYPERLINK("http://www.upworthy.com/mitt-got-47-problems-but-your-vote-aint-one","http://www.upworthy.com/mitt-got-47-problems-but-your-vote-aint-one")</f>
        <v>http://www.upworthy.com/mitt-got-47-problems-but-your-vote-aint-one</v>
      </c>
      <c r="C4" s="5">
        <v>46</v>
      </c>
      <c r="D4" s="5" t="s">
        <v>218</v>
      </c>
      <c r="E4" s="5" t="s">
        <v>219</v>
      </c>
      <c r="F4" s="5"/>
      <c r="G4" s="5" t="s">
        <v>219</v>
      </c>
      <c r="H4" s="5"/>
      <c r="I4" s="5" t="s">
        <v>219</v>
      </c>
      <c r="J4" s="5">
        <v>0</v>
      </c>
      <c r="K4" s="5">
        <v>0</v>
      </c>
      <c r="L4" s="5">
        <v>2814</v>
      </c>
      <c r="M4" s="5">
        <v>20432</v>
      </c>
      <c r="N4" s="5">
        <v>37</v>
      </c>
      <c r="O4" s="5">
        <v>19</v>
      </c>
      <c r="P4" s="5">
        <v>0</v>
      </c>
      <c r="Q4" s="5">
        <v>0</v>
      </c>
      <c r="R4" s="5">
        <v>6</v>
      </c>
      <c r="S4" s="5">
        <v>0</v>
      </c>
      <c r="T4" s="5">
        <v>0</v>
      </c>
      <c r="U4" s="5">
        <v>0</v>
      </c>
    </row>
    <row r="5">
      <c r="A5" s="20" t="s">
        <v>2422</v>
      </c>
      <c r="B5" s="13" t="str">
        <f>HYPERLINK("http://www.upworthy.com/whats-11-years-old-and-far-too-old-already","http://www.upworthy.com/whats-11-years-old-and-far-too-old-already")</f>
        <v>http://www.upworthy.com/whats-11-years-old-and-far-too-old-already</v>
      </c>
      <c r="C5" s="5">
        <v>45</v>
      </c>
      <c r="D5" s="5" t="s">
        <v>218</v>
      </c>
      <c r="E5" s="5" t="s">
        <v>218</v>
      </c>
      <c r="F5" s="5"/>
      <c r="G5" s="5" t="s">
        <v>219</v>
      </c>
      <c r="H5" s="5"/>
      <c r="I5" s="5" t="s">
        <v>219</v>
      </c>
      <c r="J5" s="5">
        <v>0</v>
      </c>
      <c r="K5" s="5">
        <v>0</v>
      </c>
      <c r="L5" s="5">
        <v>1510</v>
      </c>
      <c r="M5" s="5">
        <v>16756</v>
      </c>
      <c r="N5" s="5">
        <v>20</v>
      </c>
      <c r="O5" s="5">
        <v>3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>
      <c r="A6" s="20" t="s">
        <v>2423</v>
      </c>
      <c r="B6" s="13" t="str">
        <f>HYPERLINK("http://www.upworthy.com/what-would-you-buy-with-an-extra-12000","http://www.upworthy.com/what-would-you-buy-with-an-extra-12000")</f>
        <v>http://www.upworthy.com/what-would-you-buy-with-an-extra-12000</v>
      </c>
      <c r="C6" s="5">
        <v>42</v>
      </c>
      <c r="D6" s="5" t="s">
        <v>218</v>
      </c>
      <c r="E6" s="5" t="s">
        <v>218</v>
      </c>
      <c r="F6" s="5"/>
      <c r="G6" s="5" t="s">
        <v>219</v>
      </c>
      <c r="H6" s="5"/>
      <c r="I6" s="5" t="s">
        <v>219</v>
      </c>
      <c r="J6" s="5">
        <v>82</v>
      </c>
      <c r="K6" s="5">
        <v>33</v>
      </c>
      <c r="L6" s="5">
        <v>2038</v>
      </c>
      <c r="M6" s="5">
        <v>14264</v>
      </c>
      <c r="N6" s="5">
        <v>26</v>
      </c>
      <c r="O6" s="5">
        <v>1</v>
      </c>
      <c r="P6" s="5">
        <v>0</v>
      </c>
      <c r="Q6" s="5">
        <v>0</v>
      </c>
      <c r="R6" s="5">
        <v>1</v>
      </c>
      <c r="S6" s="5">
        <v>0</v>
      </c>
      <c r="T6" s="5">
        <v>0</v>
      </c>
      <c r="U6" s="5">
        <v>0</v>
      </c>
    </row>
    <row r="7">
      <c r="A7" s="20" t="s">
        <v>2424</v>
      </c>
      <c r="B7" s="13" t="str">
        <f>HYPERLINK("http://www.upworthy.com/4-insanely-important-issues-you-wont-see-in-the-news","http://www.upworthy.com/4-insanely-important-issues-you-wont-see-in-the-news")</f>
        <v>http://www.upworthy.com/4-insanely-important-issues-you-wont-see-in-the-news</v>
      </c>
      <c r="C7" s="5">
        <v>54</v>
      </c>
      <c r="D7" s="5" t="s">
        <v>218</v>
      </c>
      <c r="E7" s="5" t="s">
        <v>219</v>
      </c>
      <c r="F7" s="5"/>
      <c r="G7" s="5" t="s">
        <v>219</v>
      </c>
      <c r="H7" s="5"/>
      <c r="I7" s="5" t="s">
        <v>219</v>
      </c>
      <c r="J7" s="5">
        <v>1231</v>
      </c>
      <c r="K7" s="5">
        <v>397</v>
      </c>
      <c r="L7" s="5">
        <v>1246</v>
      </c>
      <c r="M7" s="5">
        <v>8983</v>
      </c>
      <c r="N7" s="5">
        <v>29</v>
      </c>
      <c r="O7" s="5">
        <v>1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8">
      <c r="A8" s="20" t="s">
        <v>2425</v>
      </c>
      <c r="B8" s="13" t="str">
        <f>HYPERLINK("http://www.upworthy.com/5-black-crime-myths-which-ones-did-you-believe","http://www.upworthy.com/5-black-crime-myths-which-ones-did-you-believe")</f>
        <v>http://www.upworthy.com/5-black-crime-myths-which-ones-did-you-believe</v>
      </c>
      <c r="C8" s="5">
        <v>49</v>
      </c>
      <c r="D8" s="5" t="s">
        <v>218</v>
      </c>
      <c r="E8" s="5" t="s">
        <v>218</v>
      </c>
      <c r="F8" s="5"/>
      <c r="G8" s="5" t="s">
        <v>219</v>
      </c>
      <c r="H8" s="5"/>
      <c r="I8" s="5" t="s">
        <v>219</v>
      </c>
      <c r="J8" s="5">
        <v>59</v>
      </c>
      <c r="K8" s="5">
        <v>111</v>
      </c>
      <c r="L8" s="5">
        <v>1020</v>
      </c>
      <c r="M8" s="5">
        <v>6611</v>
      </c>
      <c r="N8" s="5">
        <v>13</v>
      </c>
      <c r="O8" s="5">
        <v>1</v>
      </c>
      <c r="P8" s="5">
        <v>47</v>
      </c>
      <c r="Q8" s="5">
        <v>47</v>
      </c>
      <c r="R8" s="5">
        <v>3</v>
      </c>
      <c r="S8" s="5">
        <v>0</v>
      </c>
      <c r="T8" s="5">
        <v>0</v>
      </c>
      <c r="U8" s="5">
        <v>0</v>
      </c>
    </row>
    <row r="9">
      <c r="A9" s="20" t="s">
        <v>2426</v>
      </c>
      <c r="B9" s="13" t="str">
        <f>HYPERLINK("http://www.upworthy.com/5-completely-disturbing-facts-about-voting-machines","http://www.upworthy.com/5-completely-disturbing-facts-about-voting-machines")</f>
        <v>http://www.upworthy.com/5-completely-disturbing-facts-about-voting-machines</v>
      </c>
      <c r="C9" s="5">
        <v>52</v>
      </c>
      <c r="D9" s="5" t="s">
        <v>218</v>
      </c>
      <c r="E9" s="5" t="s">
        <v>219</v>
      </c>
      <c r="F9" s="5"/>
      <c r="G9" s="5" t="s">
        <v>219</v>
      </c>
      <c r="H9" s="5"/>
      <c r="I9" s="5" t="s">
        <v>219</v>
      </c>
      <c r="J9" s="5">
        <v>1784</v>
      </c>
      <c r="K9" s="5">
        <v>1556</v>
      </c>
      <c r="L9" s="5">
        <v>622</v>
      </c>
      <c r="M9" s="5">
        <v>4990</v>
      </c>
      <c r="N9" s="5">
        <v>16</v>
      </c>
      <c r="O9" s="5">
        <v>22</v>
      </c>
      <c r="P9" s="5">
        <v>4</v>
      </c>
      <c r="Q9" s="5">
        <v>4</v>
      </c>
      <c r="R9" s="5">
        <v>2</v>
      </c>
      <c r="S9" s="5">
        <v>0</v>
      </c>
      <c r="T9" s="5">
        <v>0</v>
      </c>
      <c r="U9" s="5">
        <v>0</v>
      </c>
    </row>
    <row r="10">
      <c r="A10" s="20" t="s">
        <v>2427</v>
      </c>
      <c r="B10" s="13" t="str">
        <f>HYPERLINK("http://www.upworthy.com/10-terrifying-facts-about-guns-in-the-us","http://www.upworthy.com/10-terrifying-facts-about-guns-in-the-us")</f>
        <v>http://www.upworthy.com/10-terrifying-facts-about-guns-in-the-us</v>
      </c>
      <c r="C10" s="5">
        <v>43</v>
      </c>
      <c r="D10" s="5" t="s">
        <v>218</v>
      </c>
      <c r="E10" s="5" t="s">
        <v>219</v>
      </c>
      <c r="F10" s="5"/>
      <c r="G10" s="5" t="s">
        <v>219</v>
      </c>
      <c r="H10" s="5"/>
      <c r="I10" s="5" t="s">
        <v>219</v>
      </c>
      <c r="J10" s="5">
        <v>6093</v>
      </c>
      <c r="K10" s="5">
        <v>8190</v>
      </c>
      <c r="L10" s="5">
        <v>747</v>
      </c>
      <c r="M10" s="5">
        <v>4425</v>
      </c>
      <c r="N10" s="5">
        <v>14</v>
      </c>
      <c r="O10" s="5">
        <v>4</v>
      </c>
      <c r="P10" s="5">
        <v>3</v>
      </c>
      <c r="Q10" s="5">
        <v>3</v>
      </c>
      <c r="R10" s="5">
        <v>0</v>
      </c>
      <c r="S10" s="5">
        <v>0</v>
      </c>
      <c r="T10" s="5">
        <v>0</v>
      </c>
      <c r="U10" s="5">
        <v>0</v>
      </c>
    </row>
    <row r="11">
      <c r="A11" s="20" t="s">
        <v>2428</v>
      </c>
      <c r="B11" s="13" t="str">
        <f>HYPERLINK("http://www.upworthy.com/got-cancer-take-two-aspirin-and-call-me-when-you-have-90000","http://www.upworthy.com/got-cancer-take-two-aspirin-and-call-me-when-you-have-90000")</f>
        <v>http://www.upworthy.com/got-cancer-take-two-aspirin-and-call-me-when-you-have-90000</v>
      </c>
      <c r="C11" s="5">
        <v>62</v>
      </c>
      <c r="D11" s="5" t="s">
        <v>218</v>
      </c>
      <c r="E11" s="5" t="s">
        <v>218</v>
      </c>
      <c r="F11" s="5"/>
      <c r="G11" s="5" t="s">
        <v>219</v>
      </c>
      <c r="H11" s="5"/>
      <c r="I11" s="5" t="s">
        <v>219</v>
      </c>
      <c r="J11" s="5">
        <v>3231</v>
      </c>
      <c r="K11" s="5">
        <v>2197</v>
      </c>
      <c r="L11" s="5">
        <v>515</v>
      </c>
      <c r="M11" s="5">
        <v>4282</v>
      </c>
      <c r="N11" s="5">
        <v>8</v>
      </c>
      <c r="O11" s="5">
        <v>5</v>
      </c>
      <c r="P11" s="5">
        <v>1</v>
      </c>
      <c r="Q11" s="5">
        <v>1</v>
      </c>
      <c r="R11" s="5">
        <v>0</v>
      </c>
      <c r="S11" s="5">
        <v>0</v>
      </c>
      <c r="T11" s="5">
        <v>0</v>
      </c>
      <c r="U11" s="5">
        <v>0</v>
      </c>
    </row>
    <row r="12">
      <c r="A12" s="20" t="s">
        <v>2429</v>
      </c>
      <c r="B12" s="13" t="str">
        <f>HYPERLINK("http://www.upworthy.com/jon-stewarts-2-sickening-loopholes-for-cutting-employee-health-care","http://www.upworthy.com/jon-stewarts-2-sickening-loopholes-for-cutting-employee-health-care")</f>
        <v>http://www.upworthy.com/jon-stewarts-2-sickening-loopholes-for-cutting-employee-health-care</v>
      </c>
      <c r="C12" s="5">
        <v>68</v>
      </c>
      <c r="D12" s="5" t="s">
        <v>218</v>
      </c>
      <c r="E12" s="5" t="s">
        <v>219</v>
      </c>
      <c r="F12" s="5"/>
      <c r="G12" s="5" t="s">
        <v>219</v>
      </c>
      <c r="H12" s="5"/>
      <c r="I12" s="5" t="s">
        <v>219</v>
      </c>
      <c r="J12" s="5">
        <v>2</v>
      </c>
      <c r="K12" s="5">
        <v>22</v>
      </c>
      <c r="L12" s="5">
        <v>604</v>
      </c>
      <c r="M12" s="5">
        <v>4078</v>
      </c>
      <c r="N12" s="5">
        <v>4</v>
      </c>
      <c r="O12" s="5">
        <v>4</v>
      </c>
      <c r="P12" s="5">
        <v>0</v>
      </c>
      <c r="Q12" s="5">
        <v>0</v>
      </c>
      <c r="R12" s="5">
        <v>0</v>
      </c>
      <c r="S12" s="5">
        <v>0</v>
      </c>
      <c r="T12" s="5">
        <v>3</v>
      </c>
      <c r="U12" s="5">
        <v>0</v>
      </c>
    </row>
    <row r="13">
      <c r="A13" s="20" t="s">
        <v>2430</v>
      </c>
      <c r="B13" s="13" t="str">
        <f>HYPERLINK("http://www.upworthy.com/700000-people-have-watched-this-badass-good-will-hunting-flashback","http://www.upworthy.com/700000-people-have-watched-this-badass-good-will-hunting-flashback")</f>
        <v>http://www.upworthy.com/700000-people-have-watched-this-badass-good-will-hunting-flashback</v>
      </c>
      <c r="C13" s="5">
        <v>86</v>
      </c>
      <c r="D13" s="5" t="s">
        <v>218</v>
      </c>
      <c r="E13" s="5" t="s">
        <v>219</v>
      </c>
      <c r="F13" s="5"/>
      <c r="G13" s="5" t="s">
        <v>219</v>
      </c>
      <c r="H13" s="5"/>
      <c r="I13" s="5" t="s">
        <v>219</v>
      </c>
      <c r="J13" s="5">
        <v>7861</v>
      </c>
      <c r="K13" s="5">
        <v>4365</v>
      </c>
      <c r="L13" s="5">
        <v>696</v>
      </c>
      <c r="M13" s="5">
        <v>3816</v>
      </c>
      <c r="N13" s="5">
        <v>15</v>
      </c>
      <c r="O13" s="5">
        <v>10</v>
      </c>
      <c r="P13" s="5">
        <v>0</v>
      </c>
      <c r="Q13" s="5">
        <v>0</v>
      </c>
      <c r="R13" s="5">
        <v>5</v>
      </c>
      <c r="S13" s="5">
        <v>0</v>
      </c>
      <c r="T13" s="5">
        <v>6</v>
      </c>
      <c r="U13" s="5">
        <v>0</v>
      </c>
    </row>
    <row r="14">
      <c r="A14" s="20" t="s">
        <v>2431</v>
      </c>
      <c r="B14" s="13" t="str">
        <f>HYPERLINK("http://www.upworthy.com/if-you-want-a-successful-long-term-relationship-of-any-kind-here-are-3-invaluable-things-to-know-6","http://www.upworthy.com/if-you-want-a-successful-long-term-relationship-of-any-kind-here-are-3-invaluable-things-to-know-6")</f>
        <v>http://www.upworthy.com/if-you-want-a-successful-long-term-relationship-of-any-kind-here-are-3-invaluable-things-to-know-6</v>
      </c>
      <c r="C14" s="5">
        <v>99</v>
      </c>
      <c r="D14" s="5" t="s">
        <v>218</v>
      </c>
      <c r="E14" s="5" t="s">
        <v>219</v>
      </c>
      <c r="F14" s="5"/>
      <c r="G14" s="5" t="s">
        <v>219</v>
      </c>
      <c r="H14" s="5"/>
      <c r="I14" s="5" t="s">
        <v>219</v>
      </c>
      <c r="J14" s="5">
        <v>0</v>
      </c>
      <c r="K14" s="5">
        <v>0</v>
      </c>
      <c r="L14" s="5">
        <v>655</v>
      </c>
      <c r="M14" s="5">
        <v>3766</v>
      </c>
      <c r="N14" s="5">
        <v>8</v>
      </c>
      <c r="O14" s="5">
        <v>9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</row>
    <row r="15">
      <c r="A15" s="20" t="s">
        <v>2432</v>
      </c>
      <c r="B15" s="13" t="str">
        <f>HYPERLINK("http://www.upworthy.com/7-deadly-sins-map-how-does-your-state-stack-up","http://www.upworthy.com/7-deadly-sins-map-how-does-your-state-stack-up")</f>
        <v>http://www.upworthy.com/7-deadly-sins-map-how-does-your-state-stack-up</v>
      </c>
      <c r="C15" s="5">
        <v>50</v>
      </c>
      <c r="D15" s="5" t="s">
        <v>218</v>
      </c>
      <c r="E15" s="5" t="s">
        <v>218</v>
      </c>
      <c r="F15" s="5"/>
      <c r="G15" s="5" t="s">
        <v>219</v>
      </c>
      <c r="H15" s="5"/>
      <c r="I15" s="5" t="s">
        <v>219</v>
      </c>
      <c r="J15" s="5">
        <v>374</v>
      </c>
      <c r="K15" s="5">
        <v>827</v>
      </c>
      <c r="L15" s="5">
        <v>12</v>
      </c>
      <c r="M15" s="5">
        <v>3574</v>
      </c>
      <c r="N15" s="5">
        <v>28</v>
      </c>
      <c r="O15" s="5">
        <v>5</v>
      </c>
      <c r="P15" s="5">
        <v>2</v>
      </c>
      <c r="Q15" s="5">
        <v>2</v>
      </c>
      <c r="R15" s="5">
        <v>0</v>
      </c>
      <c r="S15" s="5">
        <v>0</v>
      </c>
      <c r="T15" s="5">
        <v>4676</v>
      </c>
      <c r="U15" s="5">
        <v>0</v>
      </c>
    </row>
    <row r="16">
      <c r="A16" s="20" t="s">
        <v>2433</v>
      </c>
      <c r="B16" s="13" t="str">
        <f>HYPERLINK("http://www.upworthy.com/your-4-minute-reminder-to-give-a-fuck-5","http://www.upworthy.com/your-4-minute-reminder-to-give-a-fuck-5")</f>
        <v>http://www.upworthy.com/your-4-minute-reminder-to-give-a-fuck-5</v>
      </c>
      <c r="C16" s="5">
        <v>38</v>
      </c>
      <c r="D16" s="5" t="s">
        <v>218</v>
      </c>
      <c r="E16" s="5" t="s">
        <v>219</v>
      </c>
      <c r="F16" s="5"/>
      <c r="G16" s="5" t="s">
        <v>219</v>
      </c>
      <c r="H16" s="5"/>
      <c r="I16" s="5" t="s">
        <v>219</v>
      </c>
      <c r="J16" s="5">
        <v>0</v>
      </c>
      <c r="K16" s="5">
        <v>0</v>
      </c>
      <c r="L16" s="5">
        <v>197</v>
      </c>
      <c r="M16" s="5">
        <v>2128</v>
      </c>
      <c r="N16" s="5">
        <v>10</v>
      </c>
      <c r="O16" s="5">
        <v>3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>
      <c r="A17" s="20" t="s">
        <v>2434</v>
      </c>
      <c r="B17" s="13" t="str">
        <f>HYPERLINK("http://www.upworthy.com/9-places-where-no-woman-has-ever-been-2","http://www.upworthy.com/9-places-where-no-woman-has-ever-been-2")</f>
        <v>http://www.upworthy.com/9-places-where-no-woman-has-ever-been-2</v>
      </c>
      <c r="C17" s="5">
        <v>38</v>
      </c>
      <c r="D17" s="5" t="s">
        <v>218</v>
      </c>
      <c r="E17" s="5" t="s">
        <v>219</v>
      </c>
      <c r="F17" s="5"/>
      <c r="G17" s="5" t="s">
        <v>219</v>
      </c>
      <c r="H17" s="5"/>
      <c r="I17" s="5" t="s">
        <v>219</v>
      </c>
      <c r="J17" s="5">
        <v>2452</v>
      </c>
      <c r="K17" s="5">
        <v>2610</v>
      </c>
      <c r="L17" s="5">
        <v>159</v>
      </c>
      <c r="M17" s="5">
        <v>1755</v>
      </c>
      <c r="N17" s="5">
        <v>10</v>
      </c>
      <c r="O17" s="5">
        <v>3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</row>
    <row r="18">
      <c r="A18" s="20" t="s">
        <v>2435</v>
      </c>
      <c r="B18" s="13" t="str">
        <f>HYPERLINK("http://www.upworthy.com/meet-7-families-that-will-make-your-groceries-blush","http://www.upworthy.com/meet-7-families-that-will-make-your-groceries-blush")</f>
        <v>http://www.upworthy.com/meet-7-families-that-will-make-your-groceries-blush</v>
      </c>
      <c r="C18" s="5">
        <v>52</v>
      </c>
      <c r="D18" s="5" t="s">
        <v>218</v>
      </c>
      <c r="E18" s="5" t="s">
        <v>219</v>
      </c>
      <c r="F18" s="5"/>
      <c r="G18" s="5" t="s">
        <v>219</v>
      </c>
      <c r="H18" s="5"/>
      <c r="I18" s="5" t="s">
        <v>219</v>
      </c>
      <c r="J18" s="5">
        <v>16380</v>
      </c>
      <c r="K18" s="5">
        <v>14354</v>
      </c>
      <c r="L18" s="5">
        <v>264</v>
      </c>
      <c r="M18" s="5">
        <v>1301</v>
      </c>
      <c r="N18" s="5">
        <v>5</v>
      </c>
      <c r="O18" s="5">
        <v>0</v>
      </c>
      <c r="P18" s="5">
        <v>2</v>
      </c>
      <c r="Q18" s="5">
        <v>2</v>
      </c>
      <c r="R18" s="5">
        <v>0</v>
      </c>
      <c r="S18" s="5">
        <v>0</v>
      </c>
      <c r="T18" s="5">
        <v>0</v>
      </c>
      <c r="U18" s="5">
        <v>0</v>
      </c>
    </row>
    <row r="19">
      <c r="A19" s="20" t="s">
        <v>2436</v>
      </c>
      <c r="B19" s="13" t="str">
        <f>HYPERLINK("http://www.upworthy.com/3-things-you-can-do-instead-of-watching-tv","http://www.upworthy.com/3-things-you-can-do-instead-of-watching-tv")</f>
        <v>http://www.upworthy.com/3-things-you-can-do-instead-of-watching-tv</v>
      </c>
      <c r="C19" s="5">
        <v>43</v>
      </c>
      <c r="D19" s="5" t="s">
        <v>218</v>
      </c>
      <c r="E19" s="5" t="s">
        <v>219</v>
      </c>
      <c r="F19" s="5"/>
      <c r="G19" s="5" t="s">
        <v>219</v>
      </c>
      <c r="H19" s="5"/>
      <c r="I19" s="5" t="s">
        <v>219</v>
      </c>
      <c r="J19" s="5">
        <v>379</v>
      </c>
      <c r="K19" s="5">
        <v>190</v>
      </c>
      <c r="L19" s="5">
        <v>193</v>
      </c>
      <c r="M19" s="5">
        <v>977</v>
      </c>
      <c r="N19" s="5">
        <v>1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1</v>
      </c>
      <c r="U19" s="5">
        <v>0</v>
      </c>
    </row>
    <row r="20">
      <c r="A20" s="20" t="s">
        <v>2437</v>
      </c>
      <c r="B20" s="13" t="str">
        <f>HYPERLINK("http://www.upworthy.com/3-videos-coca-cola-doesnt-want-you-to-see","http://www.upworthy.com/3-videos-coca-cola-doesnt-want-you-to-see")</f>
        <v>http://www.upworthy.com/3-videos-coca-cola-doesnt-want-you-to-see</v>
      </c>
      <c r="C20" s="5">
        <v>43</v>
      </c>
      <c r="D20" s="5" t="s">
        <v>218</v>
      </c>
      <c r="E20" s="5" t="s">
        <v>219</v>
      </c>
      <c r="F20" s="5"/>
      <c r="G20" s="5" t="s">
        <v>219</v>
      </c>
      <c r="H20" s="5"/>
      <c r="I20" s="5" t="s">
        <v>219</v>
      </c>
      <c r="J20" s="5">
        <v>0</v>
      </c>
      <c r="K20" s="5">
        <v>0</v>
      </c>
      <c r="L20" s="5">
        <v>59</v>
      </c>
      <c r="M20" s="5">
        <v>518</v>
      </c>
      <c r="N20" s="5">
        <v>5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>
      <c r="A21" s="20" t="s">
        <v>2438</v>
      </c>
      <c r="B21" s="13" t="str">
        <f>HYPERLINK("http://www.upworthy.com/the-weirdest-29-second-traffic-stop-ever","http://www.upworthy.com/the-weirdest-29-second-traffic-stop-ever")</f>
        <v>http://www.upworthy.com/the-weirdest-29-second-traffic-stop-ever</v>
      </c>
      <c r="C21" s="5">
        <v>41</v>
      </c>
      <c r="D21" s="5" t="s">
        <v>218</v>
      </c>
      <c r="E21" s="5" t="s">
        <v>219</v>
      </c>
      <c r="F21" s="5"/>
      <c r="G21" s="5" t="s">
        <v>219</v>
      </c>
      <c r="H21" s="5"/>
      <c r="I21" s="5" t="s">
        <v>219</v>
      </c>
      <c r="J21" s="5">
        <v>4118</v>
      </c>
      <c r="K21" s="5">
        <v>3687</v>
      </c>
      <c r="L21" s="5">
        <v>22</v>
      </c>
      <c r="M21" s="5">
        <v>503</v>
      </c>
      <c r="N21" s="5">
        <v>9</v>
      </c>
      <c r="O21" s="5">
        <v>3</v>
      </c>
      <c r="P21" s="5">
        <v>5</v>
      </c>
      <c r="Q21" s="5">
        <v>5</v>
      </c>
      <c r="R21" s="5">
        <v>0</v>
      </c>
      <c r="S21" s="5">
        <v>0</v>
      </c>
      <c r="T21" s="5">
        <v>44</v>
      </c>
      <c r="U21" s="5">
        <v>0</v>
      </c>
    </row>
    <row r="22">
      <c r="A22" s="20" t="s">
        <v>2439</v>
      </c>
      <c r="B22" s="13" t="str">
        <f>HYPERLINK("http://www.upworthy.com/92-of-the-water-we-use-is-invisible-where-does-it-come-from","http://www.upworthy.com/92-of-the-water-we-use-is-invisible-where-does-it-come-from")</f>
        <v>http://www.upworthy.com/92-of-the-water-we-use-is-invisible-where-does-it-come-from</v>
      </c>
      <c r="C22" s="5">
        <v>62</v>
      </c>
      <c r="D22" s="5" t="s">
        <v>218</v>
      </c>
      <c r="E22" s="5" t="s">
        <v>218</v>
      </c>
      <c r="F22" s="5"/>
      <c r="G22" s="5" t="s">
        <v>219</v>
      </c>
      <c r="H22" s="5"/>
      <c r="I22" s="5" t="s">
        <v>219</v>
      </c>
      <c r="J22" s="5">
        <v>0</v>
      </c>
      <c r="K22" s="5">
        <v>0</v>
      </c>
      <c r="L22" s="5">
        <v>10</v>
      </c>
      <c r="M22" s="5">
        <v>262</v>
      </c>
      <c r="N22" s="5">
        <v>2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</row>
    <row r="23">
      <c r="A23" s="20" t="s">
        <v>2440</v>
      </c>
      <c r="B23" s="13" t="str">
        <f>HYPERLINK("http://www.upworthy.com/remember-6-years-ago-when-anti-environmentalists-were-just-joking","http://www.upworthy.com/remember-6-years-ago-when-anti-environmentalists-were-just-joking")</f>
        <v>http://www.upworthy.com/remember-6-years-ago-when-anti-environmentalists-were-just-joking</v>
      </c>
      <c r="C23" s="5">
        <v>67</v>
      </c>
      <c r="D23" s="5" t="s">
        <v>218</v>
      </c>
      <c r="E23" s="5" t="s">
        <v>218</v>
      </c>
      <c r="F23" s="5"/>
      <c r="G23" s="5" t="s">
        <v>219</v>
      </c>
      <c r="H23" s="5"/>
      <c r="I23" s="5" t="s">
        <v>219</v>
      </c>
      <c r="J23" s="5">
        <v>59</v>
      </c>
      <c r="K23" s="5">
        <v>32</v>
      </c>
      <c r="L23" s="5">
        <v>90</v>
      </c>
      <c r="M23" s="5">
        <v>551</v>
      </c>
      <c r="N23" s="5">
        <v>1</v>
      </c>
      <c r="O23" s="5">
        <v>2</v>
      </c>
      <c r="P23" s="5">
        <v>0</v>
      </c>
      <c r="Q23" s="5">
        <v>0</v>
      </c>
      <c r="R23" s="5">
        <v>0</v>
      </c>
      <c r="S23" s="5">
        <v>0</v>
      </c>
      <c r="T23" s="5">
        <v>78</v>
      </c>
      <c r="U23" s="5">
        <v>0</v>
      </c>
    </row>
    <row r="24">
      <c r="A24" s="20" t="s">
        <v>2441</v>
      </c>
      <c r="B24" s="13" t="str">
        <f>HYPERLINK("http://www.upworthy.com/10-ways-for-2013-not-to-suck","http://www.upworthy.com/10-ways-for-2013-not-to-suck")</f>
        <v>http://www.upworthy.com/10-ways-for-2013-not-to-suck</v>
      </c>
      <c r="C24" s="5">
        <v>29</v>
      </c>
      <c r="D24" s="5" t="s">
        <v>218</v>
      </c>
      <c r="E24" s="5" t="s">
        <v>219</v>
      </c>
      <c r="F24" s="5"/>
      <c r="G24" s="5" t="s">
        <v>219</v>
      </c>
      <c r="H24" s="5"/>
      <c r="I24" s="5" t="s">
        <v>219</v>
      </c>
      <c r="J24" s="5">
        <v>0</v>
      </c>
      <c r="K24" s="5">
        <v>0</v>
      </c>
      <c r="L24" s="5">
        <v>7</v>
      </c>
      <c r="M24" s="5">
        <v>129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>
      <c r="A25" s="20" t="s">
        <v>2442</v>
      </c>
      <c r="B25" s="13" t="str">
        <f>HYPERLINK("http://www.upworthy.com/the-future-of-the-earth-s-next-100-years-visualized","http://www.upworthy.com/the-future-of-the-earth-s-next-100-years-visualized")</f>
        <v>http://www.upworthy.com/the-future-of-the-earth-s-next-100-years-visualized</v>
      </c>
      <c r="C25" s="5">
        <v>39</v>
      </c>
      <c r="D25" s="5" t="s">
        <v>218</v>
      </c>
      <c r="E25" s="5" t="s">
        <v>219</v>
      </c>
      <c r="F25" s="5"/>
      <c r="G25" s="5" t="s">
        <v>219</v>
      </c>
      <c r="H25" s="5"/>
      <c r="I25" s="5" t="s">
        <v>219</v>
      </c>
      <c r="J25" s="5">
        <v>0</v>
      </c>
      <c r="K25" s="5">
        <v>0</v>
      </c>
      <c r="L25" s="5">
        <v>21</v>
      </c>
      <c r="M25" s="5">
        <v>129</v>
      </c>
      <c r="N25" s="5">
        <v>1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82</v>
      </c>
      <c r="U25" s="5">
        <v>0</v>
      </c>
    </row>
    <row r="26">
      <c r="A26" s="20" t="s">
        <v>2443</v>
      </c>
      <c r="B26" s="13" t="str">
        <f>HYPERLINK("http://www.upworthy.com/3-essential-things-to-read-about-paul-ryan-today","http://www.upworthy.com/3-essential-things-to-read-about-paul-ryan-today")</f>
        <v>http://www.upworthy.com/3-essential-things-to-read-about-paul-ryan-today</v>
      </c>
      <c r="C26" s="5">
        <v>49</v>
      </c>
      <c r="D26" s="5" t="s">
        <v>218</v>
      </c>
      <c r="E26" s="5" t="s">
        <v>219</v>
      </c>
      <c r="F26" s="5"/>
      <c r="G26" s="5" t="s">
        <v>219</v>
      </c>
      <c r="H26" s="5"/>
      <c r="I26" s="5" t="s">
        <v>219</v>
      </c>
      <c r="J26" s="5">
        <v>10632</v>
      </c>
      <c r="K26" s="5">
        <v>8783</v>
      </c>
      <c r="L26" s="5">
        <v>17</v>
      </c>
      <c r="M26" s="5">
        <v>72</v>
      </c>
      <c r="N26" s="5">
        <v>3</v>
      </c>
      <c r="O26" s="5">
        <v>1050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>
      <c r="A27" s="20" t="s">
        <v>2444</v>
      </c>
      <c r="B27" s="13" t="str">
        <f>HYPERLINK("http://www.upworthy.com/7-reasons-mitt-romney-belongs-on-arrested-development","http://www.upworthy.com/7-reasons-mitt-romney-belongs-on-arrested-development")</f>
        <v>http://www.upworthy.com/7-reasons-mitt-romney-belongs-on-arrested-development</v>
      </c>
      <c r="C27" s="5">
        <v>55</v>
      </c>
      <c r="D27" s="5" t="s">
        <v>218</v>
      </c>
      <c r="E27" s="5" t="s">
        <v>219</v>
      </c>
      <c r="F27" s="5"/>
      <c r="G27" s="5" t="s">
        <v>219</v>
      </c>
      <c r="H27" s="5"/>
      <c r="I27" s="5" t="s">
        <v>219</v>
      </c>
      <c r="J27" s="5">
        <v>1178</v>
      </c>
      <c r="K27" s="5">
        <v>390</v>
      </c>
      <c r="L27" s="5">
        <v>1</v>
      </c>
      <c r="M27" s="5">
        <v>9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>
      <c r="A28" s="20" t="s">
        <v>2445</v>
      </c>
      <c r="B28" s="13" t="str">
        <f>HYPERLINK("http://www.upworthy.com/a-16-year-old-explains-why-everything-you-thought-you-knew-about-beauty-may-be-wrong-with-math-2","http://www.upworthy.com/a-16-year-old-explains-why-everything-you-thought-you-knew-about-beauty-may-be-wrong-with-math-2")</f>
        <v>http://www.upworthy.com/a-16-year-old-explains-why-everything-you-thought-you-knew-about-beauty-may-be-wrong-with-math-2</v>
      </c>
      <c r="C28" s="5">
        <v>96</v>
      </c>
      <c r="D28" s="5" t="s">
        <v>218</v>
      </c>
      <c r="E28" s="5" t="s">
        <v>219</v>
      </c>
      <c r="F28" s="5"/>
      <c r="G28" s="5" t="s">
        <v>218</v>
      </c>
      <c r="H28" s="5"/>
      <c r="I28" s="5" t="s">
        <v>219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</row>
    <row r="29">
      <c r="A29" s="20" t="s">
        <v>2446</v>
      </c>
      <c r="B29" s="13" t="str">
        <f>HYPERLINK("http://www.upworthy.com/the-6-letter-insult-that-certain-parents-stop-using-immediately","http://www.upworthy.com/the-6-letter-insult-that-certain-parents-stop-using-immediately")</f>
        <v>http://www.upworthy.com/the-6-letter-insult-that-certain-parents-stop-using-immediately</v>
      </c>
      <c r="C29" s="5">
        <v>63</v>
      </c>
      <c r="D29" s="5" t="s">
        <v>218</v>
      </c>
      <c r="E29" s="5" t="s">
        <v>219</v>
      </c>
      <c r="F29" s="5"/>
      <c r="G29" s="5" t="s">
        <v>219</v>
      </c>
      <c r="H29" s="5"/>
      <c r="I29" s="5" t="s">
        <v>219</v>
      </c>
      <c r="J29" s="5">
        <v>6272</v>
      </c>
      <c r="K29" s="5">
        <v>4093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</row>
    <row r="30">
      <c r="A30" s="20" t="s">
        <v>2447</v>
      </c>
      <c r="B30" s="13" t="str">
        <f>HYPERLINK("http://www.upworthy.com/why-a-6th-grader-is-my-hero-this-week","http://www.upworthy.com/why-a-6th-grader-is-my-hero-this-week")</f>
        <v>http://www.upworthy.com/why-a-6th-grader-is-my-hero-this-week</v>
      </c>
      <c r="C30" s="5">
        <v>46</v>
      </c>
      <c r="D30" s="5" t="s">
        <v>218</v>
      </c>
      <c r="E30" s="5" t="s">
        <v>219</v>
      </c>
      <c r="F30" s="5"/>
      <c r="G30" s="5" t="s">
        <v>218</v>
      </c>
      <c r="H30" s="5"/>
      <c r="I30" s="5" t="s">
        <v>219</v>
      </c>
      <c r="J30" s="5">
        <v>1281</v>
      </c>
      <c r="K30" s="5">
        <v>811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</row>
    <row r="31">
      <c r="A31" s="20" t="s">
        <v>2448</v>
      </c>
      <c r="B31" s="13" t="str">
        <f>HYPERLINK("http://www.upworthy.com/puedes-hablar-el-lenguaje-del-amor","http://www.upworthy.com/puedes-hablar-el-lenguaje-del-amor")</f>
        <v>http://www.upworthy.com/puedes-hablar-el-lenguaje-del-amor</v>
      </c>
      <c r="C31" s="5">
        <v>37</v>
      </c>
      <c r="D31" s="5" t="s">
        <v>219</v>
      </c>
      <c r="E31" s="5" t="s">
        <v>218</v>
      </c>
      <c r="F31" s="5"/>
      <c r="G31" s="5" t="s">
        <v>219</v>
      </c>
      <c r="H31" s="5"/>
      <c r="I31" s="5" t="s">
        <v>219</v>
      </c>
      <c r="J31" s="5">
        <v>12</v>
      </c>
      <c r="K31" s="5">
        <v>24</v>
      </c>
      <c r="L31" s="5">
        <v>17</v>
      </c>
      <c r="M31" s="5">
        <v>959</v>
      </c>
      <c r="N31" s="5">
        <v>14</v>
      </c>
      <c r="O31" s="5">
        <v>12</v>
      </c>
      <c r="P31" s="5">
        <v>4</v>
      </c>
      <c r="Q31" s="5">
        <v>4</v>
      </c>
      <c r="R31" s="5">
        <v>2</v>
      </c>
      <c r="S31" s="5">
        <v>0</v>
      </c>
      <c r="T31" s="5">
        <v>0</v>
      </c>
      <c r="U31" s="5">
        <v>0</v>
      </c>
    </row>
    <row r="32">
      <c r="A32" s="20" t="s">
        <v>2449</v>
      </c>
      <c r="B32" s="13" t="str">
        <f>HYPERLINK("http://www.upworthy.com/fox-friends-unknowingly-interviews-comedian-hilarity-ensues","http://www.upworthy.com/fox-friends-unknowingly-interviews-comedian-hilarity-ensues")</f>
        <v>http://www.upworthy.com/fox-friends-unknowingly-interviews-comedian-hilarity-ensues</v>
      </c>
      <c r="C32" s="5">
        <v>64</v>
      </c>
      <c r="D32" s="5" t="s">
        <v>219</v>
      </c>
      <c r="E32" s="5" t="s">
        <v>219</v>
      </c>
      <c r="F32" s="5"/>
      <c r="G32" s="5" t="s">
        <v>219</v>
      </c>
      <c r="H32" s="5"/>
      <c r="I32" s="5" t="s">
        <v>219</v>
      </c>
      <c r="J32" s="5">
        <v>1579</v>
      </c>
      <c r="K32" s="5">
        <v>589</v>
      </c>
      <c r="L32" s="5">
        <v>7</v>
      </c>
      <c r="M32" s="5">
        <v>129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>
      <c r="A33" s="20" t="s">
        <v>2450</v>
      </c>
      <c r="B33" s="13" t="str">
        <f>HYPERLINK("http://www.upworthy.com/a-chart-about-silence-that-will-leave-you-speechless","http://www.upworthy.com/a-chart-about-silence-that-will-leave-you-speechless")</f>
        <v>http://www.upworthy.com/a-chart-about-silence-that-will-leave-you-speechless</v>
      </c>
      <c r="C33" s="5">
        <v>53</v>
      </c>
      <c r="D33" s="5" t="s">
        <v>219</v>
      </c>
      <c r="E33" s="5" t="s">
        <v>219</v>
      </c>
      <c r="F33" s="5"/>
      <c r="G33" s="5" t="s">
        <v>219</v>
      </c>
      <c r="H33" s="5"/>
      <c r="I33" s="5" t="s">
        <v>219</v>
      </c>
      <c r="J33" s="5">
        <v>7999</v>
      </c>
      <c r="K33" s="5">
        <v>11400</v>
      </c>
      <c r="L33" s="5">
        <v>18</v>
      </c>
      <c r="M33" s="5">
        <v>296</v>
      </c>
      <c r="N33" s="5">
        <v>2</v>
      </c>
      <c r="O33" s="5">
        <v>0</v>
      </c>
      <c r="P33" s="5">
        <v>0</v>
      </c>
      <c r="Q33" s="5">
        <v>0</v>
      </c>
      <c r="R33" s="5">
        <v>1</v>
      </c>
      <c r="S33" s="5">
        <v>0</v>
      </c>
      <c r="T33" s="5">
        <v>0</v>
      </c>
      <c r="U33" s="5">
        <v>0</v>
      </c>
    </row>
    <row r="34">
      <c r="A34" s="20" t="s">
        <v>2451</v>
      </c>
      <c r="B34" s="13" t="str">
        <f>HYPERLINK("http://www.upworthy.com/politics-aside-president-obama-just-beautifully-articulated-what-america-is","http://www.upworthy.com/politics-aside-president-obama-just-beautifully-articulated-what-america-is")</f>
        <v>http://www.upworthy.com/politics-aside-president-obama-just-beautifully-articulated-what-america-is</v>
      </c>
      <c r="C34" s="5">
        <v>76</v>
      </c>
      <c r="D34" s="5" t="s">
        <v>219</v>
      </c>
      <c r="E34" s="5" t="s">
        <v>219</v>
      </c>
      <c r="F34" s="5"/>
      <c r="G34" s="5" t="s">
        <v>219</v>
      </c>
      <c r="H34" s="5"/>
      <c r="I34" s="5" t="s">
        <v>219</v>
      </c>
      <c r="J34" s="5">
        <v>3627</v>
      </c>
      <c r="K34" s="5">
        <v>1488</v>
      </c>
      <c r="L34" s="5">
        <v>8279</v>
      </c>
      <c r="M34" s="5">
        <v>45523</v>
      </c>
      <c r="N34" s="5">
        <v>41</v>
      </c>
      <c r="O34" s="5">
        <v>10</v>
      </c>
      <c r="P34" s="5">
        <v>6</v>
      </c>
      <c r="Q34" s="5">
        <v>6</v>
      </c>
      <c r="R34" s="5">
        <v>0</v>
      </c>
      <c r="S34" s="5">
        <v>0</v>
      </c>
      <c r="T34" s="5">
        <v>0</v>
      </c>
      <c r="U34" s="5">
        <v>0</v>
      </c>
    </row>
    <row r="35">
      <c r="A35" s="20" t="s">
        <v>2452</v>
      </c>
      <c r="B35" s="13" t="str">
        <f>HYPERLINK("http://www.upworthy.com/a-girl-gets-attacked-at-school-for-being-straight","http://www.upworthy.com/a-girl-gets-attacked-at-school-for-being-straight")</f>
        <v>http://www.upworthy.com/a-girl-gets-attacked-at-school-for-being-straight</v>
      </c>
      <c r="C35" s="5">
        <v>52</v>
      </c>
      <c r="D35" s="5" t="s">
        <v>219</v>
      </c>
      <c r="E35" s="5" t="s">
        <v>218</v>
      </c>
      <c r="F35" s="5"/>
      <c r="G35" s="5" t="s">
        <v>219</v>
      </c>
      <c r="H35" s="5"/>
      <c r="I35" s="5" t="s">
        <v>219</v>
      </c>
      <c r="J35" s="5">
        <v>17923</v>
      </c>
      <c r="K35" s="5">
        <v>15924</v>
      </c>
      <c r="L35" s="5">
        <v>157</v>
      </c>
      <c r="M35" s="5">
        <v>1619</v>
      </c>
      <c r="N35" s="5">
        <v>3</v>
      </c>
      <c r="O35" s="5">
        <v>2</v>
      </c>
      <c r="P35" s="5">
        <v>0</v>
      </c>
      <c r="Q35" s="5">
        <v>2</v>
      </c>
      <c r="R35" s="5">
        <v>0</v>
      </c>
      <c r="S35" s="5">
        <v>0</v>
      </c>
      <c r="T35" s="5">
        <v>0</v>
      </c>
      <c r="U35" s="5">
        <v>0</v>
      </c>
    </row>
    <row r="36">
      <c r="A36" s="20" t="s">
        <v>2453</v>
      </c>
      <c r="B36" s="13" t="str">
        <f>HYPERLINK("http://www.upworthy.com/a-holocaust-survivors-compassionate-message-to-germans","http://www.upworthy.com/a-holocaust-survivors-compassionate-message-to-germans")</f>
        <v>http://www.upworthy.com/a-holocaust-survivors-compassionate-message-to-germans</v>
      </c>
      <c r="C36" s="5">
        <v>55</v>
      </c>
      <c r="D36" s="5" t="s">
        <v>219</v>
      </c>
      <c r="E36" s="5" t="s">
        <v>219</v>
      </c>
      <c r="F36" s="5"/>
      <c r="G36" s="5" t="s">
        <v>219</v>
      </c>
      <c r="H36" s="5"/>
      <c r="I36" s="5" t="s">
        <v>219</v>
      </c>
      <c r="J36" s="5">
        <v>3434</v>
      </c>
      <c r="K36" s="5">
        <v>2234</v>
      </c>
      <c r="L36" s="5">
        <v>147</v>
      </c>
      <c r="M36" s="5">
        <v>902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1</v>
      </c>
      <c r="U36" s="5">
        <v>0</v>
      </c>
    </row>
    <row r="37">
      <c r="A37" s="20" t="s">
        <v>2454</v>
      </c>
      <c r="B37" s="13" t="str">
        <f>HYPERLINK("http://www.upworthy.com/a-kid-found-something-we-should-all-see-2","http://www.upworthy.com/a-kid-found-something-we-should-all-see-2")</f>
        <v>http://www.upworthy.com/a-kid-found-something-we-should-all-see-2</v>
      </c>
      <c r="C37" s="5">
        <v>40</v>
      </c>
      <c r="D37" s="5" t="s">
        <v>219</v>
      </c>
      <c r="E37" s="5" t="s">
        <v>219</v>
      </c>
      <c r="F37" s="5"/>
      <c r="G37" s="5" t="s">
        <v>219</v>
      </c>
      <c r="H37" s="5"/>
      <c r="I37" s="5" t="s">
        <v>219</v>
      </c>
      <c r="J37" s="5">
        <v>6966</v>
      </c>
      <c r="K37" s="5">
        <v>7225</v>
      </c>
      <c r="L37" s="5">
        <v>36</v>
      </c>
      <c r="M37" s="5">
        <v>518</v>
      </c>
      <c r="N37" s="5">
        <v>1</v>
      </c>
      <c r="O37" s="5">
        <v>0</v>
      </c>
      <c r="P37" s="5">
        <v>28</v>
      </c>
      <c r="Q37" s="5">
        <v>28</v>
      </c>
      <c r="R37" s="5">
        <v>0</v>
      </c>
      <c r="S37" s="5">
        <v>0</v>
      </c>
      <c r="T37" s="5">
        <v>0</v>
      </c>
      <c r="U37" s="5">
        <v>0</v>
      </c>
    </row>
    <row r="38">
      <c r="A38" s="20" t="s">
        <v>2455</v>
      </c>
      <c r="B38" s="13" t="str">
        <f>HYPERLINK("http://www.upworthy.com/a-law-so-awful-it-literally-makes-judges-cry","http://www.upworthy.com/a-law-so-awful-it-literally-makes-judges-cry")</f>
        <v>http://www.upworthy.com/a-law-so-awful-it-literally-makes-judges-cry</v>
      </c>
      <c r="C38" s="5">
        <v>45</v>
      </c>
      <c r="D38" s="5" t="s">
        <v>219</v>
      </c>
      <c r="E38" s="5" t="s">
        <v>219</v>
      </c>
      <c r="F38" s="5"/>
      <c r="G38" s="5" t="s">
        <v>219</v>
      </c>
      <c r="H38" s="5"/>
      <c r="I38" s="5" t="s">
        <v>219</v>
      </c>
      <c r="J38" s="5">
        <v>75</v>
      </c>
      <c r="K38" s="5">
        <v>3261</v>
      </c>
      <c r="L38" s="5">
        <v>193</v>
      </c>
      <c r="M38" s="5">
        <v>2899</v>
      </c>
      <c r="N38" s="5">
        <v>4</v>
      </c>
      <c r="O38" s="5">
        <v>0</v>
      </c>
      <c r="P38" s="5">
        <v>0</v>
      </c>
      <c r="Q38" s="5">
        <v>1</v>
      </c>
      <c r="R38" s="5">
        <v>0</v>
      </c>
      <c r="S38" s="5">
        <v>0</v>
      </c>
      <c r="T38" s="5">
        <v>0</v>
      </c>
      <c r="U38" s="5">
        <v>0</v>
      </c>
    </row>
    <row r="39">
      <c r="A39" s="20" t="s">
        <v>2456</v>
      </c>
      <c r="B39" s="13" t="str">
        <f>HYPERLINK("http://www.upworthy.com/a-military-perspective-on-the-newtown-school-shooting","http://www.upworthy.com/a-military-perspective-on-the-newtown-school-shooting")</f>
        <v>http://www.upworthy.com/a-military-perspective-on-the-newtown-school-shooting</v>
      </c>
      <c r="C39" s="5">
        <v>54</v>
      </c>
      <c r="D39" s="5" t="s">
        <v>219</v>
      </c>
      <c r="E39" s="5" t="s">
        <v>219</v>
      </c>
      <c r="F39" s="5"/>
      <c r="G39" s="5" t="s">
        <v>219</v>
      </c>
      <c r="H39" s="5"/>
      <c r="I39" s="5" t="s">
        <v>219</v>
      </c>
      <c r="J39" s="5">
        <v>807</v>
      </c>
      <c r="K39" s="5">
        <v>1343</v>
      </c>
      <c r="L39" s="5">
        <v>6478</v>
      </c>
      <c r="M39" s="5">
        <v>29726</v>
      </c>
      <c r="N39" s="5">
        <v>192</v>
      </c>
      <c r="O39" s="5">
        <v>27</v>
      </c>
      <c r="P39" s="5">
        <v>8</v>
      </c>
      <c r="Q39" s="5">
        <v>8</v>
      </c>
      <c r="R39" s="5">
        <v>0</v>
      </c>
      <c r="S39" s="5">
        <v>0</v>
      </c>
      <c r="T39" s="5">
        <v>0</v>
      </c>
      <c r="U39" s="5">
        <v>0</v>
      </c>
    </row>
    <row r="40">
      <c r="A40" s="20" t="s">
        <v>2457</v>
      </c>
      <c r="B40" s="13" t="str">
        <f>HYPERLINK("http://www.upworthy.com/a-perfect-answer-to-a-super-duper-annoying-question-2","http://www.upworthy.com/a-perfect-answer-to-a-super-duper-annoying-question-2")</f>
        <v>http://www.upworthy.com/a-perfect-answer-to-a-super-duper-annoying-question-2</v>
      </c>
      <c r="C40" s="5">
        <v>52</v>
      </c>
      <c r="D40" s="5" t="s">
        <v>219</v>
      </c>
      <c r="E40" s="5" t="s">
        <v>219</v>
      </c>
      <c r="F40" s="5"/>
      <c r="G40" s="5" t="s">
        <v>219</v>
      </c>
      <c r="H40" s="5"/>
      <c r="I40" s="5" t="s">
        <v>219</v>
      </c>
      <c r="J40" s="5">
        <v>73145</v>
      </c>
      <c r="K40" s="5">
        <v>34721</v>
      </c>
      <c r="L40" s="5">
        <v>32904</v>
      </c>
      <c r="M40" s="5">
        <v>167550</v>
      </c>
      <c r="N40" s="5">
        <v>475</v>
      </c>
      <c r="O40" s="5">
        <v>164</v>
      </c>
      <c r="P40" s="5">
        <v>9</v>
      </c>
      <c r="Q40" s="5">
        <v>9</v>
      </c>
      <c r="R40" s="5">
        <v>160</v>
      </c>
      <c r="S40" s="5">
        <v>3</v>
      </c>
      <c r="T40" s="5">
        <v>91</v>
      </c>
      <c r="U40" s="5">
        <v>0</v>
      </c>
    </row>
    <row r="41">
      <c r="A41" s="20" t="s">
        <v>2458</v>
      </c>
      <c r="B41" s="13" t="str">
        <f>HYPERLINK("http://www.upworthy.com/a-pledge-of-allegiance-like-you-have-never-seen-before","http://www.upworthy.com/a-pledge-of-allegiance-like-you-have-never-seen-before")</f>
        <v>http://www.upworthy.com/a-pledge-of-allegiance-like-you-have-never-seen-before</v>
      </c>
      <c r="C41" s="5">
        <v>55</v>
      </c>
      <c r="D41" s="5" t="s">
        <v>219</v>
      </c>
      <c r="E41" s="5" t="s">
        <v>219</v>
      </c>
      <c r="F41" s="5"/>
      <c r="G41" s="5" t="s">
        <v>219</v>
      </c>
      <c r="H41" s="5"/>
      <c r="I41" s="5" t="s">
        <v>219</v>
      </c>
      <c r="J41" s="5">
        <v>2400</v>
      </c>
      <c r="K41" s="5">
        <v>1270</v>
      </c>
      <c r="L41" s="5">
        <v>8</v>
      </c>
      <c r="M41" s="5">
        <v>44</v>
      </c>
      <c r="N41" s="5">
        <v>2</v>
      </c>
      <c r="O41" s="5">
        <v>1</v>
      </c>
      <c r="P41" s="5">
        <v>0</v>
      </c>
      <c r="Q41" s="5">
        <v>0</v>
      </c>
      <c r="R41" s="5">
        <v>3</v>
      </c>
      <c r="S41" s="5">
        <v>0</v>
      </c>
      <c r="T41" s="5">
        <v>0</v>
      </c>
      <c r="U41" s="5">
        <v>0</v>
      </c>
    </row>
    <row r="42">
      <c r="A42" s="20" t="s">
        <v>2459</v>
      </c>
      <c r="B42" s="13" t="str">
        <f>HYPERLINK("http://www.upworthy.com/a-rare-candid-interview-with-malcolm-x-in-1963","http://www.upworthy.com/a-rare-candid-interview-with-malcolm-x-in-1963")</f>
        <v>http://www.upworthy.com/a-rare-candid-interview-with-malcolm-x-in-1963</v>
      </c>
      <c r="C42" s="5">
        <v>47</v>
      </c>
      <c r="D42" s="5" t="s">
        <v>219</v>
      </c>
      <c r="E42" s="5" t="s">
        <v>219</v>
      </c>
      <c r="F42" s="5"/>
      <c r="G42" s="5" t="s">
        <v>219</v>
      </c>
      <c r="H42" s="5"/>
      <c r="I42" s="5" t="s">
        <v>219</v>
      </c>
      <c r="J42" s="5">
        <v>1227</v>
      </c>
      <c r="K42" s="5">
        <v>621</v>
      </c>
      <c r="L42" s="5">
        <v>1573</v>
      </c>
      <c r="M42" s="5">
        <v>6112</v>
      </c>
      <c r="N42" s="5">
        <v>11</v>
      </c>
      <c r="O42" s="5">
        <v>4</v>
      </c>
      <c r="P42" s="5">
        <v>0</v>
      </c>
      <c r="Q42" s="5">
        <v>4</v>
      </c>
      <c r="R42" s="5">
        <v>1</v>
      </c>
      <c r="S42" s="5">
        <v>0</v>
      </c>
      <c r="T42" s="5">
        <v>0</v>
      </c>
      <c r="U42" s="5">
        <v>0</v>
      </c>
    </row>
    <row r="43">
      <c r="A43" s="20" t="s">
        <v>2460</v>
      </c>
      <c r="B43" s="13" t="str">
        <f>HYPERLINK("http://www.upworthy.com/serial-killer-goes-after-cancer","http://www.upworthy.com/serial-killer-goes-after-cancer")</f>
        <v>http://www.upworthy.com/serial-killer-goes-after-cancer</v>
      </c>
      <c r="C43" s="5">
        <v>34</v>
      </c>
      <c r="D43" s="5" t="s">
        <v>219</v>
      </c>
      <c r="E43" s="5" t="s">
        <v>219</v>
      </c>
      <c r="F43" s="5"/>
      <c r="G43" s="5" t="s">
        <v>219</v>
      </c>
      <c r="H43" s="5"/>
      <c r="I43" s="5" t="s">
        <v>219</v>
      </c>
      <c r="J43" s="5">
        <v>1761</v>
      </c>
      <c r="K43" s="5">
        <v>1359</v>
      </c>
      <c r="L43" s="5">
        <v>30</v>
      </c>
      <c r="M43" s="5">
        <v>227</v>
      </c>
      <c r="N43" s="5">
        <v>1</v>
      </c>
      <c r="O43" s="5">
        <v>1</v>
      </c>
      <c r="P43" s="5">
        <v>0</v>
      </c>
      <c r="Q43" s="5">
        <v>6</v>
      </c>
      <c r="R43" s="5">
        <v>0</v>
      </c>
      <c r="S43" s="5">
        <v>0</v>
      </c>
      <c r="T43" s="5">
        <v>82</v>
      </c>
      <c r="U43" s="5">
        <v>0</v>
      </c>
    </row>
    <row r="44">
      <c r="A44" s="20" t="s">
        <v>2461</v>
      </c>
      <c r="B44" s="13" t="str">
        <f>HYPERLINK("http://www.upworthy.com/a-warning-label-that-will-knock-your-swimsuit-off","http://www.upworthy.com/a-warning-label-that-will-knock-your-swimsuit-off")</f>
        <v>http://www.upworthy.com/a-warning-label-that-will-knock-your-swimsuit-off</v>
      </c>
      <c r="C44" s="5">
        <v>50</v>
      </c>
      <c r="D44" s="5" t="s">
        <v>219</v>
      </c>
      <c r="E44" s="5" t="s">
        <v>219</v>
      </c>
      <c r="F44" s="5"/>
      <c r="G44" s="5" t="s">
        <v>219</v>
      </c>
      <c r="H44" s="5"/>
      <c r="I44" s="5" t="s">
        <v>219</v>
      </c>
      <c r="J44" s="5">
        <v>546</v>
      </c>
      <c r="K44" s="5">
        <v>362</v>
      </c>
      <c r="L44" s="5">
        <v>2</v>
      </c>
      <c r="M44" s="5">
        <v>623</v>
      </c>
      <c r="N44" s="5">
        <v>8</v>
      </c>
      <c r="O44" s="5">
        <v>0</v>
      </c>
      <c r="P44" s="5">
        <v>0</v>
      </c>
      <c r="Q44" s="5">
        <v>0</v>
      </c>
      <c r="R44" s="5">
        <v>0</v>
      </c>
      <c r="S44" s="5">
        <v>1</v>
      </c>
      <c r="T44" s="5">
        <v>0</v>
      </c>
      <c r="U44" s="5">
        <v>0</v>
      </c>
    </row>
    <row r="45">
      <c r="A45" s="20" t="s">
        <v>2462</v>
      </c>
      <c r="B45" s="13" t="str">
        <f>HYPERLINK("http://www.upworthy.com/another-legitimate-reason-to-detest-modern-pop-songs","http://www.upworthy.com/another-legitimate-reason-to-detest-modern-pop-songs")</f>
        <v>http://www.upworthy.com/another-legitimate-reason-to-detest-modern-pop-songs</v>
      </c>
      <c r="C45" s="5">
        <v>55</v>
      </c>
      <c r="D45" s="5" t="s">
        <v>219</v>
      </c>
      <c r="E45" s="5" t="s">
        <v>219</v>
      </c>
      <c r="F45" s="5"/>
      <c r="G45" s="5" t="s">
        <v>219</v>
      </c>
      <c r="H45" s="5"/>
      <c r="I45" s="5" t="s">
        <v>219</v>
      </c>
      <c r="J45" s="5">
        <v>20234</v>
      </c>
      <c r="K45" s="5">
        <v>9295</v>
      </c>
      <c r="L45" s="5">
        <v>394</v>
      </c>
      <c r="M45" s="5">
        <v>3230</v>
      </c>
      <c r="N45" s="5">
        <v>12</v>
      </c>
      <c r="O45" s="5">
        <v>0</v>
      </c>
      <c r="P45" s="5">
        <v>0</v>
      </c>
      <c r="Q45" s="5">
        <v>0</v>
      </c>
      <c r="R45" s="5">
        <v>1</v>
      </c>
      <c r="S45" s="5">
        <v>1</v>
      </c>
      <c r="T45" s="5">
        <v>0</v>
      </c>
      <c r="U45" s="5">
        <v>0</v>
      </c>
    </row>
    <row r="46">
      <c r="A46" s="20" t="s">
        <v>2463</v>
      </c>
      <c r="B46" s="13" t="str">
        <f>HYPERLINK("http://blog.upworthy.com/post/25921477695/actually-social-media-buttons-work-really-well","http://blog.upworthy.com/post/25921477695/actually-social-media-buttons-work-really-well")</f>
        <v>http://blog.upworthy.com/post/25921477695/actually-social-media-buttons-work-really-well</v>
      </c>
      <c r="C46" s="5">
        <v>56</v>
      </c>
      <c r="D46" s="5" t="s">
        <v>219</v>
      </c>
      <c r="E46" s="5" t="s">
        <v>219</v>
      </c>
      <c r="F46" s="5"/>
      <c r="G46" s="5" t="s">
        <v>219</v>
      </c>
      <c r="H46" s="5"/>
      <c r="I46" s="5" t="s">
        <v>219</v>
      </c>
      <c r="J46" s="5">
        <v>0</v>
      </c>
      <c r="K46" s="5">
        <v>0</v>
      </c>
      <c r="L46" s="5">
        <v>758</v>
      </c>
      <c r="M46" s="5">
        <v>6082</v>
      </c>
      <c r="N46" s="5">
        <v>21</v>
      </c>
      <c r="O46" s="5">
        <v>5</v>
      </c>
      <c r="P46" s="5">
        <v>0</v>
      </c>
      <c r="Q46" s="5">
        <v>18</v>
      </c>
      <c r="R46" s="5">
        <v>2</v>
      </c>
      <c r="S46" s="5">
        <v>0</v>
      </c>
      <c r="T46" s="5">
        <v>0</v>
      </c>
      <c r="U46" s="5">
        <v>0</v>
      </c>
    </row>
    <row r="47">
      <c r="A47" s="20" t="s">
        <v>2464</v>
      </c>
      <c r="B47" s="13" t="str">
        <f>HYPERLINK("http://www.upworthy.com/afghanistan-up-close-and-videoed","http://www.upworthy.com/afghanistan-up-close-and-videoed")</f>
        <v>http://www.upworthy.com/afghanistan-up-close-and-videoed</v>
      </c>
      <c r="C47" s="5">
        <v>34</v>
      </c>
      <c r="D47" s="5" t="s">
        <v>219</v>
      </c>
      <c r="E47" s="5" t="s">
        <v>219</v>
      </c>
      <c r="F47" s="5"/>
      <c r="G47" s="5" t="s">
        <v>219</v>
      </c>
      <c r="H47" s="5"/>
      <c r="I47" s="5" t="s">
        <v>219</v>
      </c>
      <c r="J47" s="5">
        <v>428</v>
      </c>
      <c r="K47" s="5">
        <v>356</v>
      </c>
      <c r="L47" s="5">
        <v>9</v>
      </c>
      <c r="M47" s="5">
        <v>56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</row>
    <row r="48">
      <c r="A48" s="20" t="s">
        <v>2465</v>
      </c>
      <c r="B48" s="13" t="str">
        <f>HYPERLINK("http://www.upworthy.com/all-7-billion/page/3","http://www.upworthy.com/all-7-billion/page/3")</f>
        <v>http://www.upworthy.com/all-7-billion/page/3</v>
      </c>
      <c r="C48" s="5">
        <v>14</v>
      </c>
      <c r="D48" s="5" t="s">
        <v>219</v>
      </c>
      <c r="E48" s="5" t="s">
        <v>219</v>
      </c>
      <c r="F48" s="5"/>
      <c r="G48" s="5" t="s">
        <v>219</v>
      </c>
      <c r="H48" s="5"/>
      <c r="I48" s="5" t="s">
        <v>219</v>
      </c>
      <c r="J48" s="5">
        <v>51</v>
      </c>
      <c r="K48" s="5">
        <v>71</v>
      </c>
      <c r="L48" s="5">
        <v>0</v>
      </c>
      <c r="M48" s="5">
        <v>1096</v>
      </c>
      <c r="N48" s="5">
        <v>12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</row>
    <row r="49">
      <c r="A49" s="20" t="s">
        <v>2466</v>
      </c>
      <c r="B49" s="13" t="str">
        <f>HYPERLINK("http://www.upworthy.com/all-she-wanted-for-her-9th-birthday-was-300","http://www.upworthy.com/all-she-wanted-for-her-9th-birthday-was-300")</f>
        <v>http://www.upworthy.com/all-she-wanted-for-her-9th-birthday-was-300</v>
      </c>
      <c r="C49" s="5">
        <v>45</v>
      </c>
      <c r="D49" s="5" t="s">
        <v>219</v>
      </c>
      <c r="E49" s="5" t="s">
        <v>219</v>
      </c>
      <c r="F49" s="5"/>
      <c r="G49" s="5" t="s">
        <v>219</v>
      </c>
      <c r="H49" s="5"/>
      <c r="I49" s="5" t="s">
        <v>219</v>
      </c>
      <c r="J49" s="5">
        <v>5084</v>
      </c>
      <c r="K49" s="5">
        <v>3421</v>
      </c>
      <c r="L49" s="5">
        <v>327</v>
      </c>
      <c r="M49" s="5">
        <v>4496</v>
      </c>
      <c r="N49" s="5">
        <v>6</v>
      </c>
      <c r="O49" s="5">
        <v>4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</row>
    <row r="50">
      <c r="A50" s="20" t="s">
        <v>2467</v>
      </c>
      <c r="B50" s="13" t="str">
        <f>HYPERLINK("http://www.upworthy.com/america-isnt-the-greatest-country-in-the-world","http://www.upworthy.com/america-isnt-the-greatest-country-in-the-world")</f>
        <v>http://www.upworthy.com/america-isnt-the-greatest-country-in-the-world</v>
      </c>
      <c r="C50" s="5">
        <v>49</v>
      </c>
      <c r="D50" s="5" t="s">
        <v>219</v>
      </c>
      <c r="E50" s="5" t="s">
        <v>218</v>
      </c>
      <c r="F50" s="5"/>
      <c r="G50" s="5" t="s">
        <v>219</v>
      </c>
      <c r="H50" s="5"/>
      <c r="I50" s="5" t="s">
        <v>219</v>
      </c>
      <c r="J50" s="5">
        <v>971</v>
      </c>
      <c r="K50" s="5">
        <v>676</v>
      </c>
      <c r="L50" s="5">
        <v>301</v>
      </c>
      <c r="M50" s="5">
        <v>678</v>
      </c>
      <c r="N50" s="5">
        <v>4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</row>
    <row r="51">
      <c r="A51" s="20" t="s">
        <v>2468</v>
      </c>
      <c r="B51" s="13" t="str">
        <f>HYPERLINK("http://www.upworthy.com/americas-old-nemesis-rears-its-ugly-head","http://www.upworthy.com/americas-old-nemesis-rears-its-ugly-head")</f>
        <v>http://www.upworthy.com/americas-old-nemesis-rears-its-ugly-head</v>
      </c>
      <c r="C51" s="5">
        <v>42</v>
      </c>
      <c r="D51" s="5" t="s">
        <v>219</v>
      </c>
      <c r="E51" s="5" t="s">
        <v>219</v>
      </c>
      <c r="F51" s="5"/>
      <c r="G51" s="5" t="s">
        <v>219</v>
      </c>
      <c r="H51" s="5"/>
      <c r="I51" s="5" t="s">
        <v>219</v>
      </c>
      <c r="J51" s="5">
        <v>3597</v>
      </c>
      <c r="K51" s="5">
        <v>3694</v>
      </c>
      <c r="L51" s="5">
        <v>113</v>
      </c>
      <c r="M51" s="5">
        <v>1443</v>
      </c>
      <c r="N51" s="5">
        <v>6</v>
      </c>
      <c r="O51" s="5">
        <v>1</v>
      </c>
      <c r="P51" s="5">
        <v>9</v>
      </c>
      <c r="Q51" s="5">
        <v>9</v>
      </c>
      <c r="R51" s="5">
        <v>0</v>
      </c>
      <c r="S51" s="5">
        <v>0</v>
      </c>
      <c r="T51" s="5">
        <v>15</v>
      </c>
      <c r="U51" s="5">
        <v>0</v>
      </c>
    </row>
    <row r="52">
      <c r="A52" s="20" t="s">
        <v>2469</v>
      </c>
      <c r="B52" s="13" t="str">
        <f>HYPERLINK("http://www.upworthy.com/anderson-cooper-has-something-to-tell-you","http://www.upworthy.com/anderson-cooper-has-something-to-tell-you")</f>
        <v>http://www.upworthy.com/anderson-cooper-has-something-to-tell-you</v>
      </c>
      <c r="C52" s="5">
        <v>42</v>
      </c>
      <c r="D52" s="5" t="s">
        <v>219</v>
      </c>
      <c r="E52" s="5" t="s">
        <v>219</v>
      </c>
      <c r="F52" s="5"/>
      <c r="G52" s="5" t="s">
        <v>219</v>
      </c>
      <c r="H52" s="5"/>
      <c r="I52" s="5" t="s">
        <v>219</v>
      </c>
      <c r="J52" s="5">
        <v>581</v>
      </c>
      <c r="K52" s="5">
        <v>299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</row>
    <row r="53">
      <c r="A53" s="20" t="s">
        <v>2470</v>
      </c>
      <c r="B53" s="13" t="str">
        <f>HYPERLINK("http://www.upworthy.com/apparently-this-is-your-brain-on-football-am3-2d","http://www.upworthy.com/apparently-this-is-your-brain-on-football-am3-2d")</f>
        <v>http://www.upworthy.com/apparently-this-is-your-brain-on-football-am3-2d</v>
      </c>
      <c r="C53" s="5">
        <v>43</v>
      </c>
      <c r="D53" s="5" t="s">
        <v>219</v>
      </c>
      <c r="E53" s="5" t="s">
        <v>219</v>
      </c>
      <c r="F53" s="5"/>
      <c r="G53" s="5" t="s">
        <v>219</v>
      </c>
      <c r="H53" s="5"/>
      <c r="I53" s="5" t="s">
        <v>219</v>
      </c>
      <c r="J53" s="5">
        <v>5447</v>
      </c>
      <c r="K53" s="5">
        <v>5017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</row>
    <row r="54">
      <c r="A54" s="20" t="s">
        <v>2471</v>
      </c>
      <c r="B54" s="13" t="str">
        <f>HYPERLINK("http://www.upworthy.com/are-you-the-type-of-man-that-all-women-need","http://www.upworthy.com/are-you-the-type-of-man-that-all-women-need")</f>
        <v>http://www.upworthy.com/are-you-the-type-of-man-that-all-women-need</v>
      </c>
      <c r="C54" s="5">
        <v>45</v>
      </c>
      <c r="D54" s="5" t="s">
        <v>219</v>
      </c>
      <c r="E54" s="5" t="s">
        <v>218</v>
      </c>
      <c r="F54" s="5"/>
      <c r="G54" s="5" t="s">
        <v>219</v>
      </c>
      <c r="H54" s="5"/>
      <c r="I54" s="5" t="s">
        <v>219</v>
      </c>
      <c r="J54" s="5">
        <v>460</v>
      </c>
      <c r="K54" s="5">
        <v>238</v>
      </c>
      <c r="L54" s="5">
        <v>268</v>
      </c>
      <c r="M54" s="5">
        <v>2543</v>
      </c>
      <c r="N54" s="5">
        <v>797</v>
      </c>
      <c r="O54" s="5">
        <v>16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>
      <c r="A55" s="20" t="s">
        <v>2472</v>
      </c>
      <c r="B55" s="13" t="str">
        <f>HYPERLINK("http://www.upworthy.com/arent-all-marriages-kind-of-gay","http://www.upworthy.com/arent-all-marriages-kind-of-gay")</f>
        <v>http://www.upworthy.com/arent-all-marriages-kind-of-gay</v>
      </c>
      <c r="C55" s="5">
        <v>34</v>
      </c>
      <c r="D55" s="5" t="s">
        <v>219</v>
      </c>
      <c r="E55" s="5" t="s">
        <v>218</v>
      </c>
      <c r="F55" s="5"/>
      <c r="G55" s="5" t="s">
        <v>219</v>
      </c>
      <c r="H55" s="5"/>
      <c r="I55" s="5" t="s">
        <v>218</v>
      </c>
      <c r="J55" s="5">
        <v>1882</v>
      </c>
      <c r="K55" s="5">
        <v>824</v>
      </c>
      <c r="L55" s="5">
        <v>2148</v>
      </c>
      <c r="M55" s="5">
        <v>15248</v>
      </c>
      <c r="N55" s="5">
        <v>40</v>
      </c>
      <c r="O55" s="5">
        <v>4</v>
      </c>
      <c r="P55" s="5">
        <v>0</v>
      </c>
      <c r="Q55" s="5">
        <v>2</v>
      </c>
      <c r="R55" s="5">
        <v>0</v>
      </c>
      <c r="S55" s="5">
        <v>0</v>
      </c>
      <c r="T55" s="5">
        <v>0</v>
      </c>
      <c r="U55" s="5">
        <v>0</v>
      </c>
    </row>
    <row r="56">
      <c r="A56" s="20" t="s">
        <v>2473</v>
      </c>
      <c r="B56" s="13" t="str">
        <f>HYPERLINK("http://www.upworthy.com/as-a-woman-who-loves-science-i-approve-this-message","http://www.upworthy.com/as-a-woman-who-loves-science-i-approve-this-message")</f>
        <v>http://www.upworthy.com/as-a-woman-who-loves-science-i-approve-this-message</v>
      </c>
      <c r="C56" s="5">
        <v>53</v>
      </c>
      <c r="D56" s="5" t="s">
        <v>219</v>
      </c>
      <c r="E56" s="5" t="s">
        <v>219</v>
      </c>
      <c r="F56" s="5"/>
      <c r="G56" s="5" t="s">
        <v>219</v>
      </c>
      <c r="H56" s="5"/>
      <c r="I56" s="5" t="s">
        <v>219</v>
      </c>
      <c r="J56" s="5">
        <v>3203</v>
      </c>
      <c r="K56" s="5">
        <v>576</v>
      </c>
      <c r="L56" s="5">
        <v>368</v>
      </c>
      <c r="M56" s="5">
        <v>3271</v>
      </c>
      <c r="N56" s="5">
        <v>15</v>
      </c>
      <c r="O56" s="5">
        <v>2</v>
      </c>
      <c r="P56" s="5">
        <v>0</v>
      </c>
      <c r="Q56" s="5">
        <v>0</v>
      </c>
      <c r="R56" s="5">
        <v>0</v>
      </c>
      <c r="S56" s="5">
        <v>0</v>
      </c>
      <c r="T56" s="5">
        <v>55</v>
      </c>
      <c r="U56" s="5">
        <v>0</v>
      </c>
    </row>
    <row r="57">
      <c r="A57" s="20" t="s">
        <v>2474</v>
      </c>
      <c r="B57" s="13" t="str">
        <f>HYPERLINK("http://www.upworthy.com/attention-men-scientifically-speaking-you-used-to-be-a-girl","http://www.upworthy.com/attention-men-scientifically-speaking-you-used-to-be-a-girl")</f>
        <v>http://www.upworthy.com/attention-men-scientifically-speaking-you-used-to-be-a-girl</v>
      </c>
      <c r="C57" s="5">
        <v>60</v>
      </c>
      <c r="D57" s="5" t="s">
        <v>219</v>
      </c>
      <c r="E57" s="5" t="s">
        <v>219</v>
      </c>
      <c r="F57" s="5"/>
      <c r="G57" s="5" t="s">
        <v>219</v>
      </c>
      <c r="H57" s="5"/>
      <c r="I57" s="5" t="s">
        <v>219</v>
      </c>
      <c r="J57" s="5">
        <v>870</v>
      </c>
      <c r="K57" s="5">
        <v>497</v>
      </c>
      <c r="L57" s="5">
        <v>360</v>
      </c>
      <c r="M57" s="5">
        <v>3405</v>
      </c>
      <c r="N57" s="5">
        <v>5</v>
      </c>
      <c r="O57" s="5">
        <v>0</v>
      </c>
      <c r="P57" s="5">
        <v>1</v>
      </c>
      <c r="Q57" s="5">
        <v>1</v>
      </c>
      <c r="R57" s="5">
        <v>0</v>
      </c>
      <c r="S57" s="5">
        <v>0</v>
      </c>
      <c r="T57" s="5">
        <v>56</v>
      </c>
      <c r="U57" s="5">
        <v>0</v>
      </c>
    </row>
    <row r="58">
      <c r="A58" s="20" t="s">
        <v>2475</v>
      </c>
      <c r="B58" s="13" t="str">
        <f>HYPERLINK("http://www.upworthy.com/awww-snap-one-congressman-tries-living-on-food-stamps","http://www.upworthy.com/awww-snap-one-congressman-tries-living-on-food-stamps")</f>
        <v>http://www.upworthy.com/awww-snap-one-congressman-tries-living-on-food-stamps</v>
      </c>
      <c r="C58" s="5">
        <v>57</v>
      </c>
      <c r="D58" s="5" t="s">
        <v>219</v>
      </c>
      <c r="E58" s="5" t="s">
        <v>219</v>
      </c>
      <c r="F58" s="5"/>
      <c r="G58" s="5" t="s">
        <v>219</v>
      </c>
      <c r="H58" s="5"/>
      <c r="I58" s="5" t="s">
        <v>219</v>
      </c>
      <c r="J58" s="5">
        <v>11518</v>
      </c>
      <c r="K58" s="5">
        <v>6144</v>
      </c>
      <c r="L58" s="5">
        <v>3404</v>
      </c>
      <c r="M58" s="5">
        <v>12876</v>
      </c>
      <c r="N58" s="5">
        <v>5</v>
      </c>
      <c r="O58" s="5">
        <v>37</v>
      </c>
      <c r="P58" s="5">
        <v>1</v>
      </c>
      <c r="Q58" s="5">
        <v>1</v>
      </c>
      <c r="R58" s="5">
        <v>4</v>
      </c>
      <c r="S58" s="5">
        <v>0</v>
      </c>
      <c r="T58" s="5">
        <v>0</v>
      </c>
      <c r="U58" s="5">
        <v>0</v>
      </c>
    </row>
    <row r="59">
      <c r="A59" s="20" t="s">
        <v>2476</v>
      </c>
      <c r="B59" s="13" t="str">
        <f>HYPERLINK("http://www.upworthy.com/bam-nurses-explain-obamacare-in-90-seconds-2","http://www.upworthy.com/bam-nurses-explain-obamacare-in-90-seconds-2")</f>
        <v>http://www.upworthy.com/bam-nurses-explain-obamacare-in-90-seconds-2</v>
      </c>
      <c r="C59" s="5">
        <v>44</v>
      </c>
      <c r="D59" s="5" t="s">
        <v>219</v>
      </c>
      <c r="E59" s="5" t="s">
        <v>219</v>
      </c>
      <c r="F59" s="5"/>
      <c r="G59" s="5" t="s">
        <v>219</v>
      </c>
      <c r="H59" s="5"/>
      <c r="I59" s="5" t="s">
        <v>219</v>
      </c>
      <c r="J59" s="5">
        <v>33727</v>
      </c>
      <c r="K59" s="5">
        <v>23688</v>
      </c>
      <c r="L59" s="5">
        <v>66</v>
      </c>
      <c r="M59" s="5">
        <v>813</v>
      </c>
      <c r="N59" s="5">
        <v>1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</row>
    <row r="60">
      <c r="A60" s="20" t="s">
        <v>2477</v>
      </c>
      <c r="B60" s="13" t="str">
        <f>HYPERLINK("http://www.upworthy.com/beautiful-flash-mob-of-marriage-proposal-adorableness-aisle-10","http://www.upworthy.com/beautiful-flash-mob-of-marriage-proposal-adorableness-aisle-10")</f>
        <v>http://www.upworthy.com/beautiful-flash-mob-of-marriage-proposal-adorableness-aisle-10</v>
      </c>
      <c r="C60" s="5">
        <v>63</v>
      </c>
      <c r="D60" s="5" t="s">
        <v>219</v>
      </c>
      <c r="E60" s="5" t="s">
        <v>219</v>
      </c>
      <c r="F60" s="5"/>
      <c r="G60" s="5" t="s">
        <v>219</v>
      </c>
      <c r="H60" s="5"/>
      <c r="I60" s="5" t="s">
        <v>219</v>
      </c>
      <c r="J60" s="5">
        <v>43956</v>
      </c>
      <c r="K60" s="5">
        <v>17776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>
      <c r="A61" s="20" t="s">
        <v>2478</v>
      </c>
      <c r="B61" s="13" t="str">
        <f>HYPERLINK("http://www.upworthy.com/bernie-sanders-is-pissed-and-for-good-reason-10","http://www.upworthy.com/bernie-sanders-is-pissed-and-for-good-reason-10")</f>
        <v>http://www.upworthy.com/bernie-sanders-is-pissed-and-for-good-reason-10</v>
      </c>
      <c r="C61" s="5">
        <v>46</v>
      </c>
      <c r="D61" s="5" t="s">
        <v>219</v>
      </c>
      <c r="E61" s="5" t="s">
        <v>219</v>
      </c>
      <c r="F61" s="5"/>
      <c r="G61" s="5" t="s">
        <v>219</v>
      </c>
      <c r="H61" s="5"/>
      <c r="I61" s="5" t="s">
        <v>219</v>
      </c>
      <c r="J61" s="5">
        <v>9602</v>
      </c>
      <c r="K61" s="5">
        <v>4137</v>
      </c>
      <c r="L61" s="5">
        <v>137</v>
      </c>
      <c r="M61" s="5">
        <v>1076</v>
      </c>
      <c r="N61" s="5">
        <v>3</v>
      </c>
      <c r="O61" s="5">
        <v>3</v>
      </c>
      <c r="P61" s="5">
        <v>3</v>
      </c>
      <c r="Q61" s="5">
        <v>3</v>
      </c>
      <c r="R61" s="5">
        <v>0</v>
      </c>
      <c r="S61" s="5">
        <v>0</v>
      </c>
      <c r="T61" s="5">
        <v>0</v>
      </c>
      <c r="U61" s="5">
        <v>0</v>
      </c>
    </row>
    <row r="62">
      <c r="A62" s="20" t="s">
        <v>2479</v>
      </c>
      <c r="B62" s="13" t="str">
        <f>HYPERLINK("http://www.upworthy.com/bernie-sanders-is-terrified-you-should-be-too","http://www.upworthy.com/bernie-sanders-is-terrified-you-should-be-too")</f>
        <v>http://www.upworthy.com/bernie-sanders-is-terrified-you-should-be-too</v>
      </c>
      <c r="C62" s="5">
        <v>49</v>
      </c>
      <c r="D62" s="5" t="s">
        <v>219</v>
      </c>
      <c r="E62" s="5" t="s">
        <v>219</v>
      </c>
      <c r="F62" s="5"/>
      <c r="G62" s="5" t="s">
        <v>219</v>
      </c>
      <c r="H62" s="5"/>
      <c r="I62" s="5" t="s">
        <v>219</v>
      </c>
      <c r="J62" s="5">
        <v>6195</v>
      </c>
      <c r="K62" s="5">
        <v>4667</v>
      </c>
      <c r="L62" s="5">
        <v>950</v>
      </c>
      <c r="M62" s="5">
        <v>4807</v>
      </c>
      <c r="N62" s="5">
        <v>17</v>
      </c>
      <c r="O62" s="5">
        <v>1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>
      <c r="A63" s="20" t="s">
        <v>2480</v>
      </c>
      <c r="B63" s="13" t="str">
        <f>HYPERLINK("http://www.upworthy.com/best-drudge-report-screen-grab-ever","http://www.upworthy.com/best-drudge-report-screen-grab-ever")</f>
        <v>http://www.upworthy.com/best-drudge-report-screen-grab-ever</v>
      </c>
      <c r="C63" s="5">
        <v>38</v>
      </c>
      <c r="D63" s="5" t="s">
        <v>219</v>
      </c>
      <c r="E63" s="5" t="s">
        <v>219</v>
      </c>
      <c r="F63" s="5"/>
      <c r="G63" s="5" t="s">
        <v>219</v>
      </c>
      <c r="H63" s="5"/>
      <c r="I63" s="5" t="s">
        <v>219</v>
      </c>
      <c r="J63" s="5">
        <v>3686</v>
      </c>
      <c r="K63" s="5">
        <v>483</v>
      </c>
      <c r="L63" s="5">
        <v>63</v>
      </c>
      <c r="M63" s="5">
        <v>579</v>
      </c>
      <c r="N63" s="5">
        <v>2</v>
      </c>
      <c r="O63" s="5">
        <v>2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>
      <c r="A64" s="20" t="s">
        <v>2481</v>
      </c>
      <c r="B64" s="13" t="str">
        <f>HYPERLINK("http://www.upworthy.com/best-jfk-quote-for-liberals","http://www.upworthy.com/best-jfk-quote-for-liberals")</f>
        <v>http://www.upworthy.com/best-jfk-quote-for-liberals</v>
      </c>
      <c r="C64" s="5">
        <v>28</v>
      </c>
      <c r="D64" s="5" t="s">
        <v>219</v>
      </c>
      <c r="E64" s="5" t="s">
        <v>219</v>
      </c>
      <c r="F64" s="5"/>
      <c r="G64" s="5" t="s">
        <v>219</v>
      </c>
      <c r="H64" s="5"/>
      <c r="I64" s="5" t="s">
        <v>219</v>
      </c>
      <c r="J64" s="5">
        <v>3186</v>
      </c>
      <c r="K64" s="5">
        <v>2405</v>
      </c>
      <c r="L64" s="5">
        <v>300</v>
      </c>
      <c r="M64" s="5">
        <v>2154</v>
      </c>
      <c r="N64" s="5">
        <v>8</v>
      </c>
      <c r="O64" s="5">
        <v>7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</row>
    <row r="65">
      <c r="A65" s="20" t="s">
        <v>2482</v>
      </c>
      <c r="B65" s="13" t="str">
        <f>HYPERLINK("http://www.upworthy.com/best-way-to-answer-a-question-hands-down","http://www.upworthy.com/best-way-to-answer-a-question-hands-down")</f>
        <v>http://www.upworthy.com/best-way-to-answer-a-question-hands-down</v>
      </c>
      <c r="C65" s="5">
        <v>43</v>
      </c>
      <c r="D65" s="5" t="s">
        <v>219</v>
      </c>
      <c r="E65" s="5" t="s">
        <v>219</v>
      </c>
      <c r="F65" s="5"/>
      <c r="G65" s="5" t="s">
        <v>219</v>
      </c>
      <c r="H65" s="5"/>
      <c r="I65" s="5" t="s">
        <v>219</v>
      </c>
      <c r="J65" s="5">
        <v>4957</v>
      </c>
      <c r="K65" s="5">
        <v>3291</v>
      </c>
      <c r="L65" s="5">
        <v>1412</v>
      </c>
      <c r="M65" s="5">
        <v>5620</v>
      </c>
      <c r="N65" s="5">
        <v>15</v>
      </c>
      <c r="O65" s="5">
        <v>6</v>
      </c>
      <c r="P65" s="5">
        <v>2</v>
      </c>
      <c r="Q65" s="5">
        <v>2</v>
      </c>
      <c r="R65" s="5">
        <v>3</v>
      </c>
      <c r="S65" s="5">
        <v>0</v>
      </c>
      <c r="T65" s="5">
        <v>0</v>
      </c>
      <c r="U65" s="5">
        <v>0</v>
      </c>
    </row>
    <row r="66">
      <c r="A66" s="20" t="s">
        <v>2483</v>
      </c>
      <c r="B66" s="13" t="str">
        <f>HYPERLINK("http://www.upworthy.com/bet-you-didnt-know-al-gore-could-sing-video","http://www.upworthy.com/bet-you-didnt-know-al-gore-could-sing-video")</f>
        <v>http://www.upworthy.com/bet-you-didnt-know-al-gore-could-sing-video</v>
      </c>
      <c r="C66" s="5">
        <v>47</v>
      </c>
      <c r="D66" s="5" t="s">
        <v>219</v>
      </c>
      <c r="E66" s="5" t="s">
        <v>219</v>
      </c>
      <c r="F66" s="5"/>
      <c r="G66" s="5" t="s">
        <v>219</v>
      </c>
      <c r="H66" s="5"/>
      <c r="I66" s="5" t="s">
        <v>219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</row>
    <row r="67">
      <c r="A67" s="20" t="s">
        <v>2484</v>
      </c>
      <c r="B67" s="13" t="str">
        <f>HYPERLINK("http://www.upworthy.com/bitch-please-i-m-a-momma-i-got-this","http://www.upworthy.com/bitch-please-i-m-a-momma-i-got-this")</f>
        <v>http://www.upworthy.com/bitch-please-i-m-a-momma-i-got-this</v>
      </c>
      <c r="C67" s="5">
        <v>40</v>
      </c>
      <c r="D67" s="5" t="s">
        <v>219</v>
      </c>
      <c r="E67" s="5" t="s">
        <v>219</v>
      </c>
      <c r="F67" s="5"/>
      <c r="G67" s="5" t="s">
        <v>219</v>
      </c>
      <c r="H67" s="5"/>
      <c r="I67" s="5" t="s">
        <v>219</v>
      </c>
      <c r="J67" s="5">
        <v>3913</v>
      </c>
      <c r="K67" s="5">
        <v>2259</v>
      </c>
      <c r="L67" s="5">
        <v>141</v>
      </c>
      <c r="M67" s="5">
        <v>1437</v>
      </c>
      <c r="N67" s="5">
        <v>7</v>
      </c>
      <c r="O67" s="5">
        <v>3</v>
      </c>
      <c r="P67" s="5">
        <v>1</v>
      </c>
      <c r="Q67" s="5">
        <v>1</v>
      </c>
      <c r="R67" s="5">
        <v>0</v>
      </c>
      <c r="S67" s="5">
        <v>0</v>
      </c>
      <c r="T67" s="5">
        <v>0</v>
      </c>
      <c r="U67" s="5">
        <v>0</v>
      </c>
    </row>
    <row r="68">
      <c r="A68" s="20" t="s">
        <v>2485</v>
      </c>
      <c r="B68" s="13" t="str">
        <f>HYPERLINK("http://www.upworthy.com/black-girls-code-simple-name-revolutionary-premise","http://www.upworthy.com/black-girls-code-simple-name-revolutionary-premise")</f>
        <v>http://www.upworthy.com/black-girls-code-simple-name-revolutionary-premise</v>
      </c>
      <c r="C68" s="5">
        <v>54</v>
      </c>
      <c r="D68" s="5" t="s">
        <v>219</v>
      </c>
      <c r="E68" s="5" t="s">
        <v>219</v>
      </c>
      <c r="F68" s="5"/>
      <c r="G68" s="5" t="s">
        <v>219</v>
      </c>
      <c r="H68" s="5"/>
      <c r="I68" s="5" t="s">
        <v>219</v>
      </c>
      <c r="J68" s="5">
        <v>24</v>
      </c>
      <c r="K68" s="5">
        <v>55</v>
      </c>
      <c r="L68" s="5">
        <v>290</v>
      </c>
      <c r="M68" s="5">
        <v>2661</v>
      </c>
      <c r="N68" s="5">
        <v>10</v>
      </c>
      <c r="O68" s="5">
        <v>0</v>
      </c>
      <c r="P68" s="5">
        <v>1</v>
      </c>
      <c r="Q68" s="5">
        <v>1</v>
      </c>
      <c r="R68" s="5">
        <v>0</v>
      </c>
      <c r="S68" s="5">
        <v>0</v>
      </c>
      <c r="T68" s="5">
        <v>71</v>
      </c>
      <c r="U68" s="5">
        <v>0</v>
      </c>
    </row>
    <row r="69">
      <c r="A69" s="20" t="s">
        <v>2486</v>
      </c>
      <c r="B69" s="13" t="str">
        <f>HYPERLINK("http://www.upworthy.com/breaking-are-republicans-about-to-filibuster-another-really-good-idea","http://www.upworthy.com/breaking-are-republicans-about-to-filibuster-another-really-good-idea")</f>
        <v>http://www.upworthy.com/breaking-are-republicans-about-to-filibuster-another-really-good-idea</v>
      </c>
      <c r="C69" s="5">
        <v>71</v>
      </c>
      <c r="D69" s="5" t="s">
        <v>219</v>
      </c>
      <c r="E69" s="5" t="s">
        <v>218</v>
      </c>
      <c r="F69" s="5"/>
      <c r="G69" s="5" t="s">
        <v>219</v>
      </c>
      <c r="H69" s="5"/>
      <c r="I69" s="5" t="s">
        <v>219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</row>
    <row r="70">
      <c r="A70" s="20" t="s">
        <v>2487</v>
      </c>
      <c r="B70" s="13" t="str">
        <f>HYPERLINK("http://www.upworthy.com/cable-news-networks-really-love-gangnam-style","http://www.upworthy.com/cable-news-networks-really-love-gangnam-style")</f>
        <v>http://www.upworthy.com/cable-news-networks-really-love-gangnam-style</v>
      </c>
      <c r="C70" s="5">
        <v>48</v>
      </c>
      <c r="D70" s="5" t="s">
        <v>219</v>
      </c>
      <c r="E70" s="5" t="s">
        <v>219</v>
      </c>
      <c r="F70" s="5"/>
      <c r="G70" s="5" t="s">
        <v>219</v>
      </c>
      <c r="H70" s="5"/>
      <c r="I70" s="5" t="s">
        <v>219</v>
      </c>
      <c r="J70" s="5">
        <v>114</v>
      </c>
      <c r="K70" s="5">
        <v>106</v>
      </c>
      <c r="L70" s="5">
        <v>10</v>
      </c>
      <c r="M70" s="5">
        <v>89</v>
      </c>
      <c r="N70" s="5">
        <v>4</v>
      </c>
      <c r="O70" s="5">
        <v>1</v>
      </c>
      <c r="P70" s="5">
        <v>1</v>
      </c>
      <c r="Q70" s="5">
        <v>1</v>
      </c>
      <c r="R70" s="5">
        <v>2</v>
      </c>
      <c r="S70" s="5">
        <v>0</v>
      </c>
      <c r="T70" s="5">
        <v>1</v>
      </c>
      <c r="U70" s="5">
        <v>0</v>
      </c>
    </row>
    <row r="71">
      <c r="A71" s="20" t="s">
        <v>2488</v>
      </c>
      <c r="B71" s="13" t="str">
        <f>HYPERLINK("https://www.upworthy.com/can-a-childs-head-explode-from-being-too-confused","https://www.upworthy.com/can-a-childs-head-explode-from-being-too-confused")</f>
        <v>https://www.upworthy.com/can-a-childs-head-explode-from-being-too-confused</v>
      </c>
      <c r="C71" s="5">
        <v>52</v>
      </c>
      <c r="D71" s="5" t="s">
        <v>219</v>
      </c>
      <c r="E71" s="5" t="s">
        <v>218</v>
      </c>
      <c r="F71" s="5"/>
      <c r="G71" s="5" t="s">
        <v>219</v>
      </c>
      <c r="H71" s="5"/>
      <c r="I71" s="5" t="s">
        <v>219</v>
      </c>
      <c r="J71" s="5">
        <v>14</v>
      </c>
      <c r="K71" s="5">
        <v>97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</row>
    <row r="72">
      <c r="A72" s="20" t="s">
        <v>2489</v>
      </c>
      <c r="B72" s="13" t="str">
        <f>HYPERLINK("http://www.upworthy.com/can-somebody-please-explain-how-this-isnt-illegal","http://www.upworthy.com/can-somebody-please-explain-how-this-isnt-illegal")</f>
        <v>http://www.upworthy.com/can-somebody-please-explain-how-this-isnt-illegal</v>
      </c>
      <c r="C72" s="5">
        <v>52</v>
      </c>
      <c r="D72" s="5" t="s">
        <v>219</v>
      </c>
      <c r="E72" s="5" t="s">
        <v>218</v>
      </c>
      <c r="F72" s="5"/>
      <c r="G72" s="5" t="s">
        <v>219</v>
      </c>
      <c r="H72" s="5"/>
      <c r="I72" s="5" t="s">
        <v>219</v>
      </c>
      <c r="J72" s="5">
        <v>15311</v>
      </c>
      <c r="K72" s="5">
        <v>15291</v>
      </c>
      <c r="L72" s="5">
        <v>1</v>
      </c>
      <c r="M72" s="5">
        <v>12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</row>
    <row r="73">
      <c r="A73" s="20" t="s">
        <v>2490</v>
      </c>
      <c r="B73" s="13" t="str">
        <f>HYPERLINK("http://www.upworthy.com/can-you-guess-why-this-adorable-little-boy-is-dancing-in-the-street","http://www.upworthy.com/can-you-guess-why-this-adorable-little-boy-is-dancing-in-the-street")</f>
        <v>http://www.upworthy.com/can-you-guess-why-this-adorable-little-boy-is-dancing-in-the-street</v>
      </c>
      <c r="C73" s="5">
        <v>68</v>
      </c>
      <c r="D73" s="5" t="s">
        <v>219</v>
      </c>
      <c r="E73" s="5" t="s">
        <v>218</v>
      </c>
      <c r="F73" s="5"/>
      <c r="G73" s="5" t="s">
        <v>218</v>
      </c>
      <c r="H73" s="5"/>
      <c r="I73" s="5" t="s">
        <v>219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</row>
    <row r="74">
      <c r="A74" s="20" t="s">
        <v>2491</v>
      </c>
      <c r="B74" s="13" t="str">
        <f>HYPERLINK("http://www.upworthy.com/catholics-do-it-evangelicals-do-it-you-probably-do-it","http://www.upworthy.com/catholics-do-it-evangelicals-do-it-you-probably-do-it")</f>
        <v>http://www.upworthy.com/catholics-do-it-evangelicals-do-it-you-probably-do-it</v>
      </c>
      <c r="C74" s="5">
        <v>57</v>
      </c>
      <c r="D74" s="5" t="s">
        <v>219</v>
      </c>
      <c r="E74" s="5" t="s">
        <v>219</v>
      </c>
      <c r="F74" s="5"/>
      <c r="G74" s="5" t="s">
        <v>219</v>
      </c>
      <c r="H74" s="5"/>
      <c r="I74" s="5" t="s">
        <v>219</v>
      </c>
      <c r="J74" s="5">
        <v>0</v>
      </c>
      <c r="K74" s="5">
        <v>0</v>
      </c>
      <c r="L74" s="5">
        <v>6969</v>
      </c>
      <c r="M74" s="5">
        <v>52921</v>
      </c>
      <c r="N74" s="5">
        <v>82</v>
      </c>
      <c r="O74" s="5">
        <v>30</v>
      </c>
      <c r="P74" s="5">
        <v>0</v>
      </c>
      <c r="Q74" s="5">
        <v>0</v>
      </c>
      <c r="R74" s="5">
        <v>40</v>
      </c>
      <c r="S74" s="5">
        <v>0</v>
      </c>
      <c r="T74" s="5">
        <v>0</v>
      </c>
      <c r="U74" s="5">
        <v>0</v>
      </c>
    </row>
    <row r="75">
      <c r="A75" s="20" t="s">
        <v>2492</v>
      </c>
      <c r="B75" s="13" t="str">
        <f>HYPERLINK("http://www.upworthy.com/cnn-actually-fact-checks-a-politician-hilarity-ensues","http://www.upworthy.com/cnn-actually-fact-checks-a-politician-hilarity-ensues")</f>
        <v>http://www.upworthy.com/cnn-actually-fact-checks-a-politician-hilarity-ensues</v>
      </c>
      <c r="C75" s="5">
        <v>55</v>
      </c>
      <c r="D75" s="5" t="s">
        <v>219</v>
      </c>
      <c r="E75" s="5" t="s">
        <v>219</v>
      </c>
      <c r="F75" s="5"/>
      <c r="G75" s="5" t="s">
        <v>219</v>
      </c>
      <c r="H75" s="5"/>
      <c r="I75" s="5" t="s">
        <v>219</v>
      </c>
      <c r="J75" s="5">
        <v>4129</v>
      </c>
      <c r="K75" s="5">
        <v>14866</v>
      </c>
      <c r="L75" s="5">
        <v>204</v>
      </c>
      <c r="M75" s="5">
        <v>1084</v>
      </c>
      <c r="N75" s="5">
        <v>7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</row>
    <row r="76">
      <c r="A76" s="20" t="s">
        <v>2493</v>
      </c>
      <c r="B76" s="13" t="str">
        <f>HYPERLINK("http://www.upworthy.com/cokes-newest-bottle-is-made-entirely-of-ice-3","http://www.upworthy.com/cokes-newest-bottle-is-made-entirely-of-ice-3")</f>
        <v>http://www.upworthy.com/cokes-newest-bottle-is-made-entirely-of-ice-3</v>
      </c>
      <c r="C76" s="5">
        <v>45</v>
      </c>
      <c r="D76" s="5" t="s">
        <v>219</v>
      </c>
      <c r="E76" s="5" t="s">
        <v>219</v>
      </c>
      <c r="F76" s="5"/>
      <c r="G76" s="5" t="s">
        <v>219</v>
      </c>
      <c r="H76" s="5"/>
      <c r="I76" s="5" t="s">
        <v>219</v>
      </c>
      <c r="J76" s="5">
        <v>4547</v>
      </c>
      <c r="K76" s="5">
        <v>2465</v>
      </c>
      <c r="L76" s="5">
        <v>473</v>
      </c>
      <c r="M76" s="5">
        <v>2136</v>
      </c>
      <c r="N76" s="5">
        <v>3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</row>
    <row r="77">
      <c r="A77" s="20" t="s">
        <v>2494</v>
      </c>
      <c r="B77" s="13" t="str">
        <f>HYPERLINK("http://www.upworthy.com/college-age-republicans-dont-seem-much-like-regular-republicans","http://www.upworthy.com/college-age-republicans-dont-seem-much-like-regular-republicans")</f>
        <v>http://www.upworthy.com/college-age-republicans-dont-seem-much-like-regular-republicans</v>
      </c>
      <c r="C77" s="5">
        <v>64</v>
      </c>
      <c r="D77" s="5" t="s">
        <v>219</v>
      </c>
      <c r="E77" s="5" t="s">
        <v>219</v>
      </c>
      <c r="F77" s="5"/>
      <c r="G77" s="5" t="s">
        <v>219</v>
      </c>
      <c r="H77" s="5"/>
      <c r="I77" s="5" t="s">
        <v>219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>
      <c r="A78" s="20" t="s">
        <v>2495</v>
      </c>
      <c r="B78" s="13" t="str">
        <f>HYPERLINK("http://blog.upworthy.com/post/54067584131/come-intern-with-upworthy","http://blog.upworthy.com/post/54067584131/come-intern-with-upworthy")</f>
        <v>http://blog.upworthy.com/post/54067584131/come-intern-with-upworthy</v>
      </c>
      <c r="C78" s="5">
        <v>35</v>
      </c>
      <c r="D78" s="5" t="s">
        <v>219</v>
      </c>
      <c r="E78" s="5" t="s">
        <v>219</v>
      </c>
      <c r="F78" s="5"/>
      <c r="G78" s="5" t="s">
        <v>219</v>
      </c>
      <c r="H78" s="5"/>
      <c r="I78" s="5" t="s">
        <v>219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>
      <c r="A79" s="20" t="s">
        <v>2496</v>
      </c>
      <c r="B79" s="13" t="str">
        <f>HYPERLINK("http://www.upworthy.com/como-decir-todo-sin-pronunciar-ninguna-palabra","http://www.upworthy.com/como-decir-todo-sin-pronunciar-ninguna-palabra")</f>
        <v>http://www.upworthy.com/como-decir-todo-sin-pronunciar-ninguna-palabra</v>
      </c>
      <c r="C79" s="5">
        <v>49</v>
      </c>
      <c r="D79" s="5" t="s">
        <v>219</v>
      </c>
      <c r="E79" s="5" t="s">
        <v>219</v>
      </c>
      <c r="F79" s="5"/>
      <c r="G79" s="5" t="s">
        <v>219</v>
      </c>
      <c r="H79" s="5"/>
      <c r="I79" s="5" t="s">
        <v>219</v>
      </c>
      <c r="J79" s="5">
        <v>339</v>
      </c>
      <c r="K79" s="5">
        <v>177</v>
      </c>
      <c r="L79" s="5">
        <v>661</v>
      </c>
      <c r="M79" s="5">
        <v>4707</v>
      </c>
      <c r="N79" s="5">
        <v>18</v>
      </c>
      <c r="O79" s="5">
        <v>4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>
      <c r="A80" s="20" t="s">
        <v>2497</v>
      </c>
      <c r="B80" s="13" t="str">
        <f>HYPERLINK("http://www.upworthy.com/congrats-republicans-you-built-that","http://www.upworthy.com/congrats-republicans-you-built-that")</f>
        <v>http://www.upworthy.com/congrats-republicans-you-built-that</v>
      </c>
      <c r="C80" s="5">
        <v>39</v>
      </c>
      <c r="D80" s="5" t="s">
        <v>219</v>
      </c>
      <c r="E80" s="5" t="s">
        <v>219</v>
      </c>
      <c r="F80" s="5"/>
      <c r="G80" s="5" t="s">
        <v>219</v>
      </c>
      <c r="H80" s="5"/>
      <c r="I80" s="5" t="s">
        <v>219</v>
      </c>
      <c r="J80" s="5">
        <v>0</v>
      </c>
      <c r="K80" s="5">
        <v>3562</v>
      </c>
      <c r="L80" s="5">
        <v>559</v>
      </c>
      <c r="M80" s="5">
        <v>3374</v>
      </c>
      <c r="N80" s="5">
        <v>13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56</v>
      </c>
      <c r="U80" s="5">
        <v>0</v>
      </c>
    </row>
    <row r="81">
      <c r="A81" s="20" t="s">
        <v>2498</v>
      </c>
      <c r="B81" s="13" t="str">
        <f>HYPERLINK("http://www.upworthy.com/congratulations-on-the-baby-now-back-to-work","http://www.upworthy.com/congratulations-on-the-baby-now-back-to-work")</f>
        <v>http://www.upworthy.com/congratulations-on-the-baby-now-back-to-work</v>
      </c>
      <c r="C81" s="5">
        <v>47</v>
      </c>
      <c r="D81" s="5" t="s">
        <v>219</v>
      </c>
      <c r="E81" s="5" t="s">
        <v>219</v>
      </c>
      <c r="F81" s="5"/>
      <c r="G81" s="5" t="s">
        <v>219</v>
      </c>
      <c r="H81" s="5"/>
      <c r="I81" s="5" t="s">
        <v>219</v>
      </c>
      <c r="J81" s="5">
        <v>1041</v>
      </c>
      <c r="K81" s="5">
        <v>911</v>
      </c>
      <c r="L81" s="5">
        <v>40493</v>
      </c>
      <c r="M81" s="5">
        <v>215047</v>
      </c>
      <c r="N81" s="5">
        <v>697</v>
      </c>
      <c r="O81" s="5">
        <v>123</v>
      </c>
      <c r="P81" s="5">
        <v>6</v>
      </c>
      <c r="Q81" s="5">
        <v>6</v>
      </c>
      <c r="R81" s="5">
        <v>14</v>
      </c>
      <c r="S81" s="5">
        <v>0</v>
      </c>
      <c r="T81" s="5">
        <v>3</v>
      </c>
      <c r="U81" s="5">
        <v>0</v>
      </c>
    </row>
    <row r="82">
      <c r="A82" s="20" t="s">
        <v>2499</v>
      </c>
      <c r="B82" s="13" t="str">
        <f>HYPERLINK("http://www.upworthy.com/corporate-america-consider-yourself-schooled-youre-welcome","http://www.upworthy.com/corporate-america-consider-yourself-schooled-youre-welcome")</f>
        <v>http://www.upworthy.com/corporate-america-consider-yourself-schooled-youre-welcome</v>
      </c>
      <c r="C82" s="5">
        <v>62</v>
      </c>
      <c r="D82" s="5" t="s">
        <v>219</v>
      </c>
      <c r="E82" s="5" t="s">
        <v>219</v>
      </c>
      <c r="F82" s="5"/>
      <c r="G82" s="5" t="s">
        <v>219</v>
      </c>
      <c r="H82" s="5"/>
      <c r="I82" s="5" t="s">
        <v>219</v>
      </c>
      <c r="J82" s="5">
        <v>5870</v>
      </c>
      <c r="K82" s="5">
        <v>2323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</row>
    <row r="83">
      <c r="A83" s="20" t="s">
        <v>2500</v>
      </c>
      <c r="B83" s="13" t="str">
        <f>HYPERLINK("http://www.upworthy.com/could-you-graduate-from-high-school-if-you-moved-once-a-month-and-got-pregnant-a","http://www.upworthy.com/could-you-graduate-from-high-school-if-you-moved-once-a-month-and-got-pregnant-a")</f>
        <v>http://www.upworthy.com/could-you-graduate-from-high-school-if-you-moved-once-a-month-and-got-pregnant-a</v>
      </c>
      <c r="C83" s="5">
        <v>85</v>
      </c>
      <c r="D83" s="5" t="s">
        <v>219</v>
      </c>
      <c r="E83" s="5" t="s">
        <v>218</v>
      </c>
      <c r="F83" s="5"/>
      <c r="G83" s="5" t="s">
        <v>219</v>
      </c>
      <c r="H83" s="5"/>
      <c r="I83" s="5" t="s">
        <v>219</v>
      </c>
      <c r="J83" s="5">
        <v>185</v>
      </c>
      <c r="K83" s="5">
        <v>76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</row>
    <row r="84">
      <c r="A84" s="20" t="s">
        <v>2501</v>
      </c>
      <c r="B84" s="13" t="str">
        <f>HYPERLINK("http://www.upworthy.com/dancing-panda-taunts-riot-police","http://www.upworthy.com/dancing-panda-taunts-riot-police")</f>
        <v>http://www.upworthy.com/dancing-panda-taunts-riot-police</v>
      </c>
      <c r="C84" s="5">
        <v>54</v>
      </c>
      <c r="D84" s="5" t="s">
        <v>219</v>
      </c>
      <c r="E84" s="5" t="s">
        <v>219</v>
      </c>
      <c r="F84" s="5"/>
      <c r="G84" s="5" t="s">
        <v>219</v>
      </c>
      <c r="H84" s="5"/>
      <c r="I84" s="5" t="s">
        <v>219</v>
      </c>
      <c r="J84" s="5">
        <v>238</v>
      </c>
      <c r="K84" s="5">
        <v>221</v>
      </c>
      <c r="L84" s="5">
        <v>2478</v>
      </c>
      <c r="M84" s="5">
        <v>14901</v>
      </c>
      <c r="N84" s="5">
        <v>52</v>
      </c>
      <c r="O84" s="5">
        <v>16</v>
      </c>
      <c r="P84" s="5">
        <v>1</v>
      </c>
      <c r="Q84" s="5">
        <v>1</v>
      </c>
      <c r="R84" s="5">
        <v>4</v>
      </c>
      <c r="S84" s="5">
        <v>1</v>
      </c>
      <c r="T84" s="5">
        <v>0</v>
      </c>
      <c r="U84" s="5">
        <v>0</v>
      </c>
    </row>
    <row r="85">
      <c r="A85" s="20" t="s">
        <v>2502</v>
      </c>
      <c r="B85" s="13" t="str">
        <f>HYPERLINK("http://www.upworthy.com/dear-america-meet-the-gay-lobbyist","http://www.upworthy.com/dear-america-meet-the-gay-lobbyist")</f>
        <v>http://www.upworthy.com/dear-america-meet-the-gay-lobbyist</v>
      </c>
      <c r="C85" s="5">
        <v>36</v>
      </c>
      <c r="D85" s="5" t="s">
        <v>219</v>
      </c>
      <c r="E85" s="5" t="s">
        <v>219</v>
      </c>
      <c r="F85" s="5"/>
      <c r="G85" s="5" t="s">
        <v>219</v>
      </c>
      <c r="H85" s="5"/>
      <c r="I85" s="5" t="s">
        <v>218</v>
      </c>
      <c r="J85" s="5">
        <v>29</v>
      </c>
      <c r="K85" s="5">
        <v>18</v>
      </c>
      <c r="L85" s="5">
        <v>515</v>
      </c>
      <c r="M85" s="5">
        <v>2683</v>
      </c>
      <c r="N85" s="5">
        <v>5</v>
      </c>
      <c r="O85" s="5">
        <v>11</v>
      </c>
      <c r="P85" s="5">
        <v>0</v>
      </c>
      <c r="Q85" s="5">
        <v>0</v>
      </c>
      <c r="R85" s="5">
        <v>0</v>
      </c>
      <c r="S85" s="5">
        <v>0</v>
      </c>
      <c r="T85" s="5">
        <v>2</v>
      </c>
      <c r="U85" s="5">
        <v>0</v>
      </c>
    </row>
    <row r="86">
      <c r="A86" s="20" t="s">
        <v>2503</v>
      </c>
      <c r="B86" s="13" t="str">
        <f>HYPERLINK("http://www.upworthy.com/dear-dads-everywhere-please-be-more-like-this-guy","http://www.upworthy.com/dear-dads-everywhere-please-be-more-like-this-guy")</f>
        <v>http://www.upworthy.com/dear-dads-everywhere-please-be-more-like-this-guy</v>
      </c>
      <c r="C86" s="5">
        <v>51</v>
      </c>
      <c r="D86" s="5" t="s">
        <v>219</v>
      </c>
      <c r="E86" s="5" t="s">
        <v>219</v>
      </c>
      <c r="F86" s="5"/>
      <c r="G86" s="5" t="s">
        <v>219</v>
      </c>
      <c r="H86" s="5"/>
      <c r="I86" s="5" t="s">
        <v>219</v>
      </c>
      <c r="J86" s="5">
        <v>18918</v>
      </c>
      <c r="K86" s="5">
        <v>8207</v>
      </c>
      <c r="L86" s="5">
        <v>24650</v>
      </c>
      <c r="M86" s="5">
        <v>91516</v>
      </c>
      <c r="N86" s="5">
        <v>163</v>
      </c>
      <c r="O86" s="5">
        <v>48</v>
      </c>
      <c r="P86" s="5">
        <v>113</v>
      </c>
      <c r="Q86" s="5">
        <v>113</v>
      </c>
      <c r="R86" s="5">
        <v>6</v>
      </c>
      <c r="S86" s="5">
        <v>1</v>
      </c>
      <c r="T86" s="5">
        <v>0</v>
      </c>
      <c r="U86" s="5">
        <v>0</v>
      </c>
    </row>
    <row r="87">
      <c r="A87" s="20" t="s">
        <v>2504</v>
      </c>
      <c r="B87" s="13" t="str">
        <f>HYPERLINK("http://www.upworthy.com/do-the-people-who-could-fix-social-security-also-have-enough-money-to-make-sure","http://www.upworthy.com/do-the-people-who-could-fix-social-security-also-have-enough-money-to-make-sure")</f>
        <v>http://www.upworthy.com/do-the-people-who-could-fix-social-security-also-have-enough-money-to-make-sure</v>
      </c>
      <c r="C87" s="5">
        <v>99</v>
      </c>
      <c r="D87" s="5" t="s">
        <v>219</v>
      </c>
      <c r="E87" s="5" t="s">
        <v>218</v>
      </c>
      <c r="F87" s="5"/>
      <c r="G87" s="5" t="s">
        <v>219</v>
      </c>
      <c r="H87" s="5"/>
      <c r="I87" s="5" t="s">
        <v>219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>
      <c r="A88" s="20" t="s">
        <v>2505</v>
      </c>
      <c r="B88" s="13" t="str">
        <f>HYPERLINK("http://www.upworthy.com/do-you-miss-the-meaning","http://www.upworthy.com/do-you-miss-the-meaning")</f>
        <v>http://www.upworthy.com/do-you-miss-the-meaning</v>
      </c>
      <c r="C88" s="5">
        <v>25</v>
      </c>
      <c r="D88" s="5" t="s">
        <v>219</v>
      </c>
      <c r="E88" s="5" t="s">
        <v>218</v>
      </c>
      <c r="F88" s="5"/>
      <c r="G88" s="5" t="s">
        <v>219</v>
      </c>
      <c r="H88" s="5"/>
      <c r="I88" s="5" t="s">
        <v>219</v>
      </c>
      <c r="J88" s="5">
        <v>116</v>
      </c>
      <c r="K88" s="5">
        <v>162</v>
      </c>
      <c r="L88" s="5">
        <v>821</v>
      </c>
      <c r="M88" s="5">
        <v>9014</v>
      </c>
      <c r="N88" s="5">
        <v>16</v>
      </c>
      <c r="O88" s="5">
        <v>2</v>
      </c>
      <c r="P88" s="5">
        <v>0</v>
      </c>
      <c r="Q88" s="5">
        <v>0</v>
      </c>
      <c r="R88" s="5">
        <v>1</v>
      </c>
      <c r="S88" s="5">
        <v>0</v>
      </c>
      <c r="T88" s="5">
        <v>0</v>
      </c>
      <c r="U88" s="5">
        <v>0</v>
      </c>
    </row>
    <row r="89">
      <c r="A89" s="20" t="s">
        <v>2506</v>
      </c>
      <c r="B89" s="13" t="str">
        <f>HYPERLINK("http://www.upworthy.com/do-you-remember-why-labor-day-is-called-labor-day","http://www.upworthy.com/do-you-remember-why-labor-day-is-called-labor-day")</f>
        <v>http://www.upworthy.com/do-you-remember-why-labor-day-is-called-labor-day</v>
      </c>
      <c r="C89" s="5">
        <v>51</v>
      </c>
      <c r="D89" s="5" t="s">
        <v>219</v>
      </c>
      <c r="E89" s="5" t="s">
        <v>218</v>
      </c>
      <c r="F89" s="5"/>
      <c r="G89" s="5" t="s">
        <v>218</v>
      </c>
      <c r="H89" s="5"/>
      <c r="I89" s="5" t="s">
        <v>219</v>
      </c>
      <c r="J89" s="5">
        <v>0</v>
      </c>
      <c r="K89" s="5">
        <v>1600</v>
      </c>
      <c r="L89" s="5">
        <v>998</v>
      </c>
      <c r="M89" s="5">
        <v>8289</v>
      </c>
      <c r="N89" s="5">
        <v>22</v>
      </c>
      <c r="O89" s="5">
        <v>0</v>
      </c>
      <c r="P89" s="5">
        <v>0</v>
      </c>
      <c r="Q89" s="5">
        <v>0</v>
      </c>
      <c r="R89" s="5">
        <v>1</v>
      </c>
      <c r="S89" s="5">
        <v>0</v>
      </c>
      <c r="T89" s="5">
        <v>0</v>
      </c>
      <c r="U89" s="5">
        <v>0</v>
      </c>
    </row>
    <row r="90">
      <c r="A90" s="20" t="s">
        <v>2507</v>
      </c>
      <c r="B90" s="13" t="str">
        <f>HYPERLINK("http://www.upworthy.com/doctors-said-hed-be-a-vegetable-he-said-bullsht","http://www.upworthy.com/doctors-said-hed-be-a-vegetable-he-said-bullsht")</f>
        <v>http://www.upworthy.com/doctors-said-hed-be-a-vegetable-he-said-bullsht</v>
      </c>
      <c r="C90" s="5">
        <v>52</v>
      </c>
      <c r="D90" s="5" t="s">
        <v>219</v>
      </c>
      <c r="E90" s="5" t="s">
        <v>219</v>
      </c>
      <c r="F90" s="5"/>
      <c r="G90" s="5" t="s">
        <v>219</v>
      </c>
      <c r="H90" s="5"/>
      <c r="I90" s="5" t="s">
        <v>219</v>
      </c>
      <c r="J90" s="5">
        <v>50</v>
      </c>
      <c r="K90" s="5">
        <v>58</v>
      </c>
      <c r="L90" s="5">
        <v>325</v>
      </c>
      <c r="M90" s="5">
        <v>1821</v>
      </c>
      <c r="N90" s="5">
        <v>4</v>
      </c>
      <c r="O90" s="5">
        <v>0</v>
      </c>
      <c r="P90" s="5">
        <v>3</v>
      </c>
      <c r="Q90" s="5">
        <v>3</v>
      </c>
      <c r="R90" s="5">
        <v>0</v>
      </c>
      <c r="S90" s="5">
        <v>0</v>
      </c>
      <c r="T90" s="5">
        <v>0</v>
      </c>
      <c r="U90" s="5">
        <v>0</v>
      </c>
    </row>
    <row r="91">
      <c r="A91" s="20" t="s">
        <v>2508</v>
      </c>
      <c r="B91" s="13" t="str">
        <f>HYPERLINK("http://www.upworthy.com/don-drapers-secret-relationship-is-no-longer-secret","http://www.upworthy.com/don-drapers-secret-relationship-is-no-longer-secret")</f>
        <v>http://www.upworthy.com/don-drapers-secret-relationship-is-no-longer-secret</v>
      </c>
      <c r="C91" s="5">
        <v>53</v>
      </c>
      <c r="D91" s="5" t="s">
        <v>219</v>
      </c>
      <c r="E91" s="5" t="s">
        <v>219</v>
      </c>
      <c r="F91" s="5"/>
      <c r="G91" s="5" t="s">
        <v>219</v>
      </c>
      <c r="H91" s="5"/>
      <c r="I91" s="5" t="s">
        <v>219</v>
      </c>
      <c r="J91" s="5">
        <v>208</v>
      </c>
      <c r="K91" s="5">
        <v>147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</row>
    <row r="92">
      <c r="A92" s="20" t="s">
        <v>2509</v>
      </c>
      <c r="B92" s="13" t="str">
        <f>HYPERLINK("http://www.upworthy.com/dont-believe-in-working-for-free-too-late","http://www.upworthy.com/dont-believe-in-working-for-free-too-late")</f>
        <v>http://www.upworthy.com/dont-believe-in-working-for-free-too-late</v>
      </c>
      <c r="C92" s="5">
        <v>45</v>
      </c>
      <c r="D92" s="5" t="s">
        <v>219</v>
      </c>
      <c r="E92" s="5" t="s">
        <v>218</v>
      </c>
      <c r="F92" s="5"/>
      <c r="G92" s="5" t="s">
        <v>219</v>
      </c>
      <c r="H92" s="5"/>
      <c r="I92" s="5" t="s">
        <v>219</v>
      </c>
      <c r="J92" s="5">
        <v>2</v>
      </c>
      <c r="K92" s="5">
        <v>20</v>
      </c>
      <c r="L92" s="5">
        <v>6681</v>
      </c>
      <c r="M92" s="5">
        <v>30690</v>
      </c>
      <c r="N92" s="5">
        <v>34</v>
      </c>
      <c r="O92" s="5">
        <v>55</v>
      </c>
      <c r="P92" s="5">
        <v>0</v>
      </c>
      <c r="Q92" s="5">
        <v>0</v>
      </c>
      <c r="R92" s="5">
        <v>2</v>
      </c>
      <c r="S92" s="5">
        <v>0</v>
      </c>
      <c r="T92" s="5">
        <v>0</v>
      </c>
      <c r="U92" s="5">
        <v>0</v>
      </c>
    </row>
    <row r="93">
      <c r="A93" s="20" t="s">
        <v>2510</v>
      </c>
      <c r="B93" s="13" t="str">
        <f>HYPERLINK("http://www.upworthy.com/donald-trump-has-pissed-off-scotland","http://www.upworthy.com/donald-trump-has-pissed-off-scotland")</f>
        <v>http://www.upworthy.com/donald-trump-has-pissed-off-scotland</v>
      </c>
      <c r="C93" s="5">
        <v>37</v>
      </c>
      <c r="D93" s="5" t="s">
        <v>219</v>
      </c>
      <c r="E93" s="5" t="s">
        <v>219</v>
      </c>
      <c r="F93" s="5"/>
      <c r="G93" s="5" t="s">
        <v>219</v>
      </c>
      <c r="H93" s="5"/>
      <c r="I93" s="5" t="s">
        <v>219</v>
      </c>
      <c r="J93" s="5">
        <v>509</v>
      </c>
      <c r="K93" s="5">
        <v>246</v>
      </c>
      <c r="L93" s="5">
        <v>73</v>
      </c>
      <c r="M93" s="5">
        <v>706</v>
      </c>
      <c r="N93" s="5">
        <v>2</v>
      </c>
      <c r="O93" s="5">
        <v>2</v>
      </c>
      <c r="P93" s="5">
        <v>1</v>
      </c>
      <c r="Q93" s="5">
        <v>1</v>
      </c>
      <c r="R93" s="5">
        <v>0</v>
      </c>
      <c r="S93" s="5">
        <v>0</v>
      </c>
      <c r="T93" s="5">
        <v>1</v>
      </c>
      <c r="U93" s="5">
        <v>0</v>
      </c>
    </row>
    <row r="94">
      <c r="A94" s="20" t="s">
        <v>2511</v>
      </c>
      <c r="B94" s="13" t="str">
        <f>HYPERLINK("http://www.upworthy.com/dumbledore-is-gay-harry-potter-has-this-to-say","http://www.upworthy.com/dumbledore-is-gay-harry-potter-has-this-to-say")</f>
        <v>http://www.upworthy.com/dumbledore-is-gay-harry-potter-has-this-to-say</v>
      </c>
      <c r="C94" s="5">
        <v>49</v>
      </c>
      <c r="D94" s="5" t="s">
        <v>219</v>
      </c>
      <c r="E94" s="5" t="s">
        <v>219</v>
      </c>
      <c r="F94" s="5"/>
      <c r="G94" s="5" t="s">
        <v>219</v>
      </c>
      <c r="H94" s="5"/>
      <c r="I94" s="5" t="s">
        <v>218</v>
      </c>
      <c r="J94" s="5">
        <v>1315</v>
      </c>
      <c r="K94" s="5">
        <v>512</v>
      </c>
      <c r="L94" s="5">
        <v>3</v>
      </c>
      <c r="M94" s="5">
        <v>782</v>
      </c>
      <c r="N94" s="5">
        <v>13</v>
      </c>
      <c r="O94" s="5">
        <v>1</v>
      </c>
      <c r="P94" s="5">
        <v>1</v>
      </c>
      <c r="Q94" s="5">
        <v>1</v>
      </c>
      <c r="R94" s="5">
        <v>0</v>
      </c>
      <c r="S94" s="5">
        <v>0</v>
      </c>
      <c r="T94" s="5">
        <v>0</v>
      </c>
      <c r="U94" s="5">
        <v>0</v>
      </c>
    </row>
    <row r="95">
      <c r="A95" s="20" t="s">
        <v>2512</v>
      </c>
      <c r="B95" s="13" t="str">
        <f>HYPERLINK("http://www.upworthy.com/ellen-pushes-her-homosexual-values-on-america-kindess-respect-equality","http://www.upworthy.com/ellen-pushes-her-homosexual-values-on-america-kindess-respect-equality")</f>
        <v>http://www.upworthy.com/ellen-pushes-her-homosexual-values-on-america-kindess-respect-equality</v>
      </c>
      <c r="C95" s="5">
        <v>80</v>
      </c>
      <c r="D95" s="5" t="s">
        <v>219</v>
      </c>
      <c r="E95" s="5" t="s">
        <v>219</v>
      </c>
      <c r="F95" s="5"/>
      <c r="G95" s="5" t="s">
        <v>219</v>
      </c>
      <c r="H95" s="5"/>
      <c r="I95" s="5" t="s">
        <v>219</v>
      </c>
      <c r="J95" s="5">
        <v>11534</v>
      </c>
      <c r="K95" s="5">
        <v>3712</v>
      </c>
      <c r="L95" s="5">
        <v>241</v>
      </c>
      <c r="M95" s="5">
        <v>2340</v>
      </c>
      <c r="N95" s="5">
        <v>3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>
      <c r="A96" s="20" t="s">
        <v>2513</v>
      </c>
      <c r="B96" s="13" t="str">
        <f>HYPERLINK("http://www.upworthy.com/enh-who-needs-their-kids-to-breathe-anyway-4","http://www.upworthy.com/enh-who-needs-their-kids-to-breathe-anyway-4")</f>
        <v>http://www.upworthy.com/enh-who-needs-their-kids-to-breathe-anyway-4</v>
      </c>
      <c r="C96" s="5">
        <v>45</v>
      </c>
      <c r="D96" s="5" t="s">
        <v>219</v>
      </c>
      <c r="E96" s="5" t="s">
        <v>218</v>
      </c>
      <c r="F96" s="5"/>
      <c r="G96" s="5" t="s">
        <v>219</v>
      </c>
      <c r="H96" s="5"/>
      <c r="I96" s="5" t="s">
        <v>219</v>
      </c>
      <c r="J96" s="5">
        <v>0</v>
      </c>
      <c r="K96" s="5">
        <v>0</v>
      </c>
      <c r="L96" s="5">
        <v>611</v>
      </c>
      <c r="M96" s="5">
        <v>6737</v>
      </c>
      <c r="N96" s="5">
        <v>35</v>
      </c>
      <c r="O96" s="5">
        <v>14</v>
      </c>
      <c r="P96" s="5">
        <v>4</v>
      </c>
      <c r="Q96" s="5">
        <v>4</v>
      </c>
      <c r="R96" s="5">
        <v>7</v>
      </c>
      <c r="S96" s="5">
        <v>1</v>
      </c>
      <c r="T96" s="5">
        <v>1</v>
      </c>
      <c r="U96" s="5">
        <v>0</v>
      </c>
    </row>
    <row r="97">
      <c r="A97" s="20" t="s">
        <v>2514</v>
      </c>
      <c r="B97" s="13" t="str">
        <f>HYPERLINK("http://www.upworthy.com/espn-breaks-its-homophobia-streak-with-openly-gay-male-bowler","http://www.upworthy.com/espn-breaks-its-homophobia-streak-with-openly-gay-male-bowler")</f>
        <v>http://www.upworthy.com/espn-breaks-its-homophobia-streak-with-openly-gay-male-bowler</v>
      </c>
      <c r="C97" s="5">
        <v>61</v>
      </c>
      <c r="D97" s="5" t="s">
        <v>219</v>
      </c>
      <c r="E97" s="5" t="s">
        <v>219</v>
      </c>
      <c r="F97" s="5"/>
      <c r="G97" s="5" t="s">
        <v>219</v>
      </c>
      <c r="H97" s="5"/>
      <c r="I97" s="5" t="s">
        <v>218</v>
      </c>
      <c r="J97" s="5">
        <v>966</v>
      </c>
      <c r="K97" s="5">
        <v>296</v>
      </c>
      <c r="L97" s="5">
        <v>540</v>
      </c>
      <c r="M97" s="5">
        <v>5040</v>
      </c>
      <c r="N97" s="5">
        <v>9</v>
      </c>
      <c r="O97" s="5">
        <v>2</v>
      </c>
      <c r="P97" s="5">
        <v>0</v>
      </c>
      <c r="Q97" s="5">
        <v>0</v>
      </c>
      <c r="R97" s="5">
        <v>0</v>
      </c>
      <c r="S97" s="5">
        <v>0</v>
      </c>
      <c r="T97" s="5">
        <v>1</v>
      </c>
      <c r="U97" s="5">
        <v>0</v>
      </c>
    </row>
    <row r="98">
      <c r="A98" s="20" t="s">
        <v>2515</v>
      </c>
      <c r="B98" s="13" t="str">
        <f>HYPERLINK("http://www.upworthy.com/every-beauty-ad-ever-in-58-seconds","http://www.upworthy.com/every-beauty-ad-ever-in-58-seconds")</f>
        <v>http://www.upworthy.com/every-beauty-ad-ever-in-58-seconds</v>
      </c>
      <c r="C98" s="5">
        <v>35</v>
      </c>
      <c r="D98" s="5" t="s">
        <v>219</v>
      </c>
      <c r="E98" s="5" t="s">
        <v>219</v>
      </c>
      <c r="F98" s="5"/>
      <c r="G98" s="5" t="s">
        <v>219</v>
      </c>
      <c r="H98" s="5"/>
      <c r="I98" s="5" t="s">
        <v>219</v>
      </c>
      <c r="J98" s="5">
        <v>6265</v>
      </c>
      <c r="K98" s="5">
        <v>6158</v>
      </c>
      <c r="L98" s="5">
        <v>1364</v>
      </c>
      <c r="M98" s="5">
        <v>9169</v>
      </c>
      <c r="N98" s="5">
        <v>20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</row>
    <row r="99">
      <c r="A99" s="20" t="s">
        <v>2516</v>
      </c>
      <c r="B99" s="13" t="str">
        <f>HYPERLINK("http://www.upworthy.com/every-biblical-argument-against-being-gay-debunked-biblically","http://www.upworthy.com/every-biblical-argument-against-being-gay-debunked-biblically")</f>
        <v>http://www.upworthy.com/every-biblical-argument-against-being-gay-debunked-biblically</v>
      </c>
      <c r="C99" s="5">
        <v>62</v>
      </c>
      <c r="D99" s="5" t="s">
        <v>219</v>
      </c>
      <c r="E99" s="5" t="s">
        <v>219</v>
      </c>
      <c r="F99" s="5"/>
      <c r="G99" s="5" t="s">
        <v>219</v>
      </c>
      <c r="H99" s="5"/>
      <c r="I99" s="5" t="s">
        <v>218</v>
      </c>
      <c r="J99" s="5">
        <v>13815</v>
      </c>
      <c r="K99" s="5">
        <v>18542</v>
      </c>
      <c r="L99" s="5">
        <v>5</v>
      </c>
      <c r="M99" s="5">
        <v>1797</v>
      </c>
      <c r="N99" s="5">
        <v>36</v>
      </c>
      <c r="O99" s="5">
        <v>10</v>
      </c>
      <c r="P99" s="5">
        <v>0</v>
      </c>
      <c r="Q99" s="5">
        <v>0</v>
      </c>
      <c r="R99" s="5">
        <v>0</v>
      </c>
      <c r="S99" s="5">
        <v>1</v>
      </c>
      <c r="T99" s="5">
        <v>0</v>
      </c>
      <c r="U99" s="5">
        <v>0</v>
      </c>
    </row>
    <row r="100">
      <c r="A100" s="20" t="s">
        <v>2517</v>
      </c>
      <c r="B100" s="13" t="str">
        <f>HYPERLINK("http://www.upworthy.com/everyone-should-know-what-this-cop-has-done","http://www.upworthy.com/everyone-should-know-what-this-cop-has-done")</f>
        <v>http://www.upworthy.com/everyone-should-know-what-this-cop-has-done</v>
      </c>
      <c r="C100" s="5">
        <v>44</v>
      </c>
      <c r="D100" s="5" t="s">
        <v>219</v>
      </c>
      <c r="E100" s="5" t="s">
        <v>219</v>
      </c>
      <c r="F100" s="5"/>
      <c r="G100" s="5" t="s">
        <v>219</v>
      </c>
      <c r="H100" s="5"/>
      <c r="I100" s="5" t="s">
        <v>219</v>
      </c>
      <c r="J100" s="5">
        <v>99584</v>
      </c>
      <c r="K100" s="5">
        <v>39154</v>
      </c>
      <c r="L100" s="5">
        <v>918</v>
      </c>
      <c r="M100" s="5">
        <v>6813</v>
      </c>
      <c r="N100" s="5">
        <v>90</v>
      </c>
      <c r="O100" s="5">
        <v>2</v>
      </c>
      <c r="P100" s="5">
        <v>4</v>
      </c>
      <c r="Q100" s="5">
        <v>4</v>
      </c>
      <c r="R100" s="5">
        <v>0</v>
      </c>
      <c r="S100" s="5">
        <v>1</v>
      </c>
      <c r="T100" s="5">
        <v>0</v>
      </c>
      <c r="U100" s="5">
        <v>0</v>
      </c>
    </row>
    <row r="101">
      <c r="A101" s="20" t="s">
        <v>2518</v>
      </c>
      <c r="B101" s="13" t="str">
        <f>HYPERLINK("http://www.upworthy.com/everything-about-him-screams-creepy-until-he-speaks-2","http://www.upworthy.com/everything-about-him-screams-creepy-until-he-speaks-2")</f>
        <v>http://www.upworthy.com/everything-about-him-screams-creepy-until-he-speaks-2</v>
      </c>
      <c r="C101" s="5">
        <v>61</v>
      </c>
      <c r="D101" s="5" t="s">
        <v>219</v>
      </c>
      <c r="E101" s="5" t="s">
        <v>219</v>
      </c>
      <c r="F101" s="5"/>
      <c r="G101" s="5" t="s">
        <v>219</v>
      </c>
      <c r="H101" s="5"/>
      <c r="I101" s="5" t="s">
        <v>219</v>
      </c>
      <c r="J101" s="5">
        <v>3687</v>
      </c>
      <c r="K101" s="5">
        <v>2153</v>
      </c>
      <c r="L101" s="5">
        <v>56</v>
      </c>
      <c r="M101" s="5">
        <v>728</v>
      </c>
      <c r="N101" s="5">
        <v>0</v>
      </c>
      <c r="O101" s="5">
        <v>3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>
      <c r="A102" s="20" t="s">
        <v>2519</v>
      </c>
      <c r="B102" s="13" t="str">
        <f>HYPERLINK("http://www.upworthy.com/exposed-mitt-romneys-scandalous-gay-past","http://www.upworthy.com/exposed-mitt-romneys-scandalous-gay-past")</f>
        <v>http://www.upworthy.com/exposed-mitt-romneys-scandalous-gay-past</v>
      </c>
      <c r="C102" s="5">
        <v>44</v>
      </c>
      <c r="D102" s="5" t="s">
        <v>219</v>
      </c>
      <c r="E102" s="5" t="s">
        <v>219</v>
      </c>
      <c r="F102" s="5"/>
      <c r="G102" s="5" t="s">
        <v>219</v>
      </c>
      <c r="H102" s="5"/>
      <c r="I102" s="5" t="s">
        <v>218</v>
      </c>
      <c r="J102" s="5">
        <v>195</v>
      </c>
      <c r="K102" s="5">
        <v>182</v>
      </c>
      <c r="L102" s="5">
        <v>663</v>
      </c>
      <c r="M102" s="5">
        <v>4003</v>
      </c>
      <c r="N102" s="5">
        <v>11</v>
      </c>
      <c r="O102" s="5">
        <v>1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>
      <c r="A103" s="20" t="s">
        <v>2520</v>
      </c>
      <c r="B103" s="13" t="str">
        <f>HYPERLINK("http://www.upworthy.com/exposed-walmarts-hostile-unlivable-work-environment-video","http://www.upworthy.com/exposed-walmarts-hostile-unlivable-work-environment-video")</f>
        <v>http://www.upworthy.com/exposed-walmarts-hostile-unlivable-work-environment-video</v>
      </c>
      <c r="C103" s="5">
        <v>62</v>
      </c>
      <c r="D103" s="5" t="s">
        <v>219</v>
      </c>
      <c r="E103" s="5" t="s">
        <v>219</v>
      </c>
      <c r="F103" s="5"/>
      <c r="G103" s="5" t="s">
        <v>219</v>
      </c>
      <c r="H103" s="5"/>
      <c r="I103" s="5" t="s">
        <v>219</v>
      </c>
      <c r="J103" s="5">
        <v>2520</v>
      </c>
      <c r="K103" s="5">
        <v>1526</v>
      </c>
      <c r="L103" s="5">
        <v>56</v>
      </c>
      <c r="M103" s="5">
        <v>276</v>
      </c>
      <c r="N103" s="5">
        <v>2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>
      <c r="A104" s="20" t="s">
        <v>2521</v>
      </c>
      <c r="B104" s="13" t="str">
        <f>HYPERLINK("http://www.upworthy.com/fact-check-five-blatant-lies-from-paul-ryans-convention-speech","http://www.upworthy.com/fact-check-five-blatant-lies-from-paul-ryans-convention-speech")</f>
        <v>http://www.upworthy.com/fact-check-five-blatant-lies-from-paul-ryans-convention-speech</v>
      </c>
      <c r="C104" s="5">
        <v>61</v>
      </c>
      <c r="D104" s="5" t="s">
        <v>219</v>
      </c>
      <c r="E104" s="5" t="s">
        <v>219</v>
      </c>
      <c r="F104" s="5"/>
      <c r="G104" s="5" t="s">
        <v>219</v>
      </c>
      <c r="H104" s="5"/>
      <c r="I104" s="5" t="s">
        <v>219</v>
      </c>
      <c r="J104" s="5">
        <v>1</v>
      </c>
      <c r="K104" s="5">
        <v>14550</v>
      </c>
      <c r="L104" s="5">
        <v>741</v>
      </c>
      <c r="M104" s="5">
        <v>3457</v>
      </c>
      <c r="N104" s="5">
        <v>19</v>
      </c>
      <c r="O104" s="5">
        <v>3</v>
      </c>
      <c r="P104" s="5">
        <v>0</v>
      </c>
      <c r="Q104" s="5">
        <v>0</v>
      </c>
      <c r="R104" s="5">
        <v>3</v>
      </c>
      <c r="S104" s="5">
        <v>0</v>
      </c>
      <c r="T104" s="5">
        <v>1</v>
      </c>
      <c r="U104" s="5">
        <v>0</v>
      </c>
    </row>
    <row r="105">
      <c r="A105" s="20" t="s">
        <v>2522</v>
      </c>
      <c r="B105" s="13" t="str">
        <f>HYPERLINK("http://www.upworthy.com/fast-foods-secret-weapon-in-the-war-on-salad","http://www.upworthy.com/fast-foods-secret-weapon-in-the-war-on-salad")</f>
        <v>http://www.upworthy.com/fast-foods-secret-weapon-in-the-war-on-salad</v>
      </c>
      <c r="C105" s="5">
        <v>46</v>
      </c>
      <c r="D105" s="5" t="s">
        <v>219</v>
      </c>
      <c r="E105" s="5" t="s">
        <v>219</v>
      </c>
      <c r="F105" s="5"/>
      <c r="G105" s="5" t="s">
        <v>219</v>
      </c>
      <c r="H105" s="5"/>
      <c r="I105" s="5" t="s">
        <v>219</v>
      </c>
      <c r="J105" s="5">
        <v>1</v>
      </c>
      <c r="K105" s="5">
        <v>6</v>
      </c>
      <c r="L105" s="5">
        <v>0</v>
      </c>
      <c r="M105" s="5">
        <v>0</v>
      </c>
      <c r="N105" s="5">
        <v>24</v>
      </c>
      <c r="O105" s="5">
        <v>1</v>
      </c>
      <c r="P105" s="5">
        <v>62</v>
      </c>
      <c r="Q105" s="5">
        <v>62</v>
      </c>
      <c r="R105" s="5">
        <v>0</v>
      </c>
      <c r="S105" s="5">
        <v>0</v>
      </c>
      <c r="T105" s="5">
        <v>61</v>
      </c>
      <c r="U105" s="5">
        <v>0</v>
      </c>
    </row>
    <row r="106">
      <c r="A106" s="20" t="s">
        <v>2523</v>
      </c>
      <c r="B106" s="13" t="str">
        <f>HYPERLINK("http://www.upworthy.com/flying-pig-rescues-animals-from-factory-farming-video","http://www.upworthy.com/flying-pig-rescues-animals-from-factory-farming-video")</f>
        <v>http://www.upworthy.com/flying-pig-rescues-animals-from-factory-farming-video</v>
      </c>
      <c r="C106" s="5">
        <v>56</v>
      </c>
      <c r="D106" s="5" t="s">
        <v>219</v>
      </c>
      <c r="E106" s="5" t="s">
        <v>219</v>
      </c>
      <c r="F106" s="5"/>
      <c r="G106" s="5" t="s">
        <v>219</v>
      </c>
      <c r="H106" s="5"/>
      <c r="I106" s="5" t="s">
        <v>219</v>
      </c>
      <c r="J106" s="5">
        <v>478</v>
      </c>
      <c r="K106" s="5">
        <v>245</v>
      </c>
      <c r="L106" s="5">
        <v>325</v>
      </c>
      <c r="M106" s="5">
        <v>2527</v>
      </c>
      <c r="N106" s="5">
        <v>5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</row>
    <row r="107">
      <c r="A107" s="20" t="s">
        <v>2524</v>
      </c>
      <c r="B107" s="13" t="str">
        <f>HYPERLINK("http://www.upworthy.com/fox-news-awkwardly-tries-to-play-the-race-card-again","http://www.upworthy.com/fox-news-awkwardly-tries-to-play-the-race-card-again")</f>
        <v>http://www.upworthy.com/fox-news-awkwardly-tries-to-play-the-race-card-again</v>
      </c>
      <c r="C107" s="5">
        <v>55</v>
      </c>
      <c r="D107" s="5" t="s">
        <v>219</v>
      </c>
      <c r="E107" s="5" t="s">
        <v>219</v>
      </c>
      <c r="F107" s="5"/>
      <c r="G107" s="5" t="s">
        <v>219</v>
      </c>
      <c r="H107" s="5"/>
      <c r="I107" s="5" t="s">
        <v>219</v>
      </c>
      <c r="J107" s="5">
        <v>0</v>
      </c>
      <c r="K107" s="5">
        <v>0</v>
      </c>
      <c r="L107" s="5">
        <v>5981</v>
      </c>
      <c r="M107" s="5">
        <v>35408</v>
      </c>
      <c r="N107" s="5">
        <v>57</v>
      </c>
      <c r="O107" s="5">
        <v>30</v>
      </c>
      <c r="P107" s="5">
        <v>0</v>
      </c>
      <c r="Q107" s="5">
        <v>0</v>
      </c>
      <c r="R107" s="5">
        <v>5</v>
      </c>
      <c r="S107" s="5">
        <v>0</v>
      </c>
      <c r="T107" s="5">
        <v>2</v>
      </c>
      <c r="U107" s="5">
        <v>0</v>
      </c>
    </row>
    <row r="108">
      <c r="A108" s="20" t="s">
        <v>2525</v>
      </c>
      <c r="B108" s="13" t="str">
        <f>HYPERLINK("http://www.upworthy.com/from-honorably-discharged-to-absolutely-nothing-an-american-tragedy-2","http://www.upworthy.com/from-honorably-discharged-to-absolutely-nothing-an-american-tragedy-2")</f>
        <v>http://www.upworthy.com/from-honorably-discharged-to-absolutely-nothing-an-american-tragedy-2</v>
      </c>
      <c r="C108" s="5">
        <v>68</v>
      </c>
      <c r="D108" s="5" t="s">
        <v>219</v>
      </c>
      <c r="E108" s="5" t="s">
        <v>219</v>
      </c>
      <c r="F108" s="5"/>
      <c r="G108" s="5" t="s">
        <v>219</v>
      </c>
      <c r="H108" s="5"/>
      <c r="I108" s="5" t="s">
        <v>219</v>
      </c>
      <c r="J108" s="5">
        <v>0</v>
      </c>
      <c r="K108" s="5">
        <v>0</v>
      </c>
      <c r="L108" s="5">
        <v>5612</v>
      </c>
      <c r="M108" s="5">
        <v>27614</v>
      </c>
      <c r="N108" s="5">
        <v>54</v>
      </c>
      <c r="O108" s="5">
        <v>28</v>
      </c>
      <c r="P108" s="5">
        <v>0</v>
      </c>
      <c r="Q108" s="5">
        <v>0</v>
      </c>
      <c r="R108" s="5">
        <v>0</v>
      </c>
      <c r="S108" s="5">
        <v>0</v>
      </c>
      <c r="T108" s="5">
        <v>3</v>
      </c>
      <c r="U108" s="5">
        <v>0</v>
      </c>
    </row>
    <row r="109">
      <c r="A109" s="20" t="s">
        <v>2526</v>
      </c>
      <c r="B109" s="13" t="str">
        <f>HYPERLINK("http://www.upworthy.com/gender-equality-beyonce-calls-bullsht","http://www.upworthy.com/gender-equality-beyonce-calls-bullsht")</f>
        <v>http://www.upworthy.com/gender-equality-beyonce-calls-bullsht</v>
      </c>
      <c r="C109" s="5">
        <v>41</v>
      </c>
      <c r="D109" s="5" t="s">
        <v>219</v>
      </c>
      <c r="E109" s="5" t="s">
        <v>218</v>
      </c>
      <c r="F109" s="5"/>
      <c r="G109" s="5" t="s">
        <v>219</v>
      </c>
      <c r="H109" s="5"/>
      <c r="I109" s="5" t="s">
        <v>219</v>
      </c>
      <c r="J109" s="5">
        <v>3701</v>
      </c>
      <c r="K109" s="5">
        <v>667</v>
      </c>
      <c r="L109" s="5">
        <v>545</v>
      </c>
      <c r="M109" s="5">
        <v>6213</v>
      </c>
      <c r="N109" s="5">
        <v>12</v>
      </c>
      <c r="O109" s="5">
        <v>9</v>
      </c>
      <c r="P109" s="5">
        <v>1</v>
      </c>
      <c r="Q109" s="5">
        <v>1</v>
      </c>
      <c r="R109" s="5">
        <v>4</v>
      </c>
      <c r="S109" s="5">
        <v>0</v>
      </c>
      <c r="T109" s="5">
        <v>0</v>
      </c>
      <c r="U109" s="5">
        <v>0</v>
      </c>
    </row>
    <row r="110">
      <c r="A110" s="20" t="s">
        <v>2527</v>
      </c>
      <c r="B110" s="13" t="str">
        <f>HYPERLINK("http://www.upworthy.com/george-orwells-last-words-were-kind-of-orwellian","http://www.upworthy.com/george-orwells-last-words-were-kind-of-orwellian")</f>
        <v>http://www.upworthy.com/george-orwells-last-words-were-kind-of-orwellian</v>
      </c>
      <c r="C110" s="5">
        <v>50</v>
      </c>
      <c r="D110" s="5" t="s">
        <v>219</v>
      </c>
      <c r="E110" s="5" t="s">
        <v>219</v>
      </c>
      <c r="F110" s="5"/>
      <c r="G110" s="5" t="s">
        <v>219</v>
      </c>
      <c r="H110" s="5"/>
      <c r="I110" s="5" t="s">
        <v>219</v>
      </c>
      <c r="J110" s="5">
        <v>1172</v>
      </c>
      <c r="K110" s="5">
        <v>1366</v>
      </c>
      <c r="L110" s="5">
        <v>166</v>
      </c>
      <c r="M110" s="5">
        <v>1954</v>
      </c>
      <c r="N110" s="5">
        <v>7</v>
      </c>
      <c r="O110" s="5">
        <v>0</v>
      </c>
      <c r="P110" s="5">
        <v>2</v>
      </c>
      <c r="Q110" s="5">
        <v>2</v>
      </c>
      <c r="R110" s="5">
        <v>0</v>
      </c>
      <c r="S110" s="5">
        <v>0</v>
      </c>
      <c r="T110" s="5">
        <v>0</v>
      </c>
      <c r="U110" s="5">
        <v>0</v>
      </c>
    </row>
    <row r="111">
      <c r="A111" s="20" t="s">
        <v>2528</v>
      </c>
      <c r="B111" s="13" t="str">
        <f>HYPERLINK("http://www.upworthy.com/getting-past-some-serious-differences-for-a-higher-purpose","http://www.upworthy.com/getting-past-some-serious-differences-for-a-higher-purpose")</f>
        <v>http://www.upworthy.com/getting-past-some-serious-differences-for-a-higher-purpose</v>
      </c>
      <c r="C111" s="5">
        <v>58</v>
      </c>
      <c r="D111" s="5" t="s">
        <v>219</v>
      </c>
      <c r="E111" s="5" t="s">
        <v>219</v>
      </c>
      <c r="F111" s="5"/>
      <c r="G111" s="5" t="s">
        <v>219</v>
      </c>
      <c r="H111" s="5"/>
      <c r="I111" s="5" t="s">
        <v>219</v>
      </c>
      <c r="J111" s="5">
        <v>0</v>
      </c>
      <c r="K111" s="5">
        <v>1147</v>
      </c>
      <c r="L111" s="5">
        <v>108</v>
      </c>
      <c r="M111" s="5">
        <v>916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</row>
    <row r="112">
      <c r="A112" s="20" t="s">
        <v>2529</v>
      </c>
      <c r="B112" s="13" t="str">
        <f>HYPERLINK("http://www.upworthy.com/girl-on-girl-not-as-sexy-as-it-sounds","http://www.upworthy.com/girl-on-girl-not-as-sexy-as-it-sounds")</f>
        <v>http://www.upworthy.com/girl-on-girl-not-as-sexy-as-it-sounds</v>
      </c>
      <c r="C112" s="5">
        <v>39</v>
      </c>
      <c r="D112" s="5" t="s">
        <v>219</v>
      </c>
      <c r="E112" s="5" t="s">
        <v>219</v>
      </c>
      <c r="F112" s="5"/>
      <c r="G112" s="5" t="s">
        <v>219</v>
      </c>
      <c r="H112" s="5"/>
      <c r="I112" s="5" t="s">
        <v>219</v>
      </c>
      <c r="J112" s="5">
        <v>4651</v>
      </c>
      <c r="K112" s="5">
        <v>2909</v>
      </c>
      <c r="L112" s="5">
        <v>292</v>
      </c>
      <c r="M112" s="5">
        <v>2108</v>
      </c>
      <c r="N112" s="5">
        <v>12</v>
      </c>
      <c r="O112" s="5">
        <v>1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</row>
    <row r="113">
      <c r="A113" s="20" t="s">
        <v>2530</v>
      </c>
      <c r="B113" s="13" t="str">
        <f>HYPERLINK("http://www.upworthy.com/girls-dont-run-the-world-but-they-should","http://www.upworthy.com/girls-dont-run-the-world-but-they-should")</f>
        <v>http://www.upworthy.com/girls-dont-run-the-world-but-they-should</v>
      </c>
      <c r="C113" s="5">
        <v>44</v>
      </c>
      <c r="D113" s="5" t="s">
        <v>219</v>
      </c>
      <c r="E113" s="5" t="s">
        <v>219</v>
      </c>
      <c r="F113" s="5"/>
      <c r="G113" s="5" t="s">
        <v>219</v>
      </c>
      <c r="H113" s="5"/>
      <c r="I113" s="5" t="s">
        <v>219</v>
      </c>
      <c r="J113" s="5">
        <v>1</v>
      </c>
      <c r="K113" s="5">
        <v>8</v>
      </c>
      <c r="L113" s="5">
        <v>166</v>
      </c>
      <c r="M113" s="5">
        <v>1954</v>
      </c>
      <c r="N113" s="5">
        <v>7</v>
      </c>
      <c r="O113" s="5">
        <v>0</v>
      </c>
      <c r="P113" s="5">
        <v>2</v>
      </c>
      <c r="Q113" s="5">
        <v>2</v>
      </c>
      <c r="R113" s="5">
        <v>0</v>
      </c>
      <c r="S113" s="5">
        <v>0</v>
      </c>
      <c r="T113" s="5">
        <v>0</v>
      </c>
      <c r="U113" s="5">
        <v>0</v>
      </c>
    </row>
    <row r="114">
      <c r="A114" s="20" t="s">
        <v>2531</v>
      </c>
      <c r="B114" s="13" t="str">
        <f>HYPERLINK("http://www.upworthy.com/give-me-birth-control-or-give-me-weasel-testicles","http://www.upworthy.com/give-me-birth-control-or-give-me-weasel-testicles")</f>
        <v>http://www.upworthy.com/give-me-birth-control-or-give-me-weasel-testicles</v>
      </c>
      <c r="C114" s="5">
        <v>50</v>
      </c>
      <c r="D114" s="5" t="s">
        <v>219</v>
      </c>
      <c r="E114" s="5" t="s">
        <v>219</v>
      </c>
      <c r="F114" s="5"/>
      <c r="G114" s="5" t="s">
        <v>219</v>
      </c>
      <c r="H114" s="5"/>
      <c r="I114" s="5" t="s">
        <v>219</v>
      </c>
      <c r="J114" s="5">
        <v>458</v>
      </c>
      <c r="K114" s="5">
        <v>3</v>
      </c>
      <c r="L114" s="5">
        <v>108</v>
      </c>
      <c r="M114" s="5">
        <v>916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</row>
    <row r="115">
      <c r="A115" s="20" t="s">
        <v>2532</v>
      </c>
      <c r="B115" s="13" t="str">
        <f>HYPERLINK("http://www.upworthy.com/giving-soap-on-a-rope-a-whole-new-meaning","http://www.upworthy.com/giving-soap-on-a-rope-a-whole-new-meaning")</f>
        <v>http://www.upworthy.com/giving-soap-on-a-rope-a-whole-new-meaning</v>
      </c>
      <c r="C115" s="5">
        <v>42</v>
      </c>
      <c r="D115" s="5" t="s">
        <v>219</v>
      </c>
      <c r="E115" s="5" t="s">
        <v>219</v>
      </c>
      <c r="F115" s="5"/>
      <c r="G115" s="5" t="s">
        <v>219</v>
      </c>
      <c r="H115" s="5"/>
      <c r="I115" s="5" t="s">
        <v>219</v>
      </c>
      <c r="J115" s="5">
        <v>0</v>
      </c>
      <c r="K115" s="5">
        <v>0</v>
      </c>
      <c r="L115" s="5">
        <v>292</v>
      </c>
      <c r="M115" s="5">
        <v>2108</v>
      </c>
      <c r="N115" s="5">
        <v>12</v>
      </c>
      <c r="O115" s="5">
        <v>1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</row>
    <row r="116">
      <c r="A116" s="20" t="s">
        <v>2533</v>
      </c>
      <c r="B116" s="13" t="str">
        <f>HYPERLINK("http://www.upworthy.com/gorgeous-image-of-nelson-mandela-taking-on-the-impossible","http://www.upworthy.com/gorgeous-image-of-nelson-mandela-taking-on-the-impossible")</f>
        <v>http://www.upworthy.com/gorgeous-image-of-nelson-mandela-taking-on-the-impossible</v>
      </c>
      <c r="C116" s="5">
        <v>57</v>
      </c>
      <c r="D116" s="5" t="s">
        <v>219</v>
      </c>
      <c r="E116" s="5" t="s">
        <v>219</v>
      </c>
      <c r="F116" s="5"/>
      <c r="G116" s="5" t="s">
        <v>219</v>
      </c>
      <c r="H116" s="5"/>
      <c r="I116" s="5" t="s">
        <v>219</v>
      </c>
      <c r="J116" s="5">
        <v>0</v>
      </c>
      <c r="K116" s="5">
        <v>0</v>
      </c>
      <c r="L116" s="5">
        <v>5582</v>
      </c>
      <c r="M116" s="5">
        <v>64142</v>
      </c>
      <c r="N116" s="5">
        <v>46</v>
      </c>
      <c r="O116" s="5">
        <v>19</v>
      </c>
      <c r="P116" s="5">
        <v>0</v>
      </c>
      <c r="Q116" s="5">
        <v>0</v>
      </c>
      <c r="R116" s="5">
        <v>0</v>
      </c>
      <c r="S116" s="5">
        <v>1</v>
      </c>
      <c r="T116" s="5">
        <v>0</v>
      </c>
      <c r="U116" s="5">
        <v>0</v>
      </c>
    </row>
    <row r="117">
      <c r="A117" s="20" t="s">
        <v>2534</v>
      </c>
      <c r="B117" s="13" t="str">
        <f>HYPERLINK("http://www.upworthy.com/great-advice-for-aliens-that-want-to-destroy-earth","http://www.upworthy.com/great-advice-for-aliens-that-want-to-destroy-earth")</f>
        <v>http://www.upworthy.com/great-advice-for-aliens-that-want-to-destroy-earth</v>
      </c>
      <c r="C117" s="5">
        <v>51</v>
      </c>
      <c r="D117" s="5" t="s">
        <v>219</v>
      </c>
      <c r="E117" s="5" t="s">
        <v>219</v>
      </c>
      <c r="F117" s="5"/>
      <c r="G117" s="5" t="s">
        <v>219</v>
      </c>
      <c r="H117" s="5"/>
      <c r="I117" s="5" t="s">
        <v>219</v>
      </c>
      <c r="J117" s="5">
        <v>0</v>
      </c>
      <c r="K117" s="5">
        <v>0</v>
      </c>
      <c r="L117" s="5">
        <v>1628</v>
      </c>
      <c r="M117" s="5">
        <v>7898</v>
      </c>
      <c r="N117" s="5">
        <v>5</v>
      </c>
      <c r="O117" s="5">
        <v>0</v>
      </c>
      <c r="P117" s="5">
        <v>2</v>
      </c>
      <c r="Q117" s="5">
        <v>2</v>
      </c>
      <c r="R117" s="5">
        <v>0</v>
      </c>
      <c r="S117" s="5">
        <v>0</v>
      </c>
      <c r="T117" s="5">
        <v>0</v>
      </c>
      <c r="U117" s="5">
        <v>0</v>
      </c>
    </row>
    <row r="118">
      <c r="A118" s="20" t="s">
        <v>2535</v>
      </c>
      <c r="B118" s="13" t="str">
        <f>HYPERLINK("http://www.upworthy.com/harry-potter-and-the-prisoner-of-antiquated-immigration-laws","http://www.upworthy.com/harry-potter-and-the-prisoner-of-antiquated-immigration-laws")</f>
        <v>http://www.upworthy.com/harry-potter-and-the-prisoner-of-antiquated-immigration-laws</v>
      </c>
      <c r="C118" s="5">
        <v>60</v>
      </c>
      <c r="D118" s="5" t="s">
        <v>219</v>
      </c>
      <c r="E118" s="5" t="s">
        <v>219</v>
      </c>
      <c r="F118" s="5"/>
      <c r="G118" s="5" t="s">
        <v>219</v>
      </c>
      <c r="H118" s="5"/>
      <c r="I118" s="5" t="s">
        <v>219</v>
      </c>
      <c r="J118" s="5">
        <v>324</v>
      </c>
      <c r="K118" s="5">
        <v>148</v>
      </c>
      <c r="L118" s="5">
        <v>132</v>
      </c>
      <c r="M118" s="5">
        <v>1012</v>
      </c>
      <c r="N118" s="5">
        <v>3</v>
      </c>
      <c r="O118" s="5">
        <v>0</v>
      </c>
      <c r="P118" s="5">
        <v>19</v>
      </c>
      <c r="Q118" s="5">
        <v>19</v>
      </c>
      <c r="R118" s="5">
        <v>0</v>
      </c>
      <c r="S118" s="5">
        <v>0</v>
      </c>
      <c r="T118" s="5">
        <v>0</v>
      </c>
      <c r="U118" s="5">
        <v>0</v>
      </c>
    </row>
    <row r="119">
      <c r="A119" s="20" t="s">
        <v>2536</v>
      </c>
      <c r="B119" s="13" t="str">
        <f>HYPERLINK("http://www.upworthy.com/haters-gonna-hate-stimulus-gonna-stimulate","http://www.upworthy.com/haters-gonna-hate-stimulus-gonna-stimulate")</f>
        <v>http://www.upworthy.com/haters-gonna-hate-stimulus-gonna-stimulate</v>
      </c>
      <c r="C119" s="5">
        <v>47</v>
      </c>
      <c r="D119" s="5" t="s">
        <v>219</v>
      </c>
      <c r="E119" s="5" t="s">
        <v>219</v>
      </c>
      <c r="F119" s="5"/>
      <c r="G119" s="5" t="s">
        <v>219</v>
      </c>
      <c r="H119" s="5"/>
      <c r="I119" s="5" t="s">
        <v>219</v>
      </c>
      <c r="J119" s="5">
        <v>0</v>
      </c>
      <c r="K119" s="5">
        <v>1096</v>
      </c>
      <c r="L119" s="5">
        <v>478</v>
      </c>
      <c r="M119" s="5">
        <v>3490</v>
      </c>
      <c r="N119" s="5">
        <v>9</v>
      </c>
      <c r="O119" s="5">
        <v>1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>
      <c r="A120" s="20" t="s">
        <v>2537</v>
      </c>
      <c r="B120" s="13" t="str">
        <f>HYPERLINK("http://www.upworthy.com/hes-trying-to-make-buses-sexy-and-its-working-8","http://www.upworthy.com/hes-trying-to-make-buses-sexy-and-its-working-8")</f>
        <v>http://www.upworthy.com/hes-trying-to-make-buses-sexy-and-its-working-8</v>
      </c>
      <c r="C120" s="5">
        <v>49</v>
      </c>
      <c r="D120" s="5" t="s">
        <v>219</v>
      </c>
      <c r="E120" s="5" t="s">
        <v>219</v>
      </c>
      <c r="F120" s="5"/>
      <c r="G120" s="5" t="s">
        <v>219</v>
      </c>
      <c r="H120" s="5"/>
      <c r="I120" s="5" t="s">
        <v>219</v>
      </c>
      <c r="J120" s="5">
        <v>1645</v>
      </c>
      <c r="K120" s="5">
        <v>915</v>
      </c>
      <c r="L120" s="5">
        <v>130891</v>
      </c>
      <c r="M120" s="5">
        <v>505110</v>
      </c>
      <c r="N120" s="5">
        <v>14</v>
      </c>
      <c r="O120" s="5">
        <v>1050</v>
      </c>
      <c r="P120" s="5">
        <v>0</v>
      </c>
      <c r="Q120" s="5">
        <v>0</v>
      </c>
      <c r="R120" s="5">
        <v>0</v>
      </c>
      <c r="S120" s="5">
        <v>1</v>
      </c>
      <c r="T120" s="5">
        <v>0</v>
      </c>
      <c r="U120" s="5">
        <v>0</v>
      </c>
    </row>
    <row r="121">
      <c r="A121" s="20" t="s">
        <v>2538</v>
      </c>
      <c r="B121" s="13" t="str">
        <f>HYPERLINK("http://www.upworthy.com/helpful-chart-for-anyone-whod-like-to-continue-living","http://www.upworthy.com/helpful-chart-for-anyone-whod-like-to-continue-living")</f>
        <v>http://www.upworthy.com/helpful-chart-for-anyone-whod-like-to-continue-living</v>
      </c>
      <c r="C121" s="5">
        <v>55</v>
      </c>
      <c r="D121" s="5" t="s">
        <v>219</v>
      </c>
      <c r="E121" s="5" t="s">
        <v>219</v>
      </c>
      <c r="F121" s="5"/>
      <c r="G121" s="5" t="s">
        <v>219</v>
      </c>
      <c r="H121" s="5"/>
      <c r="I121" s="5" t="s">
        <v>219</v>
      </c>
      <c r="J121" s="5">
        <v>0</v>
      </c>
      <c r="K121" s="5">
        <v>0</v>
      </c>
      <c r="L121" s="5">
        <v>2</v>
      </c>
      <c r="M121" s="5">
        <v>25</v>
      </c>
      <c r="N121" s="5">
        <v>5</v>
      </c>
      <c r="O121" s="5">
        <v>2</v>
      </c>
      <c r="P121" s="5">
        <v>0</v>
      </c>
      <c r="Q121" s="5">
        <v>0</v>
      </c>
      <c r="R121" s="5">
        <v>0</v>
      </c>
      <c r="S121" s="5">
        <v>0</v>
      </c>
      <c r="T121" s="5">
        <v>1</v>
      </c>
      <c r="U121" s="5">
        <v>0</v>
      </c>
    </row>
    <row r="122">
      <c r="A122" s="20" t="s">
        <v>2539</v>
      </c>
      <c r="B122" s="13" t="str">
        <f>HYPERLINK("http://www.upworthy.com/here-is-the-shocking-footage-of-gay-men-being-beaten-on-camera-in-russia?c=utw1&amp;utm_content=buffera6a3f&amp;utm_medium=social&amp;utm_source=twitter.com&amp;utm_campaign=buffer","http://www.upworthy.com/here-is-the-shocking-footage-of-gay-men-being-beaten-on-camera-in-russia?c=utw1&amp;utm_content=buffera6a3f&amp;utm_medium=social&amp;utm_source=twitter.com&amp;utm_campaign=buffer")</f>
        <v>http://www.upworthy.com/here-is-the-shocking-footage-of-gay-men-being-beaten-on-camera-in-russia?c=utw1&amp;utm_content=buffera6a3f&amp;utm_medium=social&amp;utm_source=twitter.com&amp;utm_campaign=buffer</v>
      </c>
      <c r="C122" s="5">
        <v>72</v>
      </c>
      <c r="D122" s="5" t="s">
        <v>219</v>
      </c>
      <c r="E122" s="5" t="s">
        <v>219</v>
      </c>
      <c r="F122" s="5"/>
      <c r="G122" s="5" t="s">
        <v>219</v>
      </c>
      <c r="H122" s="5"/>
      <c r="I122" s="5" t="s">
        <v>218</v>
      </c>
      <c r="J122" s="5">
        <v>41051</v>
      </c>
      <c r="K122" s="5">
        <v>33436</v>
      </c>
      <c r="L122" s="5">
        <v>5475</v>
      </c>
      <c r="M122" s="5">
        <v>19758</v>
      </c>
      <c r="N122" s="5">
        <v>59</v>
      </c>
      <c r="O122" s="5">
        <v>124</v>
      </c>
      <c r="P122" s="5">
        <v>5</v>
      </c>
      <c r="Q122" s="5">
        <v>5</v>
      </c>
      <c r="R122" s="5">
        <v>0</v>
      </c>
      <c r="S122" s="5">
        <v>0</v>
      </c>
      <c r="T122" s="5">
        <v>445</v>
      </c>
      <c r="U122" s="5">
        <v>0</v>
      </c>
    </row>
    <row r="123">
      <c r="A123" s="20" t="s">
        <v>2540</v>
      </c>
      <c r="B123" s="13" t="str">
        <f>HYPERLINK("http://www.upworthy.com/memorial-day-isnt-just-for-humans","http://www.upworthy.com/memorial-day-isnt-just-for-humans")</f>
        <v>http://www.upworthy.com/memorial-day-isnt-just-for-humans</v>
      </c>
      <c r="C123" s="5">
        <v>35</v>
      </c>
      <c r="D123" s="5" t="s">
        <v>219</v>
      </c>
      <c r="E123" s="5" t="s">
        <v>219</v>
      </c>
      <c r="F123" s="5"/>
      <c r="G123" s="5" t="s">
        <v>219</v>
      </c>
      <c r="H123" s="5"/>
      <c r="I123" s="5" t="s">
        <v>219</v>
      </c>
      <c r="J123" s="5">
        <v>319</v>
      </c>
      <c r="K123" s="5">
        <v>163</v>
      </c>
      <c r="L123" s="5">
        <v>6826</v>
      </c>
      <c r="M123" s="5">
        <v>26241</v>
      </c>
      <c r="N123" s="5">
        <v>74</v>
      </c>
      <c r="O123" s="5">
        <v>5</v>
      </c>
      <c r="P123" s="5">
        <v>0</v>
      </c>
      <c r="Q123" s="5">
        <v>0</v>
      </c>
      <c r="R123" s="5">
        <v>1</v>
      </c>
      <c r="S123" s="5">
        <v>0</v>
      </c>
      <c r="T123" s="5">
        <v>1</v>
      </c>
      <c r="U123" s="5">
        <v>0</v>
      </c>
    </row>
    <row r="124">
      <c r="A124" s="20" t="s">
        <v>2541</v>
      </c>
      <c r="B124" s="13" t="str">
        <f>HYPERLINK("http://www.upworthy.com/heres-all-the-awful-things-feminism-hasnt-done-yet","http://www.upworthy.com/heres-all-the-awful-things-feminism-hasnt-done-yet")</f>
        <v>http://www.upworthy.com/heres-all-the-awful-things-feminism-hasnt-done-yet</v>
      </c>
      <c r="C124" s="5">
        <v>57</v>
      </c>
      <c r="D124" s="5" t="s">
        <v>219</v>
      </c>
      <c r="E124" s="5" t="s">
        <v>219</v>
      </c>
      <c r="F124" s="5"/>
      <c r="G124" s="5" t="s">
        <v>219</v>
      </c>
      <c r="H124" s="5"/>
      <c r="I124" s="5" t="s">
        <v>219</v>
      </c>
      <c r="J124" s="5">
        <v>4635</v>
      </c>
      <c r="K124" s="5">
        <v>2688</v>
      </c>
      <c r="L124" s="5">
        <v>30</v>
      </c>
      <c r="M124" s="5">
        <v>213</v>
      </c>
      <c r="N124" s="5">
        <v>3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3</v>
      </c>
      <c r="U124" s="5">
        <v>0</v>
      </c>
    </row>
    <row r="125">
      <c r="A125" s="20" t="s">
        <v>2542</v>
      </c>
      <c r="B125" s="13" t="str">
        <f>HYPERLINK("http://www.upworthy.com/heres-how-immigration-works-and-i-still-dont-get-it","http://www.upworthy.com/heres-how-immigration-works-and-i-still-dont-get-it")</f>
        <v>http://www.upworthy.com/heres-how-immigration-works-and-i-still-dont-get-it</v>
      </c>
      <c r="C125" s="5">
        <v>55</v>
      </c>
      <c r="D125" s="5" t="s">
        <v>219</v>
      </c>
      <c r="E125" s="5" t="s">
        <v>219</v>
      </c>
      <c r="F125" s="5"/>
      <c r="G125" s="5" t="s">
        <v>219</v>
      </c>
      <c r="H125" s="5"/>
      <c r="I125" s="5" t="s">
        <v>219</v>
      </c>
      <c r="J125" s="5">
        <v>0</v>
      </c>
      <c r="K125" s="5">
        <v>0</v>
      </c>
      <c r="L125" s="5">
        <v>5</v>
      </c>
      <c r="M125" s="5">
        <v>41</v>
      </c>
      <c r="N125" s="5">
        <v>2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</row>
    <row r="126">
      <c r="A126" s="20" t="s">
        <v>2543</v>
      </c>
      <c r="B126" s="13" t="str">
        <f>HYPERLINK("http://www.upworthy.com/heres-what-obamacare-actually-does-for-you","http://www.upworthy.com/heres-what-obamacare-actually-does-for-you")</f>
        <v>http://www.upworthy.com/heres-what-obamacare-actually-does-for-you</v>
      </c>
      <c r="C126" s="5">
        <v>44</v>
      </c>
      <c r="D126" s="5" t="s">
        <v>219</v>
      </c>
      <c r="E126" s="5" t="s">
        <v>219</v>
      </c>
      <c r="F126" s="5"/>
      <c r="G126" s="5" t="s">
        <v>219</v>
      </c>
      <c r="H126" s="5"/>
      <c r="I126" s="5" t="s">
        <v>219</v>
      </c>
      <c r="J126" s="5">
        <v>39565</v>
      </c>
      <c r="K126" s="5">
        <v>27301</v>
      </c>
      <c r="L126" s="5">
        <v>363</v>
      </c>
      <c r="M126" s="5">
        <v>1931</v>
      </c>
      <c r="N126" s="5">
        <v>9</v>
      </c>
      <c r="O126" s="5">
        <v>7</v>
      </c>
      <c r="P126" s="5">
        <v>0</v>
      </c>
      <c r="Q126" s="5">
        <v>0</v>
      </c>
      <c r="R126" s="5">
        <v>1</v>
      </c>
      <c r="S126" s="5">
        <v>0</v>
      </c>
      <c r="T126" s="5">
        <v>0</v>
      </c>
      <c r="U126" s="5">
        <v>0</v>
      </c>
    </row>
    <row r="127">
      <c r="A127" s="20" t="s">
        <v>2544</v>
      </c>
      <c r="B127" s="13" t="str">
        <f>HYPERLINK("http://www.upworthy.com/heres-why-we-cant-have-nice-things","http://www.upworthy.com/heres-why-we-cant-have-nice-things")</f>
        <v>http://www.upworthy.com/heres-why-we-cant-have-nice-things</v>
      </c>
      <c r="C127" s="5">
        <v>37</v>
      </c>
      <c r="D127" s="5" t="s">
        <v>219</v>
      </c>
      <c r="E127" s="5" t="s">
        <v>219</v>
      </c>
      <c r="F127" s="5"/>
      <c r="G127" s="5" t="s">
        <v>218</v>
      </c>
      <c r="H127" s="5"/>
      <c r="I127" s="5" t="s">
        <v>219</v>
      </c>
      <c r="J127" s="5">
        <v>0</v>
      </c>
      <c r="K127" s="5">
        <v>0</v>
      </c>
      <c r="L127" s="5">
        <v>1879</v>
      </c>
      <c r="M127" s="5">
        <v>21394</v>
      </c>
      <c r="N127" s="5">
        <v>22</v>
      </c>
      <c r="O127" s="5">
        <v>27</v>
      </c>
      <c r="P127" s="5">
        <v>1</v>
      </c>
      <c r="Q127" s="5">
        <v>1</v>
      </c>
      <c r="R127" s="5">
        <v>7</v>
      </c>
      <c r="S127" s="5">
        <v>0</v>
      </c>
      <c r="T127" s="5">
        <v>0</v>
      </c>
      <c r="U127" s="5">
        <v>0</v>
      </c>
    </row>
    <row r="128">
      <c r="A128" s="20" t="s">
        <v>2545</v>
      </c>
      <c r="B128" s="13" t="str">
        <f>HYPERLINK("http://www.upworthy.com/hey-broke-people-this-statistic-will-piss-you-off","http://www.upworthy.com/hey-broke-people-this-statistic-will-piss-you-off")</f>
        <v>http://www.upworthy.com/hey-broke-people-this-statistic-will-piss-you-off</v>
      </c>
      <c r="C128" s="5">
        <v>51</v>
      </c>
      <c r="D128" s="5" t="s">
        <v>219</v>
      </c>
      <c r="E128" s="5" t="s">
        <v>219</v>
      </c>
      <c r="F128" s="5"/>
      <c r="G128" s="5" t="s">
        <v>219</v>
      </c>
      <c r="H128" s="5"/>
      <c r="I128" s="5" t="s">
        <v>219</v>
      </c>
      <c r="J128" s="5">
        <v>9880</v>
      </c>
      <c r="K128" s="5">
        <v>9413</v>
      </c>
      <c r="L128" s="5">
        <v>703</v>
      </c>
      <c r="M128" s="5">
        <v>3950</v>
      </c>
      <c r="N128" s="5">
        <v>7</v>
      </c>
      <c r="O128" s="5">
        <v>0</v>
      </c>
      <c r="P128" s="5">
        <v>2</v>
      </c>
      <c r="Q128" s="5">
        <v>2</v>
      </c>
      <c r="R128" s="5">
        <v>0</v>
      </c>
      <c r="S128" s="5">
        <v>0</v>
      </c>
      <c r="T128" s="5">
        <v>0</v>
      </c>
      <c r="U128" s="5">
        <v>0</v>
      </c>
    </row>
    <row r="129">
      <c r="A129" s="20" t="s">
        <v>2546</v>
      </c>
      <c r="B129" s="13" t="str">
        <f>HYPERLINK("http://www.upworthy.com/hey-kid-wanna-buy-a-democracy","http://www.upworthy.com/hey-kid-wanna-buy-a-democracy")</f>
        <v>http://www.upworthy.com/hey-kid-wanna-buy-a-democracy</v>
      </c>
      <c r="C129" s="5">
        <v>32</v>
      </c>
      <c r="D129" s="5" t="s">
        <v>219</v>
      </c>
      <c r="E129" s="5" t="s">
        <v>218</v>
      </c>
      <c r="F129" s="5"/>
      <c r="G129" s="5" t="s">
        <v>219</v>
      </c>
      <c r="H129" s="5"/>
      <c r="I129" s="5" t="s">
        <v>219</v>
      </c>
      <c r="J129" s="5">
        <v>973</v>
      </c>
      <c r="K129" s="5">
        <v>1160</v>
      </c>
      <c r="L129" s="5">
        <v>28</v>
      </c>
      <c r="M129" s="5">
        <v>298</v>
      </c>
      <c r="N129" s="5">
        <v>31</v>
      </c>
      <c r="O129" s="5">
        <v>3</v>
      </c>
      <c r="P129" s="5">
        <v>0</v>
      </c>
      <c r="Q129" s="5">
        <v>0</v>
      </c>
      <c r="R129" s="5">
        <v>1</v>
      </c>
      <c r="S129" s="5">
        <v>0</v>
      </c>
      <c r="T129" s="5">
        <v>0</v>
      </c>
      <c r="U129" s="5">
        <v>0</v>
      </c>
    </row>
    <row r="130">
      <c r="A130" s="20" t="s">
        <v>2547</v>
      </c>
      <c r="B130" s="13" t="str">
        <f>HYPERLINK("http://www.upworthy.com/hey-recent-grads-enjoy-burning-your-diploma-for-warmth","http://www.upworthy.com/hey-recent-grads-enjoy-burning-your-diploma-for-warmth")</f>
        <v>http://www.upworthy.com/hey-recent-grads-enjoy-burning-your-diploma-for-warmth</v>
      </c>
      <c r="C130" s="5">
        <v>58</v>
      </c>
      <c r="D130" s="5" t="s">
        <v>219</v>
      </c>
      <c r="E130" s="5" t="s">
        <v>219</v>
      </c>
      <c r="F130" s="5"/>
      <c r="G130" s="5" t="s">
        <v>219</v>
      </c>
      <c r="H130" s="5"/>
      <c r="I130" s="5" t="s">
        <v>219</v>
      </c>
      <c r="J130" s="5">
        <v>733</v>
      </c>
      <c r="K130" s="5">
        <v>311</v>
      </c>
      <c r="L130" s="5">
        <v>0</v>
      </c>
      <c r="M130" s="5">
        <v>9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</row>
    <row r="131">
      <c r="A131" s="20" t="s">
        <v>2548</v>
      </c>
      <c r="B131" s="13" t="str">
        <f>HYPERLINK("http://www.upworthy.com/hilarious-examples-of-people-who-cant-think-for-themselves","http://www.upworthy.com/hilarious-examples-of-people-who-cant-think-for-themselves")</f>
        <v>http://www.upworthy.com/hilarious-examples-of-people-who-cant-think-for-themselves</v>
      </c>
      <c r="C131" s="5">
        <v>59</v>
      </c>
      <c r="D131" s="5" t="s">
        <v>219</v>
      </c>
      <c r="E131" s="5" t="s">
        <v>219</v>
      </c>
      <c r="F131" s="5"/>
      <c r="G131" s="5" t="s">
        <v>219</v>
      </c>
      <c r="H131" s="5"/>
      <c r="I131" s="5" t="s">
        <v>219</v>
      </c>
      <c r="J131" s="5">
        <v>9575</v>
      </c>
      <c r="K131" s="5">
        <v>8043</v>
      </c>
      <c r="L131" s="5">
        <v>1685</v>
      </c>
      <c r="M131" s="5">
        <v>6643</v>
      </c>
      <c r="N131" s="5">
        <v>23</v>
      </c>
      <c r="O131" s="5">
        <v>1</v>
      </c>
      <c r="P131" s="5">
        <v>1</v>
      </c>
      <c r="Q131" s="5">
        <v>1</v>
      </c>
      <c r="R131" s="5">
        <v>0</v>
      </c>
      <c r="S131" s="5">
        <v>0</v>
      </c>
      <c r="T131" s="5">
        <v>0</v>
      </c>
      <c r="U131" s="5">
        <v>0</v>
      </c>
    </row>
    <row r="132">
      <c r="A132" s="20" t="s">
        <v>2549</v>
      </c>
      <c r="B132" s="13" t="str">
        <f>HYPERLINK("http://www.upworthy.com/hillary-clinton-nails-it-in-one-sentence","http://www.upworthy.com/hillary-clinton-nails-it-in-one-sentence")</f>
        <v>http://www.upworthy.com/hillary-clinton-nails-it-in-one-sentence</v>
      </c>
      <c r="C132" s="5">
        <v>41</v>
      </c>
      <c r="D132" s="5" t="s">
        <v>219</v>
      </c>
      <c r="E132" s="5" t="s">
        <v>219</v>
      </c>
      <c r="F132" s="5"/>
      <c r="G132" s="5" t="s">
        <v>219</v>
      </c>
      <c r="H132" s="5"/>
      <c r="I132" s="5" t="s">
        <v>219</v>
      </c>
      <c r="J132" s="5">
        <v>0</v>
      </c>
      <c r="K132" s="5">
        <v>0</v>
      </c>
      <c r="L132" s="5">
        <v>7462</v>
      </c>
      <c r="M132" s="5">
        <v>36991</v>
      </c>
      <c r="N132" s="5">
        <v>39</v>
      </c>
      <c r="O132" s="5">
        <v>33</v>
      </c>
      <c r="P132" s="5">
        <v>1</v>
      </c>
      <c r="Q132" s="5">
        <v>1</v>
      </c>
      <c r="R132" s="5">
        <v>1</v>
      </c>
      <c r="S132" s="5">
        <v>0</v>
      </c>
      <c r="T132" s="5">
        <v>13996</v>
      </c>
      <c r="U132" s="5">
        <v>0</v>
      </c>
    </row>
    <row r="133">
      <c r="A133" s="20" t="s">
        <v>2550</v>
      </c>
      <c r="B133" s="13" t="str">
        <f>HYPERLINK("http://www.upworthy.com/hippies-must-have-tampered-with-these-numbers-right-5","http://www.upworthy.com/hippies-must-have-tampered-with-these-numbers-right-5")</f>
        <v>http://www.upworthy.com/hippies-must-have-tampered-with-these-numbers-right-5</v>
      </c>
      <c r="C133" s="5">
        <v>54</v>
      </c>
      <c r="D133" s="5" t="s">
        <v>219</v>
      </c>
      <c r="E133" s="5" t="s">
        <v>218</v>
      </c>
      <c r="F133" s="5"/>
      <c r="G133" s="5" t="s">
        <v>219</v>
      </c>
      <c r="H133" s="5"/>
      <c r="I133" s="5" t="s">
        <v>219</v>
      </c>
      <c r="J133" s="5">
        <v>0</v>
      </c>
      <c r="K133" s="5">
        <v>0</v>
      </c>
      <c r="L133" s="5">
        <v>2735</v>
      </c>
      <c r="M133" s="5">
        <v>13133</v>
      </c>
      <c r="N133" s="5">
        <v>26</v>
      </c>
      <c r="O133" s="5">
        <v>9</v>
      </c>
      <c r="P133" s="5">
        <v>33</v>
      </c>
      <c r="Q133" s="5">
        <v>33</v>
      </c>
      <c r="R133" s="5">
        <v>0</v>
      </c>
      <c r="S133" s="5">
        <v>0</v>
      </c>
      <c r="T133" s="5">
        <v>43513</v>
      </c>
      <c r="U133" s="5">
        <v>0</v>
      </c>
    </row>
    <row r="134">
      <c r="A134" s="20" t="s">
        <v>2551</v>
      </c>
      <c r="B134" s="13" t="str">
        <f>HYPERLINK("http://www.upworthy.com/honk-if-you-think-this-is-awesome","http://www.upworthy.com/honk-if-you-think-this-is-awesome")</f>
        <v>http://www.upworthy.com/honk-if-you-think-this-is-awesome</v>
      </c>
      <c r="C134" s="5">
        <v>35</v>
      </c>
      <c r="D134" s="5" t="s">
        <v>219</v>
      </c>
      <c r="E134" s="5" t="s">
        <v>219</v>
      </c>
      <c r="F134" s="5"/>
      <c r="G134" s="5" t="s">
        <v>219</v>
      </c>
      <c r="H134" s="5"/>
      <c r="I134" s="5" t="s">
        <v>219</v>
      </c>
      <c r="J134" s="5">
        <v>0</v>
      </c>
      <c r="K134" s="5">
        <v>1792</v>
      </c>
      <c r="L134" s="5">
        <v>5</v>
      </c>
      <c r="M134" s="5">
        <v>31</v>
      </c>
      <c r="N134" s="5">
        <v>3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</row>
    <row r="135">
      <c r="A135" s="20" t="s">
        <v>2552</v>
      </c>
      <c r="B135" s="13" t="str">
        <f>HYPERLINK("http://www.upworthy.com/how-obamacare-is-its-own-worst-enemy-2","http://www.upworthy.com/how-obamacare-is-its-own-worst-enemy-2")</f>
        <v>http://www.upworthy.com/how-obamacare-is-its-own-worst-enemy-2</v>
      </c>
      <c r="C135" s="5">
        <v>39</v>
      </c>
      <c r="D135" s="5" t="s">
        <v>219</v>
      </c>
      <c r="E135" s="5" t="s">
        <v>219</v>
      </c>
      <c r="F135" s="5"/>
      <c r="G135" s="5" t="s">
        <v>219</v>
      </c>
      <c r="H135" s="5"/>
      <c r="I135" s="5" t="s">
        <v>219</v>
      </c>
      <c r="J135" s="5">
        <v>6295</v>
      </c>
      <c r="K135" s="5">
        <v>6133</v>
      </c>
      <c r="L135" s="5">
        <v>20265</v>
      </c>
      <c r="M135" s="5">
        <v>159003</v>
      </c>
      <c r="N135" s="5">
        <v>213</v>
      </c>
      <c r="O135" s="5">
        <v>37</v>
      </c>
      <c r="P135" s="5">
        <v>0</v>
      </c>
      <c r="Q135" s="5">
        <v>0</v>
      </c>
      <c r="R135" s="5">
        <v>24</v>
      </c>
      <c r="S135" s="5">
        <v>0</v>
      </c>
      <c r="T135" s="5">
        <v>0</v>
      </c>
      <c r="U135" s="5">
        <v>0</v>
      </c>
    </row>
    <row r="136">
      <c r="A136" s="20" t="s">
        <v>2553</v>
      </c>
      <c r="B136" s="13" t="str">
        <f>HYPERLINK("http://www.upworthy.com/how-a-heartless-man-inspired-the-world","http://www.upworthy.com/how-a-heartless-man-inspired-the-world")</f>
        <v>http://www.upworthy.com/how-a-heartless-man-inspired-the-world</v>
      </c>
      <c r="C136" s="5">
        <v>39</v>
      </c>
      <c r="D136" s="5" t="s">
        <v>219</v>
      </c>
      <c r="E136" s="5" t="s">
        <v>219</v>
      </c>
      <c r="F136" s="5"/>
      <c r="G136" s="5" t="s">
        <v>219</v>
      </c>
      <c r="H136" s="5"/>
      <c r="I136" s="5" t="s">
        <v>219</v>
      </c>
      <c r="J136" s="5">
        <v>1346</v>
      </c>
      <c r="K136" s="5">
        <v>1469</v>
      </c>
      <c r="L136" s="5">
        <v>153</v>
      </c>
      <c r="M136" s="5">
        <v>1634</v>
      </c>
      <c r="N136" s="5">
        <v>2</v>
      </c>
      <c r="O136" s="5">
        <v>1</v>
      </c>
      <c r="P136" s="5">
        <v>1</v>
      </c>
      <c r="Q136" s="5">
        <v>1</v>
      </c>
      <c r="R136" s="5">
        <v>0</v>
      </c>
      <c r="S136" s="5">
        <v>0</v>
      </c>
      <c r="T136" s="5">
        <v>104</v>
      </c>
      <c r="U136" s="5">
        <v>0</v>
      </c>
    </row>
    <row r="137">
      <c r="A137" s="20" t="s">
        <v>2554</v>
      </c>
      <c r="B137" s="13" t="str">
        <f>HYPERLINK("http://www.upworthy.com/how-america-is-squandering-its-1-cash-crop","http://www.upworthy.com/how-america-is-squandering-its-1-cash-crop")</f>
        <v>http://www.upworthy.com/how-america-is-squandering-its-1-cash-crop</v>
      </c>
      <c r="C137" s="5">
        <v>44</v>
      </c>
      <c r="D137" s="5" t="s">
        <v>219</v>
      </c>
      <c r="E137" s="5" t="s">
        <v>219</v>
      </c>
      <c r="F137" s="5"/>
      <c r="G137" s="5" t="s">
        <v>219</v>
      </c>
      <c r="H137" s="5"/>
      <c r="I137" s="5" t="s">
        <v>219</v>
      </c>
      <c r="J137" s="5">
        <v>3349</v>
      </c>
      <c r="K137" s="5">
        <v>1272</v>
      </c>
      <c r="L137" s="5">
        <v>515</v>
      </c>
      <c r="M137" s="5">
        <v>2162</v>
      </c>
      <c r="N137" s="5">
        <v>6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</row>
    <row r="138">
      <c r="A138" s="20" t="s">
        <v>2555</v>
      </c>
      <c r="B138" s="13" t="str">
        <f>HYPERLINK("http://www.upworthy.com/how-an-insurance-company-bought-its-very-own-senator","http://www.upworthy.com/how-an-insurance-company-bought-its-very-own-senator")</f>
        <v>http://www.upworthy.com/how-an-insurance-company-bought-its-very-own-senator</v>
      </c>
      <c r="C138" s="5">
        <v>53</v>
      </c>
      <c r="D138" s="5" t="s">
        <v>219</v>
      </c>
      <c r="E138" s="5" t="s">
        <v>219</v>
      </c>
      <c r="F138" s="5"/>
      <c r="G138" s="5" t="s">
        <v>219</v>
      </c>
      <c r="H138" s="5"/>
      <c r="I138" s="5" t="s">
        <v>219</v>
      </c>
      <c r="J138" s="5">
        <v>1078</v>
      </c>
      <c r="K138" s="5">
        <v>853</v>
      </c>
      <c r="L138" s="5">
        <v>131</v>
      </c>
      <c r="M138" s="5">
        <v>1868</v>
      </c>
      <c r="N138" s="5">
        <v>11</v>
      </c>
      <c r="O138" s="5">
        <v>2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</row>
    <row r="139">
      <c r="A139" s="20" t="s">
        <v>2556</v>
      </c>
      <c r="B139" s="13" t="str">
        <f>HYPERLINK("http://www.upworthy.com/how-can-one-minute-and-a-handful-of-rocks-explain-worldwide-wealth","http://www.upworthy.com/how-can-one-minute-and-a-handful-of-rocks-explain-worldwide-wealth")</f>
        <v>http://www.upworthy.com/how-can-one-minute-and-a-handful-of-rocks-explain-worldwide-wealth</v>
      </c>
      <c r="C139" s="5">
        <v>67</v>
      </c>
      <c r="D139" s="5" t="s">
        <v>219</v>
      </c>
      <c r="E139" s="5" t="s">
        <v>218</v>
      </c>
      <c r="F139" s="5"/>
      <c r="G139" s="5" t="s">
        <v>219</v>
      </c>
      <c r="H139" s="5"/>
      <c r="I139" s="5" t="s">
        <v>219</v>
      </c>
      <c r="J139" s="5">
        <v>0</v>
      </c>
      <c r="K139" s="5">
        <v>0</v>
      </c>
      <c r="L139" s="5">
        <v>66</v>
      </c>
      <c r="M139" s="5">
        <v>453</v>
      </c>
      <c r="N139" s="5">
        <v>10</v>
      </c>
      <c r="O139" s="5">
        <v>0</v>
      </c>
      <c r="P139" s="5">
        <v>1</v>
      </c>
      <c r="Q139" s="5">
        <v>1</v>
      </c>
      <c r="R139" s="5">
        <v>0</v>
      </c>
      <c r="S139" s="5">
        <v>0</v>
      </c>
      <c r="T139" s="5">
        <v>0</v>
      </c>
      <c r="U139" s="5">
        <v>0</v>
      </c>
    </row>
    <row r="140">
      <c r="A140" s="20" t="s">
        <v>2557</v>
      </c>
      <c r="B140" s="13" t="str">
        <f>HYPERLINK("http://www.upworthy.com/how-congress-screws-the-president","http://www.upworthy.com/how-congress-screws-the-president")</f>
        <v>http://www.upworthy.com/how-congress-screws-the-president</v>
      </c>
      <c r="C140" s="5">
        <v>34</v>
      </c>
      <c r="D140" s="5" t="s">
        <v>219</v>
      </c>
      <c r="E140" s="5" t="s">
        <v>219</v>
      </c>
      <c r="F140" s="5"/>
      <c r="G140" s="5" t="s">
        <v>219</v>
      </c>
      <c r="H140" s="5"/>
      <c r="I140" s="5" t="s">
        <v>219</v>
      </c>
      <c r="J140" s="5">
        <v>3695</v>
      </c>
      <c r="K140" s="5">
        <v>4042</v>
      </c>
      <c r="L140" s="5">
        <v>490</v>
      </c>
      <c r="M140" s="5">
        <v>4149</v>
      </c>
      <c r="N140" s="5">
        <v>4</v>
      </c>
      <c r="O140" s="5">
        <v>1</v>
      </c>
      <c r="P140" s="5">
        <v>0</v>
      </c>
      <c r="Q140" s="5">
        <v>0</v>
      </c>
      <c r="R140" s="5">
        <v>0</v>
      </c>
      <c r="S140" s="5">
        <v>0</v>
      </c>
      <c r="T140" s="5">
        <v>1</v>
      </c>
      <c r="U140" s="5">
        <v>0</v>
      </c>
    </row>
    <row r="141">
      <c r="A141" s="20" t="s">
        <v>2558</v>
      </c>
      <c r="B141" s="13" t="str">
        <f>HYPERLINK("http://www.upworthy.com/how-global-warming-is-breaking-our-wallets","http://www.upworthy.com/how-global-warming-is-breaking-our-wallets")</f>
        <v>http://www.upworthy.com/how-global-warming-is-breaking-our-wallets</v>
      </c>
      <c r="C141" s="5">
        <v>43</v>
      </c>
      <c r="D141" s="5" t="s">
        <v>219</v>
      </c>
      <c r="E141" s="5" t="s">
        <v>219</v>
      </c>
      <c r="F141" s="5"/>
      <c r="G141" s="5" t="s">
        <v>219</v>
      </c>
      <c r="H141" s="5"/>
      <c r="I141" s="5" t="s">
        <v>219</v>
      </c>
      <c r="J141" s="5">
        <v>1513</v>
      </c>
      <c r="K141" s="5">
        <v>858</v>
      </c>
      <c r="L141" s="5">
        <v>255</v>
      </c>
      <c r="M141" s="5">
        <v>1815</v>
      </c>
      <c r="N141" s="5">
        <v>8</v>
      </c>
      <c r="O141" s="5">
        <v>4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</row>
    <row r="142">
      <c r="A142" s="20" t="s">
        <v>2559</v>
      </c>
      <c r="B142" s="13" t="str">
        <f>HYPERLINK("http://www.upworthy.com/how-legalizing-drugs-would-make-americas-kids-safer","http://www.upworthy.com/how-legalizing-drugs-would-make-americas-kids-safer")</f>
        <v>http://www.upworthy.com/how-legalizing-drugs-would-make-americas-kids-safer</v>
      </c>
      <c r="C142" s="5">
        <v>53</v>
      </c>
      <c r="D142" s="5" t="s">
        <v>219</v>
      </c>
      <c r="E142" s="5" t="s">
        <v>219</v>
      </c>
      <c r="F142" s="5"/>
      <c r="G142" s="5" t="s">
        <v>219</v>
      </c>
      <c r="H142" s="5"/>
      <c r="I142" s="5" t="s">
        <v>219</v>
      </c>
      <c r="J142" s="5">
        <v>2222</v>
      </c>
      <c r="K142" s="5">
        <v>1252</v>
      </c>
      <c r="L142" s="5">
        <v>274</v>
      </c>
      <c r="M142" s="5">
        <v>1675</v>
      </c>
      <c r="N142" s="5">
        <v>5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</row>
    <row r="143">
      <c r="A143" s="20" t="s">
        <v>2560</v>
      </c>
      <c r="B143" s="13" t="str">
        <f>HYPERLINK("http://www.upworthy.com/how-lobbyists-literally-run-the-country","http://www.upworthy.com/how-lobbyists-literally-run-the-country")</f>
        <v>http://www.upworthy.com/how-lobbyists-literally-run-the-country</v>
      </c>
      <c r="C143" s="5">
        <v>40</v>
      </c>
      <c r="D143" s="5" t="s">
        <v>219</v>
      </c>
      <c r="E143" s="5" t="s">
        <v>219</v>
      </c>
      <c r="F143" s="5"/>
      <c r="G143" s="5" t="s">
        <v>219</v>
      </c>
      <c r="H143" s="5"/>
      <c r="I143" s="5" t="s">
        <v>219</v>
      </c>
      <c r="J143" s="5">
        <v>2900</v>
      </c>
      <c r="K143" s="5">
        <v>2424</v>
      </c>
      <c r="L143" s="5">
        <v>69</v>
      </c>
      <c r="M143" s="5">
        <v>792</v>
      </c>
      <c r="N143" s="5">
        <v>3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</row>
    <row r="144">
      <c r="A144" s="20" t="s">
        <v>2561</v>
      </c>
      <c r="B144" s="13" t="str">
        <f>HYPERLINK("http://www.upworthy.com/how-many-countries-are-there-simple-question-ridiculously-complicated-answer","http://www.upworthy.com/how-many-countries-are-there-simple-question-ridiculously-complicated-answer")</f>
        <v>http://www.upworthy.com/how-many-countries-are-there-simple-question-ridiculously-complicated-answer</v>
      </c>
      <c r="C144" s="5">
        <v>79</v>
      </c>
      <c r="D144" s="5" t="s">
        <v>219</v>
      </c>
      <c r="E144" s="5" t="s">
        <v>218</v>
      </c>
      <c r="F144" s="5"/>
      <c r="G144" s="5" t="s">
        <v>219</v>
      </c>
      <c r="H144" s="5"/>
      <c r="I144" s="5" t="s">
        <v>219</v>
      </c>
      <c r="J144" s="5">
        <v>4256</v>
      </c>
      <c r="K144" s="5">
        <v>3062</v>
      </c>
      <c r="L144" s="5">
        <v>47</v>
      </c>
      <c r="M144" s="5">
        <v>670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</row>
    <row r="145">
      <c r="A145" s="20" t="s">
        <v>2562</v>
      </c>
      <c r="B145" s="13" t="str">
        <f>HYPERLINK("http://www.upworthy.com/how-many-of-your-tax-dollars-go-towards-subsidizing-the-end-of-the-world","http://www.upworthy.com/how-many-of-your-tax-dollars-go-towards-subsidizing-the-end-of-the-world")</f>
        <v>http://www.upworthy.com/how-many-of-your-tax-dollars-go-towards-subsidizing-the-end-of-the-world</v>
      </c>
      <c r="C145" s="5">
        <v>72</v>
      </c>
      <c r="D145" s="5" t="s">
        <v>219</v>
      </c>
      <c r="E145" s="5" t="s">
        <v>218</v>
      </c>
      <c r="F145" s="5"/>
      <c r="G145" s="5" t="s">
        <v>219</v>
      </c>
      <c r="H145" s="5"/>
      <c r="I145" s="5" t="s">
        <v>219</v>
      </c>
      <c r="J145" s="5">
        <v>0</v>
      </c>
      <c r="K145" s="5">
        <v>0</v>
      </c>
      <c r="L145" s="5">
        <v>1</v>
      </c>
      <c r="M145" s="5">
        <v>138</v>
      </c>
      <c r="N145" s="5">
        <v>2</v>
      </c>
      <c r="O145" s="5">
        <v>1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</row>
    <row r="146">
      <c r="A146" s="20" t="s">
        <v>2563</v>
      </c>
      <c r="B146" s="13" t="str">
        <f>HYPERLINK("http://www.upworthy.com/how-many-times-have-you-interacted-with-the-government-today","http://www.upworthy.com/how-many-times-have-you-interacted-with-the-government-today")</f>
        <v>http://www.upworthy.com/how-many-times-have-you-interacted-with-the-government-today</v>
      </c>
      <c r="C146" s="5">
        <v>61</v>
      </c>
      <c r="D146" s="5" t="s">
        <v>219</v>
      </c>
      <c r="E146" s="5" t="s">
        <v>218</v>
      </c>
      <c r="F146" s="5"/>
      <c r="G146" s="5" t="s">
        <v>219</v>
      </c>
      <c r="H146" s="5"/>
      <c r="I146" s="5" t="s">
        <v>219</v>
      </c>
      <c r="J146" s="5">
        <v>1745</v>
      </c>
      <c r="K146" s="5">
        <v>1614</v>
      </c>
      <c r="L146" s="5">
        <v>64</v>
      </c>
      <c r="M146" s="5">
        <v>711</v>
      </c>
      <c r="N146" s="5">
        <v>5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</row>
    <row r="147">
      <c r="A147" s="20" t="s">
        <v>2564</v>
      </c>
      <c r="B147" s="13" t="str">
        <f>HYPERLINK("http://www.upworthy.com/how-much-does-it-cost-to-buy-the-2012-election","http://www.upworthy.com/how-much-does-it-cost-to-buy-the-2012-election")</f>
        <v>http://www.upworthy.com/how-much-does-it-cost-to-buy-the-2012-election</v>
      </c>
      <c r="C147" s="5">
        <v>48</v>
      </c>
      <c r="D147" s="5" t="s">
        <v>219</v>
      </c>
      <c r="E147" s="5" t="s">
        <v>218</v>
      </c>
      <c r="F147" s="5"/>
      <c r="G147" s="5" t="s">
        <v>219</v>
      </c>
      <c r="H147" s="5"/>
      <c r="I147" s="5" t="s">
        <v>219</v>
      </c>
      <c r="J147" s="5">
        <v>0</v>
      </c>
      <c r="K147" s="5">
        <v>0</v>
      </c>
      <c r="L147" s="5">
        <v>686</v>
      </c>
      <c r="M147" s="5">
        <v>2977</v>
      </c>
      <c r="N147" s="5">
        <v>14</v>
      </c>
      <c r="O147" s="5">
        <v>2</v>
      </c>
      <c r="P147" s="5">
        <v>47</v>
      </c>
      <c r="Q147" s="5">
        <v>47</v>
      </c>
      <c r="R147" s="5">
        <v>0</v>
      </c>
      <c r="S147" s="5">
        <v>0</v>
      </c>
      <c r="T147" s="5">
        <v>0</v>
      </c>
      <c r="U147" s="5">
        <v>0</v>
      </c>
    </row>
    <row r="148">
      <c r="A148" s="20" t="s">
        <v>2565</v>
      </c>
      <c r="B148" s="13" t="str">
        <f>HYPERLINK("http://www.upworthy.com/how-redistributing-the-wealth-makes-the-super-bowl-awesome","http://www.upworthy.com/how-redistributing-the-wealth-makes-the-super-bowl-awesome")</f>
        <v>http://www.upworthy.com/how-redistributing-the-wealth-makes-the-super-bowl-awesome</v>
      </c>
      <c r="C148" s="5">
        <v>58</v>
      </c>
      <c r="D148" s="5" t="s">
        <v>219</v>
      </c>
      <c r="E148" s="5" t="s">
        <v>219</v>
      </c>
      <c r="F148" s="5"/>
      <c r="G148" s="5" t="s">
        <v>219</v>
      </c>
      <c r="H148" s="5"/>
      <c r="I148" s="5" t="s">
        <v>219</v>
      </c>
      <c r="J148" s="5">
        <v>556</v>
      </c>
      <c r="K148" s="5">
        <v>441</v>
      </c>
      <c r="L148" s="5">
        <v>1117</v>
      </c>
      <c r="M148" s="5">
        <v>7522</v>
      </c>
      <c r="N148" s="5">
        <v>21</v>
      </c>
      <c r="O148" s="5">
        <v>17</v>
      </c>
      <c r="P148" s="5">
        <v>0</v>
      </c>
      <c r="Q148" s="5">
        <v>0</v>
      </c>
      <c r="R148" s="5">
        <v>1</v>
      </c>
      <c r="S148" s="5">
        <v>0</v>
      </c>
      <c r="T148" s="5">
        <v>0</v>
      </c>
      <c r="U148" s="5">
        <v>0</v>
      </c>
    </row>
    <row r="149">
      <c r="A149" s="20" t="s">
        <v>2566</v>
      </c>
      <c r="B149" s="13" t="str">
        <f>HYPERLINK("http://www.upworthy.com/how-republican-pundits-got-the-tax-debate-all-wrong","http://www.upworthy.com/how-republican-pundits-got-the-tax-debate-all-wrong")</f>
        <v>http://www.upworthy.com/how-republican-pundits-got-the-tax-debate-all-wrong</v>
      </c>
      <c r="C149" s="5">
        <v>52</v>
      </c>
      <c r="D149" s="5" t="s">
        <v>219</v>
      </c>
      <c r="E149" s="5" t="s">
        <v>219</v>
      </c>
      <c r="F149" s="5"/>
      <c r="G149" s="5" t="s">
        <v>219</v>
      </c>
      <c r="H149" s="5"/>
      <c r="I149" s="5" t="s">
        <v>219</v>
      </c>
      <c r="J149" s="5">
        <v>1</v>
      </c>
      <c r="K149" s="5">
        <v>3</v>
      </c>
      <c r="L149" s="5">
        <v>612</v>
      </c>
      <c r="M149" s="5">
        <v>3706</v>
      </c>
      <c r="N149" s="5">
        <v>4</v>
      </c>
      <c r="O149" s="5">
        <v>14</v>
      </c>
      <c r="P149" s="5">
        <v>0</v>
      </c>
      <c r="Q149" s="5">
        <v>0</v>
      </c>
      <c r="R149" s="5">
        <v>0</v>
      </c>
      <c r="S149" s="5">
        <v>0</v>
      </c>
      <c r="T149" s="5">
        <v>1</v>
      </c>
      <c r="U149" s="5">
        <v>0</v>
      </c>
    </row>
    <row r="150">
      <c r="A150" s="20" t="s">
        <v>2567</v>
      </c>
      <c r="B150" s="13" t="str">
        <f>HYPERLINK("http://www.upworthy.com/how-restaurants-screw-you-and-your-server","http://www.upworthy.com/how-restaurants-screw-you-and-your-server")</f>
        <v>http://www.upworthy.com/how-restaurants-screw-you-and-your-server</v>
      </c>
      <c r="C150" s="5">
        <v>42</v>
      </c>
      <c r="D150" s="5" t="s">
        <v>219</v>
      </c>
      <c r="E150" s="5" t="s">
        <v>219</v>
      </c>
      <c r="F150" s="5"/>
      <c r="G150" s="5" t="s">
        <v>219</v>
      </c>
      <c r="H150" s="5"/>
      <c r="I150" s="5" t="s">
        <v>219</v>
      </c>
      <c r="J150" s="5">
        <v>449</v>
      </c>
      <c r="K150" s="5">
        <v>431</v>
      </c>
      <c r="L150" s="5">
        <v>8603</v>
      </c>
      <c r="M150" s="5">
        <v>40960</v>
      </c>
      <c r="N150" s="5">
        <v>218</v>
      </c>
      <c r="O150" s="5">
        <v>66</v>
      </c>
      <c r="P150" s="5">
        <v>4</v>
      </c>
      <c r="Q150" s="5">
        <v>4</v>
      </c>
      <c r="R150" s="5">
        <v>2</v>
      </c>
      <c r="S150" s="5">
        <v>3</v>
      </c>
      <c r="T150" s="5">
        <v>6</v>
      </c>
      <c r="U150" s="5">
        <v>0</v>
      </c>
    </row>
    <row r="151">
      <c r="A151" s="20" t="s">
        <v>2568</v>
      </c>
      <c r="B151" s="13" t="str">
        <f>HYPERLINK("http://www.upworthy.com/how-some-special-volunteers-made-brad-pitt-good-looking-again","http://www.upworthy.com/how-some-special-volunteers-made-brad-pitt-good-looking-again")</f>
        <v>http://www.upworthy.com/how-some-special-volunteers-made-brad-pitt-good-looking-again</v>
      </c>
      <c r="C151" s="5">
        <v>61</v>
      </c>
      <c r="D151" s="5" t="s">
        <v>219</v>
      </c>
      <c r="E151" s="5" t="s">
        <v>219</v>
      </c>
      <c r="F151" s="5"/>
      <c r="G151" s="5" t="s">
        <v>219</v>
      </c>
      <c r="H151" s="5"/>
      <c r="I151" s="5" t="s">
        <v>219</v>
      </c>
      <c r="J151" s="5">
        <v>687</v>
      </c>
      <c r="K151" s="5">
        <v>284</v>
      </c>
      <c r="L151" s="5">
        <v>355</v>
      </c>
      <c r="M151" s="5">
        <v>2505</v>
      </c>
      <c r="N151" s="5">
        <v>4</v>
      </c>
      <c r="O151" s="5">
        <v>2</v>
      </c>
      <c r="P151" s="5">
        <v>0</v>
      </c>
      <c r="Q151" s="5">
        <v>0</v>
      </c>
      <c r="R151" s="5">
        <v>0</v>
      </c>
      <c r="S151" s="5">
        <v>0</v>
      </c>
      <c r="T151" s="5">
        <v>1</v>
      </c>
      <c r="U151" s="5">
        <v>0</v>
      </c>
    </row>
    <row r="152">
      <c r="A152" s="20" t="s">
        <v>2569</v>
      </c>
      <c r="B152" s="13" t="str">
        <f>HYPERLINK("http://www.upworthy.com/how-sugar-makes-your-brain-think-its-cocaine","http://www.upworthy.com/how-sugar-makes-your-brain-think-its-cocaine")</f>
        <v>http://www.upworthy.com/how-sugar-makes-your-brain-think-its-cocaine</v>
      </c>
      <c r="C152" s="5">
        <v>46</v>
      </c>
      <c r="D152" s="5" t="s">
        <v>219</v>
      </c>
      <c r="E152" s="5" t="s">
        <v>219</v>
      </c>
      <c r="F152" s="5"/>
      <c r="G152" s="5" t="s">
        <v>219</v>
      </c>
      <c r="H152" s="5"/>
      <c r="I152" s="5" t="s">
        <v>219</v>
      </c>
      <c r="J152" s="5">
        <v>2611</v>
      </c>
      <c r="K152" s="5">
        <v>2453</v>
      </c>
      <c r="L152" s="5">
        <v>1502</v>
      </c>
      <c r="M152" s="5">
        <v>9750</v>
      </c>
      <c r="N152" s="5">
        <v>15</v>
      </c>
      <c r="O152" s="5">
        <v>14</v>
      </c>
      <c r="P152" s="5">
        <v>1</v>
      </c>
      <c r="Q152" s="5">
        <v>1</v>
      </c>
      <c r="R152" s="5">
        <v>0</v>
      </c>
      <c r="S152" s="5">
        <v>0</v>
      </c>
      <c r="T152" s="5">
        <v>0</v>
      </c>
      <c r="U152" s="5">
        <v>0</v>
      </c>
    </row>
    <row r="153">
      <c r="A153" s="20" t="s">
        <v>2570</v>
      </c>
      <c r="B153" s="13" t="str">
        <f>HYPERLINK("http://www.upworthy.com/how-the-cia-is-kind-of-like-a-psychic","http://www.upworthy.com/how-the-cia-is-kind-of-like-a-psychic")</f>
        <v>http://www.upworthy.com/how-the-cia-is-kind-of-like-a-psychic</v>
      </c>
      <c r="C153" s="5">
        <v>38</v>
      </c>
      <c r="D153" s="5" t="s">
        <v>219</v>
      </c>
      <c r="E153" s="5" t="s">
        <v>219</v>
      </c>
      <c r="F153" s="5"/>
      <c r="G153" s="5" t="s">
        <v>219</v>
      </c>
      <c r="H153" s="5"/>
      <c r="I153" s="5" t="s">
        <v>219</v>
      </c>
      <c r="J153" s="5">
        <v>0</v>
      </c>
      <c r="K153" s="5">
        <v>0</v>
      </c>
      <c r="L153" s="5">
        <v>20</v>
      </c>
      <c r="M153" s="5">
        <v>135</v>
      </c>
      <c r="N153" s="5">
        <v>1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</row>
    <row r="154">
      <c r="A154" s="20" t="s">
        <v>2571</v>
      </c>
      <c r="B154" s="13" t="str">
        <f>HYPERLINK("http://www.upworthy.com/how-the-media-coverage-of-mass-shootings-makes-everything-worse","http://www.upworthy.com/how-the-media-coverage-of-mass-shootings-makes-everything-worse")</f>
        <v>http://www.upworthy.com/how-the-media-coverage-of-mass-shootings-makes-everything-worse</v>
      </c>
      <c r="C154" s="5">
        <v>63</v>
      </c>
      <c r="D154" s="5" t="s">
        <v>219</v>
      </c>
      <c r="E154" s="5" t="s">
        <v>219</v>
      </c>
      <c r="F154" s="5"/>
      <c r="G154" s="5" t="s">
        <v>219</v>
      </c>
      <c r="H154" s="5"/>
      <c r="I154" s="5" t="s">
        <v>219</v>
      </c>
      <c r="J154" s="5">
        <v>9807</v>
      </c>
      <c r="K154" s="5">
        <v>5504</v>
      </c>
      <c r="L154" s="5">
        <v>134</v>
      </c>
      <c r="M154" s="5">
        <v>1041</v>
      </c>
      <c r="N154" s="5">
        <v>2</v>
      </c>
      <c r="O154" s="5">
        <v>13</v>
      </c>
      <c r="P154" s="5">
        <v>2</v>
      </c>
      <c r="Q154" s="5">
        <v>2</v>
      </c>
      <c r="R154" s="5">
        <v>0</v>
      </c>
      <c r="S154" s="5">
        <v>0</v>
      </c>
      <c r="T154" s="5">
        <v>6</v>
      </c>
      <c r="U154" s="5">
        <v>0</v>
      </c>
    </row>
    <row r="155">
      <c r="A155" s="20" t="s">
        <v>2572</v>
      </c>
      <c r="B155" s="13" t="str">
        <f>HYPERLINK("http://www.upworthy.com/how-the-republican-convention-contradicts-the-entire-republican-convention","http://www.upworthy.com/how-the-republican-convention-contradicts-the-entire-republican-convention")</f>
        <v>http://www.upworthy.com/how-the-republican-convention-contradicts-the-entire-republican-convention</v>
      </c>
      <c r="C155" s="5">
        <v>74</v>
      </c>
      <c r="D155" s="5" t="s">
        <v>219</v>
      </c>
      <c r="E155" s="5" t="s">
        <v>219</v>
      </c>
      <c r="F155" s="5"/>
      <c r="G155" s="5" t="s">
        <v>219</v>
      </c>
      <c r="H155" s="5"/>
      <c r="I155" s="5" t="s">
        <v>219</v>
      </c>
      <c r="J155" s="5">
        <v>0</v>
      </c>
      <c r="K155" s="5">
        <v>4867</v>
      </c>
      <c r="L155" s="5">
        <v>10357</v>
      </c>
      <c r="M155" s="5">
        <v>40959</v>
      </c>
      <c r="N155" s="5">
        <v>42</v>
      </c>
      <c r="O155" s="5">
        <v>65</v>
      </c>
      <c r="P155" s="5">
        <v>0</v>
      </c>
      <c r="Q155" s="5">
        <v>0</v>
      </c>
      <c r="R155" s="5">
        <v>10</v>
      </c>
      <c r="S155" s="5">
        <v>0</v>
      </c>
      <c r="T155" s="5">
        <v>0</v>
      </c>
      <c r="U155" s="5">
        <v>0</v>
      </c>
    </row>
    <row r="156">
      <c r="A156" s="20" t="s">
        <v>2573</v>
      </c>
      <c r="B156" s="13" t="str">
        <f>HYPERLINK("http://www.upworthy.com/how-the-united-states-is-reinventing-the-slave-trade","http://www.upworthy.com/how-the-united-states-is-reinventing-the-slave-trade")</f>
        <v>http://www.upworthy.com/how-the-united-states-is-reinventing-the-slave-trade</v>
      </c>
      <c r="C156" s="5">
        <v>53</v>
      </c>
      <c r="D156" s="5" t="s">
        <v>219</v>
      </c>
      <c r="E156" s="5" t="s">
        <v>219</v>
      </c>
      <c r="F156" s="5"/>
      <c r="G156" s="5" t="s">
        <v>219</v>
      </c>
      <c r="H156" s="5"/>
      <c r="I156" s="5" t="s">
        <v>219</v>
      </c>
      <c r="J156" s="5">
        <v>2204</v>
      </c>
      <c r="K156" s="5">
        <v>4389</v>
      </c>
      <c r="L156" s="5">
        <v>3410</v>
      </c>
      <c r="M156" s="5">
        <v>16067</v>
      </c>
      <c r="N156" s="5">
        <v>52</v>
      </c>
      <c r="O156" s="5">
        <v>11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</row>
    <row r="157">
      <c r="A157" s="20" t="s">
        <v>2574</v>
      </c>
      <c r="B157" s="13" t="str">
        <f>HYPERLINK("http://www.upworthy.com/how-to-make-a-divorce-court-judge-really-mad","http://www.upworthy.com/how-to-make-a-divorce-court-judge-really-mad")</f>
        <v>http://www.upworthy.com/how-to-make-a-divorce-court-judge-really-mad</v>
      </c>
      <c r="C157" s="5">
        <v>45</v>
      </c>
      <c r="D157" s="5" t="s">
        <v>219</v>
      </c>
      <c r="E157" s="5" t="s">
        <v>219</v>
      </c>
      <c r="F157" s="5"/>
      <c r="G157" s="5" t="s">
        <v>219</v>
      </c>
      <c r="H157" s="5"/>
      <c r="I157" s="5" t="s">
        <v>219</v>
      </c>
      <c r="J157" s="5">
        <v>0</v>
      </c>
      <c r="K157" s="5">
        <v>0</v>
      </c>
      <c r="L157" s="5">
        <v>146</v>
      </c>
      <c r="M157" s="5">
        <v>2185</v>
      </c>
      <c r="N157" s="5">
        <v>21</v>
      </c>
      <c r="O157" s="5">
        <v>1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>
      <c r="A158" s="20" t="s">
        <v>2575</v>
      </c>
      <c r="B158" s="13" t="str">
        <f>HYPERLINK("http://www.upworthy.com/how-to-stop-your-water-from-killing-you","http://www.upworthy.com/how-to-stop-your-water-from-killing-you")</f>
        <v>http://www.upworthy.com/how-to-stop-your-water-from-killing-you</v>
      </c>
      <c r="C158" s="5">
        <v>40</v>
      </c>
      <c r="D158" s="5" t="s">
        <v>219</v>
      </c>
      <c r="E158" s="5" t="s">
        <v>219</v>
      </c>
      <c r="F158" s="5"/>
      <c r="G158" s="5" t="s">
        <v>219</v>
      </c>
      <c r="H158" s="5"/>
      <c r="I158" s="5" t="s">
        <v>219</v>
      </c>
      <c r="J158" s="5">
        <v>1556</v>
      </c>
      <c r="K158" s="5">
        <v>483</v>
      </c>
      <c r="L158" s="5">
        <v>58</v>
      </c>
      <c r="M158" s="5">
        <v>600</v>
      </c>
      <c r="N158" s="5">
        <v>2</v>
      </c>
      <c r="O158" s="5">
        <v>0</v>
      </c>
      <c r="P158" s="5">
        <v>1</v>
      </c>
      <c r="Q158" s="5">
        <v>1</v>
      </c>
      <c r="R158" s="5">
        <v>0</v>
      </c>
      <c r="S158" s="5">
        <v>0</v>
      </c>
      <c r="T158" s="5">
        <v>0</v>
      </c>
      <c r="U158" s="5">
        <v>0</v>
      </c>
    </row>
    <row r="159">
      <c r="A159" s="20" t="s">
        <v>2576</v>
      </c>
      <c r="B159" s="13" t="str">
        <f>HYPERLINK("http://www.upworthy.com/here-is-what-happens-when-a-trailblazer-does-just-that","http://www.upworthy.com/here-is-what-happens-when-a-trailblazer-does-just-that")</f>
        <v>http://www.upworthy.com/here-is-what-happens-when-a-trailblazer-does-just-that</v>
      </c>
      <c r="C159" s="5">
        <v>55</v>
      </c>
      <c r="D159" s="5" t="s">
        <v>219</v>
      </c>
      <c r="E159" s="5" t="s">
        <v>219</v>
      </c>
      <c r="F159" s="5"/>
      <c r="G159" s="5" t="s">
        <v>219</v>
      </c>
      <c r="H159" s="5"/>
      <c r="I159" s="5" t="s">
        <v>219</v>
      </c>
      <c r="J159" s="5">
        <v>0</v>
      </c>
      <c r="K159" s="5">
        <v>0</v>
      </c>
      <c r="L159" s="5">
        <v>1250</v>
      </c>
      <c r="M159" s="5">
        <v>10161</v>
      </c>
      <c r="N159" s="5">
        <v>453</v>
      </c>
      <c r="O159" s="5">
        <v>10</v>
      </c>
      <c r="P159" s="5">
        <v>1</v>
      </c>
      <c r="Q159" s="5">
        <v>1</v>
      </c>
      <c r="R159" s="5">
        <v>3</v>
      </c>
      <c r="S159" s="5">
        <v>1</v>
      </c>
      <c r="T159" s="5">
        <v>0</v>
      </c>
      <c r="U159" s="5">
        <v>0</v>
      </c>
    </row>
    <row r="160">
      <c r="A160" s="20" t="s">
        <v>2577</v>
      </c>
      <c r="B160" s="13" t="str">
        <f>HYPERLINK("http://www.upworthy.com/i-expected-better-from-the-new-york-times","http://www.upworthy.com/i-expected-better-from-the-new-york-times")</f>
        <v>http://www.upworthy.com/i-expected-better-from-the-new-york-times</v>
      </c>
      <c r="C160" s="5">
        <v>42</v>
      </c>
      <c r="D160" s="5" t="s">
        <v>219</v>
      </c>
      <c r="E160" s="5" t="s">
        <v>219</v>
      </c>
      <c r="F160" s="5"/>
      <c r="G160" s="5" t="s">
        <v>219</v>
      </c>
      <c r="H160" s="5"/>
      <c r="I160" s="5" t="s">
        <v>219</v>
      </c>
      <c r="J160" s="5">
        <v>262</v>
      </c>
      <c r="K160" s="5">
        <v>125</v>
      </c>
      <c r="L160" s="5">
        <v>28710</v>
      </c>
      <c r="M160" s="5">
        <v>172462</v>
      </c>
      <c r="N160" s="5">
        <v>960</v>
      </c>
      <c r="O160" s="5">
        <v>140</v>
      </c>
      <c r="P160" s="5">
        <v>7</v>
      </c>
      <c r="Q160" s="5">
        <v>7</v>
      </c>
      <c r="R160" s="5">
        <v>60</v>
      </c>
      <c r="S160" s="5">
        <v>9</v>
      </c>
      <c r="T160" s="5">
        <v>256</v>
      </c>
      <c r="U160" s="5">
        <v>0</v>
      </c>
    </row>
    <row r="161">
      <c r="A161" s="20" t="s">
        <v>2578</v>
      </c>
      <c r="B161" s="13" t="str">
        <f>HYPERLINK("http://www.upworthy.com/i-get-it-you-built-it-yourself","http://www.upworthy.com/i-get-it-you-built-it-yourself")</f>
        <v>http://www.upworthy.com/i-get-it-you-built-it-yourself</v>
      </c>
      <c r="C161" s="5">
        <v>34</v>
      </c>
      <c r="D161" s="5" t="s">
        <v>219</v>
      </c>
      <c r="E161" s="5" t="s">
        <v>219</v>
      </c>
      <c r="F161" s="5"/>
      <c r="G161" s="5" t="s">
        <v>219</v>
      </c>
      <c r="H161" s="5"/>
      <c r="I161" s="5" t="s">
        <v>219</v>
      </c>
      <c r="J161" s="5">
        <v>1859</v>
      </c>
      <c r="K161" s="5">
        <v>1998</v>
      </c>
      <c r="L161" s="5">
        <v>926</v>
      </c>
      <c r="M161" s="5">
        <v>11440</v>
      </c>
      <c r="N161" s="5">
        <v>16</v>
      </c>
      <c r="O161" s="5">
        <v>26</v>
      </c>
      <c r="P161" s="5">
        <v>8</v>
      </c>
      <c r="Q161" s="5">
        <v>8</v>
      </c>
      <c r="R161" s="5">
        <v>3</v>
      </c>
      <c r="S161" s="5">
        <v>0</v>
      </c>
      <c r="T161" s="5">
        <v>0</v>
      </c>
      <c r="U161" s="5">
        <v>0</v>
      </c>
    </row>
    <row r="162">
      <c r="A162" s="20" t="s">
        <v>2579</v>
      </c>
      <c r="B162" s="13" t="str">
        <f>HYPERLINK("http://www.upworthy.com/i-hate-advertising-except-when-its-done-like-this","http://www.upworthy.com/i-hate-advertising-except-when-its-done-like-this")</f>
        <v>http://www.upworthy.com/i-hate-advertising-except-when-its-done-like-this</v>
      </c>
      <c r="C162" s="5">
        <v>52</v>
      </c>
      <c r="D162" s="5" t="s">
        <v>219</v>
      </c>
      <c r="E162" s="5" t="s">
        <v>219</v>
      </c>
      <c r="F162" s="5"/>
      <c r="G162" s="5" t="s">
        <v>219</v>
      </c>
      <c r="H162" s="5"/>
      <c r="I162" s="5" t="s">
        <v>219</v>
      </c>
      <c r="J162" s="5">
        <v>0</v>
      </c>
      <c r="K162" s="5">
        <v>0</v>
      </c>
      <c r="L162" s="5">
        <v>187</v>
      </c>
      <c r="M162" s="5">
        <v>2453</v>
      </c>
      <c r="N162" s="5">
        <v>14</v>
      </c>
      <c r="O162" s="5">
        <v>10</v>
      </c>
      <c r="P162" s="5">
        <v>10</v>
      </c>
      <c r="Q162" s="5">
        <v>10</v>
      </c>
      <c r="R162" s="5">
        <v>0</v>
      </c>
      <c r="S162" s="5">
        <v>1</v>
      </c>
      <c r="T162" s="5">
        <v>0</v>
      </c>
      <c r="U162" s="5">
        <v>0</v>
      </c>
    </row>
    <row r="163">
      <c r="A163" s="20" t="s">
        <v>2579</v>
      </c>
      <c r="B163" s="13" t="str">
        <f>HYPERLINK("http://www.upworthy.com/i-hate-advertising-except-when-its-done-like-this","http://www.upworthy.com/i-hate-advertising-except-when-its-done-like-this")</f>
        <v>http://www.upworthy.com/i-hate-advertising-except-when-its-done-like-this</v>
      </c>
      <c r="C163" s="5">
        <v>52</v>
      </c>
      <c r="D163" s="5" t="s">
        <v>219</v>
      </c>
      <c r="E163" s="5" t="s">
        <v>219</v>
      </c>
      <c r="F163" s="5"/>
      <c r="G163" s="5" t="s">
        <v>219</v>
      </c>
      <c r="H163" s="5"/>
      <c r="I163" s="5" t="s">
        <v>219</v>
      </c>
      <c r="J163" s="5">
        <v>0</v>
      </c>
      <c r="K163" s="5">
        <v>0</v>
      </c>
      <c r="L163" s="5">
        <v>26</v>
      </c>
      <c r="M163" s="5">
        <v>700</v>
      </c>
      <c r="N163" s="5">
        <v>4</v>
      </c>
      <c r="O163" s="5">
        <v>3</v>
      </c>
      <c r="P163" s="5">
        <v>0</v>
      </c>
      <c r="Q163" s="5">
        <v>0</v>
      </c>
      <c r="R163" s="5">
        <v>2</v>
      </c>
      <c r="S163" s="5">
        <v>0</v>
      </c>
      <c r="T163" s="5">
        <v>56</v>
      </c>
      <c r="U163" s="5">
        <v>0</v>
      </c>
    </row>
    <row r="164">
      <c r="A164" s="20" t="s">
        <v>2580</v>
      </c>
      <c r="B164" s="13" t="str">
        <f>HYPERLINK("http://www.upworthy.com/i-never-thought-id-want-to-high-five-a-teacher-for-yelling-at-a-student-but-i-was-wrong","http://www.upworthy.com/i-never-thought-id-want-to-high-five-a-teacher-for-yelling-at-a-student-but-i-was-wrong")</f>
        <v>http://www.upworthy.com/i-never-thought-id-want-to-high-five-a-teacher-for-yelling-at-a-student-but-i-was-wrong</v>
      </c>
      <c r="C164" s="5">
        <v>89</v>
      </c>
      <c r="D164" s="5" t="s">
        <v>219</v>
      </c>
      <c r="E164" s="5" t="s">
        <v>219</v>
      </c>
      <c r="F164" s="5"/>
      <c r="G164" s="5" t="s">
        <v>219</v>
      </c>
      <c r="H164" s="5"/>
      <c r="I164" s="5" t="s">
        <v>219</v>
      </c>
      <c r="J164" s="5">
        <v>0</v>
      </c>
      <c r="K164" s="5">
        <v>0</v>
      </c>
      <c r="L164" s="5">
        <v>32</v>
      </c>
      <c r="M164" s="5">
        <v>462</v>
      </c>
      <c r="N164" s="5">
        <v>14</v>
      </c>
      <c r="O164" s="5">
        <v>5</v>
      </c>
      <c r="P164" s="5">
        <v>0</v>
      </c>
      <c r="Q164" s="5">
        <v>0</v>
      </c>
      <c r="R164" s="5">
        <v>12</v>
      </c>
      <c r="S164" s="5">
        <v>0</v>
      </c>
      <c r="T164" s="5">
        <v>0</v>
      </c>
      <c r="U164" s="5">
        <v>0</v>
      </c>
    </row>
    <row r="165">
      <c r="A165" s="20" t="s">
        <v>2581</v>
      </c>
      <c r="B165" s="13" t="str">
        <f>HYPERLINK("http://www.upworthy.com/i-see-misogyny-is-alive-and-well-in-museums","http://www.upworthy.com/i-see-misogyny-is-alive-and-well-in-museums")</f>
        <v>http://www.upworthy.com/i-see-misogyny-is-alive-and-well-in-museums</v>
      </c>
      <c r="C165" s="5">
        <v>44</v>
      </c>
      <c r="D165" s="5" t="s">
        <v>219</v>
      </c>
      <c r="E165" s="5" t="s">
        <v>219</v>
      </c>
      <c r="F165" s="5"/>
      <c r="G165" s="5" t="s">
        <v>219</v>
      </c>
      <c r="H165" s="5"/>
      <c r="I165" s="5" t="s">
        <v>219</v>
      </c>
      <c r="J165" s="5">
        <v>0</v>
      </c>
      <c r="K165" s="5">
        <v>0</v>
      </c>
      <c r="L165" s="5">
        <v>1004</v>
      </c>
      <c r="M165" s="5">
        <v>4686</v>
      </c>
      <c r="N165" s="5">
        <v>36</v>
      </c>
      <c r="O165" s="5">
        <v>4</v>
      </c>
      <c r="P165" s="5">
        <v>5</v>
      </c>
      <c r="Q165" s="5">
        <v>5</v>
      </c>
      <c r="R165" s="5">
        <v>0</v>
      </c>
      <c r="S165" s="5">
        <v>1</v>
      </c>
      <c r="T165" s="5">
        <v>0</v>
      </c>
      <c r="U165" s="5">
        <v>0</v>
      </c>
    </row>
    <row r="166">
      <c r="A166" s="20" t="s">
        <v>2582</v>
      </c>
      <c r="B166" s="13" t="str">
        <f>HYPERLINK("http://www.upworthy.com/this-high-school-trendsetter-just-made-being-nice-go-viral","http://www.upworthy.com/this-high-school-trendsetter-just-made-being-nice-go-viral")</f>
        <v>http://www.upworthy.com/this-high-school-trendsetter-just-made-being-nice-go-viral</v>
      </c>
      <c r="C166" s="5">
        <v>58</v>
      </c>
      <c r="D166" s="5" t="s">
        <v>219</v>
      </c>
      <c r="E166" s="5" t="s">
        <v>219</v>
      </c>
      <c r="F166" s="5"/>
      <c r="G166" s="5" t="s">
        <v>219</v>
      </c>
      <c r="H166" s="5"/>
      <c r="I166" s="5" t="s">
        <v>219</v>
      </c>
      <c r="J166" s="5">
        <v>1210</v>
      </c>
      <c r="K166" s="5">
        <v>2213</v>
      </c>
      <c r="L166" s="5">
        <v>1630</v>
      </c>
      <c r="M166" s="5">
        <v>9681</v>
      </c>
      <c r="N166" s="5">
        <v>77</v>
      </c>
      <c r="O166" s="5">
        <v>24</v>
      </c>
      <c r="P166" s="5">
        <v>0</v>
      </c>
      <c r="Q166" s="5">
        <v>0</v>
      </c>
      <c r="R166" s="5">
        <v>4</v>
      </c>
      <c r="S166" s="5">
        <v>1</v>
      </c>
      <c r="T166" s="5">
        <v>0</v>
      </c>
      <c r="U166" s="5">
        <v>0</v>
      </c>
    </row>
    <row r="167">
      <c r="A167" s="20" t="s">
        <v>2583</v>
      </c>
      <c r="B167" s="13" t="str">
        <f>HYPERLINK("http://www.upworthy.com/im-actually-comfortable-with-these-people-hacking-the-government-4","http://www.upworthy.com/im-actually-comfortable-with-these-people-hacking-the-government-4")</f>
        <v>http://www.upworthy.com/im-actually-comfortable-with-these-people-hacking-the-government-4</v>
      </c>
      <c r="C167" s="5">
        <v>65</v>
      </c>
      <c r="D167" s="5" t="s">
        <v>219</v>
      </c>
      <c r="E167" s="5" t="s">
        <v>219</v>
      </c>
      <c r="F167" s="5"/>
      <c r="G167" s="5" t="s">
        <v>219</v>
      </c>
      <c r="H167" s="5"/>
      <c r="I167" s="5" t="s">
        <v>219</v>
      </c>
      <c r="J167" s="5">
        <v>68</v>
      </c>
      <c r="K167" s="5">
        <v>322</v>
      </c>
      <c r="L167" s="5">
        <v>10428</v>
      </c>
      <c r="M167" s="5">
        <v>67843</v>
      </c>
      <c r="N167" s="5">
        <v>223</v>
      </c>
      <c r="O167" s="5">
        <v>32</v>
      </c>
      <c r="P167" s="5">
        <v>7</v>
      </c>
      <c r="Q167" s="5">
        <v>7</v>
      </c>
      <c r="R167" s="5">
        <v>8</v>
      </c>
      <c r="S167" s="5">
        <v>0</v>
      </c>
      <c r="T167" s="5">
        <v>0</v>
      </c>
      <c r="U167" s="5">
        <v>0</v>
      </c>
    </row>
    <row r="168">
      <c r="A168" s="20" t="s">
        <v>2584</v>
      </c>
      <c r="B168" s="13" t="str">
        <f>HYPERLINK("http://www.upworthy.com/im-loving-it-but-im-not-in-loving-with-it","http://www.upworthy.com/im-loving-it-but-im-not-in-loving-with-it")</f>
        <v>http://www.upworthy.com/im-loving-it-but-im-not-in-loving-with-it</v>
      </c>
      <c r="C168" s="5">
        <v>45</v>
      </c>
      <c r="D168" s="5" t="s">
        <v>219</v>
      </c>
      <c r="E168" s="5" t="s">
        <v>219</v>
      </c>
      <c r="F168" s="5"/>
      <c r="G168" s="5" t="s">
        <v>219</v>
      </c>
      <c r="H168" s="5"/>
      <c r="I168" s="5" t="s">
        <v>219</v>
      </c>
      <c r="J168" s="5">
        <v>1169</v>
      </c>
      <c r="K168" s="5">
        <v>911</v>
      </c>
      <c r="L168" s="5">
        <v>531</v>
      </c>
      <c r="M168" s="5">
        <v>5311</v>
      </c>
      <c r="N168" s="5">
        <v>75</v>
      </c>
      <c r="O168" s="5">
        <v>2</v>
      </c>
      <c r="P168" s="5">
        <v>0</v>
      </c>
      <c r="Q168" s="5">
        <v>0</v>
      </c>
      <c r="R168" s="5">
        <v>1</v>
      </c>
      <c r="S168" s="5">
        <v>0</v>
      </c>
      <c r="T168" s="5">
        <v>0</v>
      </c>
      <c r="U168" s="5">
        <v>0</v>
      </c>
    </row>
    <row r="169">
      <c r="A169" s="20" t="s">
        <v>2585</v>
      </c>
      <c r="B169" s="13" t="str">
        <f>HYPERLINK("http://www.upworthy.com/im-really-looking-forward-to-the-next-debate-when-the-candidates-talk-about-this","http://www.upworthy.com/im-really-looking-forward-to-the-next-debate-when-the-candidates-talk-about-this")</f>
        <v>http://www.upworthy.com/im-really-looking-forward-to-the-next-debate-when-the-candidates-talk-about-this</v>
      </c>
      <c r="C169" s="5">
        <v>81</v>
      </c>
      <c r="D169" s="5" t="s">
        <v>219</v>
      </c>
      <c r="E169" s="5" t="s">
        <v>219</v>
      </c>
      <c r="F169" s="5"/>
      <c r="G169" s="5" t="s">
        <v>219</v>
      </c>
      <c r="H169" s="5"/>
      <c r="I169" s="5" t="s">
        <v>219</v>
      </c>
      <c r="J169" s="5">
        <v>0</v>
      </c>
      <c r="K169" s="5">
        <v>0</v>
      </c>
      <c r="L169" s="5">
        <v>333</v>
      </c>
      <c r="M169" s="5">
        <v>1783</v>
      </c>
      <c r="N169" s="5">
        <v>9</v>
      </c>
      <c r="O169" s="5">
        <v>2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</row>
    <row r="170">
      <c r="A170" s="20" t="s">
        <v>2586</v>
      </c>
      <c r="B170" s="13" t="str">
        <f>HYPERLINK("http://www.upworthy.com/identical-citizenship-identical-dna-different-rights","http://www.upworthy.com/identical-citizenship-identical-dna-different-rights")</f>
        <v>http://www.upworthy.com/identical-citizenship-identical-dna-different-rights</v>
      </c>
      <c r="C170" s="5">
        <v>56</v>
      </c>
      <c r="D170" s="5" t="s">
        <v>219</v>
      </c>
      <c r="E170" s="5" t="s">
        <v>218</v>
      </c>
      <c r="F170" s="5"/>
      <c r="G170" s="5" t="s">
        <v>219</v>
      </c>
      <c r="H170" s="5"/>
      <c r="I170" s="5" t="s">
        <v>219</v>
      </c>
      <c r="J170" s="5">
        <v>2</v>
      </c>
      <c r="K170" s="5">
        <v>619</v>
      </c>
      <c r="L170" s="5">
        <v>438</v>
      </c>
      <c r="M170" s="5">
        <v>3147</v>
      </c>
      <c r="N170" s="5">
        <v>19</v>
      </c>
      <c r="O170" s="5">
        <v>14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</row>
    <row r="171">
      <c r="A171" s="20" t="s">
        <v>2587</v>
      </c>
      <c r="B171" s="13" t="str">
        <f>HYPERLINK("http://www.upworthy.com/if-barbie-dolls-could-talk-theyd-tell-you-that-they-wouldnt-be-able-to-walk-upright","http://www.upworthy.com/if-barbie-dolls-could-talk-theyd-tell-you-that-they-wouldnt-be-able-to-walk-upright")</f>
        <v>http://www.upworthy.com/if-barbie-dolls-could-talk-theyd-tell-you-that-they-wouldnt-be-able-to-walk-upright</v>
      </c>
      <c r="C171" s="5">
        <v>86</v>
      </c>
      <c r="D171" s="5" t="s">
        <v>219</v>
      </c>
      <c r="E171" s="5" t="s">
        <v>219</v>
      </c>
      <c r="F171" s="5"/>
      <c r="G171" s="5" t="s">
        <v>219</v>
      </c>
      <c r="H171" s="5"/>
      <c r="I171" s="5" t="s">
        <v>219</v>
      </c>
      <c r="J171" s="5">
        <v>0</v>
      </c>
      <c r="K171" s="5">
        <v>0</v>
      </c>
      <c r="L171" s="5">
        <v>312</v>
      </c>
      <c r="M171" s="5">
        <v>2264</v>
      </c>
      <c r="N171" s="5">
        <v>6</v>
      </c>
      <c r="O171" s="5">
        <v>2</v>
      </c>
      <c r="P171" s="5">
        <v>5</v>
      </c>
      <c r="Q171" s="5">
        <v>5</v>
      </c>
      <c r="R171" s="5">
        <v>0</v>
      </c>
      <c r="S171" s="5">
        <v>0</v>
      </c>
      <c r="T171" s="5">
        <v>0</v>
      </c>
      <c r="U171" s="5">
        <v>0</v>
      </c>
    </row>
    <row r="172">
      <c r="A172" s="20" t="s">
        <v>2588</v>
      </c>
      <c r="B172" s="13" t="str">
        <f>HYPERLINK("http://www.upworthy.com/if-only-you-could-photoshop-a-mind-like-this","http://www.upworthy.com/if-only-you-could-photoshop-a-mind-like-this")</f>
        <v>http://www.upworthy.com/if-only-you-could-photoshop-a-mind-like-this</v>
      </c>
      <c r="C172" s="5">
        <v>45</v>
      </c>
      <c r="D172" s="5" t="s">
        <v>219</v>
      </c>
      <c r="E172" s="5" t="s">
        <v>219</v>
      </c>
      <c r="F172" s="5"/>
      <c r="G172" s="5" t="s">
        <v>219</v>
      </c>
      <c r="H172" s="5"/>
      <c r="I172" s="5" t="s">
        <v>219</v>
      </c>
      <c r="J172" s="5">
        <v>0</v>
      </c>
      <c r="K172" s="5">
        <v>0</v>
      </c>
      <c r="L172" s="5">
        <v>921</v>
      </c>
      <c r="M172" s="5">
        <v>5985</v>
      </c>
      <c r="N172" s="5">
        <v>45</v>
      </c>
      <c r="O172" s="5">
        <v>4</v>
      </c>
      <c r="P172" s="5">
        <v>113</v>
      </c>
      <c r="Q172" s="5">
        <v>113</v>
      </c>
      <c r="R172" s="5">
        <v>2</v>
      </c>
      <c r="S172" s="5">
        <v>0</v>
      </c>
      <c r="T172" s="5">
        <v>63</v>
      </c>
      <c r="U172" s="5">
        <v>0</v>
      </c>
    </row>
    <row r="173">
      <c r="A173" s="20" t="s">
        <v>2589</v>
      </c>
      <c r="B173" s="13" t="str">
        <f>HYPERLINK("http://www.upworthy.com/if-you-can-predict-the-end-of-this-rap-video-youre-a-genius","http://www.upworthy.com/if-you-can-predict-the-end-of-this-rap-video-youre-a-genius")</f>
        <v>http://www.upworthy.com/if-you-can-predict-the-end-of-this-rap-video-youre-a-genius</v>
      </c>
      <c r="C173" s="5">
        <v>61</v>
      </c>
      <c r="D173" s="5" t="s">
        <v>219</v>
      </c>
      <c r="E173" s="5" t="s">
        <v>219</v>
      </c>
      <c r="F173" s="5"/>
      <c r="G173" s="5" t="s">
        <v>219</v>
      </c>
      <c r="H173" s="5"/>
      <c r="I173" s="5" t="s">
        <v>219</v>
      </c>
      <c r="J173" s="5">
        <v>309</v>
      </c>
      <c r="K173" s="5">
        <v>168</v>
      </c>
      <c r="L173" s="5">
        <v>334</v>
      </c>
      <c r="M173" s="5">
        <v>2872</v>
      </c>
      <c r="N173" s="5">
        <v>16</v>
      </c>
      <c r="O173" s="5">
        <v>13</v>
      </c>
      <c r="P173" s="5">
        <v>5</v>
      </c>
      <c r="Q173" s="5">
        <v>5</v>
      </c>
      <c r="R173" s="5">
        <v>0</v>
      </c>
      <c r="S173" s="5">
        <v>0</v>
      </c>
      <c r="T173" s="5">
        <v>0</v>
      </c>
      <c r="U173" s="5">
        <v>0</v>
      </c>
    </row>
    <row r="174">
      <c r="A174" s="20" t="s">
        <v>2590</v>
      </c>
      <c r="B174" s="13" t="str">
        <f>HYPERLINK("http://www.upworthy.com/if-youre-wondering-if-news-is-biased-heres-proof","http://www.upworthy.com/if-youre-wondering-if-news-is-biased-heres-proof")</f>
        <v>http://www.upworthy.com/if-youre-wondering-if-news-is-biased-heres-proof</v>
      </c>
      <c r="C174" s="5">
        <v>52</v>
      </c>
      <c r="D174" s="5" t="s">
        <v>219</v>
      </c>
      <c r="E174" s="5" t="s">
        <v>219</v>
      </c>
      <c r="F174" s="5"/>
      <c r="G174" s="5" t="s">
        <v>219</v>
      </c>
      <c r="H174" s="5"/>
      <c r="I174" s="5" t="s">
        <v>219</v>
      </c>
      <c r="J174" s="5">
        <v>1536</v>
      </c>
      <c r="K174" s="5">
        <v>807</v>
      </c>
      <c r="L174" s="5">
        <v>397</v>
      </c>
      <c r="M174" s="5">
        <v>4461</v>
      </c>
      <c r="N174" s="5">
        <v>16</v>
      </c>
      <c r="O174" s="5">
        <v>16</v>
      </c>
      <c r="P174" s="5">
        <v>0</v>
      </c>
      <c r="Q174" s="5">
        <v>0</v>
      </c>
      <c r="R174" s="5">
        <v>3</v>
      </c>
      <c r="S174" s="5">
        <v>0</v>
      </c>
      <c r="T174" s="5">
        <v>0</v>
      </c>
      <c r="U174" s="5">
        <v>0</v>
      </c>
    </row>
    <row r="175">
      <c r="A175" s="20" t="s">
        <v>2591</v>
      </c>
      <c r="B175" s="13" t="str">
        <f>HYPERLINK("http://www.upworthy.com/if-your-paycheck-could-talk-it-would-tell-you","http://www.upworthy.com/if-your-paycheck-could-talk-it-would-tell-you")</f>
        <v>http://www.upworthy.com/if-your-paycheck-could-talk-it-would-tell-you</v>
      </c>
      <c r="C175" s="5">
        <v>48</v>
      </c>
      <c r="D175" s="5" t="s">
        <v>219</v>
      </c>
      <c r="E175" s="5" t="s">
        <v>219</v>
      </c>
      <c r="F175" s="5"/>
      <c r="G175" s="5" t="s">
        <v>219</v>
      </c>
      <c r="H175" s="5"/>
      <c r="I175" s="5" t="s">
        <v>219</v>
      </c>
      <c r="J175" s="5">
        <v>0</v>
      </c>
      <c r="K175" s="5">
        <v>0</v>
      </c>
      <c r="L175" s="5">
        <v>713</v>
      </c>
      <c r="M175" s="5">
        <v>2464</v>
      </c>
      <c r="N175" s="5">
        <v>2</v>
      </c>
      <c r="O175" s="5">
        <v>7</v>
      </c>
      <c r="P175" s="5">
        <v>2</v>
      </c>
      <c r="Q175" s="5">
        <v>2</v>
      </c>
      <c r="R175" s="5">
        <v>0</v>
      </c>
      <c r="S175" s="5">
        <v>0</v>
      </c>
      <c r="T175" s="5">
        <v>1</v>
      </c>
      <c r="U175" s="5">
        <v>0</v>
      </c>
    </row>
    <row r="176">
      <c r="A176" s="20" t="s">
        <v>2592</v>
      </c>
      <c r="B176" s="13" t="str">
        <f>HYPERLINK("http://www.upworthy.com/so-sweet-high-schoolers-prove-that-equality-is-the-cutest","http://www.upworthy.com/so-sweet-high-schoolers-prove-that-equality-is-the-cutest")</f>
        <v>http://www.upworthy.com/so-sweet-high-schoolers-prove-that-equality-is-the-cutest</v>
      </c>
      <c r="C176" s="5">
        <v>84</v>
      </c>
      <c r="D176" s="5" t="s">
        <v>219</v>
      </c>
      <c r="E176" s="5" t="s">
        <v>219</v>
      </c>
      <c r="F176" s="5"/>
      <c r="G176" s="5" t="s">
        <v>219</v>
      </c>
      <c r="H176" s="5"/>
      <c r="I176" s="5" t="s">
        <v>219</v>
      </c>
      <c r="J176" s="5">
        <v>29</v>
      </c>
      <c r="K176" s="5">
        <v>24</v>
      </c>
      <c r="L176" s="5">
        <v>3828</v>
      </c>
      <c r="M176" s="5">
        <v>16256</v>
      </c>
      <c r="N176" s="5">
        <v>18</v>
      </c>
      <c r="O176" s="5">
        <v>6</v>
      </c>
      <c r="P176" s="5">
        <v>0</v>
      </c>
      <c r="Q176" s="5">
        <v>0</v>
      </c>
      <c r="R176" s="5">
        <v>3</v>
      </c>
      <c r="S176" s="5">
        <v>0</v>
      </c>
      <c r="T176" s="5">
        <v>0</v>
      </c>
      <c r="U176" s="5">
        <v>0</v>
      </c>
    </row>
    <row r="177">
      <c r="A177" s="20" t="s">
        <v>2593</v>
      </c>
      <c r="B177" s="13" t="str">
        <f>HYPERLINK("http://www.upworthy.com/infographic-why-transgender-awareness-week-is-even-a-thing","http://www.upworthy.com/infographic-why-transgender-awareness-week-is-even-a-thing")</f>
        <v>http://www.upworthy.com/infographic-why-transgender-awareness-week-is-even-a-thing</v>
      </c>
      <c r="C177" s="5">
        <v>59</v>
      </c>
      <c r="D177" s="5" t="s">
        <v>219</v>
      </c>
      <c r="E177" s="5" t="s">
        <v>219</v>
      </c>
      <c r="F177" s="5"/>
      <c r="G177" s="5" t="s">
        <v>218</v>
      </c>
      <c r="H177" s="5"/>
      <c r="I177" s="5" t="s">
        <v>219</v>
      </c>
      <c r="J177" s="5">
        <v>0</v>
      </c>
      <c r="K177" s="5">
        <v>0</v>
      </c>
      <c r="L177" s="5">
        <v>1328</v>
      </c>
      <c r="M177" s="5">
        <v>20323</v>
      </c>
      <c r="N177" s="5">
        <v>195</v>
      </c>
      <c r="O177" s="5">
        <v>113</v>
      </c>
      <c r="P177" s="5">
        <v>0</v>
      </c>
      <c r="Q177" s="5">
        <v>0</v>
      </c>
      <c r="R177" s="5">
        <v>0</v>
      </c>
      <c r="S177" s="5">
        <v>1</v>
      </c>
      <c r="T177" s="5">
        <v>0</v>
      </c>
      <c r="U177" s="5">
        <v>0</v>
      </c>
    </row>
    <row r="178">
      <c r="A178" s="20" t="s">
        <v>2594</v>
      </c>
      <c r="B178" s="13" t="str">
        <f>HYPERLINK("http://www.upworthy.com/internet-calls-fat-girl-fat-and-her-response-is-perfect","http://www.upworthy.com/internet-calls-fat-girl-fat-and-her-response-is-perfect")</f>
        <v>http://www.upworthy.com/internet-calls-fat-girl-fat-and-her-response-is-perfect</v>
      </c>
      <c r="C178" s="5">
        <v>62</v>
      </c>
      <c r="D178" s="5" t="s">
        <v>219</v>
      </c>
      <c r="E178" s="5" t="s">
        <v>219</v>
      </c>
      <c r="F178" s="5"/>
      <c r="G178" s="5" t="s">
        <v>219</v>
      </c>
      <c r="H178" s="5"/>
      <c r="I178" s="5" t="s">
        <v>219</v>
      </c>
      <c r="J178" s="5">
        <v>21803</v>
      </c>
      <c r="K178" s="5">
        <v>20629</v>
      </c>
      <c r="L178" s="5">
        <v>3175</v>
      </c>
      <c r="M178" s="5">
        <v>18028</v>
      </c>
      <c r="N178" s="5">
        <v>57</v>
      </c>
      <c r="O178" s="5">
        <v>29</v>
      </c>
      <c r="P178" s="5">
        <v>0</v>
      </c>
      <c r="Q178" s="5">
        <v>0</v>
      </c>
      <c r="R178" s="5">
        <v>2</v>
      </c>
      <c r="S178" s="5">
        <v>0</v>
      </c>
      <c r="T178" s="5">
        <v>1</v>
      </c>
      <c r="U178" s="5">
        <v>0</v>
      </c>
    </row>
    <row r="179">
      <c r="A179" s="20" t="s">
        <v>2595</v>
      </c>
      <c r="B179" s="13" t="str">
        <f>HYPERLINK("http://www.upworthy.com/is-the-risk-of-wearing-these-worth-it-2","http://www.upworthy.com/is-the-risk-of-wearing-these-worth-it-2")</f>
        <v>http://www.upworthy.com/is-the-risk-of-wearing-these-worth-it-2</v>
      </c>
      <c r="C179" s="5">
        <v>39</v>
      </c>
      <c r="D179" s="5" t="s">
        <v>219</v>
      </c>
      <c r="E179" s="5" t="s">
        <v>218</v>
      </c>
      <c r="F179" s="5"/>
      <c r="G179" s="5" t="s">
        <v>219</v>
      </c>
      <c r="H179" s="5"/>
      <c r="I179" s="5" t="s">
        <v>219</v>
      </c>
      <c r="J179" s="5">
        <v>2775</v>
      </c>
      <c r="K179" s="5">
        <v>2395</v>
      </c>
      <c r="L179" s="5">
        <v>40</v>
      </c>
      <c r="M179" s="5">
        <v>395</v>
      </c>
      <c r="N179" s="5">
        <v>7</v>
      </c>
      <c r="O179" s="5">
        <v>0</v>
      </c>
      <c r="P179" s="5">
        <v>8</v>
      </c>
      <c r="Q179" s="5">
        <v>8</v>
      </c>
      <c r="R179" s="5">
        <v>0</v>
      </c>
      <c r="S179" s="5">
        <v>0</v>
      </c>
      <c r="T179" s="5">
        <v>0</v>
      </c>
      <c r="U179" s="5">
        <v>0</v>
      </c>
    </row>
    <row r="180">
      <c r="A180" s="20" t="s">
        <v>2596</v>
      </c>
      <c r="B180" s="13" t="str">
        <f>HYPERLINK("http://www.upworthy.com/is-this-the-best-lemonade-stand-in-history","http://www.upworthy.com/is-this-the-best-lemonade-stand-in-history")</f>
        <v>http://www.upworthy.com/is-this-the-best-lemonade-stand-in-history</v>
      </c>
      <c r="C180" s="5">
        <v>44</v>
      </c>
      <c r="D180" s="5" t="s">
        <v>219</v>
      </c>
      <c r="E180" s="5" t="s">
        <v>218</v>
      </c>
      <c r="F180" s="5"/>
      <c r="G180" s="5" t="s">
        <v>219</v>
      </c>
      <c r="H180" s="5"/>
      <c r="I180" s="5" t="s">
        <v>219</v>
      </c>
      <c r="J180" s="5">
        <v>0</v>
      </c>
      <c r="K180" s="5">
        <v>0</v>
      </c>
      <c r="L180" s="5">
        <v>15508</v>
      </c>
      <c r="M180" s="5">
        <v>76972</v>
      </c>
      <c r="N180" s="5">
        <v>139</v>
      </c>
      <c r="O180" s="5">
        <v>29</v>
      </c>
      <c r="P180" s="5">
        <v>29</v>
      </c>
      <c r="Q180" s="5">
        <v>29</v>
      </c>
      <c r="R180" s="5">
        <v>11</v>
      </c>
      <c r="S180" s="5">
        <v>0</v>
      </c>
      <c r="T180" s="5">
        <v>0</v>
      </c>
      <c r="U180" s="5">
        <v>0</v>
      </c>
    </row>
    <row r="181">
      <c r="A181" s="20" t="s">
        <v>2597</v>
      </c>
      <c r="B181" s="13" t="str">
        <f>HYPERLINK("http://www.upworthy.com/its-disgusting-what-some-people-consider-beautiful-nowadays","http://www.upworthy.com/its-disgusting-what-some-people-consider-beautiful-nowadays")</f>
        <v>http://www.upworthy.com/its-disgusting-what-some-people-consider-beautiful-nowadays</v>
      </c>
      <c r="C181" s="5">
        <v>60</v>
      </c>
      <c r="D181" s="5" t="s">
        <v>219</v>
      </c>
      <c r="E181" s="5" t="s">
        <v>219</v>
      </c>
      <c r="F181" s="5"/>
      <c r="G181" s="5" t="s">
        <v>219</v>
      </c>
      <c r="H181" s="5"/>
      <c r="I181" s="5" t="s">
        <v>219</v>
      </c>
      <c r="J181" s="5">
        <v>3373</v>
      </c>
      <c r="K181" s="5">
        <v>2249</v>
      </c>
      <c r="L181" s="5">
        <v>51</v>
      </c>
      <c r="M181" s="5">
        <v>349</v>
      </c>
      <c r="N181" s="5">
        <v>12</v>
      </c>
      <c r="O181" s="5">
        <v>0</v>
      </c>
      <c r="P181" s="5">
        <v>6</v>
      </c>
      <c r="Q181" s="5">
        <v>6</v>
      </c>
      <c r="R181" s="5">
        <v>0</v>
      </c>
      <c r="S181" s="5">
        <v>0</v>
      </c>
      <c r="T181" s="5">
        <v>0</v>
      </c>
      <c r="U181" s="5">
        <v>0</v>
      </c>
    </row>
    <row r="182">
      <c r="A182" s="20" t="s">
        <v>2598</v>
      </c>
      <c r="B182" s="13" t="str">
        <f>HYPERLINK("http://www.upworthy.com/its-never-felt-so-good-to-listen-to-a-wise-man-narrate-over-some-breathtaking-na","http://www.upworthy.com/its-never-felt-so-good-to-listen-to-a-wise-man-narrate-over-some-breathtaking-na")</f>
        <v>http://www.upworthy.com/its-never-felt-so-good-to-listen-to-a-wise-man-narrate-over-some-breathtaking-na</v>
      </c>
      <c r="C182" s="5">
        <v>92</v>
      </c>
      <c r="D182" s="5" t="s">
        <v>219</v>
      </c>
      <c r="E182" s="5" t="s">
        <v>219</v>
      </c>
      <c r="F182" s="5"/>
      <c r="G182" s="5" t="s">
        <v>219</v>
      </c>
      <c r="H182" s="5"/>
      <c r="I182" s="5" t="s">
        <v>219</v>
      </c>
      <c r="J182" s="5">
        <v>0</v>
      </c>
      <c r="K182" s="5">
        <v>0</v>
      </c>
      <c r="L182" s="5">
        <v>45</v>
      </c>
      <c r="M182" s="5">
        <v>356</v>
      </c>
      <c r="N182" s="5">
        <v>1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>
      <c r="A183" s="20" t="s">
        <v>2599</v>
      </c>
      <c r="B183" s="13" t="str">
        <f>HYPERLINK("http://www.upworthy.com/jon-stewart-pins-down-the-media-with-their-own-words","http://www.upworthy.com/jon-stewart-pins-down-the-media-with-their-own-words")</f>
        <v>http://www.upworthy.com/jon-stewart-pins-down-the-media-with-their-own-words</v>
      </c>
      <c r="C183" s="5">
        <v>53</v>
      </c>
      <c r="D183" s="5" t="s">
        <v>219</v>
      </c>
      <c r="E183" s="5" t="s">
        <v>219</v>
      </c>
      <c r="F183" s="5"/>
      <c r="G183" s="5" t="s">
        <v>219</v>
      </c>
      <c r="H183" s="5"/>
      <c r="I183" s="5" t="s">
        <v>219</v>
      </c>
      <c r="J183" s="5">
        <v>14119</v>
      </c>
      <c r="K183" s="5">
        <v>9851</v>
      </c>
      <c r="L183" s="5">
        <v>149</v>
      </c>
      <c r="M183" s="5">
        <v>1051</v>
      </c>
      <c r="N183" s="5">
        <v>2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>
      <c r="A184" s="20" t="s">
        <v>2600</v>
      </c>
      <c r="B184" s="13" t="str">
        <f>HYPERLINK("http://www.upworthy.com/the-anti-soda-ad-that-looks-just-like-one-5","http://www.upworthy.com/the-anti-soda-ad-that-looks-just-like-one-5")</f>
        <v>http://www.upworthy.com/the-anti-soda-ad-that-looks-just-like-one-5</v>
      </c>
      <c r="C184" s="5">
        <v>53</v>
      </c>
      <c r="D184" s="5" t="s">
        <v>219</v>
      </c>
      <c r="E184" s="5" t="s">
        <v>219</v>
      </c>
      <c r="F184" s="5"/>
      <c r="G184" s="5" t="s">
        <v>219</v>
      </c>
      <c r="H184" s="5"/>
      <c r="I184" s="5" t="s">
        <v>219</v>
      </c>
      <c r="J184" s="5">
        <v>6089</v>
      </c>
      <c r="K184" s="5">
        <v>3174</v>
      </c>
      <c r="L184" s="5">
        <v>2220</v>
      </c>
      <c r="M184" s="5">
        <v>8681</v>
      </c>
      <c r="N184" s="5">
        <v>40</v>
      </c>
      <c r="O184" s="5">
        <v>8</v>
      </c>
      <c r="P184" s="5">
        <v>0</v>
      </c>
      <c r="Q184" s="5">
        <v>1</v>
      </c>
      <c r="R184" s="5">
        <v>2</v>
      </c>
      <c r="S184" s="5">
        <v>0</v>
      </c>
      <c r="T184" s="5">
        <v>0</v>
      </c>
      <c r="U184" s="5">
        <v>0</v>
      </c>
    </row>
    <row r="185">
      <c r="A185" s="20" t="s">
        <v>2601</v>
      </c>
      <c r="B185" s="13" t="str">
        <f>HYPERLINK("http://www.upworthy.com/something-absolutely-terrible-just-happened-to-the-internet-heres-why","http://www.upworthy.com/something-absolutely-terrible-just-happened-to-the-internet-heres-why")</f>
        <v>http://www.upworthy.com/something-absolutely-terrible-just-happened-to-the-internet-heres-why</v>
      </c>
      <c r="C185" s="5">
        <v>72</v>
      </c>
      <c r="D185" s="5" t="s">
        <v>219</v>
      </c>
      <c r="E185" s="5" t="s">
        <v>219</v>
      </c>
      <c r="F185" s="5"/>
      <c r="G185" s="5" t="s">
        <v>218</v>
      </c>
      <c r="H185" s="5"/>
      <c r="I185" s="5" t="s">
        <v>219</v>
      </c>
      <c r="J185" s="5">
        <v>4587</v>
      </c>
      <c r="K185" s="5">
        <v>6396</v>
      </c>
      <c r="L185" s="5">
        <v>854</v>
      </c>
      <c r="M185" s="5">
        <v>7575</v>
      </c>
      <c r="N185" s="5">
        <v>27</v>
      </c>
      <c r="O185" s="5">
        <v>16</v>
      </c>
      <c r="P185" s="5">
        <v>0</v>
      </c>
      <c r="Q185" s="5">
        <v>0</v>
      </c>
      <c r="R185" s="5">
        <v>5</v>
      </c>
      <c r="S185" s="5">
        <v>0</v>
      </c>
      <c r="T185" s="5">
        <v>0</v>
      </c>
      <c r="U185" s="5">
        <v>0</v>
      </c>
    </row>
    <row r="186">
      <c r="A186" s="20" t="s">
        <v>2602</v>
      </c>
      <c r="B186" s="13" t="str">
        <f>HYPERLINK("http://www.upworthy.com/kids-today-have-it-hard-when-i-was-in-grade-school-zero-tolerance-meant-an-hour-of-detention-ma3-4a","http://www.upworthy.com/kids-today-have-it-hard-when-i-was-in-grade-school-zero-tolerance-meant-an-hour-of-detention-ma3-4a")</f>
        <v>http://www.upworthy.com/kids-today-have-it-hard-when-i-was-in-grade-school-zero-tolerance-meant-an-hour-of-detention-ma3-4a</v>
      </c>
      <c r="C186" s="5">
        <v>97</v>
      </c>
      <c r="D186" s="5" t="s">
        <v>219</v>
      </c>
      <c r="E186" s="5" t="s">
        <v>219</v>
      </c>
      <c r="F186" s="5"/>
      <c r="G186" s="5" t="s">
        <v>219</v>
      </c>
      <c r="H186" s="5"/>
      <c r="I186" s="5" t="s">
        <v>219</v>
      </c>
      <c r="J186" s="5">
        <v>0</v>
      </c>
      <c r="K186" s="5">
        <v>0</v>
      </c>
      <c r="L186" s="5">
        <v>1176</v>
      </c>
      <c r="M186" s="5">
        <v>6798</v>
      </c>
      <c r="N186" s="5">
        <v>7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</row>
    <row r="187">
      <c r="A187" s="20" t="s">
        <v>2603</v>
      </c>
      <c r="B187" s="13" t="str">
        <f>HYPERLINK("http://www.upworthy.com/listen-gay-people-youre-already-equal-4","http://www.upworthy.com/listen-gay-people-youre-already-equal-4")</f>
        <v>http://www.upworthy.com/listen-gay-people-youre-already-equal-4</v>
      </c>
      <c r="C187" s="5">
        <v>42</v>
      </c>
      <c r="D187" s="5" t="s">
        <v>219</v>
      </c>
      <c r="E187" s="5" t="s">
        <v>219</v>
      </c>
      <c r="F187" s="5"/>
      <c r="G187" s="5" t="s">
        <v>219</v>
      </c>
      <c r="H187" s="5"/>
      <c r="I187" s="5" t="s">
        <v>218</v>
      </c>
      <c r="J187" s="5">
        <v>1073</v>
      </c>
      <c r="K187" s="5">
        <v>590</v>
      </c>
      <c r="L187" s="5">
        <v>834</v>
      </c>
      <c r="M187" s="5">
        <v>5455</v>
      </c>
      <c r="N187" s="5">
        <v>12</v>
      </c>
      <c r="O187" s="5">
        <v>3</v>
      </c>
      <c r="P187" s="5">
        <v>15</v>
      </c>
      <c r="Q187" s="5">
        <v>15</v>
      </c>
      <c r="R187" s="5">
        <v>1</v>
      </c>
      <c r="S187" s="5">
        <v>0</v>
      </c>
      <c r="T187" s="5">
        <v>0</v>
      </c>
      <c r="U187" s="5">
        <v>0</v>
      </c>
    </row>
    <row r="188">
      <c r="A188" s="20" t="s">
        <v>2604</v>
      </c>
      <c r="B188" s="13" t="str">
        <f>HYPERLINK("http://www.upworthy.com/looks-like-google-isnt-the-only-one-that-knows-how-to-make-an-end-of-the-year-re","http://www.upworthy.com/looks-like-google-isnt-the-only-one-that-knows-how-to-make-an-end-of-the-year-re")</f>
        <v>http://www.upworthy.com/looks-like-google-isnt-the-only-one-that-knows-how-to-make-an-end-of-the-year-re</v>
      </c>
      <c r="C188" s="5">
        <v>84</v>
      </c>
      <c r="D188" s="5" t="s">
        <v>219</v>
      </c>
      <c r="E188" s="5" t="s">
        <v>219</v>
      </c>
      <c r="F188" s="5"/>
      <c r="G188" s="5" t="s">
        <v>219</v>
      </c>
      <c r="H188" s="5"/>
      <c r="I188" s="5" t="s">
        <v>219</v>
      </c>
      <c r="J188" s="5">
        <v>0</v>
      </c>
      <c r="K188" s="5">
        <v>0</v>
      </c>
      <c r="L188" s="5">
        <v>352</v>
      </c>
      <c r="M188" s="5">
        <v>2974</v>
      </c>
      <c r="N188" s="5">
        <v>16</v>
      </c>
      <c r="O188" s="5">
        <v>2</v>
      </c>
      <c r="P188" s="5">
        <v>0</v>
      </c>
      <c r="Q188" s="5">
        <v>0</v>
      </c>
      <c r="R188" s="5">
        <v>1</v>
      </c>
      <c r="S188" s="5">
        <v>1</v>
      </c>
      <c r="T188" s="5">
        <v>0</v>
      </c>
      <c r="U188" s="5">
        <v>0</v>
      </c>
    </row>
    <row r="189">
      <c r="A189" s="20" t="s">
        <v>2605</v>
      </c>
      <c r="B189" s="13" t="str">
        <f>HYPERLINK("http://www.upworthy.com/love-these-throwback-fake-tea-party-protest-posters","http://www.upworthy.com/love-these-throwback-fake-tea-party-protest-posters")</f>
        <v>http://www.upworthy.com/love-these-throwback-fake-tea-party-protest-posters</v>
      </c>
      <c r="C189" s="5">
        <v>52</v>
      </c>
      <c r="D189" s="5" t="s">
        <v>219</v>
      </c>
      <c r="E189" s="5" t="s">
        <v>219</v>
      </c>
      <c r="F189" s="5"/>
      <c r="G189" s="5" t="s">
        <v>219</v>
      </c>
      <c r="H189" s="5"/>
      <c r="I189" s="5" t="s">
        <v>219</v>
      </c>
      <c r="J189" s="5">
        <v>0</v>
      </c>
      <c r="K189" s="5">
        <v>0</v>
      </c>
      <c r="L189" s="5">
        <v>106</v>
      </c>
      <c r="M189" s="5">
        <v>600</v>
      </c>
      <c r="N189" s="5">
        <v>8</v>
      </c>
      <c r="O189" s="5">
        <v>3</v>
      </c>
      <c r="P189" s="5">
        <v>6</v>
      </c>
      <c r="Q189" s="5">
        <v>6</v>
      </c>
      <c r="R189" s="5">
        <v>3</v>
      </c>
      <c r="S189" s="5">
        <v>0</v>
      </c>
      <c r="T189" s="5">
        <v>0</v>
      </c>
      <c r="U189" s="5">
        <v>0</v>
      </c>
    </row>
    <row r="190">
      <c r="A190" s="20" t="s">
        <v>2606</v>
      </c>
      <c r="B190" s="13" t="str">
        <f>HYPERLINK("http://www.upworthy.com/macho-war-soldier-movie-thing-but-with-substantive-nuance","http://www.upworthy.com/macho-war-soldier-movie-thing-but-with-substantive-nuance")</f>
        <v>http://www.upworthy.com/macho-war-soldier-movie-thing-but-with-substantive-nuance</v>
      </c>
      <c r="C190" s="5">
        <v>59</v>
      </c>
      <c r="D190" s="5" t="s">
        <v>219</v>
      </c>
      <c r="E190" s="5" t="s">
        <v>219</v>
      </c>
      <c r="F190" s="5"/>
      <c r="G190" s="5" t="s">
        <v>219</v>
      </c>
      <c r="H190" s="5"/>
      <c r="I190" s="5" t="s">
        <v>219</v>
      </c>
      <c r="J190" s="5">
        <v>45</v>
      </c>
      <c r="K190" s="5">
        <v>29</v>
      </c>
      <c r="L190" s="5">
        <v>213</v>
      </c>
      <c r="M190" s="5">
        <v>2730</v>
      </c>
      <c r="N190" s="5">
        <v>4</v>
      </c>
      <c r="O190" s="5">
        <v>3</v>
      </c>
      <c r="P190" s="5">
        <v>1627</v>
      </c>
      <c r="Q190" s="5">
        <v>1627</v>
      </c>
      <c r="R190" s="5">
        <v>0</v>
      </c>
      <c r="S190" s="5">
        <v>0</v>
      </c>
      <c r="T190" s="5">
        <v>0</v>
      </c>
      <c r="U190" s="5">
        <v>0</v>
      </c>
    </row>
    <row r="191">
      <c r="A191" s="20" t="s">
        <v>2607</v>
      </c>
      <c r="B191" s="13" t="str">
        <f>HYPERLINK("http://www.upworthy.com/map-you-wont-believe-what-these-states-did-tonight","http://www.upworthy.com/map-you-wont-believe-what-these-states-did-tonight")</f>
        <v>http://www.upworthy.com/map-you-wont-believe-what-these-states-did-tonight</v>
      </c>
      <c r="C191" s="5">
        <v>53</v>
      </c>
      <c r="D191" s="5" t="s">
        <v>219</v>
      </c>
      <c r="E191" s="5" t="s">
        <v>219</v>
      </c>
      <c r="F191" s="5"/>
      <c r="G191" s="5" t="s">
        <v>219</v>
      </c>
      <c r="H191" s="5"/>
      <c r="I191" s="5" t="s">
        <v>219</v>
      </c>
      <c r="J191" s="5">
        <v>23238</v>
      </c>
      <c r="K191" s="5">
        <v>11816</v>
      </c>
      <c r="L191" s="5">
        <v>23</v>
      </c>
      <c r="M191" s="5">
        <v>168</v>
      </c>
      <c r="N191" s="5">
        <v>5</v>
      </c>
      <c r="O191" s="5">
        <v>0</v>
      </c>
      <c r="P191" s="5">
        <v>0</v>
      </c>
      <c r="Q191" s="5">
        <v>0</v>
      </c>
      <c r="R191" s="5">
        <v>1</v>
      </c>
      <c r="S191" s="5">
        <v>0</v>
      </c>
      <c r="T191" s="5">
        <v>0</v>
      </c>
      <c r="U191" s="5">
        <v>0</v>
      </c>
    </row>
    <row r="192">
      <c r="A192" s="20" t="s">
        <v>2608</v>
      </c>
      <c r="B192" s="13" t="str">
        <f>HYPERLINK("http://www.upworthy.com/matt-damons-incredible-pro-toilet-anti-reporter-press-conference","http://www.upworthy.com/matt-damons-incredible-pro-toilet-anti-reporter-press-conference")</f>
        <v>http://www.upworthy.com/matt-damons-incredible-pro-toilet-anti-reporter-press-conference</v>
      </c>
      <c r="C192" s="5">
        <v>66</v>
      </c>
      <c r="D192" s="5" t="s">
        <v>219</v>
      </c>
      <c r="E192" s="5" t="s">
        <v>219</v>
      </c>
      <c r="F192" s="5"/>
      <c r="G192" s="5" t="s">
        <v>219</v>
      </c>
      <c r="H192" s="5"/>
      <c r="I192" s="5" t="s">
        <v>219</v>
      </c>
      <c r="J192" s="5">
        <v>5058</v>
      </c>
      <c r="K192" s="5">
        <v>3285</v>
      </c>
      <c r="L192" s="5">
        <v>820</v>
      </c>
      <c r="M192" s="5">
        <v>11682</v>
      </c>
      <c r="N192" s="5">
        <v>14</v>
      </c>
      <c r="O192" s="5">
        <v>0</v>
      </c>
      <c r="P192" s="5">
        <v>42</v>
      </c>
      <c r="Q192" s="5">
        <v>42</v>
      </c>
      <c r="R192" s="5">
        <v>0</v>
      </c>
      <c r="S192" s="5">
        <v>1</v>
      </c>
      <c r="T192" s="5">
        <v>0</v>
      </c>
      <c r="U192" s="5">
        <v>0</v>
      </c>
    </row>
    <row r="193">
      <c r="A193" s="20" t="s">
        <v>2609</v>
      </c>
      <c r="B193" s="13" t="str">
        <f>HYPERLINK("http://www.upworthy.com/maybe-if-more-women-were-in-congress-this-crap-wouldnt-happen","http://www.upworthy.com/maybe-if-more-women-were-in-congress-this-crap-wouldnt-happen")</f>
        <v>http://www.upworthy.com/maybe-if-more-women-were-in-congress-this-crap-wouldnt-happen</v>
      </c>
      <c r="C193" s="5">
        <v>63</v>
      </c>
      <c r="D193" s="5" t="s">
        <v>219</v>
      </c>
      <c r="E193" s="5" t="s">
        <v>219</v>
      </c>
      <c r="F193" s="5"/>
      <c r="G193" s="5" t="s">
        <v>219</v>
      </c>
      <c r="H193" s="5"/>
      <c r="I193" s="5" t="s">
        <v>219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</row>
    <row r="194">
      <c r="A194" s="20" t="s">
        <v>2610</v>
      </c>
      <c r="B194" s="13" t="str">
        <f>HYPERLINK("http://www.upworthy.com/maybe-the-coolest-car-commercial-youll-ever-see","http://www.upworthy.com/maybe-the-coolest-car-commercial-youll-ever-see")</f>
        <v>http://www.upworthy.com/maybe-the-coolest-car-commercial-youll-ever-see</v>
      </c>
      <c r="C194" s="5">
        <v>49</v>
      </c>
      <c r="D194" s="5" t="s">
        <v>219</v>
      </c>
      <c r="E194" s="5" t="s">
        <v>219</v>
      </c>
      <c r="F194" s="5"/>
      <c r="G194" s="5" t="s">
        <v>219</v>
      </c>
      <c r="H194" s="5"/>
      <c r="I194" s="5" t="s">
        <v>219</v>
      </c>
      <c r="J194" s="5">
        <v>9185</v>
      </c>
      <c r="K194" s="5">
        <v>10330</v>
      </c>
      <c r="L194" s="5">
        <v>8</v>
      </c>
      <c r="M194" s="5">
        <v>30</v>
      </c>
      <c r="N194" s="5">
        <v>2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</row>
    <row r="195">
      <c r="A195" s="20" t="s">
        <v>2611</v>
      </c>
      <c r="B195" s="13" t="str">
        <f>HYPERLINK("http://www.upworthy.com/this-rapper-just-schooled-us-all-incredible","http://www.upworthy.com/this-rapper-just-schooled-us-all-incredible")</f>
        <v>http://www.upworthy.com/this-rapper-just-schooled-us-all-incredible</v>
      </c>
      <c r="C195" s="5">
        <v>46</v>
      </c>
      <c r="D195" s="5" t="s">
        <v>219</v>
      </c>
      <c r="E195" s="5" t="s">
        <v>219</v>
      </c>
      <c r="F195" s="5"/>
      <c r="G195" s="5" t="s">
        <v>219</v>
      </c>
      <c r="H195" s="5"/>
      <c r="I195" s="5" t="s">
        <v>219</v>
      </c>
      <c r="J195" s="5">
        <v>1338</v>
      </c>
      <c r="K195" s="5">
        <v>761</v>
      </c>
      <c r="L195" s="5">
        <v>299</v>
      </c>
      <c r="M195" s="5">
        <v>3722</v>
      </c>
      <c r="N195" s="5">
        <v>21</v>
      </c>
      <c r="O195" s="5">
        <v>5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</row>
    <row r="196">
      <c r="A196" s="20" t="s">
        <v>2612</v>
      </c>
      <c r="B196" s="13" t="str">
        <f>HYPERLINK("http://www.upworthy.com/meet-the-women-who-started-the-peace-corps-for-geeks","http://www.upworthy.com/meet-the-women-who-started-the-peace-corps-for-geeks")</f>
        <v>http://www.upworthy.com/meet-the-women-who-started-the-peace-corps-for-geeks</v>
      </c>
      <c r="C196" s="5">
        <v>56</v>
      </c>
      <c r="D196" s="5" t="s">
        <v>219</v>
      </c>
      <c r="E196" s="5" t="s">
        <v>219</v>
      </c>
      <c r="F196" s="5"/>
      <c r="G196" s="5" t="s">
        <v>219</v>
      </c>
      <c r="H196" s="5"/>
      <c r="I196" s="5" t="s">
        <v>219</v>
      </c>
      <c r="J196" s="5">
        <v>0</v>
      </c>
      <c r="K196" s="5">
        <v>0</v>
      </c>
      <c r="L196" s="5">
        <v>2488</v>
      </c>
      <c r="M196" s="5">
        <v>22056</v>
      </c>
      <c r="N196" s="5">
        <v>28</v>
      </c>
      <c r="O196" s="5">
        <v>34</v>
      </c>
      <c r="P196" s="5">
        <v>21</v>
      </c>
      <c r="Q196" s="5">
        <v>21</v>
      </c>
      <c r="R196" s="5">
        <v>3</v>
      </c>
      <c r="S196" s="5">
        <v>0</v>
      </c>
      <c r="T196" s="5">
        <v>18</v>
      </c>
      <c r="U196" s="5">
        <v>0</v>
      </c>
    </row>
    <row r="197">
      <c r="A197" s="20" t="s">
        <v>2613</v>
      </c>
      <c r="B197" s="13" t="str">
        <f>HYPERLINK("http://www.upworthy.com/how-waste-isnt-just-throwing-things-away","http://www.upworthy.com/how-waste-isnt-just-throwing-things-away")</f>
        <v>http://www.upworthy.com/how-waste-isnt-just-throwing-things-away</v>
      </c>
      <c r="C197" s="5">
        <v>42</v>
      </c>
      <c r="D197" s="5" t="s">
        <v>219</v>
      </c>
      <c r="E197" s="5" t="s">
        <v>219</v>
      </c>
      <c r="F197" s="5"/>
      <c r="G197" s="5" t="s">
        <v>219</v>
      </c>
      <c r="H197" s="5"/>
      <c r="I197" s="5" t="s">
        <v>219</v>
      </c>
      <c r="J197" s="5">
        <v>3098</v>
      </c>
      <c r="K197" s="5">
        <v>3028</v>
      </c>
      <c r="L197" s="5">
        <v>417</v>
      </c>
      <c r="M197" s="5">
        <v>3524</v>
      </c>
      <c r="N197" s="5">
        <v>5</v>
      </c>
      <c r="O197" s="5">
        <v>11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</row>
    <row r="198">
      <c r="A198" s="20" t="s">
        <v>2614</v>
      </c>
      <c r="B198" s="13" t="str">
        <f>HYPERLINK("http://www.upworthy.com/i-think-equality-just-found-a-new-anthem","http://www.upworthy.com/i-think-equality-just-found-a-new-anthem")</f>
        <v>http://www.upworthy.com/i-think-equality-just-found-a-new-anthem</v>
      </c>
      <c r="C198" s="5">
        <v>41</v>
      </c>
      <c r="D198" s="5" t="s">
        <v>219</v>
      </c>
      <c r="E198" s="5" t="s">
        <v>219</v>
      </c>
      <c r="F198" s="5"/>
      <c r="G198" s="5" t="s">
        <v>219</v>
      </c>
      <c r="H198" s="5"/>
      <c r="I198" s="5" t="s">
        <v>219</v>
      </c>
      <c r="J198" s="5">
        <v>10762</v>
      </c>
      <c r="K198" s="5">
        <v>1895</v>
      </c>
      <c r="L198" s="5">
        <v>530</v>
      </c>
      <c r="M198" s="5">
        <v>3111</v>
      </c>
      <c r="N198" s="5">
        <v>3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</row>
    <row r="199">
      <c r="A199" s="20" t="s">
        <v>2615</v>
      </c>
      <c r="B199" s="13" t="str">
        <f>HYPERLINK("http://www.upworthy.com/dudes-for-the-love-of-god-just-stop","http://www.upworthy.com/dudes-for-the-love-of-god-just-stop")</f>
        <v>http://www.upworthy.com/dudes-for-the-love-of-god-just-stop</v>
      </c>
      <c r="C199" s="5">
        <v>63</v>
      </c>
      <c r="D199" s="5" t="s">
        <v>219</v>
      </c>
      <c r="E199" s="5" t="s">
        <v>218</v>
      </c>
      <c r="F199" s="5"/>
      <c r="G199" s="5" t="s">
        <v>219</v>
      </c>
      <c r="H199" s="5"/>
      <c r="I199" s="5" t="s">
        <v>219</v>
      </c>
      <c r="J199" s="5">
        <v>1107</v>
      </c>
      <c r="K199" s="5">
        <v>1184</v>
      </c>
      <c r="L199" s="5">
        <v>1574</v>
      </c>
      <c r="M199" s="5">
        <v>6636</v>
      </c>
      <c r="N199" s="5">
        <v>24</v>
      </c>
      <c r="O199" s="5">
        <v>4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</row>
    <row r="200">
      <c r="A200" s="20" t="s">
        <v>2616</v>
      </c>
      <c r="B200" s="13" t="str">
        <f>HYPERLINK("http://www.upworthy.com/methinks-the-anti-gay-politician-doth-protest-too-much","http://www.upworthy.com/methinks-the-anti-gay-politician-doth-protest-too-much")</f>
        <v>http://www.upworthy.com/methinks-the-anti-gay-politician-doth-protest-too-much</v>
      </c>
      <c r="C200" s="5">
        <v>55</v>
      </c>
      <c r="D200" s="5" t="s">
        <v>219</v>
      </c>
      <c r="E200" s="5" t="s">
        <v>219</v>
      </c>
      <c r="F200" s="5"/>
      <c r="G200" s="5" t="s">
        <v>219</v>
      </c>
      <c r="H200" s="5"/>
      <c r="I200" s="5" t="s">
        <v>218</v>
      </c>
      <c r="J200" s="5">
        <v>1866</v>
      </c>
      <c r="K200" s="5">
        <v>961</v>
      </c>
      <c r="L200" s="5">
        <v>504</v>
      </c>
      <c r="M200" s="5">
        <v>2930</v>
      </c>
      <c r="N200" s="5">
        <v>8</v>
      </c>
      <c r="O200" s="5">
        <v>18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</row>
    <row r="201">
      <c r="A201" s="20" t="s">
        <v>2617</v>
      </c>
      <c r="B201" s="13" t="str">
        <f>HYPERLINK("http://www.upworthy.com/military-drones-are-lame-marine-drones-are-hot","http://www.upworthy.com/military-drones-are-lame-marine-drones-are-hot")</f>
        <v>http://www.upworthy.com/military-drones-are-lame-marine-drones-are-hot</v>
      </c>
      <c r="C201" s="5">
        <v>49</v>
      </c>
      <c r="D201" s="5" t="s">
        <v>219</v>
      </c>
      <c r="E201" s="5" t="s">
        <v>219</v>
      </c>
      <c r="F201" s="5"/>
      <c r="G201" s="5" t="s">
        <v>219</v>
      </c>
      <c r="H201" s="5"/>
      <c r="I201" s="5" t="s">
        <v>219</v>
      </c>
      <c r="J201" s="5">
        <v>352</v>
      </c>
      <c r="K201" s="5">
        <v>295</v>
      </c>
      <c r="L201" s="5">
        <v>325</v>
      </c>
      <c r="M201" s="5">
        <v>3152</v>
      </c>
      <c r="N201" s="5">
        <v>8</v>
      </c>
      <c r="O201" s="5">
        <v>3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</row>
    <row r="202">
      <c r="A202" s="20" t="s">
        <v>2618</v>
      </c>
      <c r="B202" s="13" t="str">
        <f>HYPERLINK("http://www.upworthy.com/millennials-arent-hypocrites-theyre-just-broke","http://www.upworthy.com/millennials-arent-hypocrites-theyre-just-broke")</f>
        <v>http://www.upworthy.com/millennials-arent-hypocrites-theyre-just-broke</v>
      </c>
      <c r="C202" s="5">
        <v>51</v>
      </c>
      <c r="D202" s="5" t="s">
        <v>219</v>
      </c>
      <c r="E202" s="5" t="s">
        <v>219</v>
      </c>
      <c r="F202" s="5"/>
      <c r="G202" s="5" t="s">
        <v>219</v>
      </c>
      <c r="H202" s="5"/>
      <c r="I202" s="5" t="s">
        <v>219</v>
      </c>
      <c r="J202" s="5">
        <v>129</v>
      </c>
      <c r="K202" s="5">
        <v>68</v>
      </c>
      <c r="L202" s="5">
        <v>303</v>
      </c>
      <c r="M202" s="5">
        <v>2204</v>
      </c>
      <c r="N202" s="5">
        <v>1</v>
      </c>
      <c r="O202" s="5">
        <v>3</v>
      </c>
      <c r="P202" s="5">
        <v>0</v>
      </c>
      <c r="Q202" s="5">
        <v>0</v>
      </c>
      <c r="R202" s="5">
        <v>0</v>
      </c>
      <c r="S202" s="5">
        <v>0</v>
      </c>
      <c r="T202" s="5">
        <v>1</v>
      </c>
      <c r="U202" s="5">
        <v>0</v>
      </c>
    </row>
    <row r="203">
      <c r="A203" s="20" t="s">
        <v>2619</v>
      </c>
      <c r="B203" s="13" t="str">
        <f>HYPERLINK("http://www.upworthy.com/mitt-romney-accidentally-confronts-a-gay-veteran-awesomeness-ensues","http://www.upworthy.com/mitt-romney-accidentally-confronts-a-gay-veteran-awesomeness-ensues")</f>
        <v>http://www.upworthy.com/mitt-romney-accidentally-confronts-a-gay-veteran-awesomeness-ensues</v>
      </c>
      <c r="C203" s="5">
        <v>68</v>
      </c>
      <c r="D203" s="5" t="s">
        <v>219</v>
      </c>
      <c r="E203" s="5" t="s">
        <v>219</v>
      </c>
      <c r="F203" s="5"/>
      <c r="G203" s="5" t="s">
        <v>219</v>
      </c>
      <c r="H203" s="5"/>
      <c r="I203" s="5" t="s">
        <v>218</v>
      </c>
      <c r="J203" s="5">
        <v>11000</v>
      </c>
      <c r="K203" s="5">
        <v>165660</v>
      </c>
      <c r="L203" s="5">
        <v>2</v>
      </c>
      <c r="M203" s="5">
        <v>113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</row>
    <row r="204">
      <c r="A204" s="20" t="s">
        <v>2620</v>
      </c>
      <c r="B204" s="13" t="str">
        <f>HYPERLINK("http://www.upworthy.com/mlk-jrs-legitimate-problem-with-science-and-technology","http://www.upworthy.com/mlk-jrs-legitimate-problem-with-science-and-technology")</f>
        <v>http://www.upworthy.com/mlk-jrs-legitimate-problem-with-science-and-technology</v>
      </c>
      <c r="C204" s="5">
        <v>56</v>
      </c>
      <c r="D204" s="5" t="s">
        <v>219</v>
      </c>
      <c r="E204" s="5" t="s">
        <v>219</v>
      </c>
      <c r="F204" s="5"/>
      <c r="G204" s="5" t="s">
        <v>219</v>
      </c>
      <c r="H204" s="5"/>
      <c r="I204" s="5" t="s">
        <v>219</v>
      </c>
      <c r="J204" s="5">
        <v>144</v>
      </c>
      <c r="K204" s="5">
        <v>70</v>
      </c>
      <c r="L204" s="5">
        <v>1</v>
      </c>
      <c r="M204" s="5">
        <v>28</v>
      </c>
      <c r="N204" s="5">
        <v>40</v>
      </c>
      <c r="O204" s="5">
        <v>3</v>
      </c>
      <c r="P204" s="5">
        <v>0</v>
      </c>
      <c r="Q204" s="5">
        <v>0</v>
      </c>
      <c r="R204" s="5">
        <v>3</v>
      </c>
      <c r="S204" s="5">
        <v>0</v>
      </c>
      <c r="T204" s="5">
        <v>0</v>
      </c>
      <c r="U204" s="5">
        <v>0</v>
      </c>
    </row>
    <row r="205">
      <c r="A205" s="20" t="s">
        <v>2621</v>
      </c>
      <c r="B205" s="13" t="str">
        <f>HYPERLINK("http://www.upworthy.com/mommy-why-does-the-chinese-government-hate-gangnam-style","http://www.upworthy.com/mommy-why-does-the-chinese-government-hate-gangnam-style")</f>
        <v>http://www.upworthy.com/mommy-why-does-the-chinese-government-hate-gangnam-style</v>
      </c>
      <c r="C205" s="5">
        <v>60</v>
      </c>
      <c r="D205" s="5" t="s">
        <v>219</v>
      </c>
      <c r="E205" s="5" t="s">
        <v>218</v>
      </c>
      <c r="F205" s="5"/>
      <c r="G205" s="5" t="s">
        <v>218</v>
      </c>
      <c r="H205" s="5"/>
      <c r="I205" s="5" t="s">
        <v>219</v>
      </c>
      <c r="J205" s="5">
        <v>0</v>
      </c>
      <c r="K205" s="5">
        <v>0</v>
      </c>
      <c r="L205" s="5">
        <v>1271</v>
      </c>
      <c r="M205" s="5">
        <v>7124</v>
      </c>
      <c r="N205" s="5">
        <v>14</v>
      </c>
      <c r="O205" s="5">
        <v>1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</row>
    <row r="206">
      <c r="A206" s="20" t="s">
        <v>2622</v>
      </c>
      <c r="B206" s="13" t="str">
        <f>HYPERLINK("http://www.upworthy.com/move-over-barbie-youre-obsolete","http://www.upworthy.com/move-over-barbie-youre-obsolete")</f>
        <v>http://www.upworthy.com/move-over-barbie-youre-obsolete</v>
      </c>
      <c r="C206" s="5">
        <v>36</v>
      </c>
      <c r="D206" s="5" t="s">
        <v>219</v>
      </c>
      <c r="E206" s="5" t="s">
        <v>219</v>
      </c>
      <c r="F206" s="5"/>
      <c r="G206" s="5" t="s">
        <v>219</v>
      </c>
      <c r="H206" s="5"/>
      <c r="I206" s="5" t="s">
        <v>219</v>
      </c>
      <c r="J206" s="5">
        <v>35</v>
      </c>
      <c r="K206" s="5">
        <v>20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</row>
    <row r="207">
      <c r="A207" s="20" t="s">
        <v>2623</v>
      </c>
      <c r="B207" s="13" t="str">
        <f>HYPERLINK("http://www.upworthy.com/my-taxes-are-documented-i-am-not","http://www.upworthy.com/my-taxes-are-documented-i-am-not")</f>
        <v>http://www.upworthy.com/my-taxes-are-documented-i-am-not</v>
      </c>
      <c r="C207" s="5">
        <v>35</v>
      </c>
      <c r="D207" s="5" t="s">
        <v>219</v>
      </c>
      <c r="E207" s="5" t="s">
        <v>219</v>
      </c>
      <c r="F207" s="5"/>
      <c r="G207" s="5" t="s">
        <v>219</v>
      </c>
      <c r="H207" s="5"/>
      <c r="I207" s="5" t="s">
        <v>219</v>
      </c>
      <c r="J207" s="5">
        <v>3772</v>
      </c>
      <c r="K207" s="5">
        <v>2123</v>
      </c>
      <c r="L207" s="5">
        <v>1155</v>
      </c>
      <c r="M207" s="5">
        <v>5528</v>
      </c>
      <c r="N207" s="5">
        <v>23</v>
      </c>
      <c r="O207" s="5">
        <v>5</v>
      </c>
      <c r="P207" s="5">
        <v>0</v>
      </c>
      <c r="Q207" s="5">
        <v>9</v>
      </c>
      <c r="R207" s="5">
        <v>1</v>
      </c>
      <c r="S207" s="5">
        <v>0</v>
      </c>
      <c r="T207" s="5">
        <v>0</v>
      </c>
      <c r="U207" s="5">
        <v>0</v>
      </c>
    </row>
    <row r="208">
      <c r="A208" s="20" t="s">
        <v>2624</v>
      </c>
      <c r="B208" s="13" t="str">
        <f>HYPERLINK("http://www.upworthy.com/nancy-grace-loses-a-debate-against-herself","http://www.upworthy.com/nancy-grace-loses-a-debate-against-herself")</f>
        <v>http://www.upworthy.com/nancy-grace-loses-a-debate-against-herself</v>
      </c>
      <c r="C208" s="5">
        <v>45</v>
      </c>
      <c r="D208" s="5" t="s">
        <v>219</v>
      </c>
      <c r="E208" s="5" t="s">
        <v>219</v>
      </c>
      <c r="F208" s="5"/>
      <c r="G208" s="5" t="s">
        <v>219</v>
      </c>
      <c r="H208" s="5"/>
      <c r="I208" s="5" t="s">
        <v>219</v>
      </c>
      <c r="J208" s="5">
        <v>17731</v>
      </c>
      <c r="K208" s="5">
        <v>6278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</row>
    <row r="209">
      <c r="A209" s="20" t="s">
        <v>2625</v>
      </c>
      <c r="B209" s="13" t="str">
        <f>HYPERLINK("http://www.upworthy.com/new-poll-women-are-biased-toward-thinking-they-arent-equal","http://www.upworthy.com/new-poll-women-are-biased-toward-thinking-they-arent-equal")</f>
        <v>http://www.upworthy.com/new-poll-women-are-biased-toward-thinking-they-arent-equal</v>
      </c>
      <c r="C209" s="5">
        <v>60</v>
      </c>
      <c r="D209" s="5" t="s">
        <v>219</v>
      </c>
      <c r="E209" s="5" t="s">
        <v>219</v>
      </c>
      <c r="F209" s="5"/>
      <c r="G209" s="5" t="s">
        <v>219</v>
      </c>
      <c r="H209" s="5"/>
      <c r="I209" s="5" t="s">
        <v>219</v>
      </c>
      <c r="J209" s="5">
        <v>1043</v>
      </c>
      <c r="K209" s="5">
        <v>506</v>
      </c>
      <c r="L209" s="5">
        <v>192</v>
      </c>
      <c r="M209" s="5">
        <v>2610</v>
      </c>
      <c r="N209" s="5">
        <v>27</v>
      </c>
      <c r="O209" s="5">
        <v>1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</row>
    <row r="210">
      <c r="A210" s="20" t="s">
        <v>2626</v>
      </c>
      <c r="B210" s="13" t="str">
        <f>HYPERLINK("http://www.upworthy.com/news-flash-theres-no-such-thing-as-a-normal-family","http://www.upworthy.com/news-flash-theres-no-such-thing-as-a-normal-family")</f>
        <v>http://www.upworthy.com/news-flash-theres-no-such-thing-as-a-normal-family</v>
      </c>
      <c r="C210" s="5">
        <v>53</v>
      </c>
      <c r="D210" s="5" t="s">
        <v>219</v>
      </c>
      <c r="E210" s="5" t="s">
        <v>219</v>
      </c>
      <c r="F210" s="5"/>
      <c r="G210" s="5" t="s">
        <v>219</v>
      </c>
      <c r="H210" s="5"/>
      <c r="I210" s="5" t="s">
        <v>219</v>
      </c>
      <c r="J210" s="5">
        <v>4301</v>
      </c>
      <c r="K210" s="5">
        <v>1869</v>
      </c>
      <c r="L210" s="5">
        <v>310</v>
      </c>
      <c r="M210" s="5">
        <v>3118</v>
      </c>
      <c r="N210" s="5">
        <v>5</v>
      </c>
      <c r="O210" s="5">
        <v>4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</row>
    <row r="211">
      <c r="A211" s="20" t="s">
        <v>2627</v>
      </c>
      <c r="B211" s="13" t="str">
        <f>HYPERLINK("http://www.upworthy.com/newsflash-not-enough-women-work-in-your-office","http://www.upworthy.com/newsflash-not-enough-women-work-in-your-office")</f>
        <v>http://www.upworthy.com/newsflash-not-enough-women-work-in-your-office</v>
      </c>
      <c r="C211" s="5">
        <v>48</v>
      </c>
      <c r="D211" s="5" t="s">
        <v>219</v>
      </c>
      <c r="E211" s="5" t="s">
        <v>219</v>
      </c>
      <c r="F211" s="5"/>
      <c r="G211" s="5" t="s">
        <v>219</v>
      </c>
      <c r="H211" s="5"/>
      <c r="I211" s="5" t="s">
        <v>219</v>
      </c>
      <c r="J211" s="5">
        <v>175</v>
      </c>
      <c r="K211" s="5">
        <v>95</v>
      </c>
      <c r="L211" s="5">
        <v>2195</v>
      </c>
      <c r="M211" s="5">
        <v>12231</v>
      </c>
      <c r="N211" s="5">
        <v>30</v>
      </c>
      <c r="O211" s="5">
        <v>20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</row>
    <row r="212">
      <c r="A212" s="20" t="s">
        <v>2628</v>
      </c>
      <c r="B212" s="13" t="str">
        <f>HYPERLINK("http://blog.upworthy.com/page/2","http://blog.upworthy.com/page/2")</f>
        <v>http://blog.upworthy.com/page/2</v>
      </c>
      <c r="C212" s="5">
        <v>13</v>
      </c>
      <c r="D212" s="5" t="s">
        <v>219</v>
      </c>
      <c r="E212" s="5" t="s">
        <v>219</v>
      </c>
      <c r="F212" s="5"/>
      <c r="G212" s="5" t="s">
        <v>219</v>
      </c>
      <c r="H212" s="5"/>
      <c r="I212" s="5" t="s">
        <v>219</v>
      </c>
      <c r="J212" s="5">
        <v>0</v>
      </c>
      <c r="K212" s="5">
        <v>0</v>
      </c>
      <c r="L212" s="5">
        <v>4513</v>
      </c>
      <c r="M212" s="5">
        <v>23806</v>
      </c>
      <c r="N212" s="5">
        <v>75</v>
      </c>
      <c r="O212" s="5">
        <v>26</v>
      </c>
      <c r="P212" s="5">
        <v>57</v>
      </c>
      <c r="Q212" s="5">
        <v>57</v>
      </c>
      <c r="R212" s="5">
        <v>5</v>
      </c>
      <c r="S212" s="5">
        <v>0</v>
      </c>
      <c r="T212" s="5">
        <v>286</v>
      </c>
      <c r="U212" s="5">
        <v>0</v>
      </c>
    </row>
    <row r="213">
      <c r="A213" s="20" t="s">
        <v>2629</v>
      </c>
      <c r="B213" s="13" t="str">
        <f>HYPERLINK("http://www.upworthy.com/nobody-is-immune-to-breast-cancer-not-even-wonder-woman","http://www.upworthy.com/nobody-is-immune-to-breast-cancer-not-even-wonder-woman")</f>
        <v>http://www.upworthy.com/nobody-is-immune-to-breast-cancer-not-even-wonder-woman</v>
      </c>
      <c r="C213" s="5">
        <v>57</v>
      </c>
      <c r="D213" s="5" t="s">
        <v>219</v>
      </c>
      <c r="E213" s="5" t="s">
        <v>219</v>
      </c>
      <c r="F213" s="5"/>
      <c r="G213" s="5" t="s">
        <v>219</v>
      </c>
      <c r="H213" s="5"/>
      <c r="I213" s="5" t="s">
        <v>219</v>
      </c>
      <c r="J213" s="5">
        <v>1632</v>
      </c>
      <c r="K213" s="5">
        <v>133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</row>
    <row r="214">
      <c r="A214" s="20" t="s">
        <v>2630</v>
      </c>
      <c r="B214" s="13" t="str">
        <f>HYPERLINK("http://www.upworthy.com/nsfw-sarah-silverman-approves-this-fing-message","http://www.upworthy.com/nsfw-sarah-silverman-approves-this-fing-message")</f>
        <v>http://www.upworthy.com/nsfw-sarah-silverman-approves-this-fing-message</v>
      </c>
      <c r="C214" s="5">
        <v>52</v>
      </c>
      <c r="D214" s="5" t="s">
        <v>219</v>
      </c>
      <c r="E214" s="5" t="s">
        <v>219</v>
      </c>
      <c r="F214" s="5"/>
      <c r="G214" s="5" t="s">
        <v>219</v>
      </c>
      <c r="H214" s="5"/>
      <c r="I214" s="5" t="s">
        <v>219</v>
      </c>
      <c r="J214" s="5">
        <v>14589</v>
      </c>
      <c r="K214" s="5">
        <v>7413</v>
      </c>
      <c r="L214" s="5">
        <v>53</v>
      </c>
      <c r="M214" s="5">
        <v>407</v>
      </c>
      <c r="N214" s="5">
        <v>0</v>
      </c>
      <c r="O214" s="5">
        <v>30</v>
      </c>
      <c r="P214" s="5">
        <v>0</v>
      </c>
      <c r="Q214" s="5">
        <v>0</v>
      </c>
      <c r="R214" s="5">
        <v>7</v>
      </c>
      <c r="S214" s="5">
        <v>0</v>
      </c>
      <c r="T214" s="5">
        <v>0</v>
      </c>
      <c r="U214" s="5">
        <v>0</v>
      </c>
    </row>
    <row r="215">
      <c r="A215" s="20" t="s">
        <v>2631</v>
      </c>
      <c r="B215" s="13" t="str">
        <f>HYPERLINK("http://www.upworthy.com/obamacare-claims-its-first-victims-dudes-who-dont-understand-obamacare","http://www.upworthy.com/obamacare-claims-its-first-victims-dudes-who-dont-understand-obamacare")</f>
        <v>http://www.upworthy.com/obamacare-claims-its-first-victims-dudes-who-dont-understand-obamacare</v>
      </c>
      <c r="C215" s="5">
        <v>72</v>
      </c>
      <c r="D215" s="5" t="s">
        <v>219</v>
      </c>
      <c r="E215" s="5" t="s">
        <v>219</v>
      </c>
      <c r="F215" s="5"/>
      <c r="G215" s="5" t="s">
        <v>219</v>
      </c>
      <c r="H215" s="5"/>
      <c r="I215" s="5" t="s">
        <v>219</v>
      </c>
      <c r="J215" s="5">
        <v>5561</v>
      </c>
      <c r="K215" s="5">
        <v>4507</v>
      </c>
      <c r="L215" s="5">
        <v>205</v>
      </c>
      <c r="M215" s="5">
        <v>1260</v>
      </c>
      <c r="N215" s="5">
        <v>3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</row>
    <row r="216">
      <c r="A216" s="20" t="s">
        <v>2632</v>
      </c>
      <c r="B216" s="13" t="str">
        <f>HYPERLINK("http://www.upworthy.com/oh-so-in-scotland-they-actually-dont-promote-rape-culture","http://www.upworthy.com/oh-so-in-scotland-they-actually-dont-promote-rape-culture")</f>
        <v>http://www.upworthy.com/oh-so-in-scotland-they-actually-dont-promote-rape-culture</v>
      </c>
      <c r="C216" s="5">
        <v>60</v>
      </c>
      <c r="D216" s="5" t="s">
        <v>219</v>
      </c>
      <c r="E216" s="5" t="s">
        <v>218</v>
      </c>
      <c r="F216" s="5"/>
      <c r="G216" s="5" t="s">
        <v>219</v>
      </c>
      <c r="H216" s="5"/>
      <c r="I216" s="5" t="s">
        <v>219</v>
      </c>
      <c r="J216" s="5">
        <v>5380</v>
      </c>
      <c r="K216" s="5">
        <v>3017</v>
      </c>
      <c r="L216" s="5">
        <v>359</v>
      </c>
      <c r="M216" s="5">
        <v>2451</v>
      </c>
      <c r="N216" s="5">
        <v>12</v>
      </c>
      <c r="O216" s="5">
        <v>8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</row>
    <row r="217">
      <c r="A217" s="20" t="s">
        <v>2633</v>
      </c>
      <c r="B217" s="13" t="str">
        <f>HYPERLINK("http://www.upworthy.com/old-news-rich-guy-influences-elections-hurting-america-new-news-hes-a-white-supr","http://www.upworthy.com/old-news-rich-guy-influences-elections-hurting-america-new-news-hes-a-white-supr")</f>
        <v>http://www.upworthy.com/old-news-rich-guy-influences-elections-hurting-america-new-news-hes-a-white-supr</v>
      </c>
      <c r="C217" s="5">
        <v>93</v>
      </c>
      <c r="D217" s="5" t="s">
        <v>219</v>
      </c>
      <c r="E217" s="5" t="s">
        <v>219</v>
      </c>
      <c r="F217" s="5"/>
      <c r="G217" s="5" t="s">
        <v>219</v>
      </c>
      <c r="H217" s="5"/>
      <c r="I217" s="5" t="s">
        <v>219</v>
      </c>
      <c r="J217" s="5">
        <v>0</v>
      </c>
      <c r="K217" s="5">
        <v>0</v>
      </c>
      <c r="L217" s="5">
        <v>1247</v>
      </c>
      <c r="M217" s="5">
        <v>14646</v>
      </c>
      <c r="N217" s="5">
        <v>29</v>
      </c>
      <c r="O217" s="5">
        <v>0</v>
      </c>
      <c r="P217" s="5">
        <v>0</v>
      </c>
      <c r="Q217" s="5">
        <v>0</v>
      </c>
      <c r="R217" s="5">
        <v>3</v>
      </c>
      <c r="S217" s="5">
        <v>0</v>
      </c>
      <c r="T217" s="5">
        <v>0</v>
      </c>
      <c r="U217" s="5">
        <v>0</v>
      </c>
    </row>
    <row r="218">
      <c r="A218" s="20" t="s">
        <v>2634</v>
      </c>
      <c r="B218" s="13" t="str">
        <f>HYPERLINK("http://www.upworthy.com/omg-google-tucker-carlson-and-gay-marriage","http://www.upworthy.com/omg-google-tucker-carlson-and-gay-marriage")</f>
        <v>http://www.upworthy.com/omg-google-tucker-carlson-and-gay-marriage</v>
      </c>
      <c r="C218" s="5">
        <v>49</v>
      </c>
      <c r="D218" s="5" t="s">
        <v>219</v>
      </c>
      <c r="E218" s="5" t="s">
        <v>219</v>
      </c>
      <c r="F218" s="5"/>
      <c r="G218" s="5" t="s">
        <v>219</v>
      </c>
      <c r="H218" s="5"/>
      <c r="I218" s="5" t="s">
        <v>218</v>
      </c>
      <c r="J218" s="5">
        <v>1251</v>
      </c>
      <c r="K218" s="5">
        <v>1024</v>
      </c>
      <c r="L218" s="5">
        <v>12345</v>
      </c>
      <c r="M218" s="5">
        <v>46192</v>
      </c>
      <c r="N218" s="5">
        <v>97</v>
      </c>
      <c r="O218" s="5">
        <v>141</v>
      </c>
      <c r="P218" s="5">
        <v>2</v>
      </c>
      <c r="Q218" s="5">
        <v>2</v>
      </c>
      <c r="R218" s="5">
        <v>0</v>
      </c>
      <c r="S218" s="5">
        <v>0</v>
      </c>
      <c r="T218" s="5">
        <v>2</v>
      </c>
      <c r="U218" s="5">
        <v>0</v>
      </c>
    </row>
    <row r="219">
      <c r="A219" s="20" t="s">
        <v>2635</v>
      </c>
      <c r="B219" s="13" t="str">
        <f>HYPERLINK("http://www.upworthy.com/on-the-internet-democracy-is-not-guaranteed","http://www.upworthy.com/on-the-internet-democracy-is-not-guaranteed")</f>
        <v>http://www.upworthy.com/on-the-internet-democracy-is-not-guaranteed</v>
      </c>
      <c r="C219" s="5">
        <v>45</v>
      </c>
      <c r="D219" s="5" t="s">
        <v>219</v>
      </c>
      <c r="E219" s="5" t="s">
        <v>219</v>
      </c>
      <c r="F219" s="5"/>
      <c r="G219" s="5" t="s">
        <v>219</v>
      </c>
      <c r="H219" s="5"/>
      <c r="I219" s="5" t="s">
        <v>219</v>
      </c>
      <c r="J219" s="5">
        <v>0</v>
      </c>
      <c r="K219" s="5">
        <v>0</v>
      </c>
      <c r="L219" s="5">
        <v>1257</v>
      </c>
      <c r="M219" s="5">
        <v>8580</v>
      </c>
      <c r="N219" s="5">
        <v>15</v>
      </c>
      <c r="O219" s="5">
        <v>5</v>
      </c>
      <c r="P219" s="5">
        <v>76</v>
      </c>
      <c r="Q219" s="5">
        <v>76</v>
      </c>
      <c r="R219" s="5">
        <v>1</v>
      </c>
      <c r="S219" s="5">
        <v>0</v>
      </c>
      <c r="T219" s="5">
        <v>63</v>
      </c>
      <c r="U219" s="5">
        <v>0</v>
      </c>
    </row>
    <row r="220">
      <c r="A220" s="20" t="s">
        <v>2636</v>
      </c>
      <c r="B220" s="13" t="str">
        <f>HYPERLINK("http://www.upworthy.com/one-angry-man-verbally-destroys-american-politics","http://www.upworthy.com/one-angry-man-verbally-destroys-american-politics")</f>
        <v>http://www.upworthy.com/one-angry-man-verbally-destroys-american-politics</v>
      </c>
      <c r="C220" s="5">
        <v>50</v>
      </c>
      <c r="D220" s="5" t="s">
        <v>219</v>
      </c>
      <c r="E220" s="5" t="s">
        <v>219</v>
      </c>
      <c r="F220" s="5"/>
      <c r="G220" s="5" t="s">
        <v>219</v>
      </c>
      <c r="H220" s="5"/>
      <c r="I220" s="5" t="s">
        <v>219</v>
      </c>
      <c r="J220" s="5">
        <v>0</v>
      </c>
      <c r="K220" s="5">
        <v>0</v>
      </c>
      <c r="L220" s="5">
        <v>8</v>
      </c>
      <c r="M220" s="5">
        <v>325</v>
      </c>
      <c r="N220" s="5">
        <v>8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</row>
    <row r="221">
      <c r="A221" s="20" t="s">
        <v>2637</v>
      </c>
      <c r="B221" s="13" t="str">
        <f>HYPERLINK("http://www.upworthy.com/one-conspiracy-theory-thats-actually-worth-your-time-3","http://www.upworthy.com/one-conspiracy-theory-thats-actually-worth-your-time-3")</f>
        <v>http://www.upworthy.com/one-conspiracy-theory-thats-actually-worth-your-time-3</v>
      </c>
      <c r="C221" s="5">
        <v>54</v>
      </c>
      <c r="D221" s="5" t="s">
        <v>219</v>
      </c>
      <c r="E221" s="5" t="s">
        <v>219</v>
      </c>
      <c r="F221" s="5"/>
      <c r="G221" s="5" t="s">
        <v>219</v>
      </c>
      <c r="H221" s="5"/>
      <c r="I221" s="5" t="s">
        <v>219</v>
      </c>
      <c r="J221" s="5">
        <v>1194</v>
      </c>
      <c r="K221" s="5">
        <v>1644</v>
      </c>
      <c r="L221" s="5">
        <v>5026</v>
      </c>
      <c r="M221" s="5">
        <v>32151</v>
      </c>
      <c r="N221" s="5">
        <v>26</v>
      </c>
      <c r="O221" s="5">
        <v>4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</row>
    <row r="222">
      <c r="A222" s="20" t="s">
        <v>2638</v>
      </c>
      <c r="B222" s="13" t="str">
        <f>HYPERLINK("http://www.upworthy.com/our-female-service-members-do-not-deserve-this","http://www.upworthy.com/our-female-service-members-do-not-deserve-this")</f>
        <v>http://www.upworthy.com/our-female-service-members-do-not-deserve-this</v>
      </c>
      <c r="C222" s="5">
        <v>47</v>
      </c>
      <c r="D222" s="5" t="s">
        <v>219</v>
      </c>
      <c r="E222" s="5" t="s">
        <v>219</v>
      </c>
      <c r="F222" s="5"/>
      <c r="G222" s="5" t="s">
        <v>219</v>
      </c>
      <c r="H222" s="5"/>
      <c r="I222" s="5" t="s">
        <v>219</v>
      </c>
      <c r="J222" s="5">
        <v>333</v>
      </c>
      <c r="K222" s="5">
        <v>704</v>
      </c>
      <c r="L222" s="5">
        <v>1672</v>
      </c>
      <c r="M222" s="5">
        <v>15411</v>
      </c>
      <c r="N222" s="5">
        <v>20</v>
      </c>
      <c r="O222" s="5">
        <v>8</v>
      </c>
      <c r="P222" s="5">
        <v>1</v>
      </c>
      <c r="Q222" s="5">
        <v>1</v>
      </c>
      <c r="R222" s="5">
        <v>1</v>
      </c>
      <c r="S222" s="5">
        <v>0</v>
      </c>
      <c r="T222" s="5">
        <v>0</v>
      </c>
      <c r="U222" s="5">
        <v>0</v>
      </c>
    </row>
    <row r="223">
      <c r="A223" s="20" t="s">
        <v>2639</v>
      </c>
      <c r="B223" s="13" t="str">
        <f>HYPERLINK("http://www.upworthy.com/paying-off-student-loan-debt-is-becoming-mathematically-impossible","http://www.upworthy.com/paying-off-student-loan-debt-is-becoming-mathematically-impossible")</f>
        <v>http://www.upworthy.com/paying-off-student-loan-debt-is-becoming-mathematically-impossible</v>
      </c>
      <c r="C223" s="5">
        <v>66</v>
      </c>
      <c r="D223" s="5" t="s">
        <v>219</v>
      </c>
      <c r="E223" s="5" t="s">
        <v>219</v>
      </c>
      <c r="F223" s="5"/>
      <c r="G223" s="5" t="s">
        <v>219</v>
      </c>
      <c r="H223" s="5"/>
      <c r="I223" s="5" t="s">
        <v>219</v>
      </c>
      <c r="J223" s="5">
        <v>657</v>
      </c>
      <c r="K223" s="5">
        <v>591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</row>
    <row r="224">
      <c r="A224" s="20" t="s">
        <v>2640</v>
      </c>
      <c r="B224" s="13" t="str">
        <f>HYPERLINK("http://www.upworthy.com/photo-i-wont-be-silent-any-longer","http://www.upworthy.com/photo-i-wont-be-silent-any-longer")</f>
        <v>http://www.upworthy.com/photo-i-wont-be-silent-any-longer</v>
      </c>
      <c r="C224" s="5">
        <v>38</v>
      </c>
      <c r="D224" s="5" t="s">
        <v>219</v>
      </c>
      <c r="E224" s="5" t="s">
        <v>219</v>
      </c>
      <c r="F224" s="5"/>
      <c r="G224" s="5" t="s">
        <v>219</v>
      </c>
      <c r="H224" s="5"/>
      <c r="I224" s="5" t="s">
        <v>219</v>
      </c>
      <c r="J224" s="5">
        <v>1767</v>
      </c>
      <c r="K224" s="5">
        <v>1278</v>
      </c>
      <c r="L224" s="5">
        <v>1694</v>
      </c>
      <c r="M224" s="5">
        <v>9054</v>
      </c>
      <c r="N224" s="5">
        <v>26</v>
      </c>
      <c r="O224" s="5">
        <v>8</v>
      </c>
      <c r="P224" s="5">
        <v>5</v>
      </c>
      <c r="Q224" s="5">
        <v>5</v>
      </c>
      <c r="R224" s="5">
        <v>9</v>
      </c>
      <c r="S224" s="5">
        <v>0</v>
      </c>
      <c r="T224" s="5">
        <v>52</v>
      </c>
      <c r="U224" s="5">
        <v>0</v>
      </c>
    </row>
    <row r="225">
      <c r="A225" s="20" t="s">
        <v>2641</v>
      </c>
      <c r="B225" s="13" t="str">
        <f>HYPERLINK("http://www.upworthy.com/photo-the-untold-story-behind-every-casualty-of-war","http://www.upworthy.com/photo-the-untold-story-behind-every-casualty-of-war")</f>
        <v>http://www.upworthy.com/photo-the-untold-story-behind-every-casualty-of-war</v>
      </c>
      <c r="C225" s="5">
        <v>53</v>
      </c>
      <c r="D225" s="5" t="s">
        <v>219</v>
      </c>
      <c r="E225" s="5" t="s">
        <v>219</v>
      </c>
      <c r="F225" s="5"/>
      <c r="G225" s="5" t="s">
        <v>219</v>
      </c>
      <c r="H225" s="5"/>
      <c r="I225" s="5" t="s">
        <v>219</v>
      </c>
      <c r="J225" s="5">
        <v>1142</v>
      </c>
      <c r="K225" s="5">
        <v>1276</v>
      </c>
      <c r="L225" s="5">
        <v>10600</v>
      </c>
      <c r="M225" s="5">
        <v>187260</v>
      </c>
      <c r="N225" s="5">
        <v>3126</v>
      </c>
      <c r="O225" s="5">
        <v>442</v>
      </c>
      <c r="P225" s="5">
        <v>1</v>
      </c>
      <c r="Q225" s="5">
        <v>1</v>
      </c>
      <c r="R225" s="5">
        <v>14</v>
      </c>
      <c r="S225" s="5">
        <v>16</v>
      </c>
      <c r="T225" s="5">
        <v>0</v>
      </c>
      <c r="U225" s="5">
        <v>0</v>
      </c>
    </row>
    <row r="226">
      <c r="A226" s="20" t="s">
        <v>2642</v>
      </c>
      <c r="B226" s="13" t="str">
        <f>HYPERLINK("http://www.upworthy.com/photos-whats-more-scandalous-than-promiscuity","http://www.upworthy.com/photos-whats-more-scandalous-than-promiscuity")</f>
        <v>http://www.upworthy.com/photos-whats-more-scandalous-than-promiscuity</v>
      </c>
      <c r="C226" s="5">
        <v>49</v>
      </c>
      <c r="D226" s="5" t="s">
        <v>219</v>
      </c>
      <c r="E226" s="5" t="s">
        <v>218</v>
      </c>
      <c r="F226" s="5"/>
      <c r="G226" s="5" t="s">
        <v>219</v>
      </c>
      <c r="H226" s="5"/>
      <c r="I226" s="5" t="s">
        <v>219</v>
      </c>
      <c r="J226" s="5">
        <v>687</v>
      </c>
      <c r="K226" s="5">
        <v>643</v>
      </c>
      <c r="L226" s="5">
        <v>13</v>
      </c>
      <c r="M226" s="5">
        <v>64</v>
      </c>
      <c r="N226" s="5">
        <v>1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</row>
    <row r="227">
      <c r="A227" s="20" t="s">
        <v>2643</v>
      </c>
      <c r="B227" s="13" t="str">
        <f>HYPERLINK("http://www.upworthy.com/photos-whats-the-body-language-of-feminism","http://www.upworthy.com/photos-whats-the-body-language-of-feminism")</f>
        <v>http://www.upworthy.com/photos-whats-the-body-language-of-feminism</v>
      </c>
      <c r="C227" s="5">
        <v>46</v>
      </c>
      <c r="D227" s="5" t="s">
        <v>219</v>
      </c>
      <c r="E227" s="5" t="s">
        <v>218</v>
      </c>
      <c r="F227" s="5"/>
      <c r="G227" s="5" t="s">
        <v>219</v>
      </c>
      <c r="H227" s="5"/>
      <c r="I227" s="5" t="s">
        <v>219</v>
      </c>
      <c r="J227" s="5">
        <v>0</v>
      </c>
      <c r="K227" s="5">
        <v>0</v>
      </c>
      <c r="L227" s="5">
        <v>110</v>
      </c>
      <c r="M227" s="5">
        <v>1018</v>
      </c>
      <c r="N227" s="5">
        <v>4</v>
      </c>
      <c r="O227" s="5">
        <v>1</v>
      </c>
      <c r="P227" s="5">
        <v>1</v>
      </c>
      <c r="Q227" s="5">
        <v>1</v>
      </c>
      <c r="R227" s="5">
        <v>0</v>
      </c>
      <c r="S227" s="5">
        <v>0</v>
      </c>
      <c r="T227" s="5">
        <v>0</v>
      </c>
      <c r="U227" s="5">
        <v>0</v>
      </c>
    </row>
    <row r="228">
      <c r="A228" s="20" t="s">
        <v>2644</v>
      </c>
      <c r="B228" s="13" t="str">
        <f>HYPERLINK("http://www.upworthy.com/these-homophobic-signs-just-got-pretty-gay","http://www.upworthy.com/these-homophobic-signs-just-got-pretty-gay")</f>
        <v>http://www.upworthy.com/these-homophobic-signs-just-got-pretty-gay</v>
      </c>
      <c r="C228" s="5">
        <v>43</v>
      </c>
      <c r="D228" s="5" t="s">
        <v>219</v>
      </c>
      <c r="E228" s="5" t="s">
        <v>219</v>
      </c>
      <c r="F228" s="5"/>
      <c r="G228" s="5" t="s">
        <v>219</v>
      </c>
      <c r="H228" s="5"/>
      <c r="I228" s="5" t="s">
        <v>218</v>
      </c>
      <c r="J228" s="5">
        <v>45332</v>
      </c>
      <c r="K228" s="5">
        <v>13228</v>
      </c>
      <c r="L228" s="5">
        <v>143</v>
      </c>
      <c r="M228" s="5">
        <v>1749</v>
      </c>
      <c r="N228" s="5">
        <v>6</v>
      </c>
      <c r="O228" s="5">
        <v>0</v>
      </c>
      <c r="P228" s="5">
        <v>33</v>
      </c>
      <c r="Q228" s="5">
        <v>33</v>
      </c>
      <c r="R228" s="5">
        <v>0</v>
      </c>
      <c r="S228" s="5">
        <v>0</v>
      </c>
      <c r="T228" s="5">
        <v>0</v>
      </c>
      <c r="U228" s="5">
        <v>0</v>
      </c>
    </row>
    <row r="229">
      <c r="A229" s="20" t="s">
        <v>2645</v>
      </c>
      <c r="B229" s="13" t="str">
        <f>HYPERLINK("http://www.upworthy.com/poll-congress-significantly-less-popular-than-head-lice","http://www.upworthy.com/poll-congress-significantly-less-popular-than-head-lice")</f>
        <v>http://www.upworthy.com/poll-congress-significantly-less-popular-than-head-lice</v>
      </c>
      <c r="C229" s="5">
        <v>57</v>
      </c>
      <c r="D229" s="5" t="s">
        <v>219</v>
      </c>
      <c r="E229" s="5" t="s">
        <v>219</v>
      </c>
      <c r="F229" s="5"/>
      <c r="G229" s="5" t="s">
        <v>219</v>
      </c>
      <c r="H229" s="5"/>
      <c r="I229" s="5" t="s">
        <v>219</v>
      </c>
      <c r="J229" s="5">
        <v>1247</v>
      </c>
      <c r="K229" s="5">
        <v>490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</row>
    <row r="230">
      <c r="A230" s="20" t="s">
        <v>2646</v>
      </c>
      <c r="B230" s="13" t="str">
        <f>HYPERLINK("http://www.upworthy.com/q-does-mitt-romney-even-want-your-vote-a-flowchart","http://www.upworthy.com/q-does-mitt-romney-even-want-your-vote-a-flowchart")</f>
        <v>http://www.upworthy.com/q-does-mitt-romney-even-want-your-vote-a-flowchart</v>
      </c>
      <c r="C230" s="5">
        <v>54</v>
      </c>
      <c r="D230" s="5" t="s">
        <v>219</v>
      </c>
      <c r="E230" s="5" t="s">
        <v>218</v>
      </c>
      <c r="F230" s="5"/>
      <c r="G230" s="5" t="s">
        <v>219</v>
      </c>
      <c r="H230" s="5"/>
      <c r="I230" s="5" t="s">
        <v>219</v>
      </c>
      <c r="J230" s="5">
        <v>0</v>
      </c>
      <c r="K230" s="5">
        <v>0</v>
      </c>
      <c r="L230" s="5">
        <v>133</v>
      </c>
      <c r="M230" s="5">
        <v>1250</v>
      </c>
      <c r="N230" s="5">
        <v>0</v>
      </c>
      <c r="O230" s="5">
        <v>0</v>
      </c>
      <c r="P230" s="5">
        <v>1</v>
      </c>
      <c r="Q230" s="5">
        <v>1</v>
      </c>
      <c r="R230" s="5">
        <v>0</v>
      </c>
      <c r="S230" s="5">
        <v>0</v>
      </c>
      <c r="T230" s="5">
        <v>0</v>
      </c>
      <c r="U230" s="5">
        <v>0</v>
      </c>
    </row>
    <row r="231">
      <c r="A231" s="20" t="s">
        <v>2647</v>
      </c>
      <c r="B231" s="13" t="str">
        <f>HYPERLINK("http://www.upworthy.com/radical-ad-campaign-hires-children-to-smoke","http://www.upworthy.com/radical-ad-campaign-hires-children-to-smoke")</f>
        <v>http://www.upworthy.com/radical-ad-campaign-hires-children-to-smoke</v>
      </c>
      <c r="C231" s="5">
        <v>44</v>
      </c>
      <c r="D231" s="5" t="s">
        <v>219</v>
      </c>
      <c r="E231" s="5" t="s">
        <v>219</v>
      </c>
      <c r="F231" s="5"/>
      <c r="G231" s="5" t="s">
        <v>219</v>
      </c>
      <c r="H231" s="5"/>
      <c r="I231" s="5" t="s">
        <v>219</v>
      </c>
      <c r="J231" s="5">
        <v>1471</v>
      </c>
      <c r="K231" s="5">
        <v>1541</v>
      </c>
      <c r="L231" s="5">
        <v>0</v>
      </c>
      <c r="M231" s="5">
        <v>4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</row>
    <row r="232">
      <c r="A232" s="20" t="s">
        <v>2648</v>
      </c>
      <c r="B232" s="13" t="str">
        <f>HYPERLINK("http://www.upworthy.com/real-talk-hillary-clinton-on-sexist-interview-questions","http://www.upworthy.com/real-talk-hillary-clinton-on-sexist-interview-questions")</f>
        <v>http://www.upworthy.com/real-talk-hillary-clinton-on-sexist-interview-questions</v>
      </c>
      <c r="C232" s="5">
        <v>57</v>
      </c>
      <c r="D232" s="5" t="s">
        <v>219</v>
      </c>
      <c r="E232" s="5" t="s">
        <v>219</v>
      </c>
      <c r="F232" s="5"/>
      <c r="G232" s="5" t="s">
        <v>219</v>
      </c>
      <c r="H232" s="5"/>
      <c r="I232" s="5" t="s">
        <v>219</v>
      </c>
      <c r="J232" s="5">
        <v>1080</v>
      </c>
      <c r="K232" s="5">
        <v>1186</v>
      </c>
      <c r="L232" s="5">
        <v>6551</v>
      </c>
      <c r="M232" s="5">
        <v>17015</v>
      </c>
      <c r="N232" s="5">
        <v>37</v>
      </c>
      <c r="O232" s="5">
        <v>13</v>
      </c>
      <c r="P232" s="5">
        <v>1</v>
      </c>
      <c r="Q232" s="5">
        <v>1</v>
      </c>
      <c r="R232" s="5">
        <v>16</v>
      </c>
      <c r="S232" s="5">
        <v>0</v>
      </c>
      <c r="T232" s="5">
        <v>0</v>
      </c>
      <c r="U232" s="5">
        <v>0</v>
      </c>
    </row>
    <row r="233">
      <c r="A233" s="20" t="s">
        <v>2649</v>
      </c>
      <c r="B233" s="13" t="str">
        <f>HYPERLINK("http://www.upworthy.com/rip-gore-vidal-you-were-an-encyclopedia-of-awesome","http://www.upworthy.com/rip-gore-vidal-you-were-an-encyclopedia-of-awesome")</f>
        <v>http://www.upworthy.com/rip-gore-vidal-you-were-an-encyclopedia-of-awesome</v>
      </c>
      <c r="C233" s="5">
        <v>53</v>
      </c>
      <c r="D233" s="5" t="s">
        <v>219</v>
      </c>
      <c r="E233" s="5" t="s">
        <v>219</v>
      </c>
      <c r="F233" s="5"/>
      <c r="G233" s="5" t="s">
        <v>219</v>
      </c>
      <c r="H233" s="5"/>
      <c r="I233" s="5" t="s">
        <v>219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</row>
    <row r="234">
      <c r="A234" s="20" t="s">
        <v>2650</v>
      </c>
      <c r="B234" s="13" t="str">
        <f>HYPERLINK("http://www.upworthy.com/ronald-reagan-was-a-freeloading-hippie-socialist-traitor","http://www.upworthy.com/ronald-reagan-was-a-freeloading-hippie-socialist-traitor")</f>
        <v>http://www.upworthy.com/ronald-reagan-was-a-freeloading-hippie-socialist-traitor</v>
      </c>
      <c r="C234" s="5">
        <v>57</v>
      </c>
      <c r="D234" s="5" t="s">
        <v>219</v>
      </c>
      <c r="E234" s="5" t="s">
        <v>218</v>
      </c>
      <c r="F234" s="5"/>
      <c r="G234" s="5" t="s">
        <v>219</v>
      </c>
      <c r="H234" s="5"/>
      <c r="I234" s="5" t="s">
        <v>219</v>
      </c>
      <c r="J234" s="5">
        <v>4109</v>
      </c>
      <c r="K234" s="5">
        <v>2296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</row>
    <row r="235">
      <c r="A235" s="20" t="s">
        <v>2651</v>
      </c>
      <c r="B235" s="13" t="str">
        <f>HYPERLINK("http://www.upworthy.com/science-has-been-misleading-you-about-some-fundamental-truths-2","http://www.upworthy.com/science-has-been-misleading-you-about-some-fundamental-truths-2")</f>
        <v>http://www.upworthy.com/science-has-been-misleading-you-about-some-fundamental-truths-2</v>
      </c>
      <c r="C235" s="5">
        <v>61</v>
      </c>
      <c r="D235" s="5" t="s">
        <v>219</v>
      </c>
      <c r="E235" s="5" t="s">
        <v>219</v>
      </c>
      <c r="F235" s="5"/>
      <c r="G235" s="5" t="s">
        <v>219</v>
      </c>
      <c r="H235" s="5"/>
      <c r="I235" s="5" t="s">
        <v>219</v>
      </c>
      <c r="J235" s="5">
        <v>12297</v>
      </c>
      <c r="K235" s="5">
        <v>14329</v>
      </c>
      <c r="L235" s="5">
        <v>3270</v>
      </c>
      <c r="M235" s="5">
        <v>28161</v>
      </c>
      <c r="N235" s="5">
        <v>78</v>
      </c>
      <c r="O235" s="5">
        <v>34</v>
      </c>
      <c r="P235" s="5">
        <v>0</v>
      </c>
      <c r="Q235" s="5">
        <v>0</v>
      </c>
      <c r="R235" s="5">
        <v>6</v>
      </c>
      <c r="S235" s="5">
        <v>0</v>
      </c>
      <c r="T235" s="5">
        <v>0</v>
      </c>
      <c r="U235" s="5">
        <v>0</v>
      </c>
    </row>
    <row r="236">
      <c r="A236" s="20" t="s">
        <v>2652</v>
      </c>
      <c r="B236" s="13" t="str">
        <f>HYPERLINK("http://www.upworthy.com/scuse-me-while-i-unironically-use-the-term-girl-power-to-describe-whats-happenin","http://www.upworthy.com/scuse-me-while-i-unironically-use-the-term-girl-power-to-describe-whats-happenin")</f>
        <v>http://www.upworthy.com/scuse-me-while-i-unironically-use-the-term-girl-power-to-describe-whats-happenin</v>
      </c>
      <c r="C236" s="5">
        <v>89</v>
      </c>
      <c r="D236" s="5" t="s">
        <v>219</v>
      </c>
      <c r="E236" s="5" t="s">
        <v>219</v>
      </c>
      <c r="F236" s="5"/>
      <c r="G236" s="5" t="s">
        <v>219</v>
      </c>
      <c r="H236" s="5"/>
      <c r="I236" s="5" t="s">
        <v>219</v>
      </c>
      <c r="J236" s="5">
        <v>0</v>
      </c>
      <c r="K236" s="5">
        <v>0</v>
      </c>
      <c r="L236" s="5">
        <v>3238</v>
      </c>
      <c r="M236" s="5">
        <v>8067</v>
      </c>
      <c r="N236" s="5">
        <v>13</v>
      </c>
      <c r="O236" s="5">
        <v>2</v>
      </c>
      <c r="P236" s="5">
        <v>3</v>
      </c>
      <c r="Q236" s="5">
        <v>3</v>
      </c>
      <c r="R236" s="5">
        <v>0</v>
      </c>
      <c r="S236" s="5">
        <v>0</v>
      </c>
      <c r="T236" s="5">
        <v>0</v>
      </c>
      <c r="U236" s="5">
        <v>0</v>
      </c>
    </row>
    <row r="237">
      <c r="A237" s="20" t="s">
        <v>2653</v>
      </c>
      <c r="B237" s="13" t="str">
        <f>HYPERLINK("http://www.upworthy.com/see-the-status-updates-that-changed-the-world","http://www.upworthy.com/see-the-status-updates-that-changed-the-world")</f>
        <v>http://www.upworthy.com/see-the-status-updates-that-changed-the-world</v>
      </c>
      <c r="C237" s="5">
        <v>46</v>
      </c>
      <c r="D237" s="5" t="s">
        <v>219</v>
      </c>
      <c r="E237" s="5" t="s">
        <v>219</v>
      </c>
      <c r="F237" s="5"/>
      <c r="G237" s="5" t="s">
        <v>219</v>
      </c>
      <c r="H237" s="5"/>
      <c r="I237" s="5" t="s">
        <v>219</v>
      </c>
      <c r="J237" s="5">
        <v>1354</v>
      </c>
      <c r="K237" s="5">
        <v>1268</v>
      </c>
      <c r="L237" s="5">
        <v>45</v>
      </c>
      <c r="M237" s="5">
        <v>3381</v>
      </c>
      <c r="N237" s="5">
        <v>43</v>
      </c>
      <c r="O237" s="5">
        <v>5</v>
      </c>
      <c r="P237" s="5">
        <v>0</v>
      </c>
      <c r="Q237" s="5">
        <v>0</v>
      </c>
      <c r="R237" s="5">
        <v>0</v>
      </c>
      <c r="S237" s="5">
        <v>0</v>
      </c>
      <c r="T237" s="5">
        <v>3</v>
      </c>
      <c r="U237" s="5">
        <v>0</v>
      </c>
    </row>
    <row r="238">
      <c r="A238" s="20" t="s">
        <v>2654</v>
      </c>
      <c r="B238" s="13" t="str">
        <f>HYPERLINK("http://www.upworthy.com/see-the-video-that-got-this-terrific-tree-hugger-fired","http://www.upworthy.com/see-the-video-that-got-this-terrific-tree-hugger-fired")</f>
        <v>http://www.upworthy.com/see-the-video-that-got-this-terrific-tree-hugger-fired</v>
      </c>
      <c r="C238" s="5">
        <v>55</v>
      </c>
      <c r="D238" s="5" t="s">
        <v>219</v>
      </c>
      <c r="E238" s="5" t="s">
        <v>219</v>
      </c>
      <c r="F238" s="5"/>
      <c r="G238" s="5" t="s">
        <v>219</v>
      </c>
      <c r="H238" s="5"/>
      <c r="I238" s="5" t="s">
        <v>219</v>
      </c>
      <c r="J238" s="5">
        <v>1404</v>
      </c>
      <c r="K238" s="5">
        <v>1339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</row>
    <row r="239">
      <c r="A239" s="20" t="s">
        <v>2655</v>
      </c>
      <c r="B239" s="13" t="str">
        <f>HYPERLINK("http://www.upworthy.com/see-the-video-thatll-leave-you-tired-but-inspired","http://www.upworthy.com/see-the-video-thatll-leave-you-tired-but-inspired")</f>
        <v>http://www.upworthy.com/see-the-video-thatll-leave-you-tired-but-inspired</v>
      </c>
      <c r="C239" s="5">
        <v>51</v>
      </c>
      <c r="D239" s="5" t="s">
        <v>219</v>
      </c>
      <c r="E239" s="5" t="s">
        <v>219</v>
      </c>
      <c r="F239" s="5"/>
      <c r="G239" s="5" t="s">
        <v>219</v>
      </c>
      <c r="H239" s="5"/>
      <c r="I239" s="5" t="s">
        <v>219</v>
      </c>
      <c r="J239" s="5">
        <v>0</v>
      </c>
      <c r="K239" s="5">
        <v>0</v>
      </c>
      <c r="L239" s="5">
        <v>1416</v>
      </c>
      <c r="M239" s="5">
        <v>7183</v>
      </c>
      <c r="N239" s="5">
        <v>14</v>
      </c>
      <c r="O239" s="5">
        <v>6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</row>
    <row r="240">
      <c r="A240" s="20" t="s">
        <v>2656</v>
      </c>
      <c r="B240" s="13" t="str">
        <f>HYPERLINK("http://www.upworthy.com/share-this-instead-of-the-new-kony-video","http://www.upworthy.com/share-this-instead-of-the-new-kony-video")</f>
        <v>http://www.upworthy.com/share-this-instead-of-the-new-kony-video</v>
      </c>
      <c r="C240" s="5">
        <v>41</v>
      </c>
      <c r="D240" s="5" t="s">
        <v>219</v>
      </c>
      <c r="E240" s="5" t="s">
        <v>219</v>
      </c>
      <c r="F240" s="5"/>
      <c r="G240" s="5" t="s">
        <v>219</v>
      </c>
      <c r="H240" s="5"/>
      <c r="I240" s="5" t="s">
        <v>219</v>
      </c>
      <c r="J240" s="5">
        <v>6</v>
      </c>
      <c r="K240" s="5">
        <v>17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</row>
    <row r="241">
      <c r="A241" s="20" t="s">
        <v>2657</v>
      </c>
      <c r="B241" s="13" t="str">
        <f>HYPERLINK("http://www.upworthy.com/shocking-what-does-congress-actually-do-all-day","http://www.upworthy.com/shocking-what-does-congress-actually-do-all-day")</f>
        <v>http://www.upworthy.com/shocking-what-does-congress-actually-do-all-day</v>
      </c>
      <c r="C241" s="5">
        <v>50</v>
      </c>
      <c r="D241" s="5" t="s">
        <v>219</v>
      </c>
      <c r="E241" s="5" t="s">
        <v>218</v>
      </c>
      <c r="F241" s="5"/>
      <c r="G241" s="5" t="s">
        <v>219</v>
      </c>
      <c r="H241" s="5"/>
      <c r="I241" s="5" t="s">
        <v>219</v>
      </c>
      <c r="J241" s="5">
        <v>1526</v>
      </c>
      <c r="K241" s="5">
        <v>1183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</row>
    <row r="242">
      <c r="A242" s="20" t="s">
        <v>2658</v>
      </c>
      <c r="B242" s="13" t="str">
        <f>HYPERLINK("http://www.upworthy.com/should-a-parent-listen-to-their-kid-in-this-situation","http://www.upworthy.com/should-a-parent-listen-to-their-kid-in-this-situation")</f>
        <v>http://www.upworthy.com/should-a-parent-listen-to-their-kid-in-this-situation</v>
      </c>
      <c r="C242" s="5">
        <v>55</v>
      </c>
      <c r="D242" s="5" t="s">
        <v>219</v>
      </c>
      <c r="E242" s="5" t="s">
        <v>218</v>
      </c>
      <c r="F242" s="5"/>
      <c r="G242" s="5" t="s">
        <v>219</v>
      </c>
      <c r="H242" s="5"/>
      <c r="I242" s="5" t="s">
        <v>219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</row>
    <row r="243">
      <c r="A243" s="20" t="s">
        <v>2659</v>
      </c>
      <c r="B243" s="13" t="str">
        <f>HYPERLINK("http://www.upworthy.com/should-everyone-have-to-do-this-before-having-sex","http://www.upworthy.com/should-everyone-have-to-do-this-before-having-sex")</f>
        <v>http://www.upworthy.com/should-everyone-have-to-do-this-before-having-sex</v>
      </c>
      <c r="C243" s="5">
        <v>51</v>
      </c>
      <c r="D243" s="5" t="s">
        <v>219</v>
      </c>
      <c r="E243" s="5" t="s">
        <v>218</v>
      </c>
      <c r="F243" s="5"/>
      <c r="G243" s="5" t="s">
        <v>219</v>
      </c>
      <c r="H243" s="5"/>
      <c r="I243" s="5" t="s">
        <v>219</v>
      </c>
      <c r="J243" s="5">
        <v>0</v>
      </c>
      <c r="K243" s="5">
        <v>0</v>
      </c>
      <c r="L243" s="5">
        <v>5</v>
      </c>
      <c r="M243" s="5">
        <v>4872</v>
      </c>
      <c r="N243" s="5">
        <v>144</v>
      </c>
      <c r="O243" s="5">
        <v>19</v>
      </c>
      <c r="P243" s="5">
        <v>2</v>
      </c>
      <c r="Q243" s="5">
        <v>2</v>
      </c>
      <c r="R243" s="5">
        <v>0</v>
      </c>
      <c r="S243" s="5">
        <v>1</v>
      </c>
      <c r="T243" s="5">
        <v>0</v>
      </c>
      <c r="U243" s="5">
        <v>0</v>
      </c>
    </row>
    <row r="244">
      <c r="A244" s="20" t="s">
        <v>2660</v>
      </c>
      <c r="B244" s="13" t="str">
        <f>HYPERLINK("http://www.upworthy.com/should-you-vote-for-obama-that-depends","http://www.upworthy.com/should-you-vote-for-obama-that-depends")</f>
        <v>http://www.upworthy.com/should-you-vote-for-obama-that-depends</v>
      </c>
      <c r="C244" s="5">
        <v>41</v>
      </c>
      <c r="D244" s="5" t="s">
        <v>219</v>
      </c>
      <c r="E244" s="5" t="s">
        <v>218</v>
      </c>
      <c r="F244" s="5"/>
      <c r="G244" s="5" t="s">
        <v>219</v>
      </c>
      <c r="H244" s="5"/>
      <c r="I244" s="5" t="s">
        <v>219</v>
      </c>
      <c r="J244" s="5">
        <v>2119</v>
      </c>
      <c r="K244" s="5">
        <v>2089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</row>
    <row r="245">
      <c r="A245" s="20" t="s">
        <v>2661</v>
      </c>
      <c r="B245" s="13" t="str">
        <f>HYPERLINK("http://www.upworthy.com/sickening-incompetence-the-little-congress-that-couldnt","http://www.upworthy.com/sickening-incompetence-the-little-congress-that-couldnt")</f>
        <v>http://www.upworthy.com/sickening-incompetence-the-little-congress-that-couldnt</v>
      </c>
      <c r="C245" s="5">
        <v>58</v>
      </c>
      <c r="D245" s="5" t="s">
        <v>219</v>
      </c>
      <c r="E245" s="5" t="s">
        <v>219</v>
      </c>
      <c r="F245" s="5"/>
      <c r="G245" s="5" t="s">
        <v>219</v>
      </c>
      <c r="H245" s="5"/>
      <c r="I245" s="5" t="s">
        <v>219</v>
      </c>
      <c r="J245" s="5">
        <v>573</v>
      </c>
      <c r="K245" s="5">
        <v>174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</row>
    <row r="246">
      <c r="A246" s="20" t="s">
        <v>2662</v>
      </c>
      <c r="B246" s="13" t="str">
        <f>HYPERLINK("http://www.upworthy.com/sikh-vs-sheik-do-you-know-the-difference","http://www.upworthy.com/sikh-vs-sheik-do-you-know-the-difference")</f>
        <v>http://www.upworthy.com/sikh-vs-sheik-do-you-know-the-difference</v>
      </c>
      <c r="C246" s="5">
        <v>45</v>
      </c>
      <c r="D246" s="5" t="s">
        <v>219</v>
      </c>
      <c r="E246" s="5" t="s">
        <v>218</v>
      </c>
      <c r="F246" s="5"/>
      <c r="G246" s="5" t="s">
        <v>219</v>
      </c>
      <c r="H246" s="5"/>
      <c r="I246" s="5" t="s">
        <v>219</v>
      </c>
      <c r="J246" s="5">
        <v>883</v>
      </c>
      <c r="K246" s="5">
        <v>677</v>
      </c>
      <c r="L246" s="5">
        <v>7409</v>
      </c>
      <c r="M246" s="5">
        <v>26808</v>
      </c>
      <c r="N246" s="5">
        <v>199</v>
      </c>
      <c r="O246" s="5">
        <v>47</v>
      </c>
      <c r="P246" s="5">
        <v>18</v>
      </c>
      <c r="Q246" s="5">
        <v>18</v>
      </c>
      <c r="R246" s="5">
        <v>13</v>
      </c>
      <c r="S246" s="5">
        <v>4</v>
      </c>
      <c r="T246" s="5">
        <v>0</v>
      </c>
      <c r="U246" s="5">
        <v>0</v>
      </c>
    </row>
    <row r="247">
      <c r="A247" s="20" t="s">
        <v>2663</v>
      </c>
      <c r="B247" s="13" t="str">
        <f>HYPERLINK("http://www.upworthy.com/so-did-global-warming-cause-hurricane-sandy-or-what","http://www.upworthy.com/so-did-global-warming-cause-hurricane-sandy-or-what")</f>
        <v>http://www.upworthy.com/so-did-global-warming-cause-hurricane-sandy-or-what</v>
      </c>
      <c r="C247" s="5">
        <v>53</v>
      </c>
      <c r="D247" s="5" t="s">
        <v>219</v>
      </c>
      <c r="E247" s="5" t="s">
        <v>218</v>
      </c>
      <c r="F247" s="5"/>
      <c r="G247" s="5" t="s">
        <v>219</v>
      </c>
      <c r="H247" s="5"/>
      <c r="I247" s="5" t="s">
        <v>219</v>
      </c>
      <c r="J247" s="5">
        <v>3124</v>
      </c>
      <c r="K247" s="5">
        <v>2643</v>
      </c>
      <c r="L247" s="5">
        <v>4075</v>
      </c>
      <c r="M247" s="5">
        <v>24308</v>
      </c>
      <c r="N247" s="5">
        <v>41</v>
      </c>
      <c r="O247" s="5">
        <v>23</v>
      </c>
      <c r="P247" s="5">
        <v>4</v>
      </c>
      <c r="Q247" s="5">
        <v>4</v>
      </c>
      <c r="R247" s="5">
        <v>6</v>
      </c>
      <c r="S247" s="5">
        <v>0</v>
      </c>
      <c r="T247" s="5">
        <v>1</v>
      </c>
      <c r="U247" s="5">
        <v>0</v>
      </c>
    </row>
    <row r="248">
      <c r="A248" s="20" t="s">
        <v>2664</v>
      </c>
      <c r="B248" s="13" t="str">
        <f>HYPERLINK("http://www.upworthy.com/this-young-lady-totally-gets-why-fastfoodstrikes-could-change-eveything","http://www.upworthy.com/this-young-lady-totally-gets-why-fastfoodstrikes-could-change-eveything")</f>
        <v>http://www.upworthy.com/this-young-lady-totally-gets-why-fastfoodstrikes-could-change-eveything</v>
      </c>
      <c r="C248" s="5">
        <v>88</v>
      </c>
      <c r="D248" s="5" t="s">
        <v>219</v>
      </c>
      <c r="E248" s="5" t="s">
        <v>219</v>
      </c>
      <c r="F248" s="5"/>
      <c r="G248" s="5" t="s">
        <v>219</v>
      </c>
      <c r="H248" s="5"/>
      <c r="I248" s="5" t="s">
        <v>219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</row>
    <row r="249">
      <c r="A249" s="20" t="s">
        <v>2665</v>
      </c>
      <c r="B249" s="13" t="str">
        <f>HYPERLINK("http://www.upworthy.com/so-get-this-i-have-video-of-a-black-panther-talking-about-american-patriotism-an","http://www.upworthy.com/so-get-this-i-have-video-of-a-black-panther-talking-about-american-patriotism-an")</f>
        <v>http://www.upworthy.com/so-get-this-i-have-video-of-a-black-panther-talking-about-american-patriotism-an</v>
      </c>
      <c r="C249" s="5">
        <v>99</v>
      </c>
      <c r="D249" s="5" t="s">
        <v>219</v>
      </c>
      <c r="E249" s="5" t="s">
        <v>219</v>
      </c>
      <c r="F249" s="5"/>
      <c r="G249" s="5" t="s">
        <v>219</v>
      </c>
      <c r="H249" s="5"/>
      <c r="I249" s="5" t="s">
        <v>219</v>
      </c>
      <c r="J249" s="5">
        <v>0</v>
      </c>
      <c r="K249" s="5">
        <v>0</v>
      </c>
      <c r="L249" s="5">
        <v>7411</v>
      </c>
      <c r="M249" s="5">
        <v>42465</v>
      </c>
      <c r="N249" s="5">
        <v>124</v>
      </c>
      <c r="O249" s="5">
        <v>145</v>
      </c>
      <c r="P249" s="5">
        <v>33</v>
      </c>
      <c r="Q249" s="5">
        <v>33</v>
      </c>
      <c r="R249" s="5">
        <v>1</v>
      </c>
      <c r="S249" s="5">
        <v>1</v>
      </c>
      <c r="T249" s="5">
        <v>0</v>
      </c>
      <c r="U249" s="5">
        <v>0</v>
      </c>
    </row>
    <row r="250">
      <c r="A250" s="20" t="s">
        <v>2666</v>
      </c>
      <c r="B250" s="13" t="str">
        <f>HYPERLINK("http://www.upworthy.com/so-you-stole-a-vcr-from-sears-one-time-in-1990-should-you-really-still-be-in-jai","http://www.upworthy.com/so-you-stole-a-vcr-from-sears-one-time-in-1990-should-you-really-still-be-in-jai")</f>
        <v>http://www.upworthy.com/so-you-stole-a-vcr-from-sears-one-time-in-1990-should-you-really-still-be-in-jai</v>
      </c>
      <c r="C250" s="5">
        <v>83</v>
      </c>
      <c r="D250" s="5" t="s">
        <v>219</v>
      </c>
      <c r="E250" s="5" t="s">
        <v>218</v>
      </c>
      <c r="F250" s="5"/>
      <c r="G250" s="5" t="s">
        <v>219</v>
      </c>
      <c r="H250" s="5"/>
      <c r="I250" s="5" t="s">
        <v>219</v>
      </c>
      <c r="J250" s="5">
        <v>1129</v>
      </c>
      <c r="K250" s="5">
        <v>1004</v>
      </c>
      <c r="L250" s="5">
        <v>1076</v>
      </c>
      <c r="M250" s="5">
        <v>5805</v>
      </c>
      <c r="N250" s="5">
        <v>12</v>
      </c>
      <c r="O250" s="5">
        <v>10</v>
      </c>
      <c r="P250" s="5">
        <v>31</v>
      </c>
      <c r="Q250" s="5">
        <v>31</v>
      </c>
      <c r="R250" s="5">
        <v>0</v>
      </c>
      <c r="S250" s="5">
        <v>0</v>
      </c>
      <c r="T250" s="5">
        <v>216</v>
      </c>
      <c r="U250" s="5">
        <v>0</v>
      </c>
    </row>
    <row r="251">
      <c r="A251" s="20" t="s">
        <v>2667</v>
      </c>
      <c r="B251" s="13" t="str">
        <f>HYPERLINK("http://www.upworthy.com/soledad-obrien-clashes-with-anti-gay-interview-guest","http://www.upworthy.com/soledad-obrien-clashes-with-anti-gay-interview-guest")</f>
        <v>http://www.upworthy.com/soledad-obrien-clashes-with-anti-gay-interview-guest</v>
      </c>
      <c r="C251" s="5">
        <v>54</v>
      </c>
      <c r="D251" s="5" t="s">
        <v>219</v>
      </c>
      <c r="E251" s="5" t="s">
        <v>219</v>
      </c>
      <c r="F251" s="5"/>
      <c r="G251" s="5" t="s">
        <v>219</v>
      </c>
      <c r="H251" s="5"/>
      <c r="I251" s="5" t="s">
        <v>218</v>
      </c>
      <c r="J251" s="5">
        <v>2412</v>
      </c>
      <c r="K251" s="5">
        <v>682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</row>
    <row r="252">
      <c r="A252" s="20" t="s">
        <v>2668</v>
      </c>
      <c r="B252" s="13" t="str">
        <f>HYPERLINK("http://www.upworthy.com/someone-somewhere-owes-the-mpaa-58-billion","http://www.upworthy.com/someone-somewhere-owes-the-mpaa-58-billion")</f>
        <v>http://www.upworthy.com/someone-somewhere-owes-the-mpaa-58-billion</v>
      </c>
      <c r="C252" s="5">
        <v>45</v>
      </c>
      <c r="D252" s="5" t="s">
        <v>219</v>
      </c>
      <c r="E252" s="5" t="s">
        <v>219</v>
      </c>
      <c r="F252" s="5"/>
      <c r="G252" s="5" t="s">
        <v>219</v>
      </c>
      <c r="H252" s="5"/>
      <c r="I252" s="5" t="s">
        <v>219</v>
      </c>
      <c r="J252" s="5">
        <v>0</v>
      </c>
      <c r="K252" s="5">
        <v>11</v>
      </c>
      <c r="L252" s="5">
        <v>0</v>
      </c>
      <c r="M252" s="5">
        <v>7</v>
      </c>
      <c r="N252" s="5">
        <v>0</v>
      </c>
      <c r="O252" s="5">
        <v>0</v>
      </c>
      <c r="P252" s="5">
        <v>0</v>
      </c>
      <c r="Q252" s="5">
        <v>3</v>
      </c>
      <c r="R252" s="5">
        <v>1</v>
      </c>
      <c r="S252" s="5">
        <v>0</v>
      </c>
      <c r="T252" s="5">
        <v>0</v>
      </c>
      <c r="U252" s="5">
        <v>0</v>
      </c>
    </row>
    <row r="253">
      <c r="A253" s="20" t="s">
        <v>2669</v>
      </c>
      <c r="B253" s="13" t="str">
        <f>HYPERLINK("http://www.upworthy.com/you-like-that-sandwich-congrats-you-just-ate-flipper","http://www.upworthy.com/you-like-that-sandwich-congrats-you-just-ate-flipper")</f>
        <v>http://www.upworthy.com/you-like-that-sandwich-congrats-you-just-ate-flipper</v>
      </c>
      <c r="C253" s="5">
        <v>56</v>
      </c>
      <c r="D253" s="5" t="s">
        <v>219</v>
      </c>
      <c r="E253" s="5" t="s">
        <v>218</v>
      </c>
      <c r="F253" s="5"/>
      <c r="G253" s="5" t="s">
        <v>219</v>
      </c>
      <c r="H253" s="5"/>
      <c r="I253" s="5" t="s">
        <v>219</v>
      </c>
      <c r="J253" s="5">
        <v>677</v>
      </c>
      <c r="K253" s="5">
        <v>378</v>
      </c>
      <c r="L253" s="5">
        <v>82</v>
      </c>
      <c r="M253" s="5">
        <v>559</v>
      </c>
      <c r="N253" s="5">
        <v>14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1</v>
      </c>
      <c r="U253" s="5">
        <v>0</v>
      </c>
    </row>
    <row r="254">
      <c r="A254" s="20" t="s">
        <v>2670</v>
      </c>
      <c r="B254" s="13" t="str">
        <f>HYPERLINK("http://www.upworthy.com/something-wrong-on-the-internet-malarkify-it","http://www.upworthy.com/something-wrong-on-the-internet-malarkify-it")</f>
        <v>http://www.upworthy.com/something-wrong-on-the-internet-malarkify-it</v>
      </c>
      <c r="C254" s="5">
        <v>47</v>
      </c>
      <c r="D254" s="5" t="s">
        <v>219</v>
      </c>
      <c r="E254" s="5" t="s">
        <v>218</v>
      </c>
      <c r="F254" s="5"/>
      <c r="G254" s="5" t="s">
        <v>219</v>
      </c>
      <c r="H254" s="5"/>
      <c r="I254" s="5" t="s">
        <v>219</v>
      </c>
      <c r="J254" s="5">
        <v>0</v>
      </c>
      <c r="K254" s="5">
        <v>0</v>
      </c>
      <c r="L254" s="5">
        <v>211</v>
      </c>
      <c r="M254" s="5">
        <v>2059</v>
      </c>
      <c r="N254" s="5">
        <v>9</v>
      </c>
      <c r="O254" s="5">
        <v>1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</row>
    <row r="255">
      <c r="A255" s="20" t="s">
        <v>2671</v>
      </c>
      <c r="B255" s="13" t="str">
        <f>HYPERLINK("http://www.upworthy.com/sometimes-things-are-not-what-they-seem","http://www.upworthy.com/sometimes-things-are-not-what-they-seem")</f>
        <v>http://www.upworthy.com/sometimes-things-are-not-what-they-seem</v>
      </c>
      <c r="C255" s="5">
        <v>40</v>
      </c>
      <c r="D255" s="5" t="s">
        <v>219</v>
      </c>
      <c r="E255" s="5" t="s">
        <v>219</v>
      </c>
      <c r="F255" s="5"/>
      <c r="G255" s="5" t="s">
        <v>219</v>
      </c>
      <c r="H255" s="5"/>
      <c r="I255" s="5" t="s">
        <v>219</v>
      </c>
      <c r="J255" s="5">
        <v>24068</v>
      </c>
      <c r="K255" s="5">
        <v>21884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</row>
    <row r="256">
      <c r="A256" s="20" t="s">
        <v>2672</v>
      </c>
      <c r="B256" s="13" t="str">
        <f>HYPERLINK("http://www.upworthy.com/stephen-fry-somehow-makes-sense-of-racism","http://www.upworthy.com/stephen-fry-somehow-makes-sense-of-racism")</f>
        <v>http://www.upworthy.com/stephen-fry-somehow-makes-sense-of-racism</v>
      </c>
      <c r="C256" s="5">
        <v>42</v>
      </c>
      <c r="D256" s="5" t="s">
        <v>219</v>
      </c>
      <c r="E256" s="5" t="s">
        <v>219</v>
      </c>
      <c r="F256" s="5"/>
      <c r="G256" s="5" t="s">
        <v>219</v>
      </c>
      <c r="H256" s="5"/>
      <c r="I256" s="5" t="s">
        <v>219</v>
      </c>
      <c r="J256" s="5">
        <v>19481</v>
      </c>
      <c r="K256" s="5">
        <v>9946</v>
      </c>
      <c r="L256" s="5">
        <v>2090</v>
      </c>
      <c r="M256" s="5">
        <v>11464</v>
      </c>
      <c r="N256" s="5">
        <v>31</v>
      </c>
      <c r="O256" s="5">
        <v>17</v>
      </c>
      <c r="P256" s="5">
        <v>0</v>
      </c>
      <c r="Q256" s="5">
        <v>0</v>
      </c>
      <c r="R256" s="5">
        <v>2</v>
      </c>
      <c r="S256" s="5">
        <v>0</v>
      </c>
      <c r="T256" s="5">
        <v>0</v>
      </c>
      <c r="U256" s="5">
        <v>0</v>
      </c>
    </row>
    <row r="257">
      <c r="A257" s="20" t="s">
        <v>2673</v>
      </c>
      <c r="B257" s="13" t="str">
        <f>HYPERLINK("http://www.upworthy.com/supreme-court-racism-is-pretty-much-over-right-6","http://www.upworthy.com/supreme-court-racism-is-pretty-much-over-right-6")</f>
        <v>http://www.upworthy.com/supreme-court-racism-is-pretty-much-over-right-6</v>
      </c>
      <c r="C257" s="5">
        <v>52</v>
      </c>
      <c r="D257" s="5" t="s">
        <v>219</v>
      </c>
      <c r="E257" s="5" t="s">
        <v>218</v>
      </c>
      <c r="F257" s="5"/>
      <c r="G257" s="5" t="s">
        <v>219</v>
      </c>
      <c r="H257" s="5"/>
      <c r="I257" s="5" t="s">
        <v>219</v>
      </c>
      <c r="J257" s="5">
        <v>1090</v>
      </c>
      <c r="K257" s="5">
        <v>811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</row>
    <row r="258">
      <c r="A258" s="20" t="s">
        <v>2674</v>
      </c>
      <c r="B258" s="13" t="str">
        <f>HYPERLINK("http://www.upworthy.com/take-a-guess-what-costs-more-princeton-or-prison","http://www.upworthy.com/take-a-guess-what-costs-more-princeton-or-prison")</f>
        <v>http://www.upworthy.com/take-a-guess-what-costs-more-princeton-or-prison</v>
      </c>
      <c r="C258" s="5">
        <v>54</v>
      </c>
      <c r="D258" s="5" t="s">
        <v>219</v>
      </c>
      <c r="E258" s="5" t="s">
        <v>218</v>
      </c>
      <c r="F258" s="5"/>
      <c r="G258" s="5" t="s">
        <v>219</v>
      </c>
      <c r="H258" s="5"/>
      <c r="I258" s="5" t="s">
        <v>219</v>
      </c>
      <c r="J258" s="5">
        <v>2478</v>
      </c>
      <c r="K258" s="5">
        <v>2251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</row>
    <row r="259">
      <c r="A259" s="20" t="s">
        <v>2675</v>
      </c>
      <c r="B259" s="13" t="str">
        <f>HYPERLINK("http://www.upworthy.com/thats-not-how-you-endorse-your-presidential-candidate","http://www.upworthy.com/thats-not-how-you-endorse-your-presidential-candidate")</f>
        <v>http://www.upworthy.com/thats-not-how-you-endorse-your-presidential-candidate</v>
      </c>
      <c r="C259" s="5">
        <v>55</v>
      </c>
      <c r="D259" s="5" t="s">
        <v>219</v>
      </c>
      <c r="E259" s="5" t="s">
        <v>219</v>
      </c>
      <c r="F259" s="5"/>
      <c r="G259" s="5" t="s">
        <v>219</v>
      </c>
      <c r="H259" s="5"/>
      <c r="I259" s="5" t="s">
        <v>219</v>
      </c>
      <c r="J259" s="5">
        <v>0</v>
      </c>
      <c r="K259" s="5">
        <v>137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</row>
    <row r="260">
      <c r="A260" s="20" t="s">
        <v>2676</v>
      </c>
      <c r="B260" s="13" t="str">
        <f>HYPERLINK("http://www.upworthy.com/the-1-reason-republicans-dont-want-latinos-to-vote","http://www.upworthy.com/the-1-reason-republicans-dont-want-latinos-to-vote")</f>
        <v>http://www.upworthy.com/the-1-reason-republicans-dont-want-latinos-to-vote</v>
      </c>
      <c r="C260" s="5">
        <v>53</v>
      </c>
      <c r="D260" s="5" t="s">
        <v>219</v>
      </c>
      <c r="E260" s="5" t="s">
        <v>219</v>
      </c>
      <c r="F260" s="5"/>
      <c r="G260" s="5" t="s">
        <v>219</v>
      </c>
      <c r="H260" s="5"/>
      <c r="I260" s="5" t="s">
        <v>219</v>
      </c>
      <c r="J260" s="5">
        <v>27</v>
      </c>
      <c r="K260" s="5">
        <v>24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</row>
    <row r="261">
      <c r="A261" s="20" t="s">
        <v>2677</v>
      </c>
      <c r="B261" s="13" t="str">
        <f>HYPERLINK("http://www.upworthy.com/the-4-best-news-media-fails-and-awkward-moments","http://www.upworthy.com/the-4-best-news-media-fails-and-awkward-moments")</f>
        <v>http://www.upworthy.com/the-4-best-news-media-fails-and-awkward-moments</v>
      </c>
      <c r="C261" s="5">
        <v>48</v>
      </c>
      <c r="D261" s="5" t="s">
        <v>219</v>
      </c>
      <c r="E261" s="5" t="s">
        <v>219</v>
      </c>
      <c r="F261" s="5"/>
      <c r="G261" s="5" t="s">
        <v>219</v>
      </c>
      <c r="H261" s="5"/>
      <c r="I261" s="5" t="s">
        <v>219</v>
      </c>
      <c r="J261" s="5">
        <v>0</v>
      </c>
      <c r="K261" s="5">
        <v>0</v>
      </c>
      <c r="L261" s="5">
        <v>100</v>
      </c>
      <c r="M261" s="5">
        <v>669</v>
      </c>
      <c r="N261" s="5">
        <v>8</v>
      </c>
      <c r="O261" s="5">
        <v>0</v>
      </c>
      <c r="P261" s="5">
        <v>1</v>
      </c>
      <c r="Q261" s="5">
        <v>1</v>
      </c>
      <c r="R261" s="5">
        <v>0</v>
      </c>
      <c r="S261" s="5">
        <v>0</v>
      </c>
      <c r="T261" s="5">
        <v>0</v>
      </c>
      <c r="U261" s="5">
        <v>0</v>
      </c>
    </row>
    <row r="262">
      <c r="A262" s="20" t="s">
        <v>2678</v>
      </c>
      <c r="B262" s="13" t="str">
        <f>HYPERLINK("http://www.upworthy.com/the-advertisements-you-read-every-day-only-naked","http://www.upworthy.com/the-advertisements-you-read-every-day-only-naked")</f>
        <v>http://www.upworthy.com/the-advertisements-you-read-every-day-only-naked</v>
      </c>
      <c r="C262" s="5">
        <v>50</v>
      </c>
      <c r="D262" s="5" t="s">
        <v>219</v>
      </c>
      <c r="E262" s="5" t="s">
        <v>219</v>
      </c>
      <c r="F262" s="5"/>
      <c r="G262" s="5" t="s">
        <v>219</v>
      </c>
      <c r="H262" s="5"/>
      <c r="I262" s="5" t="s">
        <v>219</v>
      </c>
      <c r="J262" s="5">
        <v>1689</v>
      </c>
      <c r="K262" s="5">
        <v>828</v>
      </c>
      <c r="L262" s="5">
        <v>622</v>
      </c>
      <c r="M262" s="5">
        <v>6794</v>
      </c>
      <c r="N262" s="5">
        <v>12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</row>
    <row r="263">
      <c r="A263" s="20" t="s">
        <v>2679</v>
      </c>
      <c r="B263" s="13" t="str">
        <f>HYPERLINK("http://www.upworthy.com/the-bluffers-guide-to-middle-east-mayhem-video","http://www.upworthy.com/the-bluffers-guide-to-middle-east-mayhem-video")</f>
        <v>http://www.upworthy.com/the-bluffers-guide-to-middle-east-mayhem-video</v>
      </c>
      <c r="C263" s="5">
        <v>50</v>
      </c>
      <c r="D263" s="5" t="s">
        <v>219</v>
      </c>
      <c r="E263" s="5" t="s">
        <v>219</v>
      </c>
      <c r="F263" s="5"/>
      <c r="G263" s="5" t="s">
        <v>219</v>
      </c>
      <c r="H263" s="5"/>
      <c r="I263" s="5" t="s">
        <v>219</v>
      </c>
      <c r="J263" s="5">
        <v>624</v>
      </c>
      <c r="K263" s="5">
        <v>777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</row>
    <row r="264">
      <c r="A264" s="20" t="s">
        <v>2680</v>
      </c>
      <c r="B264" s="13" t="str">
        <f>HYPERLINK("http://www.upworthy.com/the-canadian-project-that-might-ruin-our-future","http://www.upworthy.com/the-canadian-project-that-might-ruin-our-future")</f>
        <v>http://www.upworthy.com/the-canadian-project-that-might-ruin-our-future</v>
      </c>
      <c r="C264" s="5">
        <v>48</v>
      </c>
      <c r="D264" s="5" t="s">
        <v>219</v>
      </c>
      <c r="E264" s="5" t="s">
        <v>219</v>
      </c>
      <c r="F264" s="5"/>
      <c r="G264" s="5" t="s">
        <v>219</v>
      </c>
      <c r="H264" s="5"/>
      <c r="I264" s="5" t="s">
        <v>219</v>
      </c>
      <c r="J264" s="5">
        <v>2823</v>
      </c>
      <c r="K264" s="5">
        <v>1957</v>
      </c>
      <c r="L264" s="5">
        <v>1046</v>
      </c>
      <c r="M264" s="5">
        <v>9551</v>
      </c>
      <c r="N264" s="5">
        <v>12</v>
      </c>
      <c r="O264" s="5">
        <v>1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</row>
    <row r="265">
      <c r="A265" s="20" t="s">
        <v>2681</v>
      </c>
      <c r="B265" s="13" t="str">
        <f>HYPERLINK("http://www.upworthy.com/the-case-for-legalizing-drugs","http://www.upworthy.com/the-case-for-legalizing-drugs")</f>
        <v>http://www.upworthy.com/the-case-for-legalizing-drugs</v>
      </c>
      <c r="C265" s="5">
        <v>30</v>
      </c>
      <c r="D265" s="5" t="s">
        <v>219</v>
      </c>
      <c r="E265" s="5" t="s">
        <v>219</v>
      </c>
      <c r="F265" s="5"/>
      <c r="G265" s="5" t="s">
        <v>219</v>
      </c>
      <c r="H265" s="5"/>
      <c r="I265" s="5" t="s">
        <v>219</v>
      </c>
      <c r="J265" s="5">
        <v>0</v>
      </c>
      <c r="K265" s="5">
        <v>8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</row>
    <row r="266">
      <c r="A266" s="20" t="s">
        <v>2682</v>
      </c>
      <c r="B266" s="13" t="str">
        <f>HYPERLINK("http://www.upworthy.com/the-completely-obvious-way-to-solve-homelessness-2","http://www.upworthy.com/the-completely-obvious-way-to-solve-homelessness-2")</f>
        <v>http://www.upworthy.com/the-completely-obvious-way-to-solve-homelessness-2</v>
      </c>
      <c r="C266" s="5">
        <v>49</v>
      </c>
      <c r="D266" s="5" t="s">
        <v>219</v>
      </c>
      <c r="E266" s="5" t="s">
        <v>219</v>
      </c>
      <c r="F266" s="5"/>
      <c r="G266" s="5" t="s">
        <v>219</v>
      </c>
      <c r="H266" s="5"/>
      <c r="I266" s="5" t="s">
        <v>219</v>
      </c>
      <c r="J266" s="5">
        <v>5136</v>
      </c>
      <c r="K266" s="5">
        <v>3775</v>
      </c>
      <c r="L266" s="5">
        <v>40</v>
      </c>
      <c r="M266" s="5">
        <v>512</v>
      </c>
      <c r="N266" s="5">
        <v>15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</row>
    <row r="267">
      <c r="A267" s="20" t="s">
        <v>2683</v>
      </c>
      <c r="B267" s="13" t="str">
        <f>HYPERLINK("http://www.upworthy.com/the-crazy-reason-fewer-americans-are-adopting","http://www.upworthy.com/the-crazy-reason-fewer-americans-are-adopting")</f>
        <v>http://www.upworthy.com/the-crazy-reason-fewer-americans-are-adopting</v>
      </c>
      <c r="C267" s="5">
        <v>46</v>
      </c>
      <c r="D267" s="5" t="s">
        <v>219</v>
      </c>
      <c r="E267" s="5" t="s">
        <v>219</v>
      </c>
      <c r="F267" s="5"/>
      <c r="G267" s="5" t="s">
        <v>219</v>
      </c>
      <c r="H267" s="5"/>
      <c r="I267" s="5" t="s">
        <v>219</v>
      </c>
      <c r="J267" s="5">
        <v>3461</v>
      </c>
      <c r="K267" s="5">
        <v>2809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</row>
    <row r="268">
      <c r="A268" s="20" t="s">
        <v>2684</v>
      </c>
      <c r="B268" s="13" t="str">
        <f>HYPERLINK("http://www.upworthy.com/the-difference-between-bikini-models-and-beautiful-women","http://www.upworthy.com/the-difference-between-bikini-models-and-beautiful-women")</f>
        <v>http://www.upworthy.com/the-difference-between-bikini-models-and-beautiful-women</v>
      </c>
      <c r="C268" s="5">
        <v>56</v>
      </c>
      <c r="D268" s="5" t="s">
        <v>219</v>
      </c>
      <c r="E268" s="5" t="s">
        <v>219</v>
      </c>
      <c r="F268" s="5"/>
      <c r="G268" s="5" t="s">
        <v>219</v>
      </c>
      <c r="H268" s="5"/>
      <c r="I268" s="5" t="s">
        <v>219</v>
      </c>
      <c r="J268" s="5">
        <v>6660</v>
      </c>
      <c r="K268" s="5">
        <v>3738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</row>
    <row r="269">
      <c r="A269" s="20" t="s">
        <v>2685</v>
      </c>
      <c r="B269" s="13" t="str">
        <f>HYPERLINK("http://www.upworthy.com/the-difference-between-global-warming-skeptics-and-normal-people","http://www.upworthy.com/the-difference-between-global-warming-skeptics-and-normal-people")</f>
        <v>http://www.upworthy.com/the-difference-between-global-warming-skeptics-and-normal-people</v>
      </c>
      <c r="C269" s="5">
        <v>64</v>
      </c>
      <c r="D269" s="5" t="s">
        <v>219</v>
      </c>
      <c r="E269" s="5" t="s">
        <v>219</v>
      </c>
      <c r="F269" s="5"/>
      <c r="G269" s="5" t="s">
        <v>219</v>
      </c>
      <c r="H269" s="5"/>
      <c r="I269" s="5" t="s">
        <v>219</v>
      </c>
      <c r="J269" s="5">
        <v>4422</v>
      </c>
      <c r="K269" s="5">
        <v>3629</v>
      </c>
      <c r="L269" s="5">
        <v>932</v>
      </c>
      <c r="M269" s="5">
        <v>7554</v>
      </c>
      <c r="N269" s="5">
        <v>26</v>
      </c>
      <c r="O269" s="5">
        <v>4</v>
      </c>
      <c r="P269" s="5">
        <v>0</v>
      </c>
      <c r="Q269" s="5">
        <v>0</v>
      </c>
      <c r="R269" s="5">
        <v>9</v>
      </c>
      <c r="S269" s="5">
        <v>0</v>
      </c>
      <c r="T269" s="5">
        <v>0</v>
      </c>
      <c r="U269" s="5">
        <v>0</v>
      </c>
    </row>
    <row r="270">
      <c r="A270" s="20" t="s">
        <v>2686</v>
      </c>
      <c r="B270" s="13" t="str">
        <f>HYPERLINK("http://www.upworthy.com/the-dirty-secret-in-every-restaurant-menu","http://www.upworthy.com/the-dirty-secret-in-every-restaurant-menu")</f>
        <v>http://www.upworthy.com/the-dirty-secret-in-every-restaurant-menu</v>
      </c>
      <c r="C270" s="5">
        <v>42</v>
      </c>
      <c r="D270" s="5" t="s">
        <v>219</v>
      </c>
      <c r="E270" s="5" t="s">
        <v>219</v>
      </c>
      <c r="F270" s="5"/>
      <c r="G270" s="5" t="s">
        <v>219</v>
      </c>
      <c r="H270" s="5"/>
      <c r="I270" s="5" t="s">
        <v>219</v>
      </c>
      <c r="J270" s="5">
        <v>0</v>
      </c>
      <c r="K270" s="5">
        <v>0</v>
      </c>
      <c r="L270" s="5">
        <v>486</v>
      </c>
      <c r="M270" s="5">
        <v>2829</v>
      </c>
      <c r="N270" s="5">
        <v>14</v>
      </c>
      <c r="O270" s="5">
        <v>4</v>
      </c>
      <c r="P270" s="5">
        <v>0</v>
      </c>
      <c r="Q270" s="5">
        <v>0</v>
      </c>
      <c r="R270" s="5">
        <v>0</v>
      </c>
      <c r="S270" s="5">
        <v>1</v>
      </c>
      <c r="T270" s="5">
        <v>3</v>
      </c>
      <c r="U270" s="5">
        <v>0</v>
      </c>
    </row>
    <row r="271">
      <c r="A271" s="20" t="s">
        <v>2687</v>
      </c>
      <c r="B271" s="13" t="str">
        <f>HYPERLINK("http://www.upworthy.com/the-eye-tattoo-that-might-save-your-life","http://www.upworthy.com/the-eye-tattoo-that-might-save-your-life")</f>
        <v>http://www.upworthy.com/the-eye-tattoo-that-might-save-your-life</v>
      </c>
      <c r="C271" s="5">
        <v>41</v>
      </c>
      <c r="D271" s="5" t="s">
        <v>219</v>
      </c>
      <c r="E271" s="5" t="s">
        <v>219</v>
      </c>
      <c r="F271" s="5"/>
      <c r="G271" s="5" t="s">
        <v>219</v>
      </c>
      <c r="H271" s="5"/>
      <c r="I271" s="5" t="s">
        <v>219</v>
      </c>
      <c r="J271" s="5">
        <v>652</v>
      </c>
      <c r="K271" s="5">
        <v>829</v>
      </c>
      <c r="L271" s="5">
        <v>3761</v>
      </c>
      <c r="M271" s="5">
        <v>21423</v>
      </c>
      <c r="N271" s="5">
        <v>38</v>
      </c>
      <c r="O271" s="5">
        <v>4</v>
      </c>
      <c r="P271" s="5">
        <v>0</v>
      </c>
      <c r="Q271" s="5">
        <v>0</v>
      </c>
      <c r="R271" s="5">
        <v>1</v>
      </c>
      <c r="S271" s="5">
        <v>0</v>
      </c>
      <c r="T271" s="5">
        <v>0</v>
      </c>
      <c r="U271" s="5">
        <v>0</v>
      </c>
    </row>
    <row r="272">
      <c r="A272" s="20" t="s">
        <v>2688</v>
      </c>
      <c r="B272" s="13" t="str">
        <f>HYPERLINK("http://www.upworthy.com/the-eye-opening-study-every-american-needs-to-see","http://www.upworthy.com/the-eye-opening-study-every-american-needs-to-see")</f>
        <v>http://www.upworthy.com/the-eye-opening-study-every-american-needs-to-see</v>
      </c>
      <c r="C272" s="5">
        <v>50</v>
      </c>
      <c r="D272" s="5" t="s">
        <v>219</v>
      </c>
      <c r="E272" s="5" t="s">
        <v>219</v>
      </c>
      <c r="F272" s="5"/>
      <c r="G272" s="5" t="s">
        <v>219</v>
      </c>
      <c r="H272" s="5"/>
      <c r="I272" s="5" t="s">
        <v>219</v>
      </c>
      <c r="J272" s="5">
        <v>0</v>
      </c>
      <c r="K272" s="5">
        <v>0</v>
      </c>
      <c r="L272" s="5">
        <v>486</v>
      </c>
      <c r="M272" s="5">
        <v>1918</v>
      </c>
      <c r="N272" s="5">
        <v>2</v>
      </c>
      <c r="O272" s="5">
        <v>7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>
      <c r="A273" s="20" t="s">
        <v>2689</v>
      </c>
      <c r="B273" s="13" t="str">
        <f>HYPERLINK("http://www.upworthy.com/the-gay-experimental-state-of-your-straight-state","http://www.upworthy.com/the-gay-experimental-state-of-your-straight-state")</f>
        <v>http://www.upworthy.com/the-gay-experimental-state-of-your-straight-state</v>
      </c>
      <c r="C273" s="5">
        <v>50</v>
      </c>
      <c r="D273" s="5" t="s">
        <v>219</v>
      </c>
      <c r="E273" s="5" t="s">
        <v>219</v>
      </c>
      <c r="F273" s="5"/>
      <c r="G273" s="5" t="s">
        <v>219</v>
      </c>
      <c r="H273" s="5"/>
      <c r="I273" s="5" t="s">
        <v>218</v>
      </c>
      <c r="J273" s="5">
        <v>1020</v>
      </c>
      <c r="K273" s="5">
        <v>731</v>
      </c>
      <c r="L273" s="5">
        <v>1224</v>
      </c>
      <c r="M273" s="5">
        <v>6889</v>
      </c>
      <c r="N273" s="5">
        <v>18</v>
      </c>
      <c r="O273" s="5">
        <v>16</v>
      </c>
      <c r="P273" s="5">
        <v>0</v>
      </c>
      <c r="Q273" s="5">
        <v>0</v>
      </c>
      <c r="R273" s="5">
        <v>8</v>
      </c>
      <c r="S273" s="5">
        <v>0</v>
      </c>
      <c r="T273" s="5">
        <v>5</v>
      </c>
      <c r="U273" s="5">
        <v>0</v>
      </c>
    </row>
    <row r="274">
      <c r="A274" s="20" t="s">
        <v>2690</v>
      </c>
      <c r="B274" s="13" t="str">
        <f>HYPERLINK("http://www.upworthy.com/the-greatest-love-story-ever-animated","http://www.upworthy.com/the-greatest-love-story-ever-animated")</f>
        <v>http://www.upworthy.com/the-greatest-love-story-ever-animated</v>
      </c>
      <c r="C274" s="5">
        <v>38</v>
      </c>
      <c r="D274" s="5" t="s">
        <v>219</v>
      </c>
      <c r="E274" s="5" t="s">
        <v>219</v>
      </c>
      <c r="F274" s="5"/>
      <c r="G274" s="5" t="s">
        <v>219</v>
      </c>
      <c r="H274" s="5"/>
      <c r="I274" s="5" t="s">
        <v>219</v>
      </c>
      <c r="J274" s="5">
        <v>13290</v>
      </c>
      <c r="K274" s="5">
        <v>9958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</row>
    <row r="275">
      <c r="A275" s="20" t="s">
        <v>2691</v>
      </c>
      <c r="B275" s="13" t="str">
        <f>HYPERLINK("http://www.upworthy.com/the-growing-trend-that-should-terrify-walmarts-everywhere-2","http://www.upworthy.com/the-growing-trend-that-should-terrify-walmarts-everywhere-2")</f>
        <v>http://www.upworthy.com/the-growing-trend-that-should-terrify-walmarts-everywhere-2</v>
      </c>
      <c r="C275" s="5">
        <v>57</v>
      </c>
      <c r="D275" s="5" t="s">
        <v>219</v>
      </c>
      <c r="E275" s="5" t="s">
        <v>219</v>
      </c>
      <c r="F275" s="5"/>
      <c r="G275" s="5" t="s">
        <v>219</v>
      </c>
      <c r="H275" s="5"/>
      <c r="I275" s="5" t="s">
        <v>219</v>
      </c>
      <c r="J275" s="5">
        <v>4199</v>
      </c>
      <c r="K275" s="5">
        <v>3161</v>
      </c>
      <c r="L275" s="5">
        <v>87588</v>
      </c>
      <c r="M275" s="5">
        <v>649680</v>
      </c>
      <c r="N275" s="5">
        <v>628</v>
      </c>
      <c r="O275" s="5">
        <v>234</v>
      </c>
      <c r="P275" s="5">
        <v>70</v>
      </c>
      <c r="Q275" s="5">
        <v>70</v>
      </c>
      <c r="R275" s="5">
        <v>206</v>
      </c>
      <c r="S275" s="5">
        <v>4</v>
      </c>
      <c r="T275" s="5">
        <v>0</v>
      </c>
      <c r="U275" s="5">
        <v>0</v>
      </c>
    </row>
    <row r="276">
      <c r="A276" s="20" t="s">
        <v>2692</v>
      </c>
      <c r="B276" s="13" t="str">
        <f>HYPERLINK("http://www.upworthy.com/the-horrifying-crisis-that-is-barely-being-talked-about","http://www.upworthy.com/the-horrifying-crisis-that-is-barely-being-talked-about")</f>
        <v>http://www.upworthy.com/the-horrifying-crisis-that-is-barely-being-talked-about</v>
      </c>
      <c r="C276" s="5">
        <v>56</v>
      </c>
      <c r="D276" s="5" t="s">
        <v>219</v>
      </c>
      <c r="E276" s="5" t="s">
        <v>219</v>
      </c>
      <c r="F276" s="5"/>
      <c r="G276" s="5" t="s">
        <v>219</v>
      </c>
      <c r="H276" s="5"/>
      <c r="I276" s="5" t="s">
        <v>219</v>
      </c>
      <c r="J276" s="5">
        <v>1280</v>
      </c>
      <c r="K276" s="5">
        <v>1146</v>
      </c>
      <c r="L276" s="5">
        <v>710</v>
      </c>
      <c r="M276" s="5">
        <v>4327</v>
      </c>
      <c r="N276" s="5">
        <v>20</v>
      </c>
      <c r="O276" s="5">
        <v>7</v>
      </c>
      <c r="P276" s="5">
        <v>1</v>
      </c>
      <c r="Q276" s="5">
        <v>1</v>
      </c>
      <c r="R276" s="5">
        <v>0</v>
      </c>
      <c r="S276" s="5">
        <v>0</v>
      </c>
      <c r="T276" s="5">
        <v>0</v>
      </c>
      <c r="U276" s="5">
        <v>0</v>
      </c>
    </row>
    <row r="277">
      <c r="A277" s="20" t="s">
        <v>2693</v>
      </c>
      <c r="B277" s="13" t="str">
        <f>HYPERLINK("http://www.upworthy.com/the-horrifying-truth-about-elections-in-the-united-states","http://www.upworthy.com/the-horrifying-truth-about-elections-in-the-united-states")</f>
        <v>http://www.upworthy.com/the-horrifying-truth-about-elections-in-the-united-states</v>
      </c>
      <c r="C277" s="5">
        <v>58</v>
      </c>
      <c r="D277" s="5" t="s">
        <v>219</v>
      </c>
      <c r="E277" s="5" t="s">
        <v>219</v>
      </c>
      <c r="F277" s="5"/>
      <c r="G277" s="5" t="s">
        <v>219</v>
      </c>
      <c r="H277" s="5"/>
      <c r="I277" s="5" t="s">
        <v>219</v>
      </c>
      <c r="J277" s="5">
        <v>1748</v>
      </c>
      <c r="K277" s="5">
        <v>2360</v>
      </c>
      <c r="L277" s="5">
        <v>0</v>
      </c>
      <c r="M277" s="5">
        <v>0</v>
      </c>
      <c r="N277" s="5">
        <v>1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</row>
    <row r="278">
      <c r="A278" s="20" t="s">
        <v>2694</v>
      </c>
      <c r="B278" s="13" t="str">
        <f>HYPERLINK("http://www.upworthy.com/the-kind-of-advice-that-usually-costs-250-an-hour","http://www.upworthy.com/the-kind-of-advice-that-usually-costs-250-an-hour")</f>
        <v>http://www.upworthy.com/the-kind-of-advice-that-usually-costs-250-an-hour</v>
      </c>
      <c r="C278" s="5">
        <v>51</v>
      </c>
      <c r="D278" s="5" t="s">
        <v>219</v>
      </c>
      <c r="E278" s="5" t="s">
        <v>219</v>
      </c>
      <c r="F278" s="5"/>
      <c r="G278" s="5" t="s">
        <v>219</v>
      </c>
      <c r="H278" s="5"/>
      <c r="I278" s="5" t="s">
        <v>219</v>
      </c>
      <c r="J278" s="5">
        <v>0</v>
      </c>
      <c r="K278" s="5">
        <v>0</v>
      </c>
      <c r="L278" s="5">
        <v>211</v>
      </c>
      <c r="M278" s="5">
        <v>1146</v>
      </c>
      <c r="N278" s="5">
        <v>2</v>
      </c>
      <c r="O278" s="5">
        <v>4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</row>
    <row r="279">
      <c r="A279" s="20" t="s">
        <v>2695</v>
      </c>
      <c r="B279" s="13" t="str">
        <f>HYPERLINK("http://www.upworthy.com/pop-quiz-what-incredibly-empowering-law-is-running-on-empty","http://www.upworthy.com/pop-quiz-what-incredibly-empowering-law-is-running-on-empty")</f>
        <v>http://www.upworthy.com/pop-quiz-what-incredibly-empowering-law-is-running-on-empty</v>
      </c>
      <c r="C279" s="5">
        <v>86</v>
      </c>
      <c r="D279" s="5" t="s">
        <v>219</v>
      </c>
      <c r="E279" s="5" t="s">
        <v>219</v>
      </c>
      <c r="F279" s="5"/>
      <c r="G279" s="5" t="s">
        <v>219</v>
      </c>
      <c r="H279" s="5"/>
      <c r="I279" s="5" t="s">
        <v>219</v>
      </c>
      <c r="J279" s="5">
        <v>0</v>
      </c>
      <c r="K279" s="5">
        <v>0</v>
      </c>
      <c r="L279" s="5">
        <v>3713</v>
      </c>
      <c r="M279" s="5">
        <v>34447</v>
      </c>
      <c r="N279" s="5">
        <v>95</v>
      </c>
      <c r="O279" s="5">
        <v>33</v>
      </c>
      <c r="P279" s="5">
        <v>9</v>
      </c>
      <c r="Q279" s="5">
        <v>9</v>
      </c>
      <c r="R279" s="5">
        <v>5</v>
      </c>
      <c r="S279" s="5">
        <v>2</v>
      </c>
      <c r="T279" s="5">
        <v>1</v>
      </c>
      <c r="U279" s="5">
        <v>0</v>
      </c>
    </row>
    <row r="280">
      <c r="A280" s="20" t="s">
        <v>2696</v>
      </c>
      <c r="B280" s="13" t="str">
        <f>HYPERLINK("http://www.upworthy.com/the-most-astounding-fact-ever","http://www.upworthy.com/the-most-astounding-fact-ever")</f>
        <v>http://www.upworthy.com/the-most-astounding-fact-ever</v>
      </c>
      <c r="C280" s="5">
        <v>32</v>
      </c>
      <c r="D280" s="5" t="s">
        <v>219</v>
      </c>
      <c r="E280" s="5" t="s">
        <v>219</v>
      </c>
      <c r="F280" s="5"/>
      <c r="G280" s="5" t="s">
        <v>219</v>
      </c>
      <c r="H280" s="5"/>
      <c r="I280" s="5" t="s">
        <v>219</v>
      </c>
      <c r="J280" s="5">
        <v>45824</v>
      </c>
      <c r="K280" s="5">
        <v>33756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>
      <c r="A281" s="20" t="s">
        <v>2697</v>
      </c>
      <c r="B281" s="13" t="str">
        <f>HYPERLINK("http://www.upworthy.com/the-most-badass-tumbleweed-ive-ever-seen","http://www.upworthy.com/the-most-badass-tumbleweed-ive-ever-seen")</f>
        <v>http://www.upworthy.com/the-most-badass-tumbleweed-ive-ever-seen</v>
      </c>
      <c r="C281" s="5">
        <v>42</v>
      </c>
      <c r="D281" s="5" t="s">
        <v>219</v>
      </c>
      <c r="E281" s="5" t="s">
        <v>219</v>
      </c>
      <c r="F281" s="5"/>
      <c r="G281" s="5" t="s">
        <v>219</v>
      </c>
      <c r="H281" s="5"/>
      <c r="I281" s="5" t="s">
        <v>219</v>
      </c>
      <c r="J281" s="5">
        <v>0</v>
      </c>
      <c r="K281" s="5">
        <v>0</v>
      </c>
      <c r="L281" s="5">
        <v>1213</v>
      </c>
      <c r="M281" s="5">
        <v>12786</v>
      </c>
      <c r="N281" s="5">
        <v>100</v>
      </c>
      <c r="O281" s="5">
        <v>26</v>
      </c>
      <c r="P281" s="5">
        <v>11</v>
      </c>
      <c r="Q281" s="5">
        <v>11</v>
      </c>
      <c r="R281" s="5">
        <v>2</v>
      </c>
      <c r="S281" s="5">
        <v>0</v>
      </c>
      <c r="T281" s="5">
        <v>0</v>
      </c>
      <c r="U281" s="5">
        <v>0</v>
      </c>
    </row>
    <row r="282">
      <c r="A282" s="20" t="s">
        <v>2698</v>
      </c>
      <c r="B282" s="13" t="str">
        <f>HYPERLINK("http://www.upworthy.com/the-most-creative-drinking-and-driving-psa-ive-ever-seen","http://www.upworthy.com/the-most-creative-drinking-and-driving-psa-ive-ever-seen")</f>
        <v>http://www.upworthy.com/the-most-creative-drinking-and-driving-psa-ive-ever-seen</v>
      </c>
      <c r="C282" s="5">
        <v>57</v>
      </c>
      <c r="D282" s="5" t="s">
        <v>219</v>
      </c>
      <c r="E282" s="5" t="s">
        <v>219</v>
      </c>
      <c r="F282" s="5"/>
      <c r="G282" s="5" t="s">
        <v>219</v>
      </c>
      <c r="H282" s="5"/>
      <c r="I282" s="5" t="s">
        <v>219</v>
      </c>
      <c r="J282" s="5">
        <v>0</v>
      </c>
      <c r="K282" s="5">
        <v>0</v>
      </c>
      <c r="L282" s="5">
        <v>520</v>
      </c>
      <c r="M282" s="5">
        <v>1761</v>
      </c>
      <c r="N282" s="5">
        <v>3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>
      <c r="A283" s="20" t="s">
        <v>2699</v>
      </c>
      <c r="B283" s="13" t="str">
        <f>HYPERLINK("http://www.upworthy.com/the-most-devastatingly-convincing-pie-chart-youve-ever-seen","http://www.upworthy.com/the-most-devastatingly-convincing-pie-chart-youve-ever-seen")</f>
        <v>http://www.upworthy.com/the-most-devastatingly-convincing-pie-chart-youve-ever-seen</v>
      </c>
      <c r="C283" s="5">
        <v>60</v>
      </c>
      <c r="D283" s="5" t="s">
        <v>219</v>
      </c>
      <c r="E283" s="5" t="s">
        <v>219</v>
      </c>
      <c r="F283" s="5"/>
      <c r="G283" s="5" t="s">
        <v>219</v>
      </c>
      <c r="H283" s="5"/>
      <c r="I283" s="5" t="s">
        <v>219</v>
      </c>
      <c r="J283" s="5">
        <v>0</v>
      </c>
      <c r="K283" s="5">
        <v>0</v>
      </c>
      <c r="L283" s="5">
        <v>1124</v>
      </c>
      <c r="M283" s="5">
        <v>8263</v>
      </c>
      <c r="N283" s="5">
        <v>8</v>
      </c>
      <c r="O283" s="5">
        <v>4</v>
      </c>
      <c r="P283" s="5">
        <v>35</v>
      </c>
      <c r="Q283" s="5">
        <v>35</v>
      </c>
      <c r="R283" s="5">
        <v>0</v>
      </c>
      <c r="S283" s="5">
        <v>0</v>
      </c>
      <c r="T283" s="5">
        <v>0</v>
      </c>
      <c r="U283" s="5">
        <v>0</v>
      </c>
    </row>
    <row r="284">
      <c r="A284" s="20" t="s">
        <v>2700</v>
      </c>
      <c r="B284" s="13" t="str">
        <f>HYPERLINK("http://www.upworthy.com/the-most-offensive-non-offensive-joke-in-the-world","http://www.upworthy.com/the-most-offensive-non-offensive-joke-in-the-world")</f>
        <v>http://www.upworthy.com/the-most-offensive-non-offensive-joke-in-the-world</v>
      </c>
      <c r="C284" s="5">
        <v>51</v>
      </c>
      <c r="D284" s="5" t="s">
        <v>219</v>
      </c>
      <c r="E284" s="5" t="s">
        <v>219</v>
      </c>
      <c r="F284" s="5"/>
      <c r="G284" s="5" t="s">
        <v>219</v>
      </c>
      <c r="H284" s="5"/>
      <c r="I284" s="5" t="s">
        <v>219</v>
      </c>
      <c r="J284" s="5">
        <v>5325</v>
      </c>
      <c r="K284" s="5">
        <v>4049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</row>
    <row r="285">
      <c r="A285" s="20" t="s">
        <v>2701</v>
      </c>
      <c r="B285" s="13" t="str">
        <f>HYPERLINK("http://www.upworthy.com/the-most-sensible-definition-of-marriage-ive-ever-heard","http://www.upworthy.com/the-most-sensible-definition-of-marriage-ive-ever-heard")</f>
        <v>http://www.upworthy.com/the-most-sensible-definition-of-marriage-ive-ever-heard</v>
      </c>
      <c r="C285" s="5">
        <v>57</v>
      </c>
      <c r="D285" s="5" t="s">
        <v>219</v>
      </c>
      <c r="E285" s="5" t="s">
        <v>219</v>
      </c>
      <c r="F285" s="5"/>
      <c r="G285" s="5" t="s">
        <v>219</v>
      </c>
      <c r="H285" s="5"/>
      <c r="I285" s="5" t="s">
        <v>219</v>
      </c>
      <c r="J285" s="5">
        <v>3115</v>
      </c>
      <c r="K285" s="5">
        <v>1209</v>
      </c>
      <c r="L285" s="5">
        <v>705</v>
      </c>
      <c r="M285" s="5">
        <v>4813</v>
      </c>
      <c r="N285" s="5">
        <v>15</v>
      </c>
      <c r="O285" s="5">
        <v>5</v>
      </c>
      <c r="P285" s="5">
        <v>0</v>
      </c>
      <c r="Q285" s="5">
        <v>0</v>
      </c>
      <c r="R285" s="5">
        <v>0</v>
      </c>
      <c r="S285" s="5">
        <v>0</v>
      </c>
      <c r="T285" s="5">
        <v>65</v>
      </c>
      <c r="U285" s="5">
        <v>0</v>
      </c>
    </row>
    <row r="286">
      <c r="A286" s="20" t="s">
        <v>2702</v>
      </c>
      <c r="B286" s="13" t="str">
        <f>HYPERLINK("http://blog.upworthy.com/post/72763554347/the-most-upworthy-topics-of-2013","http://blog.upworthy.com/post/72763554347/the-most-upworthy-topics-of-2013")</f>
        <v>http://blog.upworthy.com/post/72763554347/the-most-upworthy-topics-of-2013</v>
      </c>
      <c r="C286" s="5">
        <v>41</v>
      </c>
      <c r="D286" s="5" t="s">
        <v>219</v>
      </c>
      <c r="E286" s="5" t="s">
        <v>219</v>
      </c>
      <c r="F286" s="5"/>
      <c r="G286" s="5" t="s">
        <v>219</v>
      </c>
      <c r="H286" s="5"/>
      <c r="I286" s="5" t="s">
        <v>219</v>
      </c>
      <c r="J286" s="5">
        <v>108</v>
      </c>
      <c r="K286" s="5">
        <v>36</v>
      </c>
      <c r="L286" s="5">
        <v>2419</v>
      </c>
      <c r="M286" s="5">
        <v>9012</v>
      </c>
      <c r="N286" s="5">
        <v>18</v>
      </c>
      <c r="O286" s="5">
        <v>11</v>
      </c>
      <c r="P286" s="5">
        <v>0</v>
      </c>
      <c r="Q286" s="5">
        <v>0</v>
      </c>
      <c r="R286" s="5">
        <v>0</v>
      </c>
      <c r="S286" s="5">
        <v>1</v>
      </c>
      <c r="T286" s="5">
        <v>4</v>
      </c>
      <c r="U286" s="5">
        <v>0</v>
      </c>
    </row>
    <row r="287">
      <c r="A287" s="20" t="s">
        <v>2703</v>
      </c>
      <c r="B287" s="13" t="str">
        <f>HYPERLINK("http://www.upworthy.com/the-navys-accidental-same-sex-kiss","http://www.upworthy.com/the-navys-accidental-same-sex-kiss")</f>
        <v>http://www.upworthy.com/the-navys-accidental-same-sex-kiss</v>
      </c>
      <c r="C287" s="5">
        <v>46</v>
      </c>
      <c r="D287" s="5" t="s">
        <v>219</v>
      </c>
      <c r="E287" s="5" t="s">
        <v>219</v>
      </c>
      <c r="F287" s="5"/>
      <c r="G287" s="5" t="s">
        <v>219</v>
      </c>
      <c r="H287" s="5"/>
      <c r="I287" s="5" t="s">
        <v>219</v>
      </c>
      <c r="J287" s="5">
        <v>5241</v>
      </c>
      <c r="K287" s="5">
        <v>1257</v>
      </c>
      <c r="L287" s="5">
        <v>53</v>
      </c>
      <c r="M287" s="5">
        <v>223</v>
      </c>
      <c r="N287" s="5">
        <v>1</v>
      </c>
      <c r="O287" s="5">
        <v>3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</row>
    <row r="288">
      <c r="A288" s="20" t="s">
        <v>2704</v>
      </c>
      <c r="B288" s="13" t="str">
        <f>HYPERLINK("http://www.upworthy.com/the-one-video-i-guarantee-youll-watch-twice","http://www.upworthy.com/the-one-video-i-guarantee-youll-watch-twice")</f>
        <v>http://www.upworthy.com/the-one-video-i-guarantee-youll-watch-twice</v>
      </c>
      <c r="C288" s="5">
        <v>45</v>
      </c>
      <c r="D288" s="5" t="s">
        <v>219</v>
      </c>
      <c r="E288" s="5" t="s">
        <v>219</v>
      </c>
      <c r="F288" s="5"/>
      <c r="G288" s="5" t="s">
        <v>219</v>
      </c>
      <c r="H288" s="5"/>
      <c r="I288" s="5" t="s">
        <v>219</v>
      </c>
      <c r="J288" s="5">
        <v>6467</v>
      </c>
      <c r="K288" s="5">
        <v>8386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</row>
    <row r="289">
      <c r="A289" s="20" t="s">
        <v>2705</v>
      </c>
      <c r="B289" s="13" t="str">
        <f>HYPERLINK("http://www.upworthy.com/the-perfect-reply-a-girl-can-give-to-the-question-whats-your-favorite-position","http://www.upworthy.com/the-perfect-reply-a-girl-can-give-to-the-question-whats-your-favorite-position")</f>
        <v>http://www.upworthy.com/the-perfect-reply-a-girl-can-give-to-the-question-whats-your-favorite-position</v>
      </c>
      <c r="C289" s="5">
        <v>82</v>
      </c>
      <c r="D289" s="5" t="s">
        <v>219</v>
      </c>
      <c r="E289" s="5" t="s">
        <v>218</v>
      </c>
      <c r="F289" s="5"/>
      <c r="G289" s="5" t="s">
        <v>219</v>
      </c>
      <c r="H289" s="5"/>
      <c r="I289" s="5" t="s">
        <v>219</v>
      </c>
      <c r="J289" s="5">
        <v>0</v>
      </c>
      <c r="K289" s="5">
        <v>0</v>
      </c>
      <c r="L289" s="5">
        <v>250</v>
      </c>
      <c r="M289" s="5">
        <v>2328</v>
      </c>
      <c r="N289" s="5">
        <v>4</v>
      </c>
      <c r="O289" s="5">
        <v>1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</row>
    <row r="290">
      <c r="A290" s="20" t="s">
        <v>2706</v>
      </c>
      <c r="B290" s="13" t="str">
        <f>HYPERLINK("http://www.upworthy.com/the-reason-that-facebook-youtube-and-reddit-can-even-exist","http://www.upworthy.com/the-reason-that-facebook-youtube-and-reddit-can-even-exist")</f>
        <v>http://www.upworthy.com/the-reason-that-facebook-youtube-and-reddit-can-even-exist</v>
      </c>
      <c r="C290" s="5">
        <v>60</v>
      </c>
      <c r="D290" s="5" t="s">
        <v>219</v>
      </c>
      <c r="E290" s="5" t="s">
        <v>219</v>
      </c>
      <c r="F290" s="5"/>
      <c r="G290" s="5" t="s">
        <v>219</v>
      </c>
      <c r="H290" s="5"/>
      <c r="I290" s="5" t="s">
        <v>219</v>
      </c>
      <c r="J290" s="5">
        <v>0</v>
      </c>
      <c r="K290" s="5">
        <v>0</v>
      </c>
      <c r="L290" s="5">
        <v>134</v>
      </c>
      <c r="M290" s="5">
        <v>1961</v>
      </c>
      <c r="N290" s="5">
        <v>3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1</v>
      </c>
      <c r="U290" s="5">
        <v>0</v>
      </c>
    </row>
    <row r="291">
      <c r="A291" s="20" t="s">
        <v>2707</v>
      </c>
      <c r="B291" s="13" t="str">
        <f>HYPERLINK("http://www.upworthy.com/the-recovery-is-over-stock-market-is-up-life-is-great-wait-what-4","http://www.upworthy.com/the-recovery-is-over-stock-market-is-up-life-is-great-wait-what-4")</f>
        <v>http://www.upworthy.com/the-recovery-is-over-stock-market-is-up-life-is-great-wait-what-4</v>
      </c>
      <c r="C291" s="5">
        <v>68</v>
      </c>
      <c r="D291" s="5" t="s">
        <v>219</v>
      </c>
      <c r="E291" s="5" t="s">
        <v>218</v>
      </c>
      <c r="F291" s="5"/>
      <c r="G291" s="5" t="s">
        <v>219</v>
      </c>
      <c r="H291" s="5"/>
      <c r="I291" s="5" t="s">
        <v>219</v>
      </c>
      <c r="J291" s="5">
        <v>1</v>
      </c>
      <c r="K291" s="5">
        <v>9</v>
      </c>
      <c r="L291" s="5">
        <v>2733</v>
      </c>
      <c r="M291" s="5">
        <v>7903</v>
      </c>
      <c r="N291" s="5">
        <v>25</v>
      </c>
      <c r="O291" s="5">
        <v>3</v>
      </c>
      <c r="P291" s="5">
        <v>5</v>
      </c>
      <c r="Q291" s="5">
        <v>5</v>
      </c>
      <c r="R291" s="5">
        <v>0</v>
      </c>
      <c r="S291" s="5">
        <v>0</v>
      </c>
      <c r="T291" s="5">
        <v>0</v>
      </c>
      <c r="U291" s="5">
        <v>0</v>
      </c>
    </row>
    <row r="292">
      <c r="A292" s="20" t="s">
        <v>2708</v>
      </c>
      <c r="B292" s="13" t="str">
        <f>HYPERLINK("http://www.upworthy.com/the-revolting-women-of-the-arab-world","http://www.upworthy.com/the-revolting-women-of-the-arab-world")</f>
        <v>http://www.upworthy.com/the-revolting-women-of-the-arab-world</v>
      </c>
      <c r="C292" s="5">
        <v>38</v>
      </c>
      <c r="D292" s="5" t="s">
        <v>219</v>
      </c>
      <c r="E292" s="5" t="s">
        <v>219</v>
      </c>
      <c r="F292" s="5"/>
      <c r="G292" s="5" t="s">
        <v>219</v>
      </c>
      <c r="H292" s="5"/>
      <c r="I292" s="5" t="s">
        <v>219</v>
      </c>
      <c r="J292" s="5">
        <v>1256</v>
      </c>
      <c r="K292" s="5">
        <v>1647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</row>
    <row r="293">
      <c r="A293" s="20" t="s">
        <v>2709</v>
      </c>
      <c r="B293" s="13" t="str">
        <f>HYPERLINK("http://www.upworthy.com/the-revolution-will-be-animated","http://www.upworthy.com/the-revolution-will-be-animated")</f>
        <v>http://www.upworthy.com/the-revolution-will-be-animated</v>
      </c>
      <c r="C293" s="5">
        <v>32</v>
      </c>
      <c r="D293" s="5" t="s">
        <v>219</v>
      </c>
      <c r="E293" s="5" t="s">
        <v>219</v>
      </c>
      <c r="F293" s="5"/>
      <c r="G293" s="5" t="s">
        <v>219</v>
      </c>
      <c r="H293" s="5"/>
      <c r="I293" s="5" t="s">
        <v>219</v>
      </c>
      <c r="J293" s="5">
        <v>209</v>
      </c>
      <c r="K293" s="5">
        <v>43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</row>
    <row r="294">
      <c r="A294" s="20" t="s">
        <v>2710</v>
      </c>
      <c r="B294" s="13" t="str">
        <f>HYPERLINK("http://www.upworthy.com/this-is-the-nerdiest-most-swaggalicious-science-experiment-ever","http://www.upworthy.com/this-is-the-nerdiest-most-swaggalicious-science-experiment-ever")</f>
        <v>http://www.upworthy.com/this-is-the-nerdiest-most-swaggalicious-science-experiment-ever</v>
      </c>
      <c r="C294" s="5">
        <v>67</v>
      </c>
      <c r="D294" s="5" t="s">
        <v>219</v>
      </c>
      <c r="E294" s="5" t="s">
        <v>219</v>
      </c>
      <c r="F294" s="5"/>
      <c r="G294" s="5" t="s">
        <v>219</v>
      </c>
      <c r="H294" s="5"/>
      <c r="I294" s="5" t="s">
        <v>219</v>
      </c>
      <c r="J294" s="5">
        <v>4010</v>
      </c>
      <c r="K294" s="5">
        <v>2711</v>
      </c>
      <c r="L294" s="5">
        <v>49</v>
      </c>
      <c r="M294" s="5">
        <v>523</v>
      </c>
      <c r="N294" s="5">
        <v>1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66</v>
      </c>
      <c r="U294" s="5">
        <v>0</v>
      </c>
    </row>
    <row r="295">
      <c r="A295" s="20" t="s">
        <v>2711</v>
      </c>
      <c r="B295" s="13" t="str">
        <f>HYPERLINK("http://www.upworthy.com/the-simplest-explanation-of-obamacare-ever","http://www.upworthy.com/the-simplest-explanation-of-obamacare-ever")</f>
        <v>http://www.upworthy.com/the-simplest-explanation-of-obamacare-ever</v>
      </c>
      <c r="C295" s="5">
        <v>45</v>
      </c>
      <c r="D295" s="5" t="s">
        <v>219</v>
      </c>
      <c r="E295" s="5" t="s">
        <v>219</v>
      </c>
      <c r="F295" s="5"/>
      <c r="G295" s="5" t="s">
        <v>219</v>
      </c>
      <c r="H295" s="5"/>
      <c r="I295" s="5" t="s">
        <v>219</v>
      </c>
      <c r="J295" s="5">
        <v>74221</v>
      </c>
      <c r="K295" s="5">
        <v>60425</v>
      </c>
      <c r="L295" s="5">
        <v>1538</v>
      </c>
      <c r="M295" s="5">
        <v>8550</v>
      </c>
      <c r="N295" s="5">
        <v>19</v>
      </c>
      <c r="O295" s="5">
        <v>4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</row>
    <row r="296">
      <c r="A296" s="20" t="s">
        <v>2712</v>
      </c>
      <c r="B296" s="13" t="str">
        <f>HYPERLINK("http://www.upworthy.com/the-single-greatest-gift-for-a-woman","http://www.upworthy.com/the-single-greatest-gift-for-a-woman")</f>
        <v>http://www.upworthy.com/the-single-greatest-gift-for-a-woman</v>
      </c>
      <c r="C296" s="5">
        <v>37</v>
      </c>
      <c r="D296" s="5" t="s">
        <v>219</v>
      </c>
      <c r="E296" s="5" t="s">
        <v>219</v>
      </c>
      <c r="F296" s="5"/>
      <c r="G296" s="5" t="s">
        <v>219</v>
      </c>
      <c r="H296" s="5"/>
      <c r="I296" s="5" t="s">
        <v>219</v>
      </c>
      <c r="J296" s="5">
        <v>2111</v>
      </c>
      <c r="K296" s="5">
        <v>2389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</row>
    <row r="297">
      <c r="A297" s="20" t="s">
        <v>2713</v>
      </c>
      <c r="B297" s="13" t="str">
        <f>HYPERLINK("http://www.upworthy.com/the-startling-facts-that-should-devastate-america","http://www.upworthy.com/the-startling-facts-that-should-devastate-america")</f>
        <v>http://www.upworthy.com/the-startling-facts-that-should-devastate-america</v>
      </c>
      <c r="C297" s="5">
        <v>50</v>
      </c>
      <c r="D297" s="5" t="s">
        <v>219</v>
      </c>
      <c r="E297" s="5" t="s">
        <v>219</v>
      </c>
      <c r="F297" s="5"/>
      <c r="G297" s="5" t="s">
        <v>219</v>
      </c>
      <c r="H297" s="5"/>
      <c r="I297" s="5" t="s">
        <v>219</v>
      </c>
      <c r="J297" s="5">
        <v>5414</v>
      </c>
      <c r="K297" s="5">
        <v>4058</v>
      </c>
      <c r="L297" s="5">
        <v>365</v>
      </c>
      <c r="M297" s="5">
        <v>3203</v>
      </c>
      <c r="N297" s="5">
        <v>14</v>
      </c>
      <c r="O297" s="5">
        <v>4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</row>
    <row r="298">
      <c r="A298" s="20" t="s">
        <v>2714</v>
      </c>
      <c r="B298" s="13" t="str">
        <f>HYPERLINK("http://www.upworthy.com/the-surprising-result-of-an-extra-year-of-school","http://www.upworthy.com/the-surprising-result-of-an-extra-year-of-school")</f>
        <v>http://www.upworthy.com/the-surprising-result-of-an-extra-year-of-school</v>
      </c>
      <c r="C298" s="5">
        <v>49</v>
      </c>
      <c r="D298" s="5" t="s">
        <v>219</v>
      </c>
      <c r="E298" s="5" t="s">
        <v>219</v>
      </c>
      <c r="F298" s="5"/>
      <c r="G298" s="5" t="s">
        <v>219</v>
      </c>
      <c r="H298" s="5"/>
      <c r="I298" s="5" t="s">
        <v>219</v>
      </c>
      <c r="J298" s="5">
        <v>772</v>
      </c>
      <c r="K298" s="5">
        <v>345</v>
      </c>
      <c r="L298" s="5">
        <v>1017</v>
      </c>
      <c r="M298" s="5">
        <v>15208</v>
      </c>
      <c r="N298" s="5">
        <v>29</v>
      </c>
      <c r="O298" s="5">
        <v>29</v>
      </c>
      <c r="P298" s="5">
        <v>4</v>
      </c>
      <c r="Q298" s="5">
        <v>4</v>
      </c>
      <c r="R298" s="5">
        <v>7</v>
      </c>
      <c r="S298" s="5">
        <v>0</v>
      </c>
      <c r="T298" s="5">
        <v>0</v>
      </c>
      <c r="U298" s="5">
        <v>0</v>
      </c>
    </row>
    <row r="299">
      <c r="A299" s="20" t="s">
        <v>2715</v>
      </c>
      <c r="B299" s="13" t="str">
        <f>HYPERLINK("http://www.upworthy.com/the-t-shirt-youre-wearing-is-actually-a-supervillain","http://www.upworthy.com/the-t-shirt-youre-wearing-is-actually-a-supervillain")</f>
        <v>http://www.upworthy.com/the-t-shirt-youre-wearing-is-actually-a-supervillain</v>
      </c>
      <c r="C299" s="5">
        <v>54</v>
      </c>
      <c r="D299" s="5" t="s">
        <v>219</v>
      </c>
      <c r="E299" s="5" t="s">
        <v>219</v>
      </c>
      <c r="F299" s="5"/>
      <c r="G299" s="5" t="s">
        <v>219</v>
      </c>
      <c r="H299" s="5"/>
      <c r="I299" s="5" t="s">
        <v>219</v>
      </c>
      <c r="J299" s="5">
        <v>341</v>
      </c>
      <c r="K299" s="5">
        <v>393</v>
      </c>
      <c r="L299" s="5">
        <v>242</v>
      </c>
      <c r="M299" s="5">
        <v>1528</v>
      </c>
      <c r="N299" s="5">
        <v>12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</row>
    <row r="300">
      <c r="A300" s="20" t="s">
        <v>2716</v>
      </c>
      <c r="B300" s="13" t="str">
        <f>HYPERLINK("http://www.upworthy.com/the-top-5-greatest-smackdowns-of-2012","http://www.upworthy.com/the-top-5-greatest-smackdowns-of-2012")</f>
        <v>http://www.upworthy.com/the-top-5-greatest-smackdowns-of-2012</v>
      </c>
      <c r="C300" s="5">
        <v>38</v>
      </c>
      <c r="D300" s="5" t="s">
        <v>219</v>
      </c>
      <c r="E300" s="5" t="s">
        <v>219</v>
      </c>
      <c r="F300" s="5"/>
      <c r="G300" s="5" t="s">
        <v>219</v>
      </c>
      <c r="H300" s="5"/>
      <c r="I300" s="5" t="s">
        <v>219</v>
      </c>
      <c r="J300" s="5">
        <v>0</v>
      </c>
      <c r="K300" s="5">
        <v>0</v>
      </c>
      <c r="L300" s="5">
        <v>10809</v>
      </c>
      <c r="M300" s="5">
        <v>72541</v>
      </c>
      <c r="N300" s="5">
        <v>49</v>
      </c>
      <c r="O300" s="5">
        <v>10</v>
      </c>
      <c r="P300" s="5">
        <v>0</v>
      </c>
      <c r="Q300" s="5">
        <v>0</v>
      </c>
      <c r="R300" s="5">
        <v>1</v>
      </c>
      <c r="S300" s="5">
        <v>0</v>
      </c>
      <c r="T300" s="5">
        <v>0</v>
      </c>
      <c r="U300" s="5">
        <v>0</v>
      </c>
    </row>
    <row r="301">
      <c r="A301" s="20" t="s">
        <v>2717</v>
      </c>
      <c r="B301" s="13" t="str">
        <f>HYPERLINK("http://www.upworthy.com/the-top-5-upworthiest-celebrations-of-gay-marriage-from-2012","http://www.upworthy.com/the-top-5-upworthiest-celebrations-of-gay-marriage-from-2012")</f>
        <v>http://www.upworthy.com/the-top-5-upworthiest-celebrations-of-gay-marriage-from-2012</v>
      </c>
      <c r="C301" s="5">
        <v>60</v>
      </c>
      <c r="D301" s="5" t="s">
        <v>219</v>
      </c>
      <c r="E301" s="5" t="s">
        <v>219</v>
      </c>
      <c r="F301" s="5"/>
      <c r="G301" s="5" t="s">
        <v>219</v>
      </c>
      <c r="H301" s="5"/>
      <c r="I301" s="5" t="s">
        <v>218</v>
      </c>
      <c r="J301" s="5">
        <v>888</v>
      </c>
      <c r="K301" s="5">
        <v>586</v>
      </c>
      <c r="L301" s="5">
        <v>254</v>
      </c>
      <c r="M301" s="5">
        <v>1862</v>
      </c>
      <c r="N301" s="5">
        <v>5</v>
      </c>
      <c r="O301" s="5">
        <v>1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</row>
    <row r="302">
      <c r="A302" s="20" t="s">
        <v>2718</v>
      </c>
      <c r="B302" s="13" t="str">
        <f>HYPERLINK("http://www.upworthy.com/the-truth-about-angry-feminists","http://www.upworthy.com/the-truth-about-angry-feminists")</f>
        <v>http://www.upworthy.com/the-truth-about-angry-feminists</v>
      </c>
      <c r="C302" s="5">
        <v>32</v>
      </c>
      <c r="D302" s="5" t="s">
        <v>219</v>
      </c>
      <c r="E302" s="5" t="s">
        <v>219</v>
      </c>
      <c r="F302" s="5"/>
      <c r="G302" s="5" t="s">
        <v>219</v>
      </c>
      <c r="H302" s="5"/>
      <c r="I302" s="5" t="s">
        <v>219</v>
      </c>
      <c r="J302" s="5">
        <v>2475</v>
      </c>
      <c r="K302" s="5">
        <v>1203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</row>
    <row r="303">
      <c r="A303" s="20" t="s">
        <v>2719</v>
      </c>
      <c r="B303" s="13" t="str">
        <f>HYPERLINK("http://www.upworthy.com/the-truth-behind-amazons-success-theyre-kinda-evil","http://www.upworthy.com/the-truth-behind-amazons-success-theyre-kinda-evil")</f>
        <v>http://www.upworthy.com/the-truth-behind-amazons-success-theyre-kinda-evil</v>
      </c>
      <c r="C303" s="5">
        <v>52</v>
      </c>
      <c r="D303" s="5" t="s">
        <v>219</v>
      </c>
      <c r="E303" s="5" t="s">
        <v>218</v>
      </c>
      <c r="F303" s="5"/>
      <c r="G303" s="5" t="s">
        <v>219</v>
      </c>
      <c r="H303" s="5"/>
      <c r="I303" s="5" t="s">
        <v>219</v>
      </c>
      <c r="J303" s="5">
        <v>788</v>
      </c>
      <c r="K303" s="5">
        <v>2894</v>
      </c>
      <c r="L303" s="5">
        <v>254</v>
      </c>
      <c r="M303" s="5">
        <v>1862</v>
      </c>
      <c r="N303" s="5">
        <v>5</v>
      </c>
      <c r="O303" s="5">
        <v>1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</row>
    <row r="304">
      <c r="A304" s="20" t="s">
        <v>2720</v>
      </c>
      <c r="B304" s="13" t="str">
        <f>HYPERLINK("http://www.upworthy.com/the-unbelievable-loophole-in-u-s-child-labor-law","http://www.upworthy.com/the-unbelievable-loophole-in-u-s-child-labor-law")</f>
        <v>http://www.upworthy.com/the-unbelievable-loophole-in-u-s-child-labor-law</v>
      </c>
      <c r="C304" s="5">
        <v>50</v>
      </c>
      <c r="D304" s="5" t="s">
        <v>219</v>
      </c>
      <c r="E304" s="5" t="s">
        <v>219</v>
      </c>
      <c r="F304" s="5"/>
      <c r="G304" s="5" t="s">
        <v>219</v>
      </c>
      <c r="H304" s="5"/>
      <c r="I304" s="5" t="s">
        <v>219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</row>
    <row r="305">
      <c r="A305" s="20" t="s">
        <v>2721</v>
      </c>
      <c r="B305" s="13" t="str">
        <f>HYPERLINK("http://www.upworthy.com/theres-a-reason-why-so-many-jocks-go-into-politics","http://www.upworthy.com/theres-a-reason-why-so-many-jocks-go-into-politics")</f>
        <v>http://www.upworthy.com/theres-a-reason-why-so-many-jocks-go-into-politics</v>
      </c>
      <c r="C305" s="5">
        <v>52</v>
      </c>
      <c r="D305" s="5" t="s">
        <v>219</v>
      </c>
      <c r="E305" s="5" t="s">
        <v>219</v>
      </c>
      <c r="F305" s="5"/>
      <c r="G305" s="5" t="s">
        <v>218</v>
      </c>
      <c r="H305" s="5"/>
      <c r="I305" s="5" t="s">
        <v>219</v>
      </c>
      <c r="J305" s="5">
        <v>165</v>
      </c>
      <c r="K305" s="5">
        <v>78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</row>
    <row r="306">
      <c r="A306" s="20" t="s">
        <v>2722</v>
      </c>
      <c r="B306" s="13" t="str">
        <f>HYPERLINK("http://www.upworthy.com/theres-one-huge-problem-in-google-and-facebooks-back-yard","http://www.upworthy.com/theres-one-huge-problem-in-google-and-facebooks-back-yard")</f>
        <v>http://www.upworthy.com/theres-one-huge-problem-in-google-and-facebooks-back-yard</v>
      </c>
      <c r="C306" s="5">
        <v>58</v>
      </c>
      <c r="D306" s="5" t="s">
        <v>219</v>
      </c>
      <c r="E306" s="5" t="s">
        <v>219</v>
      </c>
      <c r="F306" s="5"/>
      <c r="G306" s="5" t="s">
        <v>219</v>
      </c>
      <c r="H306" s="5"/>
      <c r="I306" s="5" t="s">
        <v>219</v>
      </c>
      <c r="J306" s="5">
        <v>4095</v>
      </c>
      <c r="K306" s="5">
        <v>5361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</row>
    <row r="307">
      <c r="A307" s="20" t="s">
        <v>2723</v>
      </c>
      <c r="B307" s="13" t="str">
        <f>HYPERLINK("http://www.upworthy.com/theres-something-odd-about-this-traditional-marriage-propaganda-video","http://www.upworthy.com/theres-something-odd-about-this-traditional-marriage-propaganda-video")</f>
        <v>http://www.upworthy.com/theres-something-odd-about-this-traditional-marriage-propaganda-video</v>
      </c>
      <c r="C307" s="5">
        <v>72</v>
      </c>
      <c r="D307" s="5" t="s">
        <v>219</v>
      </c>
      <c r="E307" s="5" t="s">
        <v>219</v>
      </c>
      <c r="F307" s="5"/>
      <c r="G307" s="5" t="s">
        <v>219</v>
      </c>
      <c r="H307" s="5"/>
      <c r="I307" s="5" t="s">
        <v>219</v>
      </c>
      <c r="J307" s="5">
        <v>0</v>
      </c>
      <c r="K307" s="5">
        <v>0</v>
      </c>
      <c r="L307" s="5">
        <v>190</v>
      </c>
      <c r="M307" s="5">
        <v>1187</v>
      </c>
      <c r="N307" s="5">
        <v>3</v>
      </c>
      <c r="O307" s="5">
        <v>2</v>
      </c>
      <c r="P307" s="5">
        <v>0</v>
      </c>
      <c r="Q307" s="5">
        <v>0</v>
      </c>
      <c r="R307" s="5">
        <v>0</v>
      </c>
      <c r="S307" s="5">
        <v>0</v>
      </c>
      <c r="T307" s="5">
        <v>3</v>
      </c>
      <c r="U307" s="5">
        <v>0</v>
      </c>
    </row>
    <row r="308">
      <c r="A308" s="20" t="s">
        <v>2724</v>
      </c>
      <c r="B308" s="13" t="str">
        <f>HYPERLINK("http://www.upworthy.com/theres-something-weird-about-these-familiar-childrens-movies","http://www.upworthy.com/theres-something-weird-about-these-familiar-childrens-movies")</f>
        <v>http://www.upworthy.com/theres-something-weird-about-these-familiar-childrens-movies</v>
      </c>
      <c r="C308" s="5">
        <v>62</v>
      </c>
      <c r="D308" s="5" t="s">
        <v>219</v>
      </c>
      <c r="E308" s="5" t="s">
        <v>219</v>
      </c>
      <c r="F308" s="5"/>
      <c r="G308" s="5" t="s">
        <v>219</v>
      </c>
      <c r="H308" s="5"/>
      <c r="I308" s="5" t="s">
        <v>219</v>
      </c>
      <c r="J308" s="5">
        <v>2104</v>
      </c>
      <c r="K308" s="5">
        <v>1143</v>
      </c>
      <c r="L308" s="5">
        <v>0</v>
      </c>
      <c r="M308" s="5">
        <v>5</v>
      </c>
      <c r="N308" s="5">
        <v>3</v>
      </c>
      <c r="O308" s="5">
        <v>1</v>
      </c>
      <c r="P308" s="5">
        <v>0</v>
      </c>
      <c r="Q308" s="5">
        <v>0</v>
      </c>
      <c r="R308" s="5">
        <v>1</v>
      </c>
      <c r="S308" s="5">
        <v>0</v>
      </c>
      <c r="T308" s="5">
        <v>0</v>
      </c>
      <c r="U308" s="5">
        <v>0</v>
      </c>
    </row>
    <row r="309">
      <c r="A309" s="20" t="s">
        <v>2725</v>
      </c>
      <c r="B309" s="13" t="str">
        <f>HYPERLINK("http://www.upworthy.com/these-alarming-facts-essentially-say-women-youre-collateral-damage","http://www.upworthy.com/these-alarming-facts-essentially-say-women-youre-collateral-damage")</f>
        <v>http://www.upworthy.com/these-alarming-facts-essentially-say-women-youre-collateral-damage</v>
      </c>
      <c r="C309" s="5">
        <v>69</v>
      </c>
      <c r="D309" s="5" t="s">
        <v>219</v>
      </c>
      <c r="E309" s="5" t="s">
        <v>219</v>
      </c>
      <c r="F309" s="5"/>
      <c r="G309" s="5" t="s">
        <v>219</v>
      </c>
      <c r="H309" s="5"/>
      <c r="I309" s="5" t="s">
        <v>219</v>
      </c>
      <c r="J309" s="5">
        <v>6221</v>
      </c>
      <c r="K309" s="5">
        <v>5352</v>
      </c>
      <c r="L309" s="5">
        <v>494</v>
      </c>
      <c r="M309" s="5">
        <v>4243</v>
      </c>
      <c r="N309" s="5">
        <v>8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</row>
    <row r="310">
      <c r="A310" s="20" t="s">
        <v>2726</v>
      </c>
      <c r="B310" s="13" t="str">
        <f>HYPERLINK("http://www.upworthy.com/these-badass-kid-skaters-in-ethiopia-are-awesome","http://www.upworthy.com/these-badass-kid-skaters-in-ethiopia-are-awesome")</f>
        <v>http://www.upworthy.com/these-badass-kid-skaters-in-ethiopia-are-awesome</v>
      </c>
      <c r="C310" s="5">
        <v>49</v>
      </c>
      <c r="D310" s="5" t="s">
        <v>219</v>
      </c>
      <c r="E310" s="5" t="s">
        <v>219</v>
      </c>
      <c r="F310" s="5"/>
      <c r="G310" s="5" t="s">
        <v>219</v>
      </c>
      <c r="H310" s="5"/>
      <c r="I310" s="5" t="s">
        <v>219</v>
      </c>
      <c r="J310" s="5">
        <v>7580</v>
      </c>
      <c r="K310" s="5">
        <v>2934</v>
      </c>
      <c r="L310" s="5">
        <v>371</v>
      </c>
      <c r="M310" s="5">
        <v>4695</v>
      </c>
      <c r="N310" s="5">
        <v>6</v>
      </c>
      <c r="O310" s="5">
        <v>4</v>
      </c>
      <c r="P310" s="5">
        <v>17</v>
      </c>
      <c r="Q310" s="5">
        <v>17</v>
      </c>
      <c r="R310" s="5">
        <v>0</v>
      </c>
      <c r="S310" s="5">
        <v>0</v>
      </c>
      <c r="T310" s="5">
        <v>267</v>
      </c>
      <c r="U310" s="5">
        <v>0</v>
      </c>
    </row>
    <row r="311">
      <c r="A311" s="20" t="s">
        <v>2727</v>
      </c>
      <c r="B311" s="13" t="str">
        <f>HYPERLINK("http://www.upworthy.com/these-folks-are-taking-that-whole-an-injury-to-one-is-an-injury-to-all-thing-quite-literally","http://www.upworthy.com/these-folks-are-taking-that-whole-an-injury-to-one-is-an-injury-to-all-thing-quite-literally")</f>
        <v>http://www.upworthy.com/these-folks-are-taking-that-whole-an-injury-to-one-is-an-injury-to-all-thing-quite-literally</v>
      </c>
      <c r="C311" s="5">
        <v>94</v>
      </c>
      <c r="D311" s="5" t="s">
        <v>219</v>
      </c>
      <c r="E311" s="5" t="s">
        <v>219</v>
      </c>
      <c r="F311" s="5"/>
      <c r="G311" s="5" t="s">
        <v>219</v>
      </c>
      <c r="H311" s="5"/>
      <c r="I311" s="5" t="s">
        <v>219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>
      <c r="A312" s="20" t="s">
        <v>2728</v>
      </c>
      <c r="B312" s="13" t="str">
        <f>HYPERLINK("http://www.upworthy.com/these-hilariously-witty-comebacks-to-sexist-comments-are-perfect","http://www.upworthy.com/these-hilariously-witty-comebacks-to-sexist-comments-are-perfect")</f>
        <v>http://www.upworthy.com/these-hilariously-witty-comebacks-to-sexist-comments-are-perfect</v>
      </c>
      <c r="C312" s="5">
        <v>64</v>
      </c>
      <c r="D312" s="5" t="s">
        <v>219</v>
      </c>
      <c r="E312" s="5" t="s">
        <v>219</v>
      </c>
      <c r="F312" s="5"/>
      <c r="G312" s="5" t="s">
        <v>219</v>
      </c>
      <c r="H312" s="5"/>
      <c r="I312" s="5" t="s">
        <v>219</v>
      </c>
      <c r="J312" s="5">
        <v>13925</v>
      </c>
      <c r="K312" s="5">
        <v>5643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</row>
    <row r="313">
      <c r="A313" s="20" t="s">
        <v>2729</v>
      </c>
      <c r="B313" s="13" t="str">
        <f>HYPERLINK("http://www.upworthy.com/just-how-fair-and-balanced-are-the-olympics-anyway","http://www.upworthy.com/just-how-fair-and-balanced-are-the-olympics-anyway")</f>
        <v>http://www.upworthy.com/just-how-fair-and-balanced-are-the-olympics-anyway</v>
      </c>
      <c r="C313" s="5">
        <v>53</v>
      </c>
      <c r="D313" s="5" t="s">
        <v>219</v>
      </c>
      <c r="E313" s="5" t="s">
        <v>218</v>
      </c>
      <c r="F313" s="5"/>
      <c r="G313" s="5" t="s">
        <v>219</v>
      </c>
      <c r="H313" s="5"/>
      <c r="I313" s="5" t="s">
        <v>219</v>
      </c>
      <c r="J313" s="5">
        <v>23</v>
      </c>
      <c r="K313" s="5">
        <v>294</v>
      </c>
      <c r="L313" s="5">
        <v>8</v>
      </c>
      <c r="M313" s="5">
        <v>304</v>
      </c>
      <c r="N313" s="5">
        <v>2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</row>
    <row r="314">
      <c r="A314" s="20" t="s">
        <v>2730</v>
      </c>
      <c r="B314" s="13" t="str">
        <f>HYPERLINK("http://www.upworthy.com/these-mothers-literally-turned-rags-to-riches-5","http://www.upworthy.com/these-mothers-literally-turned-rags-to-riches-5")</f>
        <v>http://www.upworthy.com/these-mothers-literally-turned-rags-to-riches-5</v>
      </c>
      <c r="C314" s="5">
        <v>46</v>
      </c>
      <c r="D314" s="5" t="s">
        <v>219</v>
      </c>
      <c r="E314" s="5" t="s">
        <v>219</v>
      </c>
      <c r="F314" s="5"/>
      <c r="G314" s="5" t="s">
        <v>219</v>
      </c>
      <c r="H314" s="5"/>
      <c r="I314" s="5" t="s">
        <v>219</v>
      </c>
      <c r="J314" s="5">
        <v>203</v>
      </c>
      <c r="K314" s="5">
        <v>227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</row>
    <row r="315">
      <c r="A315" s="20" t="s">
        <v>2731</v>
      </c>
      <c r="B315" s="13" t="str">
        <f>HYPERLINK("http://www.upworthy.com/these-soldiers-served-their-country-then-this-happened-2","http://www.upworthy.com/these-soldiers-served-their-country-then-this-happened-2")</f>
        <v>http://www.upworthy.com/these-soldiers-served-their-country-then-this-happened-2</v>
      </c>
      <c r="C315" s="5">
        <v>56</v>
      </c>
      <c r="D315" s="5" t="s">
        <v>219</v>
      </c>
      <c r="E315" s="5" t="s">
        <v>218</v>
      </c>
      <c r="F315" s="5"/>
      <c r="G315" s="5" t="s">
        <v>219</v>
      </c>
      <c r="H315" s="5"/>
      <c r="I315" s="5" t="s">
        <v>219</v>
      </c>
      <c r="J315" s="5">
        <v>2773</v>
      </c>
      <c r="K315" s="5">
        <v>3080</v>
      </c>
      <c r="L315" s="5">
        <v>8374</v>
      </c>
      <c r="M315" s="5">
        <v>44392</v>
      </c>
      <c r="N315" s="5">
        <v>81</v>
      </c>
      <c r="O315" s="5">
        <v>27</v>
      </c>
      <c r="P315" s="5">
        <v>1</v>
      </c>
      <c r="Q315" s="5">
        <v>1</v>
      </c>
      <c r="R315" s="5">
        <v>27</v>
      </c>
      <c r="S315" s="5">
        <v>2</v>
      </c>
      <c r="T315" s="5">
        <v>1</v>
      </c>
      <c r="U315" s="5">
        <v>0</v>
      </c>
    </row>
    <row r="316">
      <c r="A316" s="20" t="s">
        <v>2732</v>
      </c>
      <c r="B316" s="13" t="str">
        <f>HYPERLINK("http://www.upworthy.com/they-shoot-rubber-bullets-he-shoots-powerful-photographs","http://www.upworthy.com/they-shoot-rubber-bullets-he-shoots-powerful-photographs")</f>
        <v>http://www.upworthy.com/they-shoot-rubber-bullets-he-shoots-powerful-photographs</v>
      </c>
      <c r="C316" s="5">
        <v>58</v>
      </c>
      <c r="D316" s="5" t="s">
        <v>219</v>
      </c>
      <c r="E316" s="5" t="s">
        <v>219</v>
      </c>
      <c r="F316" s="5"/>
      <c r="G316" s="5" t="s">
        <v>219</v>
      </c>
      <c r="H316" s="5"/>
      <c r="I316" s="5" t="s">
        <v>219</v>
      </c>
      <c r="J316" s="5">
        <v>59</v>
      </c>
      <c r="K316" s="5">
        <v>86</v>
      </c>
      <c r="L316" s="5">
        <v>246</v>
      </c>
      <c r="M316" s="5">
        <v>980</v>
      </c>
      <c r="N316" s="5">
        <v>2</v>
      </c>
      <c r="O316" s="5">
        <v>1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</row>
    <row r="317">
      <c r="A317" s="20" t="s">
        <v>2733</v>
      </c>
      <c r="B317" s="13" t="str">
        <f>HYPERLINK("http://www.upworthy.com/think-hiroshima-and-nagasaki-were-bad-check-this-out","http://www.upworthy.com/think-hiroshima-and-nagasaki-were-bad-check-this-out")</f>
        <v>http://www.upworthy.com/think-hiroshima-and-nagasaki-were-bad-check-this-out</v>
      </c>
      <c r="C317" s="5">
        <v>54</v>
      </c>
      <c r="D317" s="5" t="s">
        <v>219</v>
      </c>
      <c r="E317" s="5" t="s">
        <v>218</v>
      </c>
      <c r="F317" s="5"/>
      <c r="G317" s="5" t="s">
        <v>219</v>
      </c>
      <c r="H317" s="5"/>
      <c r="I317" s="5" t="s">
        <v>219</v>
      </c>
      <c r="J317" s="5">
        <v>29</v>
      </c>
      <c r="K317" s="5">
        <v>452</v>
      </c>
      <c r="L317" s="5">
        <v>1</v>
      </c>
      <c r="M317" s="5">
        <v>1148</v>
      </c>
      <c r="N317" s="5">
        <v>7</v>
      </c>
      <c r="O317" s="5">
        <v>3</v>
      </c>
      <c r="P317" s="5">
        <v>0</v>
      </c>
      <c r="Q317" s="5">
        <v>1</v>
      </c>
      <c r="R317" s="5">
        <v>0</v>
      </c>
      <c r="S317" s="5">
        <v>0</v>
      </c>
      <c r="T317" s="5">
        <v>0</v>
      </c>
      <c r="U317" s="5">
        <v>0</v>
      </c>
    </row>
    <row r="318">
      <c r="A318" s="20" t="s">
        <v>2734</v>
      </c>
      <c r="B318" s="13" t="str">
        <f>HYPERLINK("http://www.upworthy.com/this-aggressive-combative-negative-speech-is-somehow-incredibly-motivational","http://www.upworthy.com/this-aggressive-combative-negative-speech-is-somehow-incredibly-motivational")</f>
        <v>http://www.upworthy.com/this-aggressive-combative-negative-speech-is-somehow-incredibly-motivational</v>
      </c>
      <c r="C318" s="5">
        <v>58</v>
      </c>
      <c r="D318" s="5" t="s">
        <v>219</v>
      </c>
      <c r="E318" s="5" t="s">
        <v>219</v>
      </c>
      <c r="F318" s="5"/>
      <c r="G318" s="5" t="s">
        <v>219</v>
      </c>
      <c r="H318" s="5"/>
      <c r="I318" s="5" t="s">
        <v>219</v>
      </c>
      <c r="J318" s="5">
        <v>140</v>
      </c>
      <c r="K318" s="5">
        <v>214</v>
      </c>
      <c r="L318" s="5">
        <v>1582</v>
      </c>
      <c r="M318" s="5">
        <v>9142</v>
      </c>
      <c r="N318" s="5">
        <v>16</v>
      </c>
      <c r="O318" s="5">
        <v>22</v>
      </c>
      <c r="P318" s="5">
        <v>1</v>
      </c>
      <c r="Q318" s="5">
        <v>1</v>
      </c>
      <c r="R318" s="5">
        <v>0</v>
      </c>
      <c r="S318" s="5">
        <v>0</v>
      </c>
      <c r="T318" s="5">
        <v>0</v>
      </c>
      <c r="U318" s="5">
        <v>0</v>
      </c>
    </row>
    <row r="319">
      <c r="A319" s="20" t="s">
        <v>2735</v>
      </c>
      <c r="B319" s="13" t="str">
        <f>HYPERLINK("http://www.upworthy.com/this-amazing-kid-died-what-he-left-behind-is-wondtacular","http://www.upworthy.com/this-amazing-kid-died-what-he-left-behind-is-wondtacular")</f>
        <v>http://www.upworthy.com/this-amazing-kid-died-what-he-left-behind-is-wondtacular</v>
      </c>
      <c r="C319" s="5">
        <v>58</v>
      </c>
      <c r="D319" s="5" t="s">
        <v>219</v>
      </c>
      <c r="E319" s="5" t="s">
        <v>219</v>
      </c>
      <c r="F319" s="5"/>
      <c r="G319" s="5" t="s">
        <v>219</v>
      </c>
      <c r="H319" s="5"/>
      <c r="I319" s="5" t="s">
        <v>219</v>
      </c>
      <c r="J319" s="5">
        <v>22717</v>
      </c>
      <c r="K319" s="5">
        <v>13227</v>
      </c>
      <c r="L319" s="5">
        <v>212</v>
      </c>
      <c r="M319" s="5">
        <v>3036</v>
      </c>
      <c r="N319" s="5">
        <v>26</v>
      </c>
      <c r="O319" s="5">
        <v>12</v>
      </c>
      <c r="P319" s="5">
        <v>0</v>
      </c>
      <c r="Q319" s="5">
        <v>0</v>
      </c>
      <c r="R319" s="5">
        <v>3</v>
      </c>
      <c r="S319" s="5">
        <v>0</v>
      </c>
      <c r="T319" s="5">
        <v>0</v>
      </c>
      <c r="U319" s="5">
        <v>0</v>
      </c>
    </row>
    <row r="320">
      <c r="A320" s="20" t="s">
        <v>2736</v>
      </c>
      <c r="B320" s="13" t="str">
        <f>HYPERLINK("http://www.upworthy.com/this-commercial-isnt-real-but-its-brutally-honest-5","http://www.upworthy.com/this-commercial-isnt-real-but-its-brutally-honest-5")</f>
        <v>http://www.upworthy.com/this-commercial-isnt-real-but-its-brutally-honest-5</v>
      </c>
      <c r="C320" s="5">
        <v>53</v>
      </c>
      <c r="D320" s="5" t="s">
        <v>219</v>
      </c>
      <c r="E320" s="5" t="s">
        <v>219</v>
      </c>
      <c r="F320" s="5"/>
      <c r="G320" s="5" t="s">
        <v>219</v>
      </c>
      <c r="H320" s="5"/>
      <c r="I320" s="5" t="s">
        <v>219</v>
      </c>
      <c r="J320" s="5">
        <v>14367</v>
      </c>
      <c r="K320" s="5">
        <v>10524</v>
      </c>
      <c r="L320" s="5">
        <v>5</v>
      </c>
      <c r="M320" s="5">
        <v>100</v>
      </c>
      <c r="N320" s="5">
        <v>2</v>
      </c>
      <c r="O320" s="5">
        <v>45</v>
      </c>
      <c r="P320" s="5">
        <v>0</v>
      </c>
      <c r="Q320" s="5">
        <v>0</v>
      </c>
      <c r="R320" s="5">
        <v>2</v>
      </c>
      <c r="S320" s="5">
        <v>0</v>
      </c>
      <c r="T320" s="5">
        <v>1</v>
      </c>
      <c r="U320" s="5">
        <v>0</v>
      </c>
    </row>
    <row r="321">
      <c r="A321" s="20" t="s">
        <v>2737</v>
      </c>
      <c r="B321" s="13" t="str">
        <f>HYPERLINK("http://www.upworthy.com/why-homophobia-is-just-like-riding-a-bicycle","http://www.upworthy.com/why-homophobia-is-just-like-riding-a-bicycle")</f>
        <v>http://www.upworthy.com/why-homophobia-is-just-like-riding-a-bicycle</v>
      </c>
      <c r="C321" s="5">
        <v>45</v>
      </c>
      <c r="D321" s="5" t="s">
        <v>219</v>
      </c>
      <c r="E321" s="5" t="s">
        <v>219</v>
      </c>
      <c r="F321" s="5"/>
      <c r="G321" s="5" t="s">
        <v>218</v>
      </c>
      <c r="H321" s="5"/>
      <c r="I321" s="5" t="s">
        <v>219</v>
      </c>
      <c r="J321" s="5">
        <v>670</v>
      </c>
      <c r="K321" s="5">
        <v>232</v>
      </c>
      <c r="L321" s="5">
        <v>43</v>
      </c>
      <c r="M321" s="5">
        <v>304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>
      <c r="A322" s="20" t="s">
        <v>2738</v>
      </c>
      <c r="B322" s="13" t="str">
        <f>HYPERLINK("http://www.upworthy.com/this-infographic-would-make-mr-rogers-cry","http://www.upworthy.com/this-infographic-would-make-mr-rogers-cry")</f>
        <v>http://www.upworthy.com/this-infographic-would-make-mr-rogers-cry</v>
      </c>
      <c r="C322" s="5">
        <v>43</v>
      </c>
      <c r="D322" s="5" t="s">
        <v>219</v>
      </c>
      <c r="E322" s="5" t="s">
        <v>219</v>
      </c>
      <c r="F322" s="5"/>
      <c r="G322" s="5" t="s">
        <v>219</v>
      </c>
      <c r="H322" s="5"/>
      <c r="I322" s="5" t="s">
        <v>219</v>
      </c>
      <c r="J322" s="5">
        <v>555</v>
      </c>
      <c r="K322" s="5">
        <v>384</v>
      </c>
      <c r="L322" s="5">
        <v>575</v>
      </c>
      <c r="M322" s="5">
        <v>5690</v>
      </c>
      <c r="N322" s="5">
        <v>5</v>
      </c>
      <c r="O322" s="5">
        <v>2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</row>
    <row r="323">
      <c r="A323" s="20" t="s">
        <v>2739</v>
      </c>
      <c r="B323" s="13" t="str">
        <f>HYPERLINK("http://www.upworthy.com/this-is-a-spiritual-practice-everyone-should-get-behind","http://www.upworthy.com/this-is-a-spiritual-practice-everyone-should-get-behind")</f>
        <v>http://www.upworthy.com/this-is-a-spiritual-practice-everyone-should-get-behind</v>
      </c>
      <c r="C323" s="5">
        <v>56</v>
      </c>
      <c r="D323" s="5" t="s">
        <v>219</v>
      </c>
      <c r="E323" s="5" t="s">
        <v>219</v>
      </c>
      <c r="F323" s="5"/>
      <c r="G323" s="5" t="s">
        <v>219</v>
      </c>
      <c r="H323" s="5"/>
      <c r="I323" s="5" t="s">
        <v>219</v>
      </c>
      <c r="J323" s="5">
        <v>1163</v>
      </c>
      <c r="K323" s="5">
        <v>915</v>
      </c>
      <c r="L323" s="5">
        <v>377</v>
      </c>
      <c r="M323" s="5">
        <v>1625</v>
      </c>
      <c r="N323" s="5">
        <v>8</v>
      </c>
      <c r="O323" s="5">
        <v>0</v>
      </c>
      <c r="P323" s="5">
        <v>0</v>
      </c>
      <c r="Q323" s="5">
        <v>0</v>
      </c>
      <c r="R323" s="5">
        <v>1</v>
      </c>
      <c r="S323" s="5">
        <v>0</v>
      </c>
      <c r="T323" s="5">
        <v>0</v>
      </c>
      <c r="U323" s="5">
        <v>0</v>
      </c>
    </row>
    <row r="324">
      <c r="A324" s="20" t="s">
        <v>2740</v>
      </c>
      <c r="B324" s="13" t="str">
        <f>HYPERLINK("http://www.upworthy.com/this-is-how-marketing-works-and-its-devastating-6","http://www.upworthy.com/this-is-how-marketing-works-and-its-devastating-6")</f>
        <v>http://www.upworthy.com/this-is-how-marketing-works-and-its-devastating-6</v>
      </c>
      <c r="C324" s="5">
        <v>50</v>
      </c>
      <c r="D324" s="5" t="s">
        <v>219</v>
      </c>
      <c r="E324" s="5" t="s">
        <v>219</v>
      </c>
      <c r="F324" s="5"/>
      <c r="G324" s="5" t="s">
        <v>219</v>
      </c>
      <c r="H324" s="5"/>
      <c r="I324" s="5" t="s">
        <v>219</v>
      </c>
      <c r="J324" s="5">
        <v>3708</v>
      </c>
      <c r="K324" s="5">
        <v>2914</v>
      </c>
      <c r="L324" s="5">
        <v>1377</v>
      </c>
      <c r="M324" s="5">
        <v>9720</v>
      </c>
      <c r="N324" s="5">
        <v>17</v>
      </c>
      <c r="O324" s="5">
        <v>4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</row>
    <row r="325">
      <c r="A325" s="20" t="s">
        <v>2741</v>
      </c>
      <c r="B325" s="13" t="str">
        <f>HYPERLINK("http://www.upworthy.com/this-is-how-the-nra-handles-reporters-2","http://www.upworthy.com/this-is-how-the-nra-handles-reporters-2")</f>
        <v>http://www.upworthy.com/this-is-how-the-nra-handles-reporters-2</v>
      </c>
      <c r="C325" s="5">
        <v>38</v>
      </c>
      <c r="D325" s="5" t="s">
        <v>219</v>
      </c>
      <c r="E325" s="5" t="s">
        <v>219</v>
      </c>
      <c r="F325" s="5"/>
      <c r="G325" s="5" t="s">
        <v>219</v>
      </c>
      <c r="H325" s="5"/>
      <c r="I325" s="5" t="s">
        <v>219</v>
      </c>
      <c r="J325" s="5">
        <v>1596</v>
      </c>
      <c r="K325" s="5">
        <v>985</v>
      </c>
      <c r="L325" s="5">
        <v>9</v>
      </c>
      <c r="M325" s="5">
        <v>83</v>
      </c>
      <c r="N325" s="5">
        <v>20</v>
      </c>
      <c r="O325" s="5">
        <v>0</v>
      </c>
      <c r="P325" s="5">
        <v>0</v>
      </c>
      <c r="Q325" s="5">
        <v>0</v>
      </c>
      <c r="R325" s="5">
        <v>3</v>
      </c>
      <c r="S325" s="5">
        <v>0</v>
      </c>
      <c r="T325" s="5">
        <v>0</v>
      </c>
      <c r="U325" s="5">
        <v>0</v>
      </c>
    </row>
    <row r="326">
      <c r="A326" s="20" t="s">
        <v>2742</v>
      </c>
      <c r="B326" s="13" t="str">
        <f>HYPERLINK("http://www.upworthy.com/this-is-how-you-kill-an-attack-ad","http://www.upworthy.com/this-is-how-you-kill-an-attack-ad")</f>
        <v>http://www.upworthy.com/this-is-how-you-kill-an-attack-ad</v>
      </c>
      <c r="C326" s="5">
        <v>34</v>
      </c>
      <c r="D326" s="5" t="s">
        <v>219</v>
      </c>
      <c r="E326" s="5" t="s">
        <v>219</v>
      </c>
      <c r="F326" s="5"/>
      <c r="G326" s="5" t="s">
        <v>219</v>
      </c>
      <c r="H326" s="5"/>
      <c r="I326" s="5" t="s">
        <v>219</v>
      </c>
      <c r="J326" s="5">
        <v>75859</v>
      </c>
      <c r="K326" s="5">
        <v>67893</v>
      </c>
      <c r="L326" s="5">
        <v>136</v>
      </c>
      <c r="M326" s="5">
        <v>1582</v>
      </c>
      <c r="N326" s="5">
        <v>31</v>
      </c>
      <c r="O326" s="5">
        <v>3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>
      <c r="A327" s="20" t="s">
        <v>2743</v>
      </c>
      <c r="B327" s="13" t="str">
        <f>HYPERLINK("http://www.upworthy.com/this-is-how-you-steal-an-election","http://www.upworthy.com/this-is-how-you-steal-an-election")</f>
        <v>http://www.upworthy.com/this-is-how-you-steal-an-election</v>
      </c>
      <c r="C327" s="5">
        <v>34</v>
      </c>
      <c r="D327" s="5" t="s">
        <v>219</v>
      </c>
      <c r="E327" s="5" t="s">
        <v>219</v>
      </c>
      <c r="F327" s="5"/>
      <c r="G327" s="5" t="s">
        <v>219</v>
      </c>
      <c r="H327" s="5"/>
      <c r="I327" s="5" t="s">
        <v>219</v>
      </c>
      <c r="J327" s="5">
        <v>7853</v>
      </c>
      <c r="K327" s="5">
        <v>5247</v>
      </c>
      <c r="L327" s="5">
        <v>246</v>
      </c>
      <c r="M327" s="5">
        <v>1290</v>
      </c>
      <c r="N327" s="5">
        <v>3</v>
      </c>
      <c r="O327" s="5">
        <v>0</v>
      </c>
      <c r="P327" s="5">
        <v>1</v>
      </c>
      <c r="Q327" s="5">
        <v>1</v>
      </c>
      <c r="R327" s="5">
        <v>0</v>
      </c>
      <c r="S327" s="5">
        <v>0</v>
      </c>
      <c r="T327" s="5">
        <v>1</v>
      </c>
      <c r="U327" s="5">
        <v>0</v>
      </c>
    </row>
    <row r="328">
      <c r="A328" s="20" t="s">
        <v>2744</v>
      </c>
      <c r="B328" s="13" t="str">
        <f>HYPERLINK("http://www.upworthy.com/this-is-not-an-acceptable-solution-to-child-abuse","http://www.upworthy.com/this-is-not-an-acceptable-solution-to-child-abuse")</f>
        <v>http://www.upworthy.com/this-is-not-an-acceptable-solution-to-child-abuse</v>
      </c>
      <c r="C328" s="5">
        <v>50</v>
      </c>
      <c r="D328" s="5" t="s">
        <v>219</v>
      </c>
      <c r="E328" s="5" t="s">
        <v>219</v>
      </c>
      <c r="F328" s="5"/>
      <c r="G328" s="5" t="s">
        <v>219</v>
      </c>
      <c r="H328" s="5"/>
      <c r="I328" s="5" t="s">
        <v>219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3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>
      <c r="A329" s="20" t="s">
        <v>2745</v>
      </c>
      <c r="B329" s="13" t="str">
        <f>HYPERLINK("http://www.upworthy.com/this-is-the-best-a-breathalyzer-will-ever-sound","http://www.upworthy.com/this-is-the-best-a-breathalyzer-will-ever-sound")</f>
        <v>http://www.upworthy.com/this-is-the-best-a-breathalyzer-will-ever-sound</v>
      </c>
      <c r="C329" s="5">
        <v>48</v>
      </c>
      <c r="D329" s="5" t="s">
        <v>219</v>
      </c>
      <c r="E329" s="5" t="s">
        <v>219</v>
      </c>
      <c r="F329" s="5"/>
      <c r="G329" s="5" t="s">
        <v>219</v>
      </c>
      <c r="H329" s="5"/>
      <c r="I329" s="5" t="s">
        <v>219</v>
      </c>
      <c r="J329" s="5">
        <v>1777</v>
      </c>
      <c r="K329" s="5">
        <v>1047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>
      <c r="A330" s="20" t="s">
        <v>2746</v>
      </c>
      <c r="B330" s="13" t="str">
        <f>HYPERLINK("http://www.upworthy.com/this-is-why-you-are-probably-broke-and-stuff","http://www.upworthy.com/this-is-why-you-are-probably-broke-and-stuff")</f>
        <v>http://www.upworthy.com/this-is-why-you-are-probably-broke-and-stuff</v>
      </c>
      <c r="C330" s="5">
        <v>45</v>
      </c>
      <c r="D330" s="5" t="s">
        <v>219</v>
      </c>
      <c r="E330" s="5" t="s">
        <v>219</v>
      </c>
      <c r="F330" s="5"/>
      <c r="G330" s="5" t="s">
        <v>218</v>
      </c>
      <c r="H330" s="5"/>
      <c r="I330" s="5" t="s">
        <v>219</v>
      </c>
      <c r="J330" s="5">
        <v>21259</v>
      </c>
      <c r="K330" s="5">
        <v>14759</v>
      </c>
      <c r="L330" s="5">
        <v>62</v>
      </c>
      <c r="M330" s="5">
        <v>1033</v>
      </c>
      <c r="N330" s="5">
        <v>4</v>
      </c>
      <c r="O330" s="5">
        <v>2</v>
      </c>
      <c r="P330" s="5">
        <v>0</v>
      </c>
      <c r="Q330" s="5">
        <v>0</v>
      </c>
      <c r="R330" s="5">
        <v>1</v>
      </c>
      <c r="S330" s="5">
        <v>0</v>
      </c>
      <c r="T330" s="5">
        <v>63</v>
      </c>
      <c r="U330" s="5">
        <v>0</v>
      </c>
    </row>
    <row r="331">
      <c r="A331" s="20" t="s">
        <v>2747</v>
      </c>
      <c r="B331" s="13" t="str">
        <f>HYPERLINK("http://www.upworthy.com/this-makes-homework-look-a-whole-lot-easier","http://www.upworthy.com/this-makes-homework-look-a-whole-lot-easier")</f>
        <v>http://www.upworthy.com/this-makes-homework-look-a-whole-lot-easier</v>
      </c>
      <c r="C331" s="5">
        <v>44</v>
      </c>
      <c r="D331" s="5" t="s">
        <v>219</v>
      </c>
      <c r="E331" s="5" t="s">
        <v>219</v>
      </c>
      <c r="F331" s="5"/>
      <c r="G331" s="5" t="s">
        <v>219</v>
      </c>
      <c r="H331" s="5"/>
      <c r="I331" s="5" t="s">
        <v>219</v>
      </c>
      <c r="J331" s="5">
        <v>281</v>
      </c>
      <c r="K331" s="5">
        <v>261</v>
      </c>
      <c r="L331" s="5">
        <v>122</v>
      </c>
      <c r="M331" s="5">
        <v>1596</v>
      </c>
      <c r="N331" s="5">
        <v>5</v>
      </c>
      <c r="O331" s="5">
        <v>1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</row>
    <row r="332">
      <c r="A332" s="20" t="s">
        <v>2748</v>
      </c>
      <c r="B332" s="13" t="str">
        <f>HYPERLINK("http://www.upworthy.com/this-man-decided-to-humiliate-a-hate-group-hilarity-ensues","http://www.upworthy.com/this-man-decided-to-humiliate-a-hate-group-hilarity-ensues")</f>
        <v>http://www.upworthy.com/this-man-decided-to-humiliate-a-hate-group-hilarity-ensues</v>
      </c>
      <c r="C332" s="5">
        <v>60</v>
      </c>
      <c r="D332" s="5" t="s">
        <v>219</v>
      </c>
      <c r="E332" s="5" t="s">
        <v>219</v>
      </c>
      <c r="F332" s="5"/>
      <c r="G332" s="5" t="s">
        <v>219</v>
      </c>
      <c r="H332" s="5"/>
      <c r="I332" s="5" t="s">
        <v>219</v>
      </c>
      <c r="J332" s="5">
        <v>12292</v>
      </c>
      <c r="K332" s="5">
        <v>7949</v>
      </c>
      <c r="L332" s="5">
        <v>1589</v>
      </c>
      <c r="M332" s="5">
        <v>12572</v>
      </c>
      <c r="N332" s="5">
        <v>25</v>
      </c>
      <c r="O332" s="5">
        <v>27</v>
      </c>
      <c r="P332" s="5">
        <v>1</v>
      </c>
      <c r="Q332" s="5">
        <v>1</v>
      </c>
      <c r="R332" s="5">
        <v>5</v>
      </c>
      <c r="S332" s="5">
        <v>0</v>
      </c>
      <c r="T332" s="5">
        <v>0</v>
      </c>
      <c r="U332" s="5">
        <v>0</v>
      </c>
    </row>
    <row r="333">
      <c r="A333" s="20" t="s">
        <v>2749</v>
      </c>
      <c r="B333" s="13" t="str">
        <f>HYPERLINK("http://www.upworthy.com/this-post-used-to-be-rated-r","http://www.upworthy.com/this-post-used-to-be-rated-r")</f>
        <v>http://www.upworthy.com/this-post-used-to-be-rated-r</v>
      </c>
      <c r="C333" s="5">
        <v>31</v>
      </c>
      <c r="D333" s="5" t="s">
        <v>219</v>
      </c>
      <c r="E333" s="5" t="s">
        <v>219</v>
      </c>
      <c r="F333" s="5"/>
      <c r="G333" s="5" t="s">
        <v>219</v>
      </c>
      <c r="H333" s="5"/>
      <c r="I333" s="5" t="s">
        <v>219</v>
      </c>
      <c r="J333" s="5">
        <v>2</v>
      </c>
      <c r="K333" s="5">
        <v>1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</row>
    <row r="334">
      <c r="A334" s="20" t="s">
        <v>2750</v>
      </c>
      <c r="B334" s="13" t="str">
        <f>HYPERLINK("http://www.upworthy.com/this-proves-it-teenagers-know-everything-adults-are-morons-3","http://www.upworthy.com/this-proves-it-teenagers-know-everything-adults-are-morons-3")</f>
        <v>http://www.upworthy.com/this-proves-it-teenagers-know-everything-adults-are-morons-3</v>
      </c>
      <c r="C334" s="5">
        <v>61</v>
      </c>
      <c r="D334" s="5" t="s">
        <v>219</v>
      </c>
      <c r="E334" s="5" t="s">
        <v>219</v>
      </c>
      <c r="F334" s="5"/>
      <c r="G334" s="5" t="s">
        <v>219</v>
      </c>
      <c r="H334" s="5"/>
      <c r="I334" s="5" t="s">
        <v>219</v>
      </c>
      <c r="J334" s="5">
        <v>2447</v>
      </c>
      <c r="K334" s="5">
        <v>1476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</row>
    <row r="335">
      <c r="A335" s="20" t="s">
        <v>2751</v>
      </c>
      <c r="B335" s="13" t="str">
        <f>HYPERLINK("http://www.upworthy.com/members-of-congress-theyre-just-like-us","http://www.upworthy.com/members-of-congress-theyre-just-like-us")</f>
        <v>http://www.upworthy.com/members-of-congress-theyre-just-like-us</v>
      </c>
      <c r="C335" s="5">
        <v>44</v>
      </c>
      <c r="D335" s="5" t="s">
        <v>219</v>
      </c>
      <c r="E335" s="5" t="s">
        <v>219</v>
      </c>
      <c r="F335" s="5"/>
      <c r="G335" s="5" t="s">
        <v>219</v>
      </c>
      <c r="H335" s="5"/>
      <c r="I335" s="5" t="s">
        <v>219</v>
      </c>
      <c r="J335" s="5">
        <v>664</v>
      </c>
      <c r="K335" s="5">
        <v>632</v>
      </c>
      <c r="L335" s="5">
        <v>31</v>
      </c>
      <c r="M335" s="5">
        <v>175</v>
      </c>
      <c r="N335" s="5">
        <v>110</v>
      </c>
      <c r="O335" s="5">
        <v>2</v>
      </c>
      <c r="P335" s="5">
        <v>19</v>
      </c>
      <c r="Q335" s="5">
        <v>19</v>
      </c>
      <c r="R335" s="5">
        <v>2</v>
      </c>
      <c r="S335" s="5">
        <v>1</v>
      </c>
      <c r="T335" s="5">
        <v>0</v>
      </c>
      <c r="U335" s="5">
        <v>0</v>
      </c>
    </row>
    <row r="336">
      <c r="A336" s="20" t="s">
        <v>2752</v>
      </c>
      <c r="B336" s="13" t="str">
        <f>HYPERLINK("http://www.upworthy.com/this-school-totally-understands-the-difference-between-learning-and-education","http://www.upworthy.com/this-school-totally-understands-the-difference-between-learning-and-education")</f>
        <v>http://www.upworthy.com/this-school-totally-understands-the-difference-between-learning-and-education</v>
      </c>
      <c r="C336" s="5">
        <v>77</v>
      </c>
      <c r="D336" s="5" t="s">
        <v>219</v>
      </c>
      <c r="E336" s="5" t="s">
        <v>219</v>
      </c>
      <c r="F336" s="5"/>
      <c r="G336" s="5" t="s">
        <v>219</v>
      </c>
      <c r="H336" s="5"/>
      <c r="I336" s="5" t="s">
        <v>219</v>
      </c>
      <c r="J336" s="5">
        <v>2428</v>
      </c>
      <c r="K336" s="5">
        <v>2415</v>
      </c>
      <c r="L336" s="5">
        <v>953</v>
      </c>
      <c r="M336" s="5">
        <v>5796</v>
      </c>
      <c r="N336" s="5">
        <v>27</v>
      </c>
      <c r="O336" s="5">
        <v>13</v>
      </c>
      <c r="P336" s="5">
        <v>0</v>
      </c>
      <c r="Q336" s="5">
        <v>0</v>
      </c>
      <c r="R336" s="5">
        <v>0</v>
      </c>
      <c r="S336" s="5">
        <v>1</v>
      </c>
      <c r="T336" s="5">
        <v>0</v>
      </c>
      <c r="U336" s="5">
        <v>0</v>
      </c>
    </row>
    <row r="337">
      <c r="A337" s="20" t="s">
        <v>2753</v>
      </c>
      <c r="B337" s="13" t="str">
        <f>HYPERLINK("http://www.upworthy.com/this-simulation-of-the-known-universe-does-not-disappoint","http://www.upworthy.com/this-simulation-of-the-known-universe-does-not-disappoint")</f>
        <v>http://www.upworthy.com/this-simulation-of-the-known-universe-does-not-disappoint</v>
      </c>
      <c r="C337" s="5">
        <v>57</v>
      </c>
      <c r="D337" s="5" t="s">
        <v>219</v>
      </c>
      <c r="E337" s="5" t="s">
        <v>219</v>
      </c>
      <c r="F337" s="5"/>
      <c r="G337" s="5" t="s">
        <v>219</v>
      </c>
      <c r="H337" s="5"/>
      <c r="I337" s="5" t="s">
        <v>219</v>
      </c>
      <c r="J337" s="5">
        <v>12036</v>
      </c>
      <c r="K337" s="5">
        <v>8197</v>
      </c>
      <c r="L337" s="5">
        <v>1153</v>
      </c>
      <c r="M337" s="5">
        <v>10416</v>
      </c>
      <c r="N337" s="5">
        <v>23</v>
      </c>
      <c r="O337" s="5">
        <v>2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</row>
    <row r="338">
      <c r="A338" s="20" t="s">
        <v>2754</v>
      </c>
      <c r="B338" s="13" t="str">
        <f>HYPERLINK("http://www.upworthy.com/this-unique-attempt-at-suicide-prevention-is-also-totally-beautiful","http://www.upworthy.com/this-unique-attempt-at-suicide-prevention-is-also-totally-beautiful")</f>
        <v>http://www.upworthy.com/this-unique-attempt-at-suicide-prevention-is-also-totally-beautiful</v>
      </c>
      <c r="C338" s="5">
        <v>67</v>
      </c>
      <c r="D338" s="5" t="s">
        <v>219</v>
      </c>
      <c r="E338" s="5" t="s">
        <v>219</v>
      </c>
      <c r="F338" s="5"/>
      <c r="G338" s="5" t="s">
        <v>219</v>
      </c>
      <c r="H338" s="5"/>
      <c r="I338" s="5" t="s">
        <v>219</v>
      </c>
      <c r="J338" s="5">
        <v>218</v>
      </c>
      <c r="K338" s="5">
        <v>339</v>
      </c>
      <c r="L338" s="5">
        <v>87</v>
      </c>
      <c r="M338" s="5">
        <v>330</v>
      </c>
      <c r="N338" s="5">
        <v>1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</row>
    <row r="339">
      <c r="A339" s="20" t="s">
        <v>2755</v>
      </c>
      <c r="B339" s="13" t="str">
        <f>HYPERLINK("http://www.upworthy.com/this-video-makes-me-want-to-be-a-rocket-scientist","http://www.upworthy.com/this-video-makes-me-want-to-be-a-rocket-scientist")</f>
        <v>http://www.upworthy.com/this-video-makes-me-want-to-be-a-rocket-scientist</v>
      </c>
      <c r="C339" s="5">
        <v>50</v>
      </c>
      <c r="D339" s="5" t="s">
        <v>219</v>
      </c>
      <c r="E339" s="5" t="s">
        <v>219</v>
      </c>
      <c r="F339" s="5"/>
      <c r="G339" s="5" t="s">
        <v>219</v>
      </c>
      <c r="H339" s="5"/>
      <c r="I339" s="5" t="s">
        <v>219</v>
      </c>
      <c r="J339" s="5">
        <v>8</v>
      </c>
      <c r="K339" s="5">
        <v>13</v>
      </c>
      <c r="L339" s="5">
        <v>251</v>
      </c>
      <c r="M339" s="5">
        <v>2016</v>
      </c>
      <c r="N339" s="5">
        <v>15</v>
      </c>
      <c r="O339" s="5">
        <v>9</v>
      </c>
      <c r="P339" s="5">
        <v>4</v>
      </c>
      <c r="Q339" s="5">
        <v>4</v>
      </c>
      <c r="R339" s="5">
        <v>0</v>
      </c>
      <c r="S339" s="5">
        <v>0</v>
      </c>
      <c r="T339" s="5">
        <v>0</v>
      </c>
      <c r="U339" s="5">
        <v>0</v>
      </c>
    </row>
    <row r="340">
      <c r="A340" s="20" t="s">
        <v>2756</v>
      </c>
      <c r="B340" s="13" t="str">
        <f>HYPERLINK("http://www.upworthy.com/this-video-would-have-made-even-neil-armstrong-cry","http://www.upworthy.com/this-video-would-have-made-even-neil-armstrong-cry")</f>
        <v>http://www.upworthy.com/this-video-would-have-made-even-neil-armstrong-cry</v>
      </c>
      <c r="C340" s="5">
        <v>51</v>
      </c>
      <c r="D340" s="5" t="s">
        <v>219</v>
      </c>
      <c r="E340" s="5" t="s">
        <v>219</v>
      </c>
      <c r="F340" s="5"/>
      <c r="G340" s="5" t="s">
        <v>219</v>
      </c>
      <c r="H340" s="5"/>
      <c r="I340" s="5" t="s">
        <v>219</v>
      </c>
      <c r="J340" s="5">
        <v>21</v>
      </c>
      <c r="K340" s="5">
        <v>74</v>
      </c>
      <c r="L340" s="5">
        <v>572</v>
      </c>
      <c r="M340" s="5">
        <v>2121</v>
      </c>
      <c r="N340" s="5">
        <v>2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</row>
    <row r="341">
      <c r="A341" s="20" t="s">
        <v>2757</v>
      </c>
      <c r="B341" s="13" t="str">
        <f>HYPERLINK("http://www.upworthy.com/this-womans-beef-with-prettiness-will-leave-you-speechless","http://www.upworthy.com/this-womans-beef-with-prettiness-will-leave-you-speechless")</f>
        <v>http://www.upworthy.com/this-womans-beef-with-prettiness-will-leave-you-speechless</v>
      </c>
      <c r="C341" s="5">
        <v>59</v>
      </c>
      <c r="D341" s="5" t="s">
        <v>219</v>
      </c>
      <c r="E341" s="5" t="s">
        <v>219</v>
      </c>
      <c r="F341" s="5"/>
      <c r="G341" s="5" t="s">
        <v>219</v>
      </c>
      <c r="H341" s="5"/>
      <c r="I341" s="5" t="s">
        <v>219</v>
      </c>
      <c r="J341" s="5">
        <v>0</v>
      </c>
      <c r="K341" s="5">
        <v>0</v>
      </c>
      <c r="L341" s="5">
        <v>7372</v>
      </c>
      <c r="M341" s="5">
        <v>43316</v>
      </c>
      <c r="N341" s="5">
        <v>107</v>
      </c>
      <c r="O341" s="5">
        <v>782</v>
      </c>
      <c r="P341" s="5">
        <v>7</v>
      </c>
      <c r="Q341" s="5">
        <v>7</v>
      </c>
      <c r="R341" s="5">
        <v>7</v>
      </c>
      <c r="S341" s="5">
        <v>0</v>
      </c>
      <c r="T341" s="5">
        <v>1</v>
      </c>
      <c r="U341" s="5">
        <v>0</v>
      </c>
    </row>
    <row r="342">
      <c r="A342" s="20" t="s">
        <v>2758</v>
      </c>
      <c r="B342" s="13" t="str">
        <f>HYPERLINK("http://www.upworthy.com/three-minds-a-failing-system-and-one-uncomfortable-truth","http://www.upworthy.com/three-minds-a-failing-system-and-one-uncomfortable-truth")</f>
        <v>http://www.upworthy.com/three-minds-a-failing-system-and-one-uncomfortable-truth</v>
      </c>
      <c r="C342" s="5">
        <v>58</v>
      </c>
      <c r="D342" s="5" t="s">
        <v>219</v>
      </c>
      <c r="E342" s="5" t="s">
        <v>219</v>
      </c>
      <c r="F342" s="5"/>
      <c r="G342" s="5" t="s">
        <v>219</v>
      </c>
      <c r="H342" s="5"/>
      <c r="I342" s="5" t="s">
        <v>219</v>
      </c>
      <c r="J342" s="5">
        <v>628</v>
      </c>
      <c r="K342" s="5">
        <v>658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</row>
    <row r="343">
      <c r="A343" s="20" t="s">
        <v>2759</v>
      </c>
      <c r="B343" s="13" t="str">
        <f>HYPERLINK("http://www.upworthy.com/today-is-a-victory-for-this-woman","http://www.upworthy.com/today-is-a-victory-for-this-woman")</f>
        <v>http://www.upworthy.com/today-is-a-victory-for-this-woman</v>
      </c>
      <c r="C343" s="5">
        <v>34</v>
      </c>
      <c r="D343" s="5" t="s">
        <v>219</v>
      </c>
      <c r="E343" s="5" t="s">
        <v>219</v>
      </c>
      <c r="F343" s="5"/>
      <c r="G343" s="5" t="s">
        <v>219</v>
      </c>
      <c r="H343" s="5"/>
      <c r="I343" s="5" t="s">
        <v>219</v>
      </c>
      <c r="J343" s="5">
        <v>617</v>
      </c>
      <c r="K343" s="5">
        <v>176</v>
      </c>
      <c r="L343" s="5">
        <v>15</v>
      </c>
      <c r="M343" s="5">
        <v>243</v>
      </c>
      <c r="N343" s="5">
        <v>4</v>
      </c>
      <c r="O343" s="5">
        <v>1</v>
      </c>
      <c r="P343" s="5">
        <v>0</v>
      </c>
      <c r="Q343" s="5">
        <v>0</v>
      </c>
      <c r="R343" s="5">
        <v>0</v>
      </c>
      <c r="S343" s="5">
        <v>0</v>
      </c>
      <c r="T343" s="5">
        <v>11</v>
      </c>
      <c r="U343" s="5">
        <v>0</v>
      </c>
    </row>
    <row r="344">
      <c r="A344" s="20" t="s">
        <v>2760</v>
      </c>
      <c r="B344" s="13" t="str">
        <f>HYPERLINK("http://www.upworthy.com/god-didnt-make-lesbians-really-then-who-did-enlighten-me","http://www.upworthy.com/god-didnt-make-lesbians-really-then-who-did-enlighten-me")</f>
        <v>http://www.upworthy.com/god-didnt-make-lesbians-really-then-who-did-enlighten-me</v>
      </c>
      <c r="C344" s="5">
        <v>51</v>
      </c>
      <c r="D344" s="5" t="s">
        <v>219</v>
      </c>
      <c r="E344" s="5" t="s">
        <v>218</v>
      </c>
      <c r="F344" s="5"/>
      <c r="G344" s="5" t="s">
        <v>219</v>
      </c>
      <c r="H344" s="5"/>
      <c r="I344" s="5" t="s">
        <v>219</v>
      </c>
      <c r="J344" s="5">
        <v>379</v>
      </c>
      <c r="K344" s="5">
        <v>140</v>
      </c>
      <c r="L344" s="5">
        <v>317</v>
      </c>
      <c r="M344" s="5">
        <v>2877</v>
      </c>
      <c r="N344" s="5">
        <v>5</v>
      </c>
      <c r="O344" s="5">
        <v>3</v>
      </c>
      <c r="P344" s="5">
        <v>0</v>
      </c>
      <c r="Q344" s="5">
        <v>0</v>
      </c>
      <c r="R344" s="5">
        <v>2</v>
      </c>
      <c r="S344" s="5">
        <v>0</v>
      </c>
      <c r="T344" s="5">
        <v>0</v>
      </c>
      <c r="U344" s="5">
        <v>0</v>
      </c>
    </row>
    <row r="345">
      <c r="A345" s="20" t="s">
        <v>2761</v>
      </c>
      <c r="B345" s="13" t="str">
        <f>HYPERLINK("http://www.upworthy.com/tvs-dirty-little-secret","http://www.upworthy.com/tvs-dirty-little-secret")</f>
        <v>http://www.upworthy.com/tvs-dirty-little-secret</v>
      </c>
      <c r="C345" s="5">
        <v>25</v>
      </c>
      <c r="D345" s="5" t="s">
        <v>219</v>
      </c>
      <c r="E345" s="5" t="s">
        <v>219</v>
      </c>
      <c r="F345" s="5"/>
      <c r="G345" s="5" t="s">
        <v>219</v>
      </c>
      <c r="H345" s="5"/>
      <c r="I345" s="5" t="s">
        <v>219</v>
      </c>
      <c r="J345" s="5">
        <v>35</v>
      </c>
      <c r="K345" s="5">
        <v>907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</row>
    <row r="346">
      <c r="A346" s="20" t="s">
        <v>2762</v>
      </c>
      <c r="B346" s="13" t="str">
        <f>HYPERLINK("http://www.upworthy.com/two-giant-steps-for-man-two-shocking-prices-for-mankind","http://www.upworthy.com/two-giant-steps-for-man-two-shocking-prices-for-mankind")</f>
        <v>http://www.upworthy.com/two-giant-steps-for-man-two-shocking-prices-for-mankind</v>
      </c>
      <c r="C346" s="5">
        <v>56</v>
      </c>
      <c r="D346" s="5" t="s">
        <v>219</v>
      </c>
      <c r="E346" s="5" t="s">
        <v>219</v>
      </c>
      <c r="F346" s="5"/>
      <c r="G346" s="5" t="s">
        <v>219</v>
      </c>
      <c r="H346" s="5"/>
      <c r="I346" s="5" t="s">
        <v>219</v>
      </c>
      <c r="J346" s="5">
        <v>347</v>
      </c>
      <c r="K346" s="5">
        <v>625</v>
      </c>
      <c r="L346" s="5">
        <v>195</v>
      </c>
      <c r="M346" s="5">
        <v>1823</v>
      </c>
      <c r="N346" s="5">
        <v>10</v>
      </c>
      <c r="O346" s="5">
        <v>3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</row>
    <row r="347">
      <c r="A347" s="20" t="s">
        <v>2763</v>
      </c>
      <c r="B347" s="13" t="str">
        <f>HYPERLINK("http://www.upworthy.com/um-how-close-are-we-to-being-able-to-live-on-mars-cause-we-might-need-to-move-so","http://www.upworthy.com/um-how-close-are-we-to-being-able-to-live-on-mars-cause-we-might-need-to-move-so")</f>
        <v>http://www.upworthy.com/um-how-close-are-we-to-being-able-to-live-on-mars-cause-we-might-need-to-move-so</v>
      </c>
      <c r="C347" s="5">
        <v>86</v>
      </c>
      <c r="D347" s="5" t="s">
        <v>219</v>
      </c>
      <c r="E347" s="5" t="s">
        <v>218</v>
      </c>
      <c r="F347" s="5"/>
      <c r="G347" s="5" t="s">
        <v>219</v>
      </c>
      <c r="H347" s="5"/>
      <c r="I347" s="5" t="s">
        <v>219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</row>
    <row r="348">
      <c r="A348" s="20" t="s">
        <v>2764</v>
      </c>
      <c r="B348" s="13" t="str">
        <f>HYPERLINK("http://blog.upworthy.com/image/32242983205","http://blog.upworthy.com/image/32242983205")</f>
        <v>http://blog.upworthy.com/image/32242983205</v>
      </c>
      <c r="C348" s="5">
        <v>23</v>
      </c>
      <c r="D348" s="5" t="s">
        <v>219</v>
      </c>
      <c r="E348" s="5" t="s">
        <v>219</v>
      </c>
      <c r="F348" s="5"/>
      <c r="G348" s="5" t="s">
        <v>219</v>
      </c>
      <c r="H348" s="5"/>
      <c r="I348" s="5" t="s">
        <v>219</v>
      </c>
      <c r="J348" s="5">
        <v>0</v>
      </c>
      <c r="K348" s="5">
        <v>0</v>
      </c>
      <c r="L348" s="5">
        <v>143</v>
      </c>
      <c r="M348" s="5">
        <v>1405</v>
      </c>
      <c r="N348" s="5">
        <v>4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</row>
    <row r="349">
      <c r="A349" s="20" t="s">
        <v>2765</v>
      </c>
      <c r="B349" s="13" t="str">
        <f>HYPERLINK("http://www.upworthy.com/upworthy-netroots-nation-10-ways-to-win-the-internets","http://www.upworthy.com/upworthy-netroots-nation-10-ways-to-win-the-internets")</f>
        <v>http://www.upworthy.com/upworthy-netroots-nation-10-ways-to-win-the-internets</v>
      </c>
      <c r="C349" s="5">
        <v>54</v>
      </c>
      <c r="D349" s="5" t="s">
        <v>219</v>
      </c>
      <c r="E349" s="5" t="s">
        <v>219</v>
      </c>
      <c r="F349" s="5"/>
      <c r="G349" s="5" t="s">
        <v>219</v>
      </c>
      <c r="H349" s="5"/>
      <c r="I349" s="5" t="s">
        <v>219</v>
      </c>
      <c r="J349" s="5">
        <v>8</v>
      </c>
      <c r="K349" s="5">
        <v>19</v>
      </c>
      <c r="L349" s="5">
        <v>2</v>
      </c>
      <c r="M349" s="5">
        <v>23</v>
      </c>
      <c r="N349" s="5">
        <v>0</v>
      </c>
      <c r="O349" s="5">
        <v>0</v>
      </c>
      <c r="P349" s="5">
        <v>2</v>
      </c>
      <c r="Q349" s="5">
        <v>2</v>
      </c>
      <c r="R349" s="5">
        <v>0</v>
      </c>
      <c r="S349" s="5">
        <v>0</v>
      </c>
      <c r="T349" s="5">
        <v>0</v>
      </c>
      <c r="U349" s="5">
        <v>0</v>
      </c>
    </row>
    <row r="350">
      <c r="A350" s="20" t="s">
        <v>2766</v>
      </c>
      <c r="B350" s="13" t="str">
        <f>HYPERLINK("http://www.upworthy.com/video-net-neutrality-explained-in-under-2-minutes","http://www.upworthy.com/video-net-neutrality-explained-in-under-2-minutes")</f>
        <v>http://www.upworthy.com/video-net-neutrality-explained-in-under-2-minutes</v>
      </c>
      <c r="C350" s="5">
        <v>53</v>
      </c>
      <c r="D350" s="5" t="s">
        <v>219</v>
      </c>
      <c r="E350" s="5" t="s">
        <v>219</v>
      </c>
      <c r="F350" s="5"/>
      <c r="G350" s="5" t="s">
        <v>219</v>
      </c>
      <c r="H350" s="5"/>
      <c r="I350" s="5" t="s">
        <v>219</v>
      </c>
      <c r="J350" s="5">
        <v>6</v>
      </c>
      <c r="K350" s="5">
        <v>20</v>
      </c>
      <c r="L350" s="5">
        <v>22</v>
      </c>
      <c r="M350" s="5">
        <v>412</v>
      </c>
      <c r="N350" s="5">
        <v>5</v>
      </c>
      <c r="O350" s="5">
        <v>0</v>
      </c>
      <c r="P350" s="5">
        <v>1</v>
      </c>
      <c r="Q350" s="5">
        <v>1</v>
      </c>
      <c r="R350" s="5">
        <v>0</v>
      </c>
      <c r="S350" s="5">
        <v>0</v>
      </c>
      <c r="T350" s="5">
        <v>1</v>
      </c>
      <c r="U350" s="5">
        <v>0</v>
      </c>
    </row>
    <row r="351">
      <c r="A351" s="20" t="s">
        <v>2767</v>
      </c>
      <c r="B351" s="13" t="str">
        <f>HYPERLINK("http://www.upworthy.com/video-one-mans-clever-way-to-help-the-homeless","http://www.upworthy.com/video-one-mans-clever-way-to-help-the-homeless")</f>
        <v>http://www.upworthy.com/video-one-mans-clever-way-to-help-the-homeless</v>
      </c>
      <c r="C351" s="5">
        <v>49</v>
      </c>
      <c r="D351" s="5" t="s">
        <v>219</v>
      </c>
      <c r="E351" s="5" t="s">
        <v>219</v>
      </c>
      <c r="F351" s="5"/>
      <c r="G351" s="5" t="s">
        <v>219</v>
      </c>
      <c r="H351" s="5"/>
      <c r="I351" s="5" t="s">
        <v>219</v>
      </c>
      <c r="J351" s="5">
        <v>1</v>
      </c>
      <c r="K351" s="5">
        <v>4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</row>
    <row r="352">
      <c r="A352" s="20" t="s">
        <v>2768</v>
      </c>
      <c r="B352" s="13" t="str">
        <f>HYPERLINK("http://www.upworthy.com/shit-politicians-say-about-black-people","http://www.upworthy.com/shit-politicians-say-about-black-people")</f>
        <v>http://www.upworthy.com/shit-politicians-say-about-black-people</v>
      </c>
      <c r="C352" s="5">
        <v>47</v>
      </c>
      <c r="D352" s="5" t="s">
        <v>219</v>
      </c>
      <c r="E352" s="5" t="s">
        <v>219</v>
      </c>
      <c r="F352" s="5"/>
      <c r="G352" s="5" t="s">
        <v>219</v>
      </c>
      <c r="H352" s="5"/>
      <c r="I352" s="5" t="s">
        <v>219</v>
      </c>
      <c r="J352" s="5">
        <v>0</v>
      </c>
      <c r="K352" s="5">
        <v>0</v>
      </c>
      <c r="L352" s="5">
        <v>501</v>
      </c>
      <c r="M352" s="5">
        <v>4280</v>
      </c>
      <c r="N352" s="5">
        <v>14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</row>
    <row r="353">
      <c r="A353" s="20" t="s">
        <v>2769</v>
      </c>
      <c r="B353" s="13" t="str">
        <f>HYPERLINK("http://www.upworthy.com/video-the-boy-who-harnessed-the-wind","http://www.upworthy.com/video-the-boy-who-harnessed-the-wind")</f>
        <v>http://www.upworthy.com/video-the-boy-who-harnessed-the-wind</v>
      </c>
      <c r="C353" s="5">
        <v>38</v>
      </c>
      <c r="D353" s="5" t="s">
        <v>219</v>
      </c>
      <c r="E353" s="5" t="s">
        <v>219</v>
      </c>
      <c r="F353" s="5"/>
      <c r="G353" s="5" t="s">
        <v>219</v>
      </c>
      <c r="H353" s="5"/>
      <c r="I353" s="5" t="s">
        <v>219</v>
      </c>
      <c r="J353" s="5">
        <v>0</v>
      </c>
      <c r="K353" s="5">
        <v>0</v>
      </c>
      <c r="L353" s="5">
        <v>1155</v>
      </c>
      <c r="M353" s="5">
        <v>8473</v>
      </c>
      <c r="N353" s="5">
        <v>18</v>
      </c>
      <c r="O353" s="5">
        <v>4</v>
      </c>
      <c r="P353" s="5">
        <v>0</v>
      </c>
      <c r="Q353" s="5">
        <v>0</v>
      </c>
      <c r="R353" s="5">
        <v>1</v>
      </c>
      <c r="S353" s="5">
        <v>1</v>
      </c>
      <c r="T353" s="5">
        <v>15</v>
      </c>
      <c r="U353" s="5">
        <v>0</v>
      </c>
    </row>
    <row r="354">
      <c r="A354" s="20" t="s">
        <v>2770</v>
      </c>
      <c r="B354" s="13" t="str">
        <f>HYPERLINK("http://www.upworthy.com/video-watch-this-and-be-prepared-to-change-what-youre-doing-with-your-life","http://www.upworthy.com/video-watch-this-and-be-prepared-to-change-what-youre-doing-with-your-life")</f>
        <v>http://www.upworthy.com/video-watch-this-and-be-prepared-to-change-what-youre-doing-with-your-life</v>
      </c>
      <c r="C354" s="5">
        <v>65</v>
      </c>
      <c r="D354" s="5" t="s">
        <v>219</v>
      </c>
      <c r="E354" s="5" t="s">
        <v>219</v>
      </c>
      <c r="F354" s="5"/>
      <c r="G354" s="5" t="s">
        <v>219</v>
      </c>
      <c r="H354" s="5"/>
      <c r="I354" s="5" t="s">
        <v>219</v>
      </c>
      <c r="J354" s="5">
        <v>2</v>
      </c>
      <c r="K354" s="5">
        <v>2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</row>
    <row r="355">
      <c r="A355" s="20" t="s">
        <v>2771</v>
      </c>
      <c r="B355" s="13" t="str">
        <f>HYPERLINK("http://www.upworthy.com/viral-video-alert-what-color-is-a-mirror","http://www.upworthy.com/viral-video-alert-what-color-is-a-mirror")</f>
        <v>http://www.upworthy.com/viral-video-alert-what-color-is-a-mirror</v>
      </c>
      <c r="C355" s="5">
        <v>43</v>
      </c>
      <c r="D355" s="5" t="s">
        <v>219</v>
      </c>
      <c r="E355" s="5" t="s">
        <v>218</v>
      </c>
      <c r="F355" s="5"/>
      <c r="G355" s="5" t="s">
        <v>219</v>
      </c>
      <c r="H355" s="5"/>
      <c r="I355" s="5" t="s">
        <v>219</v>
      </c>
      <c r="J355" s="5">
        <v>101</v>
      </c>
      <c r="K355" s="5">
        <v>82</v>
      </c>
      <c r="L355" s="5">
        <v>3627</v>
      </c>
      <c r="M355" s="5">
        <v>18938</v>
      </c>
      <c r="N355" s="5">
        <v>75</v>
      </c>
      <c r="O355" s="5">
        <v>8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</row>
    <row r="356">
      <c r="A356" s="20" t="s">
        <v>2772</v>
      </c>
      <c r="B356" s="13" t="str">
        <f>HYPERLINK("http://www.upworthy.com/wait-banksy-doesnt-believe-in-global-warming","http://www.upworthy.com/wait-banksy-doesnt-believe-in-global-warming")</f>
        <v>http://www.upworthy.com/wait-banksy-doesnt-believe-in-global-warming</v>
      </c>
      <c r="C356" s="5">
        <v>48</v>
      </c>
      <c r="D356" s="5" t="s">
        <v>219</v>
      </c>
      <c r="E356" s="5" t="s">
        <v>218</v>
      </c>
      <c r="F356" s="5"/>
      <c r="G356" s="5" t="s">
        <v>219</v>
      </c>
      <c r="H356" s="5"/>
      <c r="I356" s="5" t="s">
        <v>219</v>
      </c>
      <c r="J356" s="5">
        <v>1212</v>
      </c>
      <c r="K356" s="5">
        <v>576</v>
      </c>
      <c r="L356" s="5">
        <v>2</v>
      </c>
      <c r="M356" s="5">
        <v>1602</v>
      </c>
      <c r="N356" s="5">
        <v>20</v>
      </c>
      <c r="O356" s="5">
        <v>2</v>
      </c>
      <c r="P356" s="5">
        <v>2</v>
      </c>
      <c r="Q356" s="5">
        <v>2</v>
      </c>
      <c r="R356" s="5">
        <v>0</v>
      </c>
      <c r="S356" s="5">
        <v>0</v>
      </c>
      <c r="T356" s="5">
        <v>0</v>
      </c>
      <c r="U356" s="5">
        <v>0</v>
      </c>
    </row>
    <row r="357">
      <c r="A357" s="20" t="s">
        <v>2772</v>
      </c>
      <c r="B357" s="13" t="str">
        <f>HYPERLINK("http://www.upworthy.com/wait-banksy-doesnt-believe-in-global-warming","http://www.upworthy.com/wait-banksy-doesnt-believe-in-global-warming")</f>
        <v>http://www.upworthy.com/wait-banksy-doesnt-believe-in-global-warming</v>
      </c>
      <c r="C357" s="5">
        <v>48</v>
      </c>
      <c r="D357" s="5" t="s">
        <v>219</v>
      </c>
      <c r="E357" s="5" t="s">
        <v>218</v>
      </c>
      <c r="F357" s="5"/>
      <c r="G357" s="5" t="s">
        <v>219</v>
      </c>
      <c r="H357" s="5"/>
      <c r="I357" s="5" t="s">
        <v>219</v>
      </c>
      <c r="J357" s="5">
        <v>1212</v>
      </c>
      <c r="K357" s="5">
        <v>576</v>
      </c>
      <c r="L357" s="5">
        <v>380</v>
      </c>
      <c r="M357" s="5">
        <v>3123</v>
      </c>
      <c r="N357" s="5">
        <v>4</v>
      </c>
      <c r="O357" s="5">
        <v>4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</row>
    <row r="358">
      <c r="A358" s="20" t="s">
        <v>2773</v>
      </c>
      <c r="B358" s="13" t="str">
        <f>HYPERLINK("http://www.upworthy.com/wanna-see-how-the-treasury-department-can-give-a-broken-congress-the-finger","http://www.upworthy.com/wanna-see-how-the-treasury-department-can-give-a-broken-congress-the-finger")</f>
        <v>http://www.upworthy.com/wanna-see-how-the-treasury-department-can-give-a-broken-congress-the-finger</v>
      </c>
      <c r="C358" s="5">
        <v>76</v>
      </c>
      <c r="D358" s="5" t="s">
        <v>219</v>
      </c>
      <c r="E358" s="5" t="s">
        <v>218</v>
      </c>
      <c r="F358" s="5"/>
      <c r="G358" s="5" t="s">
        <v>219</v>
      </c>
      <c r="H358" s="5"/>
      <c r="I358" s="5" t="s">
        <v>219</v>
      </c>
      <c r="J358" s="5">
        <v>250</v>
      </c>
      <c r="K358" s="5">
        <v>109</v>
      </c>
      <c r="L358" s="5">
        <v>49</v>
      </c>
      <c r="M358" s="5">
        <v>606</v>
      </c>
      <c r="N358" s="5">
        <v>5</v>
      </c>
      <c r="O358" s="5">
        <v>1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</row>
    <row r="359">
      <c r="A359" s="20" t="s">
        <v>2774</v>
      </c>
      <c r="B359" s="13" t="str">
        <f>HYPERLINK("http://www.upworthy.com/watch-a-lesbian-attack-the-word-gay","http://www.upworthy.com/watch-a-lesbian-attack-the-word-gay")</f>
        <v>http://www.upworthy.com/watch-a-lesbian-attack-the-word-gay</v>
      </c>
      <c r="C359" s="5">
        <v>38</v>
      </c>
      <c r="D359" s="5" t="s">
        <v>219</v>
      </c>
      <c r="E359" s="5" t="s">
        <v>219</v>
      </c>
      <c r="F359" s="5"/>
      <c r="G359" s="5" t="s">
        <v>219</v>
      </c>
      <c r="H359" s="5"/>
      <c r="I359" s="5" t="s">
        <v>218</v>
      </c>
      <c r="J359" s="5">
        <v>108251</v>
      </c>
      <c r="K359" s="5">
        <v>66303</v>
      </c>
      <c r="L359" s="5">
        <v>137</v>
      </c>
      <c r="M359" s="5">
        <v>1109</v>
      </c>
      <c r="N359" s="5">
        <v>6</v>
      </c>
      <c r="O359" s="5">
        <v>4</v>
      </c>
      <c r="P359" s="5">
        <v>5</v>
      </c>
      <c r="Q359" s="5">
        <v>5</v>
      </c>
      <c r="R359" s="5">
        <v>0</v>
      </c>
      <c r="S359" s="5">
        <v>0</v>
      </c>
      <c r="T359" s="5">
        <v>0</v>
      </c>
      <c r="U359" s="5">
        <v>0</v>
      </c>
    </row>
    <row r="360">
      <c r="A360" s="20" t="s">
        <v>2775</v>
      </c>
      <c r="B360" s="13" t="str">
        <f>HYPERLINK("http://www.upworthy.com/watch-the-kindest-smackdown-ive-ever-seen","http://www.upworthy.com/watch-the-kindest-smackdown-ive-ever-seen")</f>
        <v>http://www.upworthy.com/watch-the-kindest-smackdown-ive-ever-seen</v>
      </c>
      <c r="C360" s="5">
        <v>43</v>
      </c>
      <c r="D360" s="5" t="s">
        <v>219</v>
      </c>
      <c r="E360" s="5" t="s">
        <v>219</v>
      </c>
      <c r="F360" s="5"/>
      <c r="G360" s="5" t="s">
        <v>219</v>
      </c>
      <c r="H360" s="5"/>
      <c r="I360" s="5" t="s">
        <v>219</v>
      </c>
      <c r="J360" s="5">
        <v>2080</v>
      </c>
      <c r="K360" s="5">
        <v>1687</v>
      </c>
      <c r="L360" s="5">
        <v>416</v>
      </c>
      <c r="M360" s="5">
        <v>4086</v>
      </c>
      <c r="N360" s="5">
        <v>14</v>
      </c>
      <c r="O360" s="5">
        <v>7</v>
      </c>
      <c r="P360" s="5">
        <v>0</v>
      </c>
      <c r="Q360" s="5">
        <v>0</v>
      </c>
      <c r="R360" s="5">
        <v>2</v>
      </c>
      <c r="S360" s="5">
        <v>0</v>
      </c>
      <c r="T360" s="5">
        <v>0</v>
      </c>
      <c r="U360" s="5">
        <v>0</v>
      </c>
    </row>
    <row r="361">
      <c r="A361" s="20" t="s">
        <v>2776</v>
      </c>
      <c r="B361" s="13" t="str">
        <f>HYPERLINK("http://www.upworthy.com/watch-this-incredible-young-woman-render-jon-stewart-speechless","http://www.upworthy.com/watch-this-incredible-young-woman-render-jon-stewart-speechless")</f>
        <v>http://www.upworthy.com/watch-this-incredible-young-woman-render-jon-stewart-speechless</v>
      </c>
      <c r="C361" s="5">
        <v>63</v>
      </c>
      <c r="D361" s="5" t="s">
        <v>219</v>
      </c>
      <c r="E361" s="5" t="s">
        <v>219</v>
      </c>
      <c r="F361" s="5"/>
      <c r="G361" s="5" t="s">
        <v>219</v>
      </c>
      <c r="H361" s="5"/>
      <c r="I361" s="5" t="s">
        <v>219</v>
      </c>
      <c r="J361" s="5">
        <v>419518</v>
      </c>
      <c r="K361" s="5">
        <v>142574</v>
      </c>
      <c r="L361" s="5">
        <v>5486</v>
      </c>
      <c r="M361" s="5">
        <v>32112</v>
      </c>
      <c r="N361" s="5">
        <v>61</v>
      </c>
      <c r="O361" s="5">
        <v>63</v>
      </c>
      <c r="P361" s="5">
        <v>2</v>
      </c>
      <c r="Q361" s="5">
        <v>2</v>
      </c>
      <c r="R361" s="5">
        <v>26</v>
      </c>
      <c r="S361" s="5">
        <v>4</v>
      </c>
      <c r="T361" s="5">
        <v>1</v>
      </c>
      <c r="U361" s="5">
        <v>0</v>
      </c>
    </row>
    <row r="362">
      <c r="A362" s="20" t="s">
        <v>2777</v>
      </c>
      <c r="B362" s="13" t="str">
        <f>HYPERLINK("http://www.upworthy.com/watch-this-video-to-stare-at-jon-hamm-for-a-while-and-also-get-some-life-advice","http://www.upworthy.com/watch-this-video-to-stare-at-jon-hamm-for-a-while-and-also-get-some-life-advice")</f>
        <v>http://www.upworthy.com/watch-this-video-to-stare-at-jon-hamm-for-a-while-and-also-get-some-life-advice</v>
      </c>
      <c r="C362" s="5">
        <v>80</v>
      </c>
      <c r="D362" s="5" t="s">
        <v>219</v>
      </c>
      <c r="E362" s="5" t="s">
        <v>219</v>
      </c>
      <c r="F362" s="5"/>
      <c r="G362" s="5" t="s">
        <v>219</v>
      </c>
      <c r="H362" s="5"/>
      <c r="I362" s="5" t="s">
        <v>219</v>
      </c>
      <c r="J362" s="5">
        <v>0</v>
      </c>
      <c r="K362" s="5">
        <v>0</v>
      </c>
      <c r="L362" s="5">
        <v>3</v>
      </c>
      <c r="M362" s="5">
        <v>56</v>
      </c>
      <c r="N362" s="5">
        <v>1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55</v>
      </c>
      <c r="U362" s="5">
        <v>0</v>
      </c>
    </row>
    <row r="363">
      <c r="A363" s="20" t="s">
        <v>2778</v>
      </c>
      <c r="B363" s="13" t="str">
        <f>HYPERLINK("http://www.upworthy.com/watch-ewan-mcgregors-perfect-response-to-a-casually-homophobic-question","http://www.upworthy.com/watch-ewan-mcgregors-perfect-response-to-a-casually-homophobic-question")</f>
        <v>http://www.upworthy.com/watch-ewan-mcgregors-perfect-response-to-a-casually-homophobic-question</v>
      </c>
      <c r="C363" s="5">
        <v>73</v>
      </c>
      <c r="D363" s="5" t="s">
        <v>219</v>
      </c>
      <c r="E363" s="5" t="s">
        <v>219</v>
      </c>
      <c r="F363" s="5"/>
      <c r="G363" s="5" t="s">
        <v>219</v>
      </c>
      <c r="H363" s="5"/>
      <c r="I363" s="5" t="s">
        <v>219</v>
      </c>
      <c r="J363" s="5">
        <v>8675</v>
      </c>
      <c r="K363" s="5">
        <v>1992</v>
      </c>
      <c r="L363" s="5">
        <v>472</v>
      </c>
      <c r="M363" s="5">
        <v>4395</v>
      </c>
      <c r="N363" s="5">
        <v>4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</row>
    <row r="364">
      <c r="A364" s="20" t="s">
        <v>2779</v>
      </c>
      <c r="B364" s="13" t="str">
        <f>HYPERLINK("http://www.upworthy.com/watch-how-to-freak-out-98-of-america","http://www.upworthy.com/watch-how-to-freak-out-98-of-america")</f>
        <v>http://www.upworthy.com/watch-how-to-freak-out-98-of-america</v>
      </c>
      <c r="C364" s="5">
        <v>39</v>
      </c>
      <c r="D364" s="5" t="s">
        <v>219</v>
      </c>
      <c r="E364" s="5" t="s">
        <v>219</v>
      </c>
      <c r="F364" s="5"/>
      <c r="G364" s="5" t="s">
        <v>219</v>
      </c>
      <c r="H364" s="5"/>
      <c r="I364" s="5" t="s">
        <v>219</v>
      </c>
      <c r="J364" s="5">
        <v>2990</v>
      </c>
      <c r="K364" s="5">
        <v>1968</v>
      </c>
      <c r="L364" s="5">
        <v>179</v>
      </c>
      <c r="M364" s="5">
        <v>877</v>
      </c>
      <c r="N364" s="5">
        <v>2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1</v>
      </c>
      <c r="U364" s="5">
        <v>0</v>
      </c>
    </row>
    <row r="365">
      <c r="A365" s="20" t="s">
        <v>2780</v>
      </c>
      <c r="B365" s="13" t="str">
        <f>HYPERLINK("http://www.upworthy.com/watch-mitt-romneys-own-mother-undermines-his-entire-campaign","http://www.upworthy.com/watch-mitt-romneys-own-mother-undermines-his-entire-campaign")</f>
        <v>http://www.upworthy.com/watch-mitt-romneys-own-mother-undermines-his-entire-campaign</v>
      </c>
      <c r="C365" s="5">
        <v>62</v>
      </c>
      <c r="D365" s="5" t="s">
        <v>219</v>
      </c>
      <c r="E365" s="5" t="s">
        <v>219</v>
      </c>
      <c r="F365" s="5"/>
      <c r="G365" s="5" t="s">
        <v>219</v>
      </c>
      <c r="H365" s="5"/>
      <c r="I365" s="5" t="s">
        <v>219</v>
      </c>
      <c r="J365" s="5">
        <v>6885</v>
      </c>
      <c r="K365" s="5">
        <v>3151</v>
      </c>
      <c r="L365" s="5">
        <v>22</v>
      </c>
      <c r="M365" s="5">
        <v>113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</row>
    <row r="366">
      <c r="A366" s="20" t="s">
        <v>2781</v>
      </c>
      <c r="B366" s="13" t="str">
        <f>HYPERLINK("http://www.upworthy.com/watch-obama-chips-away-at-americas-crazy-immigration-policy","http://www.upworthy.com/watch-obama-chips-away-at-americas-crazy-immigration-policy")</f>
        <v>http://www.upworthy.com/watch-obama-chips-away-at-americas-crazy-immigration-policy</v>
      </c>
      <c r="C366" s="5">
        <v>61</v>
      </c>
      <c r="D366" s="5" t="s">
        <v>219</v>
      </c>
      <c r="E366" s="5" t="s">
        <v>219</v>
      </c>
      <c r="F366" s="5"/>
      <c r="G366" s="5" t="s">
        <v>219</v>
      </c>
      <c r="H366" s="5"/>
      <c r="I366" s="5" t="s">
        <v>219</v>
      </c>
      <c r="J366" s="5">
        <v>0</v>
      </c>
      <c r="K366" s="5">
        <v>0</v>
      </c>
      <c r="L366" s="5">
        <v>263</v>
      </c>
      <c r="M366" s="5">
        <v>5514</v>
      </c>
      <c r="N366" s="5">
        <v>3</v>
      </c>
      <c r="O366" s="5">
        <v>4</v>
      </c>
      <c r="P366" s="5">
        <v>7</v>
      </c>
      <c r="Q366" s="5">
        <v>7</v>
      </c>
      <c r="R366" s="5">
        <v>0</v>
      </c>
      <c r="S366" s="5">
        <v>0</v>
      </c>
      <c r="T366" s="5">
        <v>1</v>
      </c>
      <c r="U366" s="5">
        <v>0</v>
      </c>
    </row>
    <row r="367">
      <c r="A367" s="20" t="s">
        <v>2782</v>
      </c>
      <c r="B367" s="13" t="str">
        <f>HYPERLINK("http://www.upworthy.com/watch-the-ted-talk-that-inspired-two-standing-ovations","http://www.upworthy.com/watch-the-ted-talk-that-inspired-two-standing-ovations")</f>
        <v>http://www.upworthy.com/watch-the-ted-talk-that-inspired-two-standing-ovations</v>
      </c>
      <c r="C367" s="5">
        <v>55</v>
      </c>
      <c r="D367" s="5" t="s">
        <v>219</v>
      </c>
      <c r="E367" s="5" t="s">
        <v>219</v>
      </c>
      <c r="F367" s="5"/>
      <c r="G367" s="5" t="s">
        <v>219</v>
      </c>
      <c r="H367" s="5"/>
      <c r="I367" s="5" t="s">
        <v>219</v>
      </c>
      <c r="J367" s="5">
        <v>4250</v>
      </c>
      <c r="K367" s="5">
        <v>2211</v>
      </c>
      <c r="L367" s="5">
        <v>949</v>
      </c>
      <c r="M367" s="5">
        <v>7119</v>
      </c>
      <c r="N367" s="5">
        <v>6</v>
      </c>
      <c r="O367" s="5">
        <v>4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</row>
    <row r="368">
      <c r="A368" s="20" t="s">
        <v>2783</v>
      </c>
      <c r="B368" s="13" t="str">
        <f>HYPERLINK("http://www.upworthy.com/watching-people-disrobe-has-never-been-this-disturbing","http://www.upworthy.com/watching-people-disrobe-has-never-been-this-disturbing")</f>
        <v>http://www.upworthy.com/watching-people-disrobe-has-never-been-this-disturbing</v>
      </c>
      <c r="C368" s="5">
        <v>55</v>
      </c>
      <c r="D368" s="5" t="s">
        <v>219</v>
      </c>
      <c r="E368" s="5" t="s">
        <v>219</v>
      </c>
      <c r="F368" s="5"/>
      <c r="G368" s="5" t="s">
        <v>219</v>
      </c>
      <c r="H368" s="5"/>
      <c r="I368" s="5" t="s">
        <v>219</v>
      </c>
      <c r="J368" s="5">
        <v>14</v>
      </c>
      <c r="K368" s="5">
        <v>22</v>
      </c>
      <c r="L368" s="5">
        <v>462</v>
      </c>
      <c r="M368" s="5">
        <v>1663</v>
      </c>
      <c r="N368" s="5">
        <v>16</v>
      </c>
      <c r="O368" s="5">
        <v>70</v>
      </c>
      <c r="P368" s="5">
        <v>7</v>
      </c>
      <c r="Q368" s="5">
        <v>7</v>
      </c>
      <c r="R368" s="5">
        <v>1</v>
      </c>
      <c r="S368" s="5">
        <v>1</v>
      </c>
      <c r="T368" s="5">
        <v>0</v>
      </c>
      <c r="U368" s="5">
        <v>0</v>
      </c>
    </row>
    <row r="369">
      <c r="A369" s="20" t="s">
        <v>2784</v>
      </c>
      <c r="B369" s="13" t="str">
        <f>HYPERLINK("http://blog.upworthy.com/post/44174777247/were-hiring-like-a-lot-of-people","http://blog.upworthy.com/post/44174777247/were-hiring-like-a-lot-of-people")</f>
        <v>http://blog.upworthy.com/post/44174777247/were-hiring-like-a-lot-of-people</v>
      </c>
      <c r="C369" s="5">
        <v>45</v>
      </c>
      <c r="D369" s="5" t="s">
        <v>219</v>
      </c>
      <c r="E369" s="5" t="s">
        <v>219</v>
      </c>
      <c r="F369" s="5"/>
      <c r="G369" s="5" t="s">
        <v>219</v>
      </c>
      <c r="H369" s="5"/>
      <c r="I369" s="5" t="s">
        <v>219</v>
      </c>
      <c r="J369" s="5">
        <v>0</v>
      </c>
      <c r="K369" s="5">
        <v>0</v>
      </c>
      <c r="L369" s="5">
        <v>492</v>
      </c>
      <c r="M369" s="5">
        <v>2572</v>
      </c>
      <c r="N369" s="5">
        <v>10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</row>
    <row r="370">
      <c r="A370" s="20" t="s">
        <v>2785</v>
      </c>
      <c r="B370" s="13" t="str">
        <f>HYPERLINK("http://blog.upworthy.com/post/34588833945/were-looking-for-a-social-media-intern","http://blog.upworthy.com/post/34588833945/were-looking-for-a-social-media-intern")</f>
        <v>http://blog.upworthy.com/post/34588833945/were-looking-for-a-social-media-intern</v>
      </c>
      <c r="C370" s="5">
        <v>49</v>
      </c>
      <c r="D370" s="5" t="s">
        <v>219</v>
      </c>
      <c r="E370" s="5" t="s">
        <v>219</v>
      </c>
      <c r="F370" s="5"/>
      <c r="G370" s="5" t="s">
        <v>219</v>
      </c>
      <c r="H370" s="5"/>
      <c r="I370" s="5" t="s">
        <v>219</v>
      </c>
      <c r="J370" s="5">
        <v>0</v>
      </c>
      <c r="K370" s="5">
        <v>0</v>
      </c>
      <c r="L370" s="5">
        <v>1905</v>
      </c>
      <c r="M370" s="5">
        <v>11361</v>
      </c>
      <c r="N370" s="5">
        <v>43</v>
      </c>
      <c r="O370" s="5">
        <v>76</v>
      </c>
      <c r="P370" s="5">
        <v>0</v>
      </c>
      <c r="Q370" s="5">
        <v>0</v>
      </c>
      <c r="R370" s="5">
        <v>5</v>
      </c>
      <c r="S370" s="5">
        <v>0</v>
      </c>
      <c r="T370" s="5">
        <v>0</v>
      </c>
      <c r="U370" s="5">
        <v>0</v>
      </c>
    </row>
    <row r="371">
      <c r="A371" s="20" t="s">
        <v>2786</v>
      </c>
      <c r="B371" s="13" t="str">
        <f>HYPERLINK("http://blog.upworthy.com/post/30084837722/were-looking-for-an-awesome-operations-manager","http://blog.upworthy.com/post/30084837722/were-looking-for-an-awesome-operations-manager")</f>
        <v>http://blog.upworthy.com/post/30084837722/were-looking-for-an-awesome-operations-manager</v>
      </c>
      <c r="C371" s="5">
        <v>56</v>
      </c>
      <c r="D371" s="5" t="s">
        <v>219</v>
      </c>
      <c r="E371" s="5" t="s">
        <v>219</v>
      </c>
      <c r="F371" s="5"/>
      <c r="G371" s="5" t="s">
        <v>219</v>
      </c>
      <c r="H371" s="5"/>
      <c r="I371" s="5" t="s">
        <v>219</v>
      </c>
      <c r="J371" s="5">
        <v>0</v>
      </c>
      <c r="K371" s="5">
        <v>0</v>
      </c>
      <c r="L371" s="5">
        <v>848</v>
      </c>
      <c r="M371" s="5">
        <v>9245</v>
      </c>
      <c r="N371" s="5">
        <v>27</v>
      </c>
      <c r="O371" s="5">
        <v>3</v>
      </c>
      <c r="P371" s="5">
        <v>2</v>
      </c>
      <c r="Q371" s="5">
        <v>2</v>
      </c>
      <c r="R371" s="5">
        <v>0</v>
      </c>
      <c r="S371" s="5">
        <v>0</v>
      </c>
      <c r="T371" s="5">
        <v>1</v>
      </c>
      <c r="U371" s="5">
        <v>0</v>
      </c>
    </row>
    <row r="372">
      <c r="A372" s="20" t="s">
        <v>2787</v>
      </c>
      <c r="B372" s="13" t="str">
        <f>HYPERLINK("http://blog.upworthy.com/post/52054289110/weve-leveled-up","http://blog.upworthy.com/post/52054289110/weve-leveled-up")</f>
        <v>http://blog.upworthy.com/post/52054289110/weve-leveled-up</v>
      </c>
      <c r="C372" s="5">
        <v>26</v>
      </c>
      <c r="D372" s="5" t="s">
        <v>219</v>
      </c>
      <c r="E372" s="5" t="s">
        <v>219</v>
      </c>
      <c r="F372" s="5"/>
      <c r="G372" s="5" t="s">
        <v>219</v>
      </c>
      <c r="H372" s="5"/>
      <c r="I372" s="5" t="s">
        <v>219</v>
      </c>
      <c r="J372" s="5">
        <v>0</v>
      </c>
      <c r="K372" s="5">
        <v>0</v>
      </c>
      <c r="L372" s="5">
        <v>0</v>
      </c>
      <c r="M372" s="5">
        <v>14551</v>
      </c>
      <c r="N372" s="5">
        <v>77</v>
      </c>
      <c r="O372" s="5">
        <v>10</v>
      </c>
      <c r="P372" s="5">
        <v>106</v>
      </c>
      <c r="Q372" s="5">
        <v>106</v>
      </c>
      <c r="R372" s="5">
        <v>0</v>
      </c>
      <c r="S372" s="5">
        <v>1</v>
      </c>
      <c r="T372" s="5">
        <v>1</v>
      </c>
      <c r="U372" s="5">
        <v>0</v>
      </c>
    </row>
    <row r="373">
      <c r="A373" s="20" t="s">
        <v>2788</v>
      </c>
      <c r="B373" s="13" t="str">
        <f>HYPERLINK("http://www.upworthy.com/welcome-to-the-oval-office-madam-president-6","http://www.upworthy.com/welcome-to-the-oval-office-madam-president-6")</f>
        <v>http://www.upworthy.com/welcome-to-the-oval-office-madam-president-6</v>
      </c>
      <c r="C373" s="5">
        <v>44</v>
      </c>
      <c r="D373" s="5" t="s">
        <v>219</v>
      </c>
      <c r="E373" s="5" t="s">
        <v>219</v>
      </c>
      <c r="F373" s="5"/>
      <c r="G373" s="5" t="s">
        <v>219</v>
      </c>
      <c r="H373" s="5"/>
      <c r="I373" s="5" t="s">
        <v>219</v>
      </c>
      <c r="J373" s="5">
        <v>1042</v>
      </c>
      <c r="K373" s="5">
        <v>408</v>
      </c>
      <c r="L373" s="5">
        <v>1487</v>
      </c>
      <c r="M373" s="5">
        <v>25457</v>
      </c>
      <c r="N373" s="5">
        <v>18</v>
      </c>
      <c r="O373" s="5">
        <v>9</v>
      </c>
      <c r="P373" s="5">
        <v>2</v>
      </c>
      <c r="Q373" s="5">
        <v>2</v>
      </c>
      <c r="R373" s="5">
        <v>1</v>
      </c>
      <c r="S373" s="5">
        <v>0</v>
      </c>
      <c r="T373" s="5">
        <v>0</v>
      </c>
      <c r="U373" s="5">
        <v>0</v>
      </c>
    </row>
    <row r="374">
      <c r="A374" s="20" t="s">
        <v>2789</v>
      </c>
      <c r="B374" s="13" t="str">
        <f>HYPERLINK("http://www.upworthy.com/well-thats-one-way-to-get-congress-attention","http://www.upworthy.com/well-thats-one-way-to-get-congress-attention")</f>
        <v>http://www.upworthy.com/well-thats-one-way-to-get-congress-attention</v>
      </c>
      <c r="C374" s="5">
        <v>48</v>
      </c>
      <c r="D374" s="5" t="s">
        <v>219</v>
      </c>
      <c r="E374" s="5" t="s">
        <v>219</v>
      </c>
      <c r="F374" s="5"/>
      <c r="G374" s="5" t="s">
        <v>219</v>
      </c>
      <c r="H374" s="5"/>
      <c r="I374" s="5" t="s">
        <v>219</v>
      </c>
      <c r="J374" s="5">
        <v>436</v>
      </c>
      <c r="K374" s="5">
        <v>187</v>
      </c>
      <c r="L374" s="5">
        <v>5497</v>
      </c>
      <c r="M374" s="5">
        <v>47929</v>
      </c>
      <c r="N374" s="5">
        <v>375</v>
      </c>
      <c r="O374" s="5">
        <v>270</v>
      </c>
      <c r="P374" s="5">
        <v>4</v>
      </c>
      <c r="Q374" s="5">
        <v>4</v>
      </c>
      <c r="R374" s="5">
        <v>0</v>
      </c>
      <c r="S374" s="5">
        <v>1</v>
      </c>
      <c r="T374" s="5">
        <v>0</v>
      </c>
      <c r="U374" s="5">
        <v>0</v>
      </c>
    </row>
    <row r="375">
      <c r="A375" s="20" t="s">
        <v>2790</v>
      </c>
      <c r="B375" s="13" t="str">
        <f>HYPERLINK("http://www.upworthy.com/what-american-women-spent-59-billion-on-in-2012","http://www.upworthy.com/what-american-women-spent-59-billion-on-in-2012")</f>
        <v>http://www.upworthy.com/what-american-women-spent-59-billion-on-in-2012</v>
      </c>
      <c r="C375" s="5">
        <v>49</v>
      </c>
      <c r="D375" s="5" t="s">
        <v>219</v>
      </c>
      <c r="E375" s="5" t="s">
        <v>219</v>
      </c>
      <c r="F375" s="5"/>
      <c r="G375" s="5" t="s">
        <v>219</v>
      </c>
      <c r="H375" s="5"/>
      <c r="I375" s="5" t="s">
        <v>219</v>
      </c>
      <c r="J375" s="5">
        <v>0</v>
      </c>
      <c r="K375" s="5">
        <v>0</v>
      </c>
      <c r="L375" s="5">
        <v>112</v>
      </c>
      <c r="M375" s="5">
        <v>631</v>
      </c>
      <c r="N375" s="5">
        <v>1</v>
      </c>
      <c r="O375" s="5">
        <v>0</v>
      </c>
      <c r="P375" s="5">
        <v>1</v>
      </c>
      <c r="Q375" s="5">
        <v>1</v>
      </c>
      <c r="R375" s="5">
        <v>0</v>
      </c>
      <c r="S375" s="5">
        <v>0</v>
      </c>
      <c r="T375" s="5">
        <v>0</v>
      </c>
      <c r="U375" s="5">
        <v>0</v>
      </c>
    </row>
    <row r="376">
      <c r="A376" s="20" t="s">
        <v>2791</v>
      </c>
      <c r="B376" s="13" t="str">
        <f>HYPERLINK("http://www.upworthy.com/what-do-these-celebrities-hate-more-than-paparazzi","http://www.upworthy.com/what-do-these-celebrities-hate-more-than-paparazzi")</f>
        <v>http://www.upworthy.com/what-do-these-celebrities-hate-more-than-paparazzi</v>
      </c>
      <c r="C376" s="5">
        <v>52</v>
      </c>
      <c r="D376" s="5" t="s">
        <v>219</v>
      </c>
      <c r="E376" s="5" t="s">
        <v>218</v>
      </c>
      <c r="F376" s="5"/>
      <c r="G376" s="5" t="s">
        <v>219</v>
      </c>
      <c r="H376" s="5"/>
      <c r="I376" s="5" t="s">
        <v>219</v>
      </c>
      <c r="J376" s="5">
        <v>1819</v>
      </c>
      <c r="K376" s="5">
        <v>1840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</row>
    <row r="377">
      <c r="A377" s="20" t="s">
        <v>2792</v>
      </c>
      <c r="B377" s="13" t="str">
        <f>HYPERLINK("http://www.upworthy.com/what-does-congress-spend-half-of-its-time-on","http://www.upworthy.com/what-does-congress-spend-half-of-its-time-on")</f>
        <v>http://www.upworthy.com/what-does-congress-spend-half-of-its-time-on</v>
      </c>
      <c r="C377" s="5">
        <v>46</v>
      </c>
      <c r="D377" s="5" t="s">
        <v>219</v>
      </c>
      <c r="E377" s="5" t="s">
        <v>218</v>
      </c>
      <c r="F377" s="5"/>
      <c r="G377" s="5" t="s">
        <v>219</v>
      </c>
      <c r="H377" s="5"/>
      <c r="I377" s="5" t="s">
        <v>219</v>
      </c>
      <c r="J377" s="5">
        <v>630</v>
      </c>
      <c r="K377" s="5">
        <v>816</v>
      </c>
      <c r="L377" s="5">
        <v>607</v>
      </c>
      <c r="M377" s="5">
        <v>4401</v>
      </c>
      <c r="N377" s="5">
        <v>9</v>
      </c>
      <c r="O377" s="5">
        <v>1</v>
      </c>
      <c r="P377" s="5">
        <v>0</v>
      </c>
      <c r="Q377" s="5">
        <v>0</v>
      </c>
      <c r="R377" s="5">
        <v>0</v>
      </c>
      <c r="S377" s="5">
        <v>1</v>
      </c>
      <c r="T377" s="5">
        <v>0</v>
      </c>
      <c r="U377" s="5">
        <v>0</v>
      </c>
    </row>
    <row r="378">
      <c r="A378" s="20" t="s">
        <v>2793</v>
      </c>
      <c r="B378" s="13" t="str">
        <f>HYPERLINK("http://www.upworthy.com/what-happens-when-a-pretend-homophobe-meets-neil-patrick-harris","http://www.upworthy.com/what-happens-when-a-pretend-homophobe-meets-neil-patrick-harris")</f>
        <v>http://www.upworthy.com/what-happens-when-a-pretend-homophobe-meets-neil-patrick-harris</v>
      </c>
      <c r="C378" s="5">
        <v>64</v>
      </c>
      <c r="D378" s="5" t="s">
        <v>219</v>
      </c>
      <c r="E378" s="5" t="s">
        <v>218</v>
      </c>
      <c r="F378" s="5"/>
      <c r="G378" s="5" t="s">
        <v>219</v>
      </c>
      <c r="H378" s="5"/>
      <c r="I378" s="5" t="s">
        <v>219</v>
      </c>
      <c r="J378" s="5">
        <v>3166</v>
      </c>
      <c r="K378" s="5">
        <v>2085</v>
      </c>
      <c r="L378" s="5">
        <v>333</v>
      </c>
      <c r="M378" s="5">
        <v>1700</v>
      </c>
      <c r="N378" s="5">
        <v>1</v>
      </c>
      <c r="O378" s="5">
        <v>3</v>
      </c>
      <c r="P378" s="5">
        <v>0</v>
      </c>
      <c r="Q378" s="5">
        <v>0</v>
      </c>
      <c r="R378" s="5">
        <v>0</v>
      </c>
      <c r="S378" s="5">
        <v>0</v>
      </c>
      <c r="T378" s="5">
        <v>3</v>
      </c>
      <c r="U378" s="5">
        <v>0</v>
      </c>
    </row>
    <row r="379">
      <c r="A379" s="20" t="s">
        <v>2794</v>
      </c>
      <c r="B379" s="13" t="str">
        <f>HYPERLINK("http://www.upworthy.com/what-if-everyone-who-reacted-negatively-to-a-super-bowl-ad-knew-the-facts-theyd-learn-this?g=3","http://www.upworthy.com/what-if-everyone-who-reacted-negatively-to-a-super-bowl-ad-knew-the-facts-theyd-learn-this?g=3")</f>
        <v>http://www.upworthy.com/what-if-everyone-who-reacted-negatively-to-a-super-bowl-ad-knew-the-facts-theyd-learn-this?g=3</v>
      </c>
      <c r="C379" s="5">
        <v>93</v>
      </c>
      <c r="D379" s="5" t="s">
        <v>219</v>
      </c>
      <c r="E379" s="5" t="s">
        <v>218</v>
      </c>
      <c r="F379" s="5"/>
      <c r="G379" s="5" t="s">
        <v>219</v>
      </c>
      <c r="H379" s="5"/>
      <c r="I379" s="5" t="s">
        <v>219</v>
      </c>
      <c r="J379" s="5">
        <v>95285</v>
      </c>
      <c r="K379" s="5">
        <v>35131</v>
      </c>
      <c r="L379" s="5">
        <v>1572</v>
      </c>
      <c r="M379" s="5">
        <v>11937</v>
      </c>
      <c r="N379" s="5">
        <v>23</v>
      </c>
      <c r="O379" s="5">
        <v>5</v>
      </c>
      <c r="P379" s="5">
        <v>0</v>
      </c>
      <c r="Q379" s="5">
        <v>0</v>
      </c>
      <c r="R379" s="5">
        <v>1</v>
      </c>
      <c r="S379" s="5">
        <v>0</v>
      </c>
      <c r="T379" s="5">
        <v>0</v>
      </c>
      <c r="U379" s="5">
        <v>0</v>
      </c>
    </row>
    <row r="380">
      <c r="A380" s="20" t="s">
        <v>2795</v>
      </c>
      <c r="B380" s="13" t="str">
        <f>HYPERLINK("http://www.upworthy.com/what-if-men-could-prevent-pregnancy-without-a-condom","http://www.upworthy.com/what-if-men-could-prevent-pregnancy-without-a-condom")</f>
        <v>http://www.upworthy.com/what-if-men-could-prevent-pregnancy-without-a-condom</v>
      </c>
      <c r="C380" s="5">
        <v>55</v>
      </c>
      <c r="D380" s="5" t="s">
        <v>219</v>
      </c>
      <c r="E380" s="5" t="s">
        <v>218</v>
      </c>
      <c r="F380" s="5"/>
      <c r="G380" s="5" t="s">
        <v>219</v>
      </c>
      <c r="H380" s="5"/>
      <c r="I380" s="5" t="s">
        <v>219</v>
      </c>
      <c r="J380" s="5">
        <v>1138</v>
      </c>
      <c r="K380" s="5">
        <v>294</v>
      </c>
      <c r="L380" s="5">
        <v>1951</v>
      </c>
      <c r="M380" s="5">
        <v>12618</v>
      </c>
      <c r="N380" s="5">
        <v>21</v>
      </c>
      <c r="O380" s="5">
        <v>3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</row>
    <row r="381">
      <c r="A381" s="20" t="s">
        <v>2796</v>
      </c>
      <c r="B381" s="13" t="str">
        <f>HYPERLINK("http://www.upworthy.com/what-the-frack-is-fracking","http://www.upworthy.com/what-the-frack-is-fracking")</f>
        <v>http://www.upworthy.com/what-the-frack-is-fracking</v>
      </c>
      <c r="C381" s="5">
        <v>28</v>
      </c>
      <c r="D381" s="5" t="s">
        <v>219</v>
      </c>
      <c r="E381" s="5" t="s">
        <v>218</v>
      </c>
      <c r="F381" s="5"/>
      <c r="G381" s="5" t="s">
        <v>219</v>
      </c>
      <c r="H381" s="5"/>
      <c r="I381" s="5" t="s">
        <v>219</v>
      </c>
      <c r="J381" s="5">
        <v>878</v>
      </c>
      <c r="K381" s="5">
        <v>718</v>
      </c>
      <c r="L381" s="5">
        <v>1</v>
      </c>
      <c r="M381" s="5">
        <v>25</v>
      </c>
      <c r="N381" s="5">
        <v>2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</row>
    <row r="382">
      <c r="A382" s="20" t="s">
        <v>2797</v>
      </c>
      <c r="B382" s="13" t="str">
        <f>HYPERLINK("http://www.upworthy.com/what-you-have-in-common-with-iranian-citizens","http://www.upworthy.com/what-you-have-in-common-with-iranian-citizens")</f>
        <v>http://www.upworthy.com/what-you-have-in-common-with-iranian-citizens</v>
      </c>
      <c r="C382" s="5">
        <v>46</v>
      </c>
      <c r="D382" s="5" t="s">
        <v>219</v>
      </c>
      <c r="E382" s="5" t="s">
        <v>219</v>
      </c>
      <c r="F382" s="5"/>
      <c r="G382" s="5" t="s">
        <v>219</v>
      </c>
      <c r="H382" s="5"/>
      <c r="I382" s="5" t="s">
        <v>219</v>
      </c>
      <c r="J382" s="5">
        <v>176</v>
      </c>
      <c r="K382" s="5">
        <v>135</v>
      </c>
      <c r="L382" s="5">
        <v>1431</v>
      </c>
      <c r="M382" s="5">
        <v>11499</v>
      </c>
      <c r="N382" s="5">
        <v>22</v>
      </c>
      <c r="O382" s="5">
        <v>5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</row>
    <row r="383">
      <c r="A383" s="20" t="s">
        <v>2798</v>
      </c>
      <c r="B383" s="13" t="str">
        <f>HYPERLINK("http://www.upworthy.com/what-youre-really-saying-when-you-say-happy-holidays","http://www.upworthy.com/what-youre-really-saying-when-you-say-happy-holidays")</f>
        <v>http://www.upworthy.com/what-youre-really-saying-when-you-say-happy-holidays</v>
      </c>
      <c r="C383" s="5">
        <v>55</v>
      </c>
      <c r="D383" s="5" t="s">
        <v>219</v>
      </c>
      <c r="E383" s="5" t="s">
        <v>219</v>
      </c>
      <c r="F383" s="5"/>
      <c r="G383" s="5" t="s">
        <v>219</v>
      </c>
      <c r="H383" s="5"/>
      <c r="I383" s="5" t="s">
        <v>219</v>
      </c>
      <c r="J383" s="5">
        <v>26402</v>
      </c>
      <c r="K383" s="5">
        <v>10842</v>
      </c>
      <c r="L383" s="5">
        <v>881</v>
      </c>
      <c r="M383" s="5">
        <v>7703</v>
      </c>
      <c r="N383" s="5">
        <v>16</v>
      </c>
      <c r="O383" s="5">
        <v>10</v>
      </c>
      <c r="P383" s="5">
        <v>0</v>
      </c>
      <c r="Q383" s="5">
        <v>0</v>
      </c>
      <c r="R383" s="5">
        <v>1</v>
      </c>
      <c r="S383" s="5">
        <v>0</v>
      </c>
      <c r="T383" s="5">
        <v>0</v>
      </c>
      <c r="U383" s="5">
        <v>0</v>
      </c>
    </row>
    <row r="384">
      <c r="A384" s="20" t="s">
        <v>2799</v>
      </c>
      <c r="B384" s="13" t="str">
        <f>HYPERLINK("http://www.upworthy.com/whats-it-like-to-be-caged-for-4-decades","http://www.upworthy.com/whats-it-like-to-be-caged-for-4-decades")</f>
        <v>http://www.upworthy.com/whats-it-like-to-be-caged-for-4-decades</v>
      </c>
      <c r="C384" s="5">
        <v>42</v>
      </c>
      <c r="D384" s="5" t="s">
        <v>219</v>
      </c>
      <c r="E384" s="5" t="s">
        <v>218</v>
      </c>
      <c r="F384" s="5"/>
      <c r="G384" s="5" t="s">
        <v>219</v>
      </c>
      <c r="H384" s="5"/>
      <c r="I384" s="5" t="s">
        <v>219</v>
      </c>
      <c r="J384" s="5">
        <v>0</v>
      </c>
      <c r="K384" s="5">
        <v>0</v>
      </c>
      <c r="L384" s="5">
        <v>530</v>
      </c>
      <c r="M384" s="5">
        <v>7675</v>
      </c>
      <c r="N384" s="5">
        <v>3</v>
      </c>
      <c r="O384" s="5">
        <v>11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</row>
    <row r="385">
      <c r="A385" s="20" t="s">
        <v>2800</v>
      </c>
      <c r="B385" s="13" t="str">
        <f>HYPERLINK("http://www.upworthy.com/whats-more-scantily-covered-than-kim-kardashian","http://www.upworthy.com/whats-more-scantily-covered-than-kim-kardashian")</f>
        <v>http://www.upworthy.com/whats-more-scantily-covered-than-kim-kardashian</v>
      </c>
      <c r="C385" s="5">
        <v>50</v>
      </c>
      <c r="D385" s="5" t="s">
        <v>219</v>
      </c>
      <c r="E385" s="5" t="s">
        <v>218</v>
      </c>
      <c r="F385" s="5"/>
      <c r="G385" s="5" t="s">
        <v>219</v>
      </c>
      <c r="H385" s="5"/>
      <c r="I385" s="5" t="s">
        <v>219</v>
      </c>
      <c r="J385" s="5">
        <v>1140</v>
      </c>
      <c r="K385" s="5">
        <v>356</v>
      </c>
      <c r="L385" s="5">
        <v>135</v>
      </c>
      <c r="M385" s="5">
        <v>929</v>
      </c>
      <c r="N385" s="5">
        <v>6</v>
      </c>
      <c r="O385" s="5">
        <v>0</v>
      </c>
      <c r="P385" s="5">
        <v>0</v>
      </c>
      <c r="Q385" s="5">
        <v>0</v>
      </c>
      <c r="R385" s="5">
        <v>3</v>
      </c>
      <c r="S385" s="5">
        <v>0</v>
      </c>
      <c r="T385" s="5">
        <v>0</v>
      </c>
      <c r="U385" s="5">
        <v>0</v>
      </c>
    </row>
    <row r="386">
      <c r="A386" s="20" t="s">
        <v>2801</v>
      </c>
      <c r="B386" s="13" t="str">
        <f>HYPERLINK("http://www.upworthy.com/whats-so-bad-about-the-color-pink","http://www.upworthy.com/whats-so-bad-about-the-color-pink")</f>
        <v>http://www.upworthy.com/whats-so-bad-about-the-color-pink</v>
      </c>
      <c r="C386" s="5">
        <v>36</v>
      </c>
      <c r="D386" s="5" t="s">
        <v>219</v>
      </c>
      <c r="E386" s="5" t="s">
        <v>218</v>
      </c>
      <c r="F386" s="5"/>
      <c r="G386" s="5" t="s">
        <v>219</v>
      </c>
      <c r="H386" s="5"/>
      <c r="I386" s="5" t="s">
        <v>219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</row>
    <row r="387">
      <c r="A387" s="20" t="s">
        <v>2802</v>
      </c>
      <c r="B387" s="13" t="str">
        <f>HYPERLINK("http://www.upworthy.com/whats-the-difference-between-a-joke-and-a-jerk","http://www.upworthy.com/whats-the-difference-between-a-joke-and-a-jerk")</f>
        <v>http://www.upworthy.com/whats-the-difference-between-a-joke-and-a-jerk</v>
      </c>
      <c r="C387" s="5">
        <v>49</v>
      </c>
      <c r="D387" s="5" t="s">
        <v>219</v>
      </c>
      <c r="E387" s="5" t="s">
        <v>218</v>
      </c>
      <c r="F387" s="5"/>
      <c r="G387" s="5" t="s">
        <v>219</v>
      </c>
      <c r="H387" s="5"/>
      <c r="I387" s="5" t="s">
        <v>219</v>
      </c>
      <c r="J387" s="5">
        <v>666</v>
      </c>
      <c r="K387" s="5">
        <v>269</v>
      </c>
      <c r="L387" s="5">
        <v>33610</v>
      </c>
      <c r="M387" s="5">
        <v>141476</v>
      </c>
      <c r="N387" s="5">
        <v>187</v>
      </c>
      <c r="O387" s="5">
        <v>63</v>
      </c>
      <c r="P387" s="5">
        <v>0</v>
      </c>
      <c r="Q387" s="5">
        <v>0</v>
      </c>
      <c r="R387" s="5">
        <v>3</v>
      </c>
      <c r="S387" s="5">
        <v>4</v>
      </c>
      <c r="T387" s="5">
        <v>464</v>
      </c>
      <c r="U387" s="5">
        <v>0</v>
      </c>
    </row>
    <row r="388">
      <c r="A388" s="20" t="s">
        <v>2803</v>
      </c>
      <c r="B388" s="13" t="str">
        <f>HYPERLINK("http://www.upworthy.com/whats-the-easiest-way-to-fight-for-womens-rights","http://www.upworthy.com/whats-the-easiest-way-to-fight-for-womens-rights")</f>
        <v>http://www.upworthy.com/whats-the-easiest-way-to-fight-for-womens-rights</v>
      </c>
      <c r="C388" s="5">
        <v>52</v>
      </c>
      <c r="D388" s="5" t="s">
        <v>219</v>
      </c>
      <c r="E388" s="5" t="s">
        <v>218</v>
      </c>
      <c r="F388" s="5"/>
      <c r="G388" s="5" t="s">
        <v>219</v>
      </c>
      <c r="H388" s="5"/>
      <c r="I388" s="5" t="s">
        <v>219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</row>
    <row r="389">
      <c r="A389" s="20" t="s">
        <v>2804</v>
      </c>
      <c r="B389" s="13" t="str">
        <f>HYPERLINK("http://www.upworthy.com/when-facebook-likes-meet-real-life-things-get-complicated","http://www.upworthy.com/when-facebook-likes-meet-real-life-things-get-complicated")</f>
        <v>http://www.upworthy.com/when-facebook-likes-meet-real-life-things-get-complicated</v>
      </c>
      <c r="C389" s="5">
        <v>62</v>
      </c>
      <c r="D389" s="5" t="s">
        <v>219</v>
      </c>
      <c r="E389" s="5" t="s">
        <v>219</v>
      </c>
      <c r="F389" s="5"/>
      <c r="G389" s="5" t="s">
        <v>219</v>
      </c>
      <c r="H389" s="5"/>
      <c r="I389" s="5" t="s">
        <v>219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</row>
    <row r="390">
      <c r="A390" s="20" t="s">
        <v>2805</v>
      </c>
      <c r="B390" s="13" t="str">
        <f>HYPERLINK("http://www.upworthy.com/when-terror-struck-america-this-gay-couple-responded-heroically-twice","http://www.upworthy.com/when-terror-struck-america-this-gay-couple-responded-heroically-twice")</f>
        <v>http://www.upworthy.com/when-terror-struck-america-this-gay-couple-responded-heroically-twice</v>
      </c>
      <c r="C390" s="5">
        <v>72</v>
      </c>
      <c r="D390" s="5" t="s">
        <v>219</v>
      </c>
      <c r="E390" s="5" t="s">
        <v>219</v>
      </c>
      <c r="F390" s="5"/>
      <c r="G390" s="5" t="s">
        <v>219</v>
      </c>
      <c r="H390" s="5"/>
      <c r="I390" s="5" t="s">
        <v>218</v>
      </c>
      <c r="J390" s="5">
        <v>5558</v>
      </c>
      <c r="K390" s="5">
        <v>1587</v>
      </c>
      <c r="L390" s="5">
        <v>288</v>
      </c>
      <c r="M390" s="5">
        <v>3829</v>
      </c>
      <c r="N390" s="5">
        <v>11</v>
      </c>
      <c r="O390" s="5">
        <v>0</v>
      </c>
      <c r="P390" s="5">
        <v>1</v>
      </c>
      <c r="Q390" s="5">
        <v>1</v>
      </c>
      <c r="R390" s="5">
        <v>0</v>
      </c>
      <c r="S390" s="5">
        <v>0</v>
      </c>
      <c r="T390" s="5">
        <v>0</v>
      </c>
      <c r="U390" s="5">
        <v>0</v>
      </c>
    </row>
    <row r="391">
      <c r="A391" s="20" t="s">
        <v>2806</v>
      </c>
      <c r="B391" s="13" t="str">
        <f>HYPERLINK("http://www.upworthy.com/when-that-pants-bulge-is-not-what-you-were-expecting","http://www.upworthy.com/when-that-pants-bulge-is-not-what-you-were-expecting")</f>
        <v>http://www.upworthy.com/when-that-pants-bulge-is-not-what-you-were-expecting</v>
      </c>
      <c r="C391" s="5">
        <v>53</v>
      </c>
      <c r="D391" s="5" t="s">
        <v>219</v>
      </c>
      <c r="E391" s="5" t="s">
        <v>219</v>
      </c>
      <c r="F391" s="5"/>
      <c r="G391" s="5" t="s">
        <v>219</v>
      </c>
      <c r="H391" s="5"/>
      <c r="I391" s="5" t="s">
        <v>219</v>
      </c>
      <c r="J391" s="5">
        <v>420</v>
      </c>
      <c r="K391" s="5">
        <v>374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</row>
    <row r="392">
      <c r="A392" s="20" t="s">
        <v>2807</v>
      </c>
      <c r="B392" s="13" t="str">
        <f>HYPERLINK("http://www.upworthy.com/when-will-we-start-treating-guns-more-like-bananas","http://www.upworthy.com/when-will-we-start-treating-guns-more-like-bananas")</f>
        <v>http://www.upworthy.com/when-will-we-start-treating-guns-more-like-bananas</v>
      </c>
      <c r="C392" s="5">
        <v>52</v>
      </c>
      <c r="D392" s="5" t="s">
        <v>219</v>
      </c>
      <c r="E392" s="5" t="s">
        <v>218</v>
      </c>
      <c r="F392" s="5"/>
      <c r="G392" s="5" t="s">
        <v>219</v>
      </c>
      <c r="H392" s="5"/>
      <c r="I392" s="5" t="s">
        <v>219</v>
      </c>
      <c r="J392" s="5">
        <v>1792</v>
      </c>
      <c r="K392" s="5">
        <v>1016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</row>
    <row r="393">
      <c r="A393" s="20" t="s">
        <v>2808</v>
      </c>
      <c r="B393" s="13" t="str">
        <f>HYPERLINK("http://www.upworthy.com/when-women-make-decisions-theyre-usually-wrong","http://www.upworthy.com/when-women-make-decisions-theyre-usually-wrong")</f>
        <v>http://www.upworthy.com/when-women-make-decisions-theyre-usually-wrong</v>
      </c>
      <c r="C393" s="5">
        <v>50</v>
      </c>
      <c r="D393" s="5" t="s">
        <v>219</v>
      </c>
      <c r="E393" s="5" t="s">
        <v>219</v>
      </c>
      <c r="F393" s="5"/>
      <c r="G393" s="5" t="s">
        <v>219</v>
      </c>
      <c r="H393" s="5"/>
      <c r="I393" s="5" t="s">
        <v>219</v>
      </c>
      <c r="J393" s="5">
        <v>1226</v>
      </c>
      <c r="K393" s="5">
        <v>1490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</row>
    <row r="394">
      <c r="A394" s="20" t="s">
        <v>2809</v>
      </c>
      <c r="B394" s="13" t="str">
        <f>HYPERLINK("http://www.upworthy.com/when-you-are-alone-do-you-feel-lonely","http://www.upworthy.com/when-you-are-alone-do-you-feel-lonely")</f>
        <v>http://www.upworthy.com/when-you-are-alone-do-you-feel-lonely</v>
      </c>
      <c r="C394" s="5">
        <v>40</v>
      </c>
      <c r="D394" s="5" t="s">
        <v>219</v>
      </c>
      <c r="E394" s="5" t="s">
        <v>218</v>
      </c>
      <c r="F394" s="5"/>
      <c r="G394" s="5" t="s">
        <v>219</v>
      </c>
      <c r="H394" s="5"/>
      <c r="I394" s="5" t="s">
        <v>219</v>
      </c>
      <c r="J394" s="5">
        <v>261</v>
      </c>
      <c r="K394" s="5">
        <v>233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</row>
    <row r="395">
      <c r="A395" s="20" t="s">
        <v>2810</v>
      </c>
      <c r="B395" s="13" t="str">
        <f>HYPERLINK("http://www.upworthy.com/where-are-two-million-americans-right-now","http://www.upworthy.com/where-are-two-million-americans-right-now")</f>
        <v>http://www.upworthy.com/where-are-two-million-americans-right-now</v>
      </c>
      <c r="C395" s="5">
        <v>41</v>
      </c>
      <c r="D395" s="5" t="s">
        <v>219</v>
      </c>
      <c r="E395" s="5" t="s">
        <v>218</v>
      </c>
      <c r="F395" s="5"/>
      <c r="G395" s="5" t="s">
        <v>219</v>
      </c>
      <c r="H395" s="5"/>
      <c r="I395" s="5" t="s">
        <v>219</v>
      </c>
      <c r="J395" s="5">
        <v>7</v>
      </c>
      <c r="K395" s="5">
        <v>772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</row>
    <row r="396">
      <c r="A396" s="20" t="s">
        <v>2811</v>
      </c>
      <c r="B396" s="13" t="str">
        <f>HYPERLINK("http://www.upworthy.com/which-countries-pays-their-teachers-what-theyre-worth","http://www.upworthy.com/which-countries-pays-their-teachers-what-theyre-worth")</f>
        <v>http://www.upworthy.com/which-countries-pays-their-teachers-what-theyre-worth</v>
      </c>
      <c r="C396" s="5">
        <v>53</v>
      </c>
      <c r="D396" s="5" t="s">
        <v>219</v>
      </c>
      <c r="E396" s="5" t="s">
        <v>218</v>
      </c>
      <c r="F396" s="5"/>
      <c r="G396" s="5" t="s">
        <v>219</v>
      </c>
      <c r="H396" s="5"/>
      <c r="I396" s="5" t="s">
        <v>219</v>
      </c>
      <c r="J396" s="5">
        <v>32121</v>
      </c>
      <c r="K396" s="5">
        <v>29343</v>
      </c>
      <c r="L396" s="5">
        <v>973</v>
      </c>
      <c r="M396" s="5">
        <v>4332</v>
      </c>
      <c r="N396" s="5">
        <v>10</v>
      </c>
      <c r="O396" s="5">
        <v>4</v>
      </c>
      <c r="P396" s="5">
        <v>34</v>
      </c>
      <c r="Q396" s="5">
        <v>34</v>
      </c>
      <c r="R396" s="5">
        <v>1</v>
      </c>
      <c r="S396" s="5">
        <v>0</v>
      </c>
      <c r="T396" s="5">
        <v>0</v>
      </c>
      <c r="U396" s="5">
        <v>0</v>
      </c>
    </row>
    <row r="397">
      <c r="A397" s="20" t="s">
        <v>2812</v>
      </c>
      <c r="B397" s="13" t="str">
        <f>HYPERLINK("http://www.upworthy.com/which-famous-sisters-could-literally-kick-your-ass","http://www.upworthy.com/which-famous-sisters-could-literally-kick-your-ass")</f>
        <v>http://www.upworthy.com/which-famous-sisters-could-literally-kick-your-ass</v>
      </c>
      <c r="C397" s="5">
        <v>52</v>
      </c>
      <c r="D397" s="5" t="s">
        <v>219</v>
      </c>
      <c r="E397" s="5" t="s">
        <v>218</v>
      </c>
      <c r="F397" s="5"/>
      <c r="G397" s="5" t="s">
        <v>219</v>
      </c>
      <c r="H397" s="5"/>
      <c r="I397" s="5" t="s">
        <v>219</v>
      </c>
      <c r="J397" s="5">
        <v>1342</v>
      </c>
      <c r="K397" s="5">
        <v>1302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</row>
    <row r="398">
      <c r="A398" s="20" t="s">
        <v>2813</v>
      </c>
      <c r="B398" s="13" t="str">
        <f>HYPERLINK("http://www.upworthy.com/who-else-thinks-these-alkali-metals-are-being-a-little-dramatic-about-contact-wi","http://www.upworthy.com/who-else-thinks-these-alkali-metals-are-being-a-little-dramatic-about-contact-wi")</f>
        <v>http://www.upworthy.com/who-else-thinks-these-alkali-metals-are-being-a-little-dramatic-about-contact-wi</v>
      </c>
      <c r="C398" s="5">
        <v>89</v>
      </c>
      <c r="D398" s="5" t="s">
        <v>219</v>
      </c>
      <c r="E398" s="5" t="s">
        <v>218</v>
      </c>
      <c r="F398" s="5"/>
      <c r="G398" s="5" t="s">
        <v>219</v>
      </c>
      <c r="H398" s="5"/>
      <c r="I398" s="5" t="s">
        <v>219</v>
      </c>
      <c r="J398" s="5">
        <v>839</v>
      </c>
      <c r="K398" s="5">
        <v>366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</row>
    <row r="399">
      <c r="A399" s="20" t="s">
        <v>2814</v>
      </c>
      <c r="B399" s="13" t="str">
        <f>HYPERLINK("http://www.upworthy.com/who-invented-the-light-bulb-thomas-edison-right-wrong","http://www.upworthy.com/who-invented-the-light-bulb-thomas-edison-right-wrong")</f>
        <v>http://www.upworthy.com/who-invented-the-light-bulb-thomas-edison-right-wrong</v>
      </c>
      <c r="C399" s="5">
        <v>57</v>
      </c>
      <c r="D399" s="5" t="s">
        <v>219</v>
      </c>
      <c r="E399" s="5" t="s">
        <v>218</v>
      </c>
      <c r="F399" s="5"/>
      <c r="G399" s="5" t="s">
        <v>219</v>
      </c>
      <c r="H399" s="5"/>
      <c r="I399" s="5" t="s">
        <v>219</v>
      </c>
      <c r="J399" s="5">
        <v>732</v>
      </c>
      <c r="K399" s="5">
        <v>509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</row>
    <row r="400">
      <c r="A400" s="20" t="s">
        <v>2815</v>
      </c>
      <c r="B400" s="13" t="str">
        <f>HYPERLINK("http://www.upworthy.com/why-curiosity-killed-the-cat-is-a-terrible-expression","http://www.upworthy.com/why-curiosity-killed-the-cat-is-a-terrible-expression")</f>
        <v>http://www.upworthy.com/why-curiosity-killed-the-cat-is-a-terrible-expression</v>
      </c>
      <c r="C400" s="5">
        <v>56</v>
      </c>
      <c r="D400" s="5" t="s">
        <v>219</v>
      </c>
      <c r="E400" s="5" t="s">
        <v>219</v>
      </c>
      <c r="F400" s="5"/>
      <c r="G400" s="5" t="s">
        <v>218</v>
      </c>
      <c r="H400" s="5"/>
      <c r="I400" s="5" t="s">
        <v>219</v>
      </c>
      <c r="J400" s="5">
        <v>293</v>
      </c>
      <c r="K400" s="5">
        <v>181</v>
      </c>
      <c r="L400" s="5">
        <v>0</v>
      </c>
      <c r="M400" s="5">
        <v>4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</row>
    <row r="401">
      <c r="A401" s="20" t="s">
        <v>2816</v>
      </c>
      <c r="B401" s="13" t="str">
        <f>HYPERLINK("http://www.upworthy.com/why-too-big-to-fail-is-too-stupid-to-believe","http://www.upworthy.com/why-too-big-to-fail-is-too-stupid-to-believe")</f>
        <v>http://www.upworthy.com/why-too-big-to-fail-is-too-stupid-to-believe</v>
      </c>
      <c r="C401" s="5">
        <v>47</v>
      </c>
      <c r="D401" s="5" t="s">
        <v>219</v>
      </c>
      <c r="E401" s="5" t="s">
        <v>219</v>
      </c>
      <c r="F401" s="5"/>
      <c r="G401" s="5" t="s">
        <v>218</v>
      </c>
      <c r="H401" s="5"/>
      <c r="I401" s="5" t="s">
        <v>219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</row>
    <row r="402">
      <c r="A402" s="20" t="s">
        <v>2817</v>
      </c>
      <c r="B402" s="13" t="str">
        <f>HYPERLINK("http://www.upworthy.com/why-add-zombies-to-classic-literature-when-real-life-is-ten-times-worse","http://www.upworthy.com/why-add-zombies-to-classic-literature-when-real-life-is-ten-times-worse")</f>
        <v>http://www.upworthy.com/why-add-zombies-to-classic-literature-when-real-life-is-ten-times-worse</v>
      </c>
      <c r="C402" s="5">
        <v>72</v>
      </c>
      <c r="D402" s="5" t="s">
        <v>219</v>
      </c>
      <c r="E402" s="5" t="s">
        <v>218</v>
      </c>
      <c r="F402" s="5"/>
      <c r="G402" s="5" t="s">
        <v>218</v>
      </c>
      <c r="H402" s="5"/>
      <c r="I402" s="5" t="s">
        <v>219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</row>
    <row r="403">
      <c r="A403" s="20" t="s">
        <v>2818</v>
      </c>
      <c r="B403" s="13" t="str">
        <f>HYPERLINK("http://www.upworthy.com/why-are-people-eating-their-own-trash","http://www.upworthy.com/why-are-people-eating-their-own-trash")</f>
        <v>http://www.upworthy.com/why-are-people-eating-their-own-trash</v>
      </c>
      <c r="C403" s="5">
        <v>39</v>
      </c>
      <c r="D403" s="5" t="s">
        <v>219</v>
      </c>
      <c r="E403" s="5" t="s">
        <v>218</v>
      </c>
      <c r="F403" s="5"/>
      <c r="G403" s="5" t="s">
        <v>218</v>
      </c>
      <c r="H403" s="5"/>
      <c r="I403" s="5" t="s">
        <v>219</v>
      </c>
      <c r="J403" s="5">
        <v>790</v>
      </c>
      <c r="K403" s="5">
        <v>1026</v>
      </c>
      <c r="L403" s="5">
        <v>224</v>
      </c>
      <c r="M403" s="5">
        <v>1429</v>
      </c>
      <c r="N403" s="5">
        <v>2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</row>
    <row r="404">
      <c r="A404" s="20" t="s">
        <v>2819</v>
      </c>
      <c r="B404" s="13" t="str">
        <f>HYPERLINK("http://www.upworthy.com/why-congress-is-so-hilariously-awful-at-its-job","http://www.upworthy.com/why-congress-is-so-hilariously-awful-at-its-job")</f>
        <v>http://www.upworthy.com/why-congress-is-so-hilariously-awful-at-its-job</v>
      </c>
      <c r="C404" s="5">
        <v>48</v>
      </c>
      <c r="D404" s="5" t="s">
        <v>219</v>
      </c>
      <c r="E404" s="5" t="s">
        <v>219</v>
      </c>
      <c r="F404" s="5"/>
      <c r="G404" s="5" t="s">
        <v>218</v>
      </c>
      <c r="H404" s="5"/>
      <c r="I404" s="5" t="s">
        <v>219</v>
      </c>
      <c r="J404" s="5">
        <v>2171</v>
      </c>
      <c r="K404" s="5">
        <v>1578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</row>
    <row r="405">
      <c r="A405" s="20" t="s">
        <v>2820</v>
      </c>
      <c r="B405" s="13" t="str">
        <f>HYPERLINK("http://www.upworthy.com/why-does-this-milk-make-me-want-to-stand-up-and-fight-for-equality","http://www.upworthy.com/why-does-this-milk-make-me-want-to-stand-up-and-fight-for-equality")</f>
        <v>http://www.upworthy.com/why-does-this-milk-make-me-want-to-stand-up-and-fight-for-equality</v>
      </c>
      <c r="C405" s="5">
        <v>67</v>
      </c>
      <c r="D405" s="5" t="s">
        <v>219</v>
      </c>
      <c r="E405" s="5" t="s">
        <v>218</v>
      </c>
      <c r="F405" s="5"/>
      <c r="G405" s="5" t="s">
        <v>218</v>
      </c>
      <c r="H405" s="5"/>
      <c r="I405" s="5" t="s">
        <v>219</v>
      </c>
      <c r="J405" s="5">
        <v>1368</v>
      </c>
      <c r="K405" s="5">
        <v>433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</row>
    <row r="406">
      <c r="A406" s="20" t="s">
        <v>2821</v>
      </c>
      <c r="B406" s="13" t="str">
        <f>HYPERLINK("http://www.upworthy.com/why-food-in-1957-tasted-better-than-food-today","http://www.upworthy.com/why-food-in-1957-tasted-better-than-food-today")</f>
        <v>http://www.upworthy.com/why-food-in-1957-tasted-better-than-food-today</v>
      </c>
      <c r="C406" s="5">
        <v>47</v>
      </c>
      <c r="D406" s="5" t="s">
        <v>219</v>
      </c>
      <c r="E406" s="5" t="s">
        <v>219</v>
      </c>
      <c r="F406" s="5"/>
      <c r="G406" s="5" t="s">
        <v>218</v>
      </c>
      <c r="H406" s="5"/>
      <c r="I406" s="5" t="s">
        <v>219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</row>
    <row r="407">
      <c r="A407" s="20" t="s">
        <v>2822</v>
      </c>
      <c r="B407" s="13" t="str">
        <f>HYPERLINK("http://www.upworthy.com/a-classist-in-switzerland-just-made-a-big-mistake-huge","http://www.upworthy.com/a-classist-in-switzerland-just-made-a-big-mistake-huge")</f>
        <v>http://www.upworthy.com/a-classist-in-switzerland-just-made-a-big-mistake-huge</v>
      </c>
      <c r="C407" s="5">
        <v>57</v>
      </c>
      <c r="D407" s="5" t="s">
        <v>219</v>
      </c>
      <c r="E407" s="5" t="s">
        <v>219</v>
      </c>
      <c r="F407" s="5"/>
      <c r="G407" s="5" t="s">
        <v>219</v>
      </c>
      <c r="H407" s="5"/>
      <c r="I407" s="5" t="s">
        <v>219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</row>
    <row r="408">
      <c r="A408" s="20" t="s">
        <v>2823</v>
      </c>
      <c r="B408" s="13" t="str">
        <f>HYPERLINK("http://www.upworthy.com/why-homophobia-is-not-an-acceptable-life-choice","http://www.upworthy.com/why-homophobia-is-not-an-acceptable-life-choice")</f>
        <v>http://www.upworthy.com/why-homophobia-is-not-an-acceptable-life-choice</v>
      </c>
      <c r="C408" s="5">
        <v>48</v>
      </c>
      <c r="D408" s="5" t="s">
        <v>219</v>
      </c>
      <c r="E408" s="5" t="s">
        <v>219</v>
      </c>
      <c r="F408" s="5"/>
      <c r="G408" s="5" t="s">
        <v>218</v>
      </c>
      <c r="H408" s="5"/>
      <c r="I408" s="5" t="s">
        <v>219</v>
      </c>
      <c r="J408" s="5">
        <v>2050</v>
      </c>
      <c r="K408" s="5">
        <v>1057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</row>
    <row r="409">
      <c r="A409" s="20" t="s">
        <v>2824</v>
      </c>
      <c r="B409" s="13" t="str">
        <f>HYPERLINK("http://www.upworthy.com/why-i-religiously-believe-in-science","http://www.upworthy.com/why-i-religiously-believe-in-science")</f>
        <v>http://www.upworthy.com/why-i-religiously-believe-in-science</v>
      </c>
      <c r="C409" s="5">
        <v>37</v>
      </c>
      <c r="D409" s="5" t="s">
        <v>219</v>
      </c>
      <c r="E409" s="5" t="s">
        <v>219</v>
      </c>
      <c r="F409" s="5"/>
      <c r="G409" s="5" t="s">
        <v>218</v>
      </c>
      <c r="H409" s="5"/>
      <c r="I409" s="5" t="s">
        <v>219</v>
      </c>
      <c r="J409" s="5">
        <v>981</v>
      </c>
      <c r="K409" s="5">
        <v>481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</row>
    <row r="410">
      <c r="A410" s="20" t="s">
        <v>2825</v>
      </c>
      <c r="B410" s="13" t="str">
        <f>HYPERLINK("http://www.upworthy.com/why-is-google-sleeping-with-that-jerk","http://www.upworthy.com/why-is-google-sleeping-with-that-jerk")</f>
        <v>http://www.upworthy.com/why-is-google-sleeping-with-that-jerk</v>
      </c>
      <c r="C410" s="5">
        <v>39</v>
      </c>
      <c r="D410" s="5" t="s">
        <v>219</v>
      </c>
      <c r="E410" s="5" t="s">
        <v>218</v>
      </c>
      <c r="F410" s="5"/>
      <c r="G410" s="5" t="s">
        <v>218</v>
      </c>
      <c r="H410" s="5"/>
      <c r="I410" s="5" t="s">
        <v>219</v>
      </c>
      <c r="J410" s="5">
        <v>557</v>
      </c>
      <c r="K410" s="5">
        <v>115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</row>
    <row r="411">
      <c r="A411" s="20" t="s">
        <v>2826</v>
      </c>
      <c r="B411" s="13" t="str">
        <f>HYPERLINK("http://www.upworthy.com/why-is-something-that-is-killing-thousands-every-year-still-legal","http://www.upworthy.com/why-is-something-that-is-killing-thousands-every-year-still-legal")</f>
        <v>http://www.upworthy.com/why-is-something-that-is-killing-thousands-every-year-still-legal</v>
      </c>
      <c r="C411" s="5">
        <v>66</v>
      </c>
      <c r="D411" s="5" t="s">
        <v>219</v>
      </c>
      <c r="E411" s="5" t="s">
        <v>218</v>
      </c>
      <c r="F411" s="5"/>
      <c r="G411" s="5" t="s">
        <v>218</v>
      </c>
      <c r="H411" s="5"/>
      <c r="I411" s="5" t="s">
        <v>219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</row>
    <row r="412">
      <c r="A412" s="20" t="s">
        <v>2827</v>
      </c>
      <c r="B412" s="13" t="str">
        <f>HYPERLINK("http://www.upworthy.com/why-is-this-arrested-woman-so-happy","http://www.upworthy.com/why-is-this-arrested-woman-so-happy")</f>
        <v>http://www.upworthy.com/why-is-this-arrested-woman-so-happy</v>
      </c>
      <c r="C412" s="5">
        <v>37</v>
      </c>
      <c r="D412" s="5" t="s">
        <v>219</v>
      </c>
      <c r="E412" s="5" t="s">
        <v>218</v>
      </c>
      <c r="F412" s="5"/>
      <c r="G412" s="5" t="s">
        <v>218</v>
      </c>
      <c r="H412" s="5"/>
      <c r="I412" s="5" t="s">
        <v>219</v>
      </c>
      <c r="J412" s="5">
        <v>1289</v>
      </c>
      <c r="K412" s="5">
        <v>913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</row>
    <row r="413">
      <c r="A413" s="20" t="s">
        <v>2828</v>
      </c>
      <c r="B413" s="13" t="str">
        <f>HYPERLINK("http://www.upworthy.com/why-is-your-congress-person-voting-to-keep-you-in-the-dark","http://www.upworthy.com/why-is-your-congress-person-voting-to-keep-you-in-the-dark")</f>
        <v>http://www.upworthy.com/why-is-your-congress-person-voting-to-keep-you-in-the-dark</v>
      </c>
      <c r="C413" s="5">
        <v>62</v>
      </c>
      <c r="D413" s="5" t="s">
        <v>219</v>
      </c>
      <c r="E413" s="5" t="s">
        <v>218</v>
      </c>
      <c r="F413" s="5"/>
      <c r="G413" s="5" t="s">
        <v>218</v>
      </c>
      <c r="H413" s="5"/>
      <c r="I413" s="5" t="s">
        <v>219</v>
      </c>
      <c r="J413" s="5">
        <v>0</v>
      </c>
      <c r="K413" s="5">
        <v>0</v>
      </c>
      <c r="L413" s="5">
        <v>26329</v>
      </c>
      <c r="M413" s="5">
        <v>156745</v>
      </c>
      <c r="N413" s="5">
        <v>57</v>
      </c>
      <c r="O413" s="5">
        <v>76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</row>
    <row r="414">
      <c r="A414" s="20" t="s">
        <v>2829</v>
      </c>
      <c r="B414" s="13" t="str">
        <f>HYPERLINK("http://www.upworthy.com/why-it-doesnt-matter-what-song-shes-listening-to","http://www.upworthy.com/why-it-doesnt-matter-what-song-shes-listening-to")</f>
        <v>http://www.upworthy.com/why-it-doesnt-matter-what-song-shes-listening-to</v>
      </c>
      <c r="C414" s="5">
        <v>51</v>
      </c>
      <c r="D414" s="5" t="s">
        <v>219</v>
      </c>
      <c r="E414" s="5" t="s">
        <v>219</v>
      </c>
      <c r="F414" s="5"/>
      <c r="G414" s="5" t="s">
        <v>218</v>
      </c>
      <c r="H414" s="5"/>
      <c r="I414" s="5" t="s">
        <v>219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</row>
    <row r="415">
      <c r="A415" s="20" t="s">
        <v>2830</v>
      </c>
      <c r="B415" s="13" t="str">
        <f>HYPERLINK("http://www.upworthy.com/why-jay-z-rents-instead-of-owns","http://www.upworthy.com/why-jay-z-rents-instead-of-owns")</f>
        <v>http://www.upworthy.com/why-jay-z-rents-instead-of-owns</v>
      </c>
      <c r="C415" s="5">
        <v>32</v>
      </c>
      <c r="D415" s="5" t="s">
        <v>219</v>
      </c>
      <c r="E415" s="5" t="s">
        <v>219</v>
      </c>
      <c r="F415" s="5"/>
      <c r="G415" s="5" t="s">
        <v>218</v>
      </c>
      <c r="H415" s="5"/>
      <c r="I415" s="5" t="s">
        <v>219</v>
      </c>
      <c r="J415" s="5">
        <v>1007</v>
      </c>
      <c r="K415" s="5">
        <v>847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</row>
    <row r="416">
      <c r="A416" s="20" t="s">
        <v>2831</v>
      </c>
      <c r="B416" s="13" t="str">
        <f>HYPERLINK("http://www.upworthy.com/why-living-solely-for-money-is-a-crazy-terrible-idea","http://www.upworthy.com/why-living-solely-for-money-is-a-crazy-terrible-idea")</f>
        <v>http://www.upworthy.com/why-living-solely-for-money-is-a-crazy-terrible-idea</v>
      </c>
      <c r="C416" s="5">
        <v>54</v>
      </c>
      <c r="D416" s="5" t="s">
        <v>219</v>
      </c>
      <c r="E416" s="5" t="s">
        <v>219</v>
      </c>
      <c r="F416" s="5"/>
      <c r="G416" s="5" t="s">
        <v>218</v>
      </c>
      <c r="H416" s="5"/>
      <c r="I416" s="5" t="s">
        <v>219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>
      <c r="A417" s="20" t="s">
        <v>2832</v>
      </c>
      <c r="B417" s="13" t="str">
        <f>HYPERLINK("http://www.upworthy.com/why-pay-for-college-when-you-can-play-for-it","http://www.upworthy.com/why-pay-for-college-when-you-can-play-for-it")</f>
        <v>http://www.upworthy.com/why-pay-for-college-when-you-can-play-for-it</v>
      </c>
      <c r="C417" s="5">
        <v>46</v>
      </c>
      <c r="D417" s="5" t="s">
        <v>219</v>
      </c>
      <c r="E417" s="5" t="s">
        <v>218</v>
      </c>
      <c r="F417" s="5"/>
      <c r="G417" s="5" t="s">
        <v>218</v>
      </c>
      <c r="H417" s="5"/>
      <c r="I417" s="5" t="s">
        <v>219</v>
      </c>
      <c r="J417" s="5">
        <v>100</v>
      </c>
      <c r="K417" s="5">
        <v>128</v>
      </c>
      <c r="L417" s="5">
        <v>50753</v>
      </c>
      <c r="M417" s="5">
        <v>125240</v>
      </c>
      <c r="N417" s="5">
        <v>116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</row>
    <row r="418">
      <c r="A418" s="20" t="s">
        <v>2833</v>
      </c>
      <c r="B418" s="13" t="str">
        <f>HYPERLINK("http://www.upworthy.com/why-pediatrics-are-the-redheaded-stepchildren-of-medicine","http://www.upworthy.com/why-pediatrics-are-the-redheaded-stepchildren-of-medicine")</f>
        <v>http://www.upworthy.com/why-pediatrics-are-the-redheaded-stepchildren-of-medicine</v>
      </c>
      <c r="C418" s="5">
        <v>60</v>
      </c>
      <c r="D418" s="5" t="s">
        <v>219</v>
      </c>
      <c r="E418" s="5" t="s">
        <v>219</v>
      </c>
      <c r="F418" s="5"/>
      <c r="G418" s="5" t="s">
        <v>218</v>
      </c>
      <c r="H418" s="5"/>
      <c r="I418" s="5" t="s">
        <v>219</v>
      </c>
      <c r="J418" s="5">
        <v>649</v>
      </c>
      <c r="K418" s="5">
        <v>258</v>
      </c>
      <c r="L418" s="5">
        <v>0</v>
      </c>
      <c r="M418" s="5">
        <v>3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>
      <c r="A419" s="20" t="s">
        <v>2834</v>
      </c>
      <c r="B419" s="13" t="str">
        <f>HYPERLINK("http://www.upworthy.com/why-screwing-the-little-guy-actually-ends-up-screwing-the-little-guy-oh-wait","http://www.upworthy.com/why-screwing-the-little-guy-actually-ends-up-screwing-the-little-guy-oh-wait")</f>
        <v>http://www.upworthy.com/why-screwing-the-little-guy-actually-ends-up-screwing-the-little-guy-oh-wait</v>
      </c>
      <c r="C419" s="5">
        <v>78</v>
      </c>
      <c r="D419" s="5" t="s">
        <v>219</v>
      </c>
      <c r="E419" s="5" t="s">
        <v>219</v>
      </c>
      <c r="F419" s="5"/>
      <c r="G419" s="5" t="s">
        <v>218</v>
      </c>
      <c r="H419" s="5"/>
      <c r="I419" s="5" t="s">
        <v>219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</row>
    <row r="420">
      <c r="A420" s="20" t="s">
        <v>2835</v>
      </c>
      <c r="B420" s="13" t="str">
        <f>HYPERLINK("http://www.upworthy.com/why-stephen-colbert-feels-threatened-by-neil-patrick-harris","http://www.upworthy.com/why-stephen-colbert-feels-threatened-by-neil-patrick-harris")</f>
        <v>http://www.upworthy.com/why-stephen-colbert-feels-threatened-by-neil-patrick-harris</v>
      </c>
      <c r="C420" s="5">
        <v>59</v>
      </c>
      <c r="D420" s="5" t="s">
        <v>219</v>
      </c>
      <c r="E420" s="5" t="s">
        <v>219</v>
      </c>
      <c r="F420" s="5"/>
      <c r="G420" s="5" t="s">
        <v>218</v>
      </c>
      <c r="H420" s="5"/>
      <c r="I420" s="5" t="s">
        <v>219</v>
      </c>
      <c r="J420" s="5">
        <v>1011</v>
      </c>
      <c r="K420" s="5">
        <v>595</v>
      </c>
      <c r="L420" s="5">
        <v>373</v>
      </c>
      <c r="M420" s="5">
        <v>2506</v>
      </c>
      <c r="N420" s="5">
        <v>1</v>
      </c>
      <c r="O420" s="5">
        <v>11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</row>
    <row r="421">
      <c r="A421" s="20" t="s">
        <v>2836</v>
      </c>
      <c r="B421" s="13" t="str">
        <f>HYPERLINK("http://www.upworthy.com/the-government-wants-you-to-be-ready-for-zombies","http://www.upworthy.com/the-government-wants-you-to-be-ready-for-zombies")</f>
        <v>http://www.upworthy.com/the-government-wants-you-to-be-ready-for-zombies</v>
      </c>
      <c r="C421" s="5">
        <v>52</v>
      </c>
      <c r="D421" s="5" t="s">
        <v>219</v>
      </c>
      <c r="E421" s="5" t="s">
        <v>219</v>
      </c>
      <c r="F421" s="5"/>
      <c r="G421" s="5" t="s">
        <v>218</v>
      </c>
      <c r="H421" s="5"/>
      <c r="I421" s="5" t="s">
        <v>219</v>
      </c>
      <c r="J421" s="5">
        <v>2208</v>
      </c>
      <c r="K421" s="5">
        <v>2165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</row>
    <row r="422">
      <c r="A422" s="20" t="s">
        <v>2837</v>
      </c>
      <c r="B422" s="13" t="str">
        <f>HYPERLINK("http://www.upworthy.com/why-the-self-help-industry-is-an-enormous-failure","http://www.upworthy.com/why-the-self-help-industry-is-an-enormous-failure")</f>
        <v>http://www.upworthy.com/why-the-self-help-industry-is-an-enormous-failure</v>
      </c>
      <c r="C422" s="5">
        <v>50</v>
      </c>
      <c r="D422" s="5" t="s">
        <v>219</v>
      </c>
      <c r="E422" s="5" t="s">
        <v>219</v>
      </c>
      <c r="F422" s="5"/>
      <c r="G422" s="5" t="s">
        <v>218</v>
      </c>
      <c r="H422" s="5"/>
      <c r="I422" s="5" t="s">
        <v>219</v>
      </c>
      <c r="J422" s="5">
        <v>2298</v>
      </c>
      <c r="K422" s="5">
        <v>3367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</row>
    <row r="423">
      <c r="A423" s="20" t="s">
        <v>2838</v>
      </c>
      <c r="B423" s="13" t="str">
        <f>HYPERLINK("http://www.upworthy.com/why-the-worlds-next-obama-could-be-sitting-in-jail-right-now","http://www.upworthy.com/why-the-worlds-next-obama-could-be-sitting-in-jail-right-now")</f>
        <v>http://www.upworthy.com/why-the-worlds-next-obama-could-be-sitting-in-jail-right-now</v>
      </c>
      <c r="C423" s="5">
        <v>61</v>
      </c>
      <c r="D423" s="5" t="s">
        <v>219</v>
      </c>
      <c r="E423" s="5" t="s">
        <v>219</v>
      </c>
      <c r="F423" s="5"/>
      <c r="G423" s="5" t="s">
        <v>218</v>
      </c>
      <c r="H423" s="5"/>
      <c r="I423" s="5" t="s">
        <v>219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</row>
    <row r="424">
      <c r="A424" s="20" t="s">
        <v>2839</v>
      </c>
      <c r="B424" s="13" t="str">
        <f>HYPERLINK("http://www.upworthy.com/why-we-really-need-to-stop-romanticizing-the-american-revolution","http://www.upworthy.com/why-we-really-need-to-stop-romanticizing-the-american-revolution")</f>
        <v>http://www.upworthy.com/why-we-really-need-to-stop-romanticizing-the-american-revolution</v>
      </c>
      <c r="C424" s="5">
        <v>64</v>
      </c>
      <c r="D424" s="5" t="s">
        <v>219</v>
      </c>
      <c r="E424" s="5" t="s">
        <v>219</v>
      </c>
      <c r="F424" s="5"/>
      <c r="G424" s="5" t="s">
        <v>218</v>
      </c>
      <c r="H424" s="5"/>
      <c r="I424" s="5" t="s">
        <v>219</v>
      </c>
      <c r="J424" s="5">
        <v>2607</v>
      </c>
      <c r="K424" s="5">
        <v>1187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</row>
    <row r="425">
      <c r="A425" s="20" t="s">
        <v>2840</v>
      </c>
      <c r="B425" s="13" t="str">
        <f>HYPERLINK("http://www.upworthy.com/why-youre-lucky-that-youre-white","http://www.upworthy.com/why-youre-lucky-that-youre-white")</f>
        <v>http://www.upworthy.com/why-youre-lucky-that-youre-white</v>
      </c>
      <c r="C425" s="5">
        <v>35</v>
      </c>
      <c r="D425" s="5" t="s">
        <v>219</v>
      </c>
      <c r="E425" s="5" t="s">
        <v>219</v>
      </c>
      <c r="F425" s="5"/>
      <c r="G425" s="5" t="s">
        <v>218</v>
      </c>
      <c r="H425" s="5"/>
      <c r="I425" s="5" t="s">
        <v>219</v>
      </c>
      <c r="J425" s="5">
        <v>2684</v>
      </c>
      <c r="K425" s="5">
        <v>1855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</row>
    <row r="426">
      <c r="A426" s="20" t="s">
        <v>2841</v>
      </c>
      <c r="B426" s="13" t="str">
        <f>HYPERLINK("http://www.upworthy.com/why-your-democracy-is-failing-you","http://www.upworthy.com/why-your-democracy-is-failing-you")</f>
        <v>http://www.upworthy.com/why-your-democracy-is-failing-you</v>
      </c>
      <c r="C426" s="5">
        <v>34</v>
      </c>
      <c r="D426" s="5" t="s">
        <v>219</v>
      </c>
      <c r="E426" s="5" t="s">
        <v>219</v>
      </c>
      <c r="F426" s="5"/>
      <c r="G426" s="5" t="s">
        <v>218</v>
      </c>
      <c r="H426" s="5"/>
      <c r="I426" s="5" t="s">
        <v>219</v>
      </c>
      <c r="J426" s="5">
        <v>1516</v>
      </c>
      <c r="K426" s="5">
        <v>1320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</row>
    <row r="427">
      <c r="A427" s="20" t="s">
        <v>2842</v>
      </c>
      <c r="B427" s="13" t="str">
        <f>HYPERLINK("http://www.upworthy.com/why-your-vegetables-might-be-extra-gassy-very-soon","http://www.upworthy.com/why-your-vegetables-might-be-extra-gassy-very-soon")</f>
        <v>http://www.upworthy.com/why-your-vegetables-might-be-extra-gassy-very-soon</v>
      </c>
      <c r="C427" s="5">
        <v>51</v>
      </c>
      <c r="D427" s="5" t="s">
        <v>219</v>
      </c>
      <c r="E427" s="5" t="s">
        <v>219</v>
      </c>
      <c r="F427" s="5"/>
      <c r="G427" s="5" t="s">
        <v>218</v>
      </c>
      <c r="H427" s="5"/>
      <c r="I427" s="5" t="s">
        <v>219</v>
      </c>
      <c r="J427" s="5">
        <v>782</v>
      </c>
      <c r="K427" s="5">
        <v>826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</row>
    <row r="428">
      <c r="A428" s="20" t="s">
        <v>2842</v>
      </c>
      <c r="B428" s="13" t="str">
        <f>HYPERLINK("http://www.upworthy.com/why-your-vegetables-might-be-extra-gassy-very-soon","http://www.upworthy.com/why-your-vegetables-might-be-extra-gassy-very-soon")</f>
        <v>http://www.upworthy.com/why-your-vegetables-might-be-extra-gassy-very-soon</v>
      </c>
      <c r="C428" s="5">
        <v>51</v>
      </c>
      <c r="D428" s="5" t="s">
        <v>219</v>
      </c>
      <c r="E428" s="5" t="s">
        <v>219</v>
      </c>
      <c r="F428" s="5"/>
      <c r="G428" s="5" t="s">
        <v>218</v>
      </c>
      <c r="H428" s="5"/>
      <c r="I428" s="5" t="s">
        <v>219</v>
      </c>
      <c r="J428" s="5">
        <v>782</v>
      </c>
      <c r="K428" s="5">
        <v>826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</row>
    <row r="429">
      <c r="A429" s="20" t="s">
        <v>2843</v>
      </c>
      <c r="B429" s="13" t="str">
        <f>HYPERLINK("http://www.upworthy.com/winner-the-most-depressingly-dumb-book-cover-of-2013","http://www.upworthy.com/winner-the-most-depressingly-dumb-book-cover-of-2013")</f>
        <v>http://www.upworthy.com/winner-the-most-depressingly-dumb-book-cover-of-2013</v>
      </c>
      <c r="C429" s="5">
        <v>54</v>
      </c>
      <c r="D429" s="5" t="s">
        <v>219</v>
      </c>
      <c r="E429" s="5" t="s">
        <v>219</v>
      </c>
      <c r="F429" s="5"/>
      <c r="G429" s="5" t="s">
        <v>219</v>
      </c>
      <c r="H429" s="5"/>
      <c r="I429" s="5" t="s">
        <v>219</v>
      </c>
      <c r="J429" s="5">
        <v>2641</v>
      </c>
      <c r="K429" s="5">
        <v>2188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</row>
    <row r="430">
      <c r="A430" s="3" t="s">
        <v>2844</v>
      </c>
      <c r="B430" s="13" t="str">
        <f>HYPERLINK("http://www.upworthy.com/woman-battling-cancer-shares-staggering-photos-of-her-fight","http://www.upworthy.com/woman-battling-cancer-shares-staggering-photos-of-her-fight")</f>
        <v>http://www.upworthy.com/woman-battling-cancer-shares-staggering-photos-of-her-fight</v>
      </c>
      <c r="C430" s="5">
        <v>90</v>
      </c>
      <c r="D430" s="5" t="s">
        <v>219</v>
      </c>
      <c r="E430" s="5" t="s">
        <v>219</v>
      </c>
      <c r="F430" s="5"/>
      <c r="G430" s="5" t="s">
        <v>219</v>
      </c>
      <c r="H430" s="5"/>
      <c r="I430" s="5" t="s">
        <v>219</v>
      </c>
      <c r="J430" s="5">
        <v>10088</v>
      </c>
      <c r="K430" s="5">
        <v>3311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</row>
    <row r="431">
      <c r="A431" s="20" t="s">
        <v>2845</v>
      </c>
      <c r="B431" s="13" t="str">
        <f>HYPERLINK("http://www.upworthy.com/wow-watch-these-rhinos-fly-much-endangered-7","http://www.upworthy.com/wow-watch-these-rhinos-fly-much-endangered-7")</f>
        <v>http://www.upworthy.com/wow-watch-these-rhinos-fly-much-endangered-7</v>
      </c>
      <c r="C431" s="5">
        <v>46</v>
      </c>
      <c r="D431" s="5" t="s">
        <v>219</v>
      </c>
      <c r="E431" s="5" t="s">
        <v>219</v>
      </c>
      <c r="F431" s="5"/>
      <c r="G431" s="5" t="s">
        <v>219</v>
      </c>
      <c r="H431" s="5"/>
      <c r="I431" s="5" t="s">
        <v>219</v>
      </c>
      <c r="J431" s="5">
        <v>2768</v>
      </c>
      <c r="K431" s="5">
        <v>1296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</row>
    <row r="432">
      <c r="A432" s="20" t="s">
        <v>2846</v>
      </c>
      <c r="B432" s="13" t="str">
        <f>HYPERLINK("http://www.upworthy.com/watch-princeton-professor-profoundly-offended-by-intellectuals-2","http://www.upworthy.com/watch-princeton-professor-profoundly-offended-by-intellectuals-2")</f>
        <v>http://www.upworthy.com/watch-princeton-professor-profoundly-offended-by-intellectuals-2</v>
      </c>
      <c r="C432" s="5">
        <v>61</v>
      </c>
      <c r="D432" s="5" t="s">
        <v>219</v>
      </c>
      <c r="E432" s="5" t="s">
        <v>218</v>
      </c>
      <c r="F432" s="5"/>
      <c r="G432" s="5" t="s">
        <v>219</v>
      </c>
      <c r="H432" s="5"/>
      <c r="I432" s="5" t="s">
        <v>219</v>
      </c>
      <c r="J432" s="5">
        <v>1252</v>
      </c>
      <c r="K432" s="5">
        <v>1859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</row>
    <row r="433">
      <c r="A433" s="20" t="s">
        <v>2847</v>
      </c>
      <c r="B433" s="13" t="str">
        <f>HYPERLINK("http://www.upworthy.com/yes-facebook-will-be-on-the-final-exam","http://www.upworthy.com/yes-facebook-will-be-on-the-final-exam")</f>
        <v>http://www.upworthy.com/yes-facebook-will-be-on-the-final-exam</v>
      </c>
      <c r="C433" s="5">
        <v>40</v>
      </c>
      <c r="D433" s="5" t="s">
        <v>219</v>
      </c>
      <c r="E433" s="5" t="s">
        <v>219</v>
      </c>
      <c r="F433" s="5"/>
      <c r="G433" s="5" t="s">
        <v>219</v>
      </c>
      <c r="H433" s="5"/>
      <c r="I433" s="5" t="s">
        <v>219</v>
      </c>
      <c r="J433" s="5">
        <v>139</v>
      </c>
      <c r="K433" s="5">
        <v>159</v>
      </c>
      <c r="L433" s="5">
        <v>8</v>
      </c>
      <c r="M433" s="5">
        <v>272</v>
      </c>
      <c r="N433" s="5">
        <v>1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</row>
    <row r="434">
      <c r="A434" s="20" t="s">
        <v>2848</v>
      </c>
      <c r="B434" s="13" t="str">
        <f>HYPERLINK("http://www.upworthy.com/you-call-it-lazy-i-call-it-charity","http://www.upworthy.com/you-call-it-lazy-i-call-it-charity")</f>
        <v>http://www.upworthy.com/you-call-it-lazy-i-call-it-charity</v>
      </c>
      <c r="C434" s="5">
        <v>40</v>
      </c>
      <c r="D434" s="5" t="s">
        <v>219</v>
      </c>
      <c r="E434" s="5" t="s">
        <v>219</v>
      </c>
      <c r="F434" s="5"/>
      <c r="G434" s="5" t="s">
        <v>219</v>
      </c>
      <c r="H434" s="5"/>
      <c r="I434" s="5" t="s">
        <v>219</v>
      </c>
      <c r="J434" s="5">
        <v>306</v>
      </c>
      <c r="K434" s="5">
        <v>368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</row>
    <row r="435">
      <c r="A435" s="20" t="s">
        <v>2849</v>
      </c>
      <c r="B435" s="13" t="str">
        <f>HYPERLINK("http://www.upworthy.com/you-call-it-food-i-call-it-poison-2","http://www.upworthy.com/you-call-it-food-i-call-it-poison-2")</f>
        <v>http://www.upworthy.com/you-call-it-food-i-call-it-poison-2</v>
      </c>
      <c r="C435" s="5">
        <v>36</v>
      </c>
      <c r="D435" s="5" t="s">
        <v>219</v>
      </c>
      <c r="E435" s="5" t="s">
        <v>219</v>
      </c>
      <c r="F435" s="5"/>
      <c r="G435" s="5" t="s">
        <v>219</v>
      </c>
      <c r="H435" s="5"/>
      <c r="I435" s="5" t="s">
        <v>219</v>
      </c>
      <c r="J435" s="5">
        <v>1806</v>
      </c>
      <c r="K435" s="5">
        <v>1811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</row>
    <row r="436">
      <c r="A436" s="20" t="s">
        <v>2850</v>
      </c>
      <c r="B436" s="13" t="str">
        <f>HYPERLINK("http://www.upworthy.com/you-know-that-boring-debate-the-internet-fixed-it","http://www.upworthy.com/you-know-that-boring-debate-the-internet-fixed-it")</f>
        <v>http://www.upworthy.com/you-know-that-boring-debate-the-internet-fixed-it</v>
      </c>
      <c r="C436" s="5">
        <v>52</v>
      </c>
      <c r="D436" s="5" t="s">
        <v>219</v>
      </c>
      <c r="E436" s="5" t="s">
        <v>218</v>
      </c>
      <c r="F436" s="5"/>
      <c r="G436" s="5" t="s">
        <v>219</v>
      </c>
      <c r="H436" s="5"/>
      <c r="I436" s="5" t="s">
        <v>219</v>
      </c>
      <c r="J436" s="5">
        <v>0</v>
      </c>
      <c r="K436" s="5">
        <v>0</v>
      </c>
      <c r="L436" s="5">
        <v>101</v>
      </c>
      <c r="M436" s="5">
        <v>1902</v>
      </c>
      <c r="N436" s="5">
        <v>6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</row>
    <row r="437">
      <c r="A437" s="20" t="s">
        <v>2851</v>
      </c>
      <c r="B437" s="13" t="str">
        <f>HYPERLINK("http://www.upworthy.com/you-know-youre-working-in-a-patriarchal-society-when","http://www.upworthy.com/you-know-youre-working-in-a-patriarchal-society-when")</f>
        <v>http://www.upworthy.com/you-know-youre-working-in-a-patriarchal-society-when</v>
      </c>
      <c r="C437" s="5">
        <v>55</v>
      </c>
      <c r="D437" s="5" t="s">
        <v>219</v>
      </c>
      <c r="E437" s="5" t="s">
        <v>219</v>
      </c>
      <c r="F437" s="5"/>
      <c r="G437" s="5" t="s">
        <v>219</v>
      </c>
      <c r="H437" s="5"/>
      <c r="I437" s="5" t="s">
        <v>219</v>
      </c>
      <c r="J437" s="5">
        <v>5079</v>
      </c>
      <c r="K437" s="5">
        <v>2060</v>
      </c>
      <c r="L437" s="5">
        <v>976</v>
      </c>
      <c r="M437" s="5">
        <v>6404</v>
      </c>
      <c r="N437" s="5">
        <v>19</v>
      </c>
      <c r="O437" s="5">
        <v>0</v>
      </c>
      <c r="P437" s="5">
        <v>176</v>
      </c>
      <c r="Q437" s="5">
        <v>176</v>
      </c>
      <c r="R437" s="5">
        <v>0</v>
      </c>
      <c r="S437" s="5">
        <v>0</v>
      </c>
      <c r="T437" s="5">
        <v>0</v>
      </c>
      <c r="U437" s="5">
        <v>0</v>
      </c>
    </row>
    <row r="438">
      <c r="A438" s="20" t="s">
        <v>2852</v>
      </c>
      <c r="B438" s="13" t="str">
        <f>HYPERLINK("http://www.upworthy.com/just-this-once-money-actually-is-the-answer","http://www.upworthy.com/just-this-once-money-actually-is-the-answer")</f>
        <v>http://www.upworthy.com/just-this-once-money-actually-is-the-answer</v>
      </c>
      <c r="C438" s="5">
        <v>45</v>
      </c>
      <c r="D438" s="5" t="s">
        <v>219</v>
      </c>
      <c r="E438" s="5" t="s">
        <v>219</v>
      </c>
      <c r="F438" s="5"/>
      <c r="G438" s="5" t="s">
        <v>219</v>
      </c>
      <c r="H438" s="5"/>
      <c r="I438" s="5" t="s">
        <v>219</v>
      </c>
      <c r="J438" s="5">
        <v>200</v>
      </c>
      <c r="K438" s="5">
        <v>96</v>
      </c>
      <c r="L438" s="5">
        <v>0</v>
      </c>
      <c r="M438" s="5">
        <v>0</v>
      </c>
      <c r="N438" s="5">
        <v>0</v>
      </c>
      <c r="O438" s="5">
        <v>0</v>
      </c>
      <c r="P438" s="5">
        <v>1</v>
      </c>
      <c r="Q438" s="5">
        <v>1</v>
      </c>
      <c r="R438" s="5">
        <v>1</v>
      </c>
      <c r="S438" s="5">
        <v>0</v>
      </c>
      <c r="T438" s="5">
        <v>0</v>
      </c>
      <c r="U438" s="5">
        <v>0</v>
      </c>
    </row>
    <row r="439">
      <c r="A439" s="20" t="s">
        <v>2853</v>
      </c>
      <c r="B439" s="13" t="str">
        <f>HYPERLINK("http://www.upworthy.com/you-need-guts-to-resign-like-this","http://www.upworthy.com/you-need-guts-to-resign-like-this")</f>
        <v>http://www.upworthy.com/you-need-guts-to-resign-like-this</v>
      </c>
      <c r="C439" s="5">
        <v>34</v>
      </c>
      <c r="D439" s="5" t="s">
        <v>219</v>
      </c>
      <c r="E439" s="5" t="s">
        <v>219</v>
      </c>
      <c r="F439" s="5"/>
      <c r="G439" s="5" t="s">
        <v>219</v>
      </c>
      <c r="H439" s="5"/>
      <c r="I439" s="5" t="s">
        <v>219</v>
      </c>
      <c r="J439" s="5">
        <v>193</v>
      </c>
      <c r="K439" s="5">
        <v>440</v>
      </c>
      <c r="L439" s="5">
        <v>5</v>
      </c>
      <c r="M439" s="5">
        <v>15</v>
      </c>
      <c r="N439" s="5">
        <v>1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</row>
    <row r="440">
      <c r="A440" s="20" t="s">
        <v>2854</v>
      </c>
      <c r="B440" s="13" t="str">
        <f>HYPERLINK("http://www.upworthy.com/you-wont-believe-the-drugs-kids-are-on-these-days","http://www.upworthy.com/you-wont-believe-the-drugs-kids-are-on-these-days")</f>
        <v>http://www.upworthy.com/you-wont-believe-the-drugs-kids-are-on-these-days</v>
      </c>
      <c r="C440" s="5">
        <v>51</v>
      </c>
      <c r="D440" s="5" t="s">
        <v>219</v>
      </c>
      <c r="E440" s="5" t="s">
        <v>219</v>
      </c>
      <c r="F440" s="5"/>
      <c r="G440" s="5" t="s">
        <v>219</v>
      </c>
      <c r="H440" s="5"/>
      <c r="I440" s="5" t="s">
        <v>219</v>
      </c>
      <c r="J440" s="5">
        <v>3783</v>
      </c>
      <c r="K440" s="5">
        <v>3039</v>
      </c>
      <c r="L440" s="5">
        <v>10</v>
      </c>
      <c r="M440" s="5">
        <v>224</v>
      </c>
      <c r="N440" s="5">
        <v>1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62</v>
      </c>
      <c r="U440" s="5">
        <v>0</v>
      </c>
    </row>
    <row r="441">
      <c r="A441" s="20" t="s">
        <v>2855</v>
      </c>
      <c r="B441" s="13" t="str">
        <f>HYPERLINK("http://www.upworthy.com/youll-never-guess-whos-funding-the-environmental-movement-these-days","http://www.upworthy.com/youll-never-guess-whos-funding-the-environmental-movement-these-days")</f>
        <v>http://www.upworthy.com/youll-never-guess-whos-funding-the-environmental-movement-these-days</v>
      </c>
      <c r="C441" s="5">
        <v>70</v>
      </c>
      <c r="D441" s="5" t="s">
        <v>219</v>
      </c>
      <c r="E441" s="5" t="s">
        <v>219</v>
      </c>
      <c r="F441" s="5"/>
      <c r="G441" s="5" t="s">
        <v>219</v>
      </c>
      <c r="H441" s="5"/>
      <c r="I441" s="5" t="s">
        <v>219</v>
      </c>
      <c r="J441" s="5">
        <v>1893</v>
      </c>
      <c r="K441" s="5">
        <v>1648</v>
      </c>
      <c r="L441" s="5">
        <v>667</v>
      </c>
      <c r="M441" s="5">
        <v>3311</v>
      </c>
      <c r="N441" s="5">
        <v>3</v>
      </c>
      <c r="O441" s="5">
        <v>1</v>
      </c>
      <c r="P441" s="5">
        <v>0</v>
      </c>
      <c r="Q441" s="5">
        <v>0</v>
      </c>
      <c r="R441" s="5">
        <v>0</v>
      </c>
      <c r="S441" s="5">
        <v>0</v>
      </c>
      <c r="T441" s="5">
        <v>1</v>
      </c>
      <c r="U441" s="5">
        <v>0</v>
      </c>
    </row>
    <row r="442">
      <c r="A442" s="20" t="s">
        <v>2856</v>
      </c>
      <c r="B442" s="13" t="str">
        <f>HYPERLINK("http://www.upworthy.com/youre-damned-right-the-governments-broken-2","http://www.upworthy.com/youre-damned-right-the-governments-broken-2")</f>
        <v>http://www.upworthy.com/youre-damned-right-the-governments-broken-2</v>
      </c>
      <c r="C442" s="5">
        <v>44</v>
      </c>
      <c r="D442" s="5" t="s">
        <v>219</v>
      </c>
      <c r="E442" s="5" t="s">
        <v>219</v>
      </c>
      <c r="F442" s="5"/>
      <c r="G442" s="5" t="s">
        <v>219</v>
      </c>
      <c r="H442" s="5"/>
      <c r="I442" s="5" t="s">
        <v>219</v>
      </c>
      <c r="J442" s="5">
        <v>413</v>
      </c>
      <c r="K442" s="5">
        <v>395</v>
      </c>
      <c r="L442" s="5">
        <v>314</v>
      </c>
      <c r="M442" s="5">
        <v>2447</v>
      </c>
      <c r="N442" s="5">
        <v>7</v>
      </c>
      <c r="O442" s="5">
        <v>3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</row>
    <row r="443">
      <c r="A443" s="20" t="s">
        <v>2856</v>
      </c>
      <c r="B443" s="13" t="str">
        <f>HYPERLINK("http://www.upworthy.com/youre-damned-right-the-governments-broken-2","http://www.upworthy.com/youre-damned-right-the-governments-broken-2")</f>
        <v>http://www.upworthy.com/youre-damned-right-the-governments-broken-2</v>
      </c>
      <c r="C443" s="5">
        <v>44</v>
      </c>
      <c r="D443" s="5" t="s">
        <v>219</v>
      </c>
      <c r="E443" s="5" t="s">
        <v>219</v>
      </c>
      <c r="F443" s="5"/>
      <c r="G443" s="5" t="s">
        <v>219</v>
      </c>
      <c r="H443" s="5"/>
      <c r="I443" s="5" t="s">
        <v>219</v>
      </c>
      <c r="J443" s="5">
        <v>413</v>
      </c>
      <c r="K443" s="5">
        <v>395</v>
      </c>
      <c r="L443" s="5">
        <v>42</v>
      </c>
      <c r="M443" s="5">
        <v>401</v>
      </c>
      <c r="N443" s="5">
        <v>1</v>
      </c>
      <c r="O443" s="5">
        <v>1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</row>
    <row r="444">
      <c r="A444" s="20" t="s">
        <v>2857</v>
      </c>
      <c r="B444" s="13" t="str">
        <f>HYPERLINK("http://www.upworthy.com/your-entire-life-can-be-and-probably-is-tracked-through-your-cell-phone-heres-ho","http://www.upworthy.com/your-entire-life-can-be-and-probably-is-tracked-through-your-cell-phone-heres-ho")</f>
        <v>http://www.upworthy.com/your-entire-life-can-be-and-probably-is-tracked-through-your-cell-phone-heres-ho</v>
      </c>
      <c r="C444" s="5">
        <v>86</v>
      </c>
      <c r="D444" s="5" t="s">
        <v>219</v>
      </c>
      <c r="E444" s="5" t="s">
        <v>219</v>
      </c>
      <c r="F444" s="5"/>
      <c r="G444" s="5" t="s">
        <v>219</v>
      </c>
      <c r="H444" s="5"/>
      <c r="I444" s="5" t="s">
        <v>219</v>
      </c>
      <c r="J444" s="5">
        <v>0</v>
      </c>
      <c r="K444" s="5">
        <v>264</v>
      </c>
      <c r="L444" s="5">
        <v>74</v>
      </c>
      <c r="M444" s="5">
        <v>867</v>
      </c>
      <c r="N444" s="5">
        <v>3</v>
      </c>
      <c r="O444" s="5">
        <v>1</v>
      </c>
      <c r="P444" s="5">
        <v>111</v>
      </c>
      <c r="Q444" s="5">
        <v>111</v>
      </c>
      <c r="R444" s="5">
        <v>0</v>
      </c>
      <c r="S444" s="5">
        <v>0</v>
      </c>
      <c r="T444" s="5">
        <v>0</v>
      </c>
      <c r="U444" s="5">
        <v>0</v>
      </c>
    </row>
  </sheetData>
  <autoFilter ref="A1:U444">
    <filterColumn colId="0">
      <filters>
        <filter val="2 Minutes Of Inspiration And Courage From An Amazing Senator"/>
        <filter val="Top 10 Most-Shared Things From Upworthy's First Year"/>
        <filter val="Mitt Got 47% Problems But Your Vote Ain't One "/>
        <filter val="What's 11 Years Old And Far Too Old Already? "/>
        <filter val="What Would You Buy With An Extra $12,000? "/>
        <filter val="4 Insanely Important Issues You Won't See In The News "/>
        <filter val="5 Black Crime Myths: Which Ones Did You Believe? "/>
        <filter val="5 Completely Disturbing Facts About Voting Machines "/>
        <filter val="10 Terrifying Facts About Guns In The U.S. "/>
        <filter val="Got Cancer? Take Two Aspirin And Call Me When You Have $90,000"/>
        <filter val="Jon Stewart's 2 Sickening Loopholes For Cutting Employee Health Care"/>
        <filter val="800,000+ People Have Watched This Badass Good Will Hunting Flashback For A Good Reason"/>
        <filter val="If You Want A Successful Long-Term Relationship (Of Any Kind), Here Are 3 Invaluable Things To Know"/>
        <filter val="7 Deadly Sins Map — How Does Your State Stack Up? "/>
        <filter val="Your 4-Minute Reminder To Give A Fuck "/>
        <filter val="9 Places Where No Woman Has Ever Been "/>
        <filter val="Meet 7 Families That Will Make Your Groceries Blush "/>
        <filter val="3 Things You Can Do Instead Of Watching TV "/>
        <filter val="3 Videos Coca-Cola Doesn't Want You To See "/>
        <filter val="The Weirdest 29-Second Traffic Stop Ever "/>
        <filter val="92% Of The Water We Use Is Invisible! Where Does It Come From?"/>
        <filter val="Remember 6 Years Ago, When Anti-Environmentalists Were Just Joking?"/>
        <filter val="10 Ways For 2013 Not To Suck "/>
        <filter val="The Earth's Next 100 Years, Visualized "/>
        <filter val="3 Essential Things To Read About Paul Ryan Today "/>
        <filter val="7 Reasons Mitt Romney Belongs On 'Arrested Development'"/>
        <filter val="A 16-Year-Old Explains Why Everything You Thought You Knew About Beauty May Be Wrong. With Math."/>
        <filter val="The 6-Letter Insult That Certain Parents Stop Using Immediately"/>
        <filter val="Why A 6th Grader Is My Hero This Week [VIDEO] "/>
        <filter val="¿Puedes Hablar El Lenguaje Del Amor? "/>
        <filter val="'Fox &amp; Friends' Unknowingly Interviews Comedian, Hilarity Ensues"/>
        <filter val="A Chart About Silence That Will Leave You Speechless "/>
        <filter val="Politics Aside, President Obama Just Beautifully Articulated What America Is"/>
        <filter val="A Girl Gets Attacked At School For Being STRAIGHT?! "/>
        <filter val="A Holocaust Survivor's Compassionate Message To Germans"/>
        <filter val="A Kid Found Something We Should All See "/>
        <filter val="A Law So Awful It Literally Makes Judges Cry "/>
        <filter val="A Military Perspective On The Newtown School Shooting "/>
        <filter val="A PERFECT Answer To A Super-Duper Annoying Question "/>
        <filter val="A Pledge Of Allegiance Like You Have Never Seen Before "/>
        <filter val="A Rare Candid Interview With Malcolm X In 1963 "/>
        <filter val="A Serial Killer Goes After Cancer "/>
        <filter val="A Warning Label That Will Knock Your Swimsuit Off "/>
        <filter val="A(nother) Legitimate Reason To Detest Modern Pop Songs "/>
        <filter val="Actually, Social Media Buttons Work Really Well  Insider"/>
        <filter val="Afghanistan Up Close And On Video "/>
        <filter val="All 7 Billion "/>
        <filter val="All She Wanted For Her 9th Birthday Was $300 "/>
        <filter val="America Isn't The Greatest Country In The World? "/>
        <filter val="America's Old Nemesis Rears Its Ugly Head "/>
        <filter val="Anderson Cooper Has Something To Tell You "/>
        <filter val="Apparently, This Is Your Brain On Football "/>
        <filter val="Are You The Type Of Man That All Women Need? "/>
        <filter val="Aren't ALL Marriages Kind Of Gay? "/>
        <filter val="As A Woman Who Loves Science, I Approve This Message "/>
        <filter val="Attention Men: Scientifically Speaking, You Used To Be Girls"/>
        <filter val="Awww, SNAP! — One Congressman Tries Living On Food Stamps"/>
        <filter val="BAM! Nurses Explain Obamacare In 90 Seconds "/>
        <filter val="Beautiful Flash Mob Of Marriage Proposal Adorableness, Aisle 10"/>
        <filter val="Bernie Sanders Is Pissed, And For Good Reason "/>
        <filter val="Bernie Sanders Is Terrified. You Should Be, Too. "/>
        <filter val="Best 'Drudge Report' Screen Grab Ever "/>
        <filter val="Best JFK Quote For Liberals "/>
        <filter val="Best Way To Answer A Question. Hands Down. "/>
        <filter val="Bet You Didn't Know Al Gore Could Sing [VIDEO] "/>
        <filter val="Bitch, Please. I'm A Momma. I Got This. "/>
        <filter val="Black Girls Code. Simple Name, Revolutionary Premise. "/>
        <filter val="BREAKING: Are Republicans About To Filibuster ANOTHER Really Good Idea?"/>
        <filter val="Cable News Networks Really Love 'Gangnam Style' "/>
        <filter val="Can A Child's Head Explode From Being Too Confused? "/>
        <filter val="Can Somebody Please Explain How This Isn't Illegal? "/>
        <filter val="Can You Guess Why This Adorable Little Boy Is Dancing In The Street?"/>
        <filter val="Catholics Do It. Evangelicals Do It. You Probably Do It. "/>
        <filter val="CNN Actually Fact-Checks A Politician; Hilarity Ensues "/>
        <filter val="Coke's Newest Bottle Is Made Entirely Of Ice "/>
        <filter val="College-Age Republicans Don't Seem Much Like Regular Republicans"/>
        <filter val="Come Intern With Upworthy!  Insider"/>
        <filter val="Como Decir Todo … Sin Pronunciar Ninguna Palabra "/>
        <filter val="Congrats, Republicans, You Built That! "/>
        <filter val="Congratulations On The Baby! Now Back To Work. "/>
        <filter val="Corporate America, Consider Yourself Schooled. You're Welcome."/>
        <filter val="Could You Graduate From High School If You Moved Once A Month And Got Pregnant At 16?"/>
        <filter val="Dancing Panda Taunts Riot Police. Does Not Get Tased. "/>
        <filter val="Dear America, Meet The Gay Lobbyist "/>
        <filter val="Dear Dads Everywhere: Please Be More Like This Guy "/>
        <filter val="Do The People Who Could Fix Social Security Also Have Enough Money To Make Sure They Won't Have To?"/>
        <filter val="Do You Miss The Meaning? "/>
        <filter val="Do You Remember Why Labor Day Is Called Labor Day? "/>
        <filter val="Doctors Said He'd Be A Vegetable. He Said Bullsh*t. "/>
        <filter val="Don Draper's Secret Relationship Is No Longer Secret "/>
        <filter val="Don't Believe In Working For Free? Too Late. "/>
        <filter val="Donald Trump Has Pissed Off Scotland "/>
        <filter val="Dumbledore Is Gay. Harry Potter Has This To Say. "/>
        <filter val="Ellen Pushes Her Homosexual Values On America: Kindess, Respect, &amp; Equality. Ew."/>
        <filter val="Enh, Who Needs Their Kids To Breathe Anyway? "/>
        <filter val="ESPN Breaks Its Homophobia Streak With Openly Gay Male Bowler"/>
        <filter val="Every Beauty Ad Ever In 58 Seconds "/>
        <filter val="Every Biblical Argument Against Being Gay, Debunked Biblically"/>
        <filter val="Everyone Should Know What This Cop Has Done "/>
        <filter val="Everything About Him Screams Interesting. And Then He Speaks."/>
        <filter val="EXPOSED: Mitt Romney's Scandalous Gay Past! "/>
        <filter val="EXPOSED: Walmart's Hostile, Unlivable Work Environment [VIDEO]"/>
        <filter val="FACT CHECK: 5 Blatant Lies From Paul Ryan's Convention Speech"/>
        <filter val="Fast Food's Secret Weapon In The War On Salad "/>
        <filter val="Flying Pig Rescues Animals From Factory Farming [VIDEO] "/>
        <filter val="Fox News Awkwardly Tries To Play The Race Card. Again. "/>
        <filter val="From Honorably Discharged To Absolutely Nothing: An American Tragedy"/>
        <filter val="Gender Equality? Beyonce Calls Bullsh*t. "/>
        <filter val="George Orwell's Last Words Were Kind Of Orwellian "/>
        <filter val="Getting Past Some Serious Differences For A Higher Purpose"/>
        <filter val="Girl On Girl: Not As Sexy As It Sounds "/>
        <filter val="Girls Don't Run The World. But They Should. "/>
        <filter val="Give Me Birth Control Or Give Me Weasel Testicles "/>
        <filter val="Giving Soap-On-A-Rope A Whole New Meaning "/>
        <filter val="Gorgeous Image Of Nelson Mandela Taking On The Impossible"/>
        <filter val="Great Advice For Aliens That Want To Destroy Earth "/>
        <filter val="Harry Potter And The Prisoner Of Antiquated Immigration Laws"/>
        <filter val="Haters Gonna Hate ... Stimulus Gonna Stimulate "/>
        <filter val="He's Trying To Make Buses Sexy, And It's Working "/>
        <filter val="Helpful Chart For Anyone Who'd Like To Continue Living "/>
        <filter val="Here Is The Shocking Footage Of Gay Men Being Beaten On Camera In Russia"/>
        <filter val="Memorial Day Isn't Just For Humans "/>
        <filter val="Here's All The Awful Things Feminism Hasn't Caused. YET. "/>
        <filter val="Here's How Immigration Works, And I Still Don't Get It "/>
        <filter val="Here's What Obamacare Actually Does For You "/>
        <filter val="Here's Why We Can't Have Nice Things "/>
        <filter val="Hey Broke People: This Statistic Will Piss You Off "/>
        <filter val="Hey Kid, Wanna Buy A Democracy? "/>
        <filter val="Hey, Recent Grads! Enjoy Burning Your Diplomas For Warmth!"/>
        <filter val="Hilarious Examples Of People Who Can't Think For Themselves"/>
        <filter val="Hillary Clinton Nails It In One Sentence "/>
        <filter val="Hippies Must Have Tampered With These Numbers, Right? "/>
        <filter val="Honk If You Think This Is Awesome! "/>
        <filter val="How 'Obamacare' Is Its Own Worst Enemy "/>
        <filter val="How A Heartless Man Inspired The World "/>
        <filter val="How America Is Squandering Its #1 Cash Crop "/>
        <filter val="How An Insurance Company Bought Its Very Own Senator "/>
        <filter val="How Can One Minute And A Handful Of Rocks Explain Worldwide Wealth?"/>
        <filter val="How Congress Screws the President "/>
        <filter val="How Global Warming Is Breaking Our Wallets "/>
        <filter val="How Legalizing Drugs Would Make America's Kids Safer "/>
        <filter val="How Lobbyists Literally Run The Country "/>
        <filter val="How Many Countries Are There? Simple Question, Ridiculously Complicated Answer."/>
        <filter val="How Many Of Your Tax Dollars Go Toward Subsidizing The End Of The World?"/>
        <filter val="How Many Times Have You Interacted With The Government Today?"/>
        <filter val="How Much Does It Cost To Buy The 2012 Election? "/>
        <filter val="How Redistributing The Wealth Makes The Super Bowl Awesome"/>
        <filter val="How Republican Pundits Got The Tax Debate All Wrong "/>
        <filter val="How Restaurants Screw You AND Your Server "/>
        <filter val="How Some Special Volunteers Made Brad Pitt Good Looking Again"/>
        <filter val="How Sugar Makes Your Brain Think It's Cocaine "/>
        <filter val="How The CIA Is Kind Of Like A Psychic "/>
        <filter val="How The Media Coverage Of Mass Shootings Makes Everything Worse"/>
        <filter val="How The Republican Convention Contradicts The Entire Republican Convention"/>
        <filter val="How The United States Is Reinventing The Slave Trade "/>
        <filter val="How To Make A Divorce Court Judge Really Mad "/>
        <filter val="How To Stop Your Water From Killing You "/>
        <filter val="Here Is What Happens When A Trailblazer Does Just That "/>
        <filter val="I Expected Better From The New York Times "/>
        <filter val="I Get It. You Built It Yourself.* "/>
        <filter val="I Hate Advertising, Except When It's Done Like This "/>
        <filter val="I Never Thought I'd Want To High-Five A Teacher For Yelling At A Student, But I Was Wrong"/>
        <filter val="I See Misogyny Is Alive And Well In Museums "/>
        <filter val="This High School Trendsetter Just Made Being Nice Go Viral"/>
        <filter val="I'm Actually Comfortable With These People Hacking The Government"/>
        <filter val="I'm Loving It, But I'm Not IN Loving With It "/>
        <filter val="I'm Really Looking Forward To The Next Debate When The Candidates Talk About This"/>
        <filter val="Identical Citizenship, Identical DNA, Different Rights? "/>
        <filter val="If Barbie Dolls Could Talk, They'd Tell You That They Wouldn't Be Able To Walk Upright"/>
        <filter val="If Only You Could Photoshop A Mind Like This "/>
        <filter val="If You Can Predict The End Of This Rap Video, You're A Genius"/>
        <filter val="If You're Wondering If News Is Biased, Here's PROOF "/>
        <filter val="If Your Paycheck Could Talk, It Would Tell You… "/>
        <filter val="In Their Yearbook, They're 'Cutest Couple,' But In My Book, They're 'Most Inspiring'"/>
        <filter val="INFOGRAPHIC: Why Transgender Awareness Week Is Even A Thing"/>
        <filter val="Internet Calls Fat Girl 'Fat' And Her Response Is ... Perfect "/>
        <filter val="Is The Risk Of Wearing These Worth It? "/>
        <filter val="Is This The Best Lemonade Stand In History? "/>
        <filter val="It's Disgusting What Some People Consider Beautiful Nowadays"/>
        <filter val="It's Never Felt So Good To Listen To A Wise Man Narrate Over Some Breathtaking Nature Photos"/>
        <filter val="Jon Stewart Pins Down The Media With Their Own Words "/>
        <filter val="The Anti-Soda Ad That Looks Just Like The Real Thing "/>
        <filter val="Something Absolutely Terrible Just Happened To The Internet. Here's Why."/>
        <filter val="Kids Today Have It Hard. When I Was In Grade School, 'Zero Tolerance' Meant An Hour Of Detention."/>
        <filter val="Listen, Gay People: You're ALREADY Equal! "/>
        <filter val="Looks Like Google Isn't The Only One That Knows How To Make An End Of The Year Recap"/>
        <filter val="Love These Throwback Fake Tea Party Protest Posters "/>
        <filter val="MACHO WAR SOLDIER MOVIE THING! But With Substantive Nuance."/>
        <filter val="MAP: You Won't Believe What These States Did Tonight "/>
        <filter val="Matt Damon's Incredible Pro-Toilet, Anti-Reporter Press Conference"/>
        <filter val="Maybe If More Women Were In Congress, This Crap Wouldn't Happen"/>
        <filter val="Maybe The Coolest Car Commercial You'll Ever See "/>
        <filter val="This Rapper Just Schooled Us All. Incredible. "/>
        <filter val="Meet The Woman Who Started The Peace Corps ... For Geeks"/>
        <filter val="How Waste Isn't Just Throwing Things Away "/>
        <filter val="I Think Equality Just Found A New Anthem "/>
        <filter val="Men On The Supreme Court Steps Are Shouting Angrily About THIS?"/>
        <filter val="Methinks The Anti-Gay Politician Doth Protest Too Much "/>
        <filter val="Military Drones Are Lame. Marine Drones Are HOT. "/>
        <filter val="Millennials Aren't Hypocrites: They're Just Broke. "/>
        <filter val="Mitt Romney Accidentally Confronts A Gay Veteran; Awesomeness Ensues"/>
        <filter val="MLK Jr.'s Legitimate Problem With Science And Technology"/>
        <filter val="Mommy, Why Does The Chinese Government Hate 'Gangnam Style'?"/>
        <filter val="Move Over, Barbie — You're Obsolete "/>
        <filter val="My Taxes Are Documented. I Am Not. "/>
        <filter val="Nancy Grace Loses A Debate. Against Herself. "/>
        <filter val="New Poll: Women Are Biased Toward Thinking They Aren't Equal"/>
        <filter val="NEWS FLASH: There's No Such Thing As A Normal Family "/>
        <filter val="NEWSFLASH: Not Enough Women Work In Your Office "/>
        <filter val="Next  Insider"/>
        <filter val="Nobody Is Immune To Breast Cancer … Not Even Wonder Woman"/>
        <filter val="NSFW: Sarah Silverman Approves This F@!#ing Message "/>
        <filter val="Obamacare Claims Its First Victims: Dudes Who Don't Understand Obamacare"/>
        <filter val="Oh, So In Scotland They Actually DON'T Promote Rape Culture?"/>
        <filter val="Old News: Rich Guy Influences Elections, Hurting America. New News: He's A White Supremacist."/>
        <filter val="OMG. Google 'Tucker Carlson' And 'Gay Marriage.' "/>
        <filter val="On The Internet, Democracy Is NOT Guaranteed "/>
        <filter val="One Angry Man Verbally Destroys American Politics "/>
        <filter val="One Conspiracy Theory That's Actually Worth Your Time "/>
        <filter val="Our Female Service Members Do NOT Deserve This "/>
        <filter val="Paying Off Student Loan Debt Is Becoming Mathematically Impossible"/>
        <filter val="PHOTO: 'I Won't Be Silent Any Longer' "/>
        <filter val="PHOTO: The Untold Story Behind Every Casualty Of War "/>
        <filter val="PHOTOS: What's More Scandalous Than Promiscuity? "/>
        <filter val="PHOTOS: What's The Body Language Of Feminism? "/>
        <filter val="These Homophobic Signs Just Got Pretty Gay "/>
        <filter val="Poll: Congress Significantly Less Popular Than Head Lice "/>
        <filter val="Q: Does Mitt Romney Even Want Your Vote? A: FLOWCHART."/>
        <filter val="Radical Ad Campaign Hires Children To Smoke "/>
        <filter val="Real Talk: Hillary Clinton On Sexist Interview Questions "/>
        <filter val="RIP Gore Vidal. You Were An Encyclopedia Of Awesome. "/>
        <filter val="Ronald Reagan Was A Freeloading Hippie Socialist Traitor?"/>
        <filter val="Science Has Been Misleading You About Some Fundamental Truths"/>
        <filter val="Scuse Me While I Unironically Use The Term 'Girl Power' To Describe What's Happening Here"/>
        <filter val="See The Status Updates That Changed The World "/>
        <filter val="See The Video That Got This Terrific Tree Hugger Fired "/>
        <filter val="See The Video That'll Leave You Tired But Inspired "/>
        <filter val="Share This Instead Of The New Kony Video "/>
        <filter val="SHOCKING: What Does Congress Actually Do All Day? "/>
        <filter val="Should A Parent Listen To Their Kid In This Situation? "/>
        <filter val="Should Everyone Have To Do This Before Having Sex? "/>
        <filter val="Should You Vote For Obama? That Depends. "/>
        <filter val="Sickening Incompetence: The Little Congress That Couldn't "/>
        <filter val="Sikh Vs. Sheik — Do You Know The Difference? "/>
        <filter val="So Did Global Warming Cause Hurricane Sandy Or What? "/>
        <filter val="So Full Of #Win — A Brilliant Young Lady Talks To Stephen Colbert About #FastFoodStrikes"/>
        <filter val="So Get This. I Have Video. Of A Black Panther. Talking About American Patriotism. And It's Awesome."/>
        <filter val="So You Stole A VCR From Sears One Time In 1990. Should You Really STILL Be In Jail?"/>
        <filter val="Soledad O'Brien Clashes With Anti-Gay Interview Guest "/>
        <filter val="Someone, Somewhere Owes The MPAA $58 Billion "/>
        <filter val="You Like That Sandwich? Congrats, You Just Ate Flipper. "/>
        <filter val="Something Wrong On The Internet? Malarkify It! "/>
        <filter val="Sometimes Things Are Not What They Seem "/>
        <filter val="Stephen Fry Somehow Makes Sense Of Racism "/>
        <filter val="Supreme Court: 'Racism Is Pretty Much Over, Right?' "/>
        <filter val="Take A Guess: What Costs More — Princeton… Or Prison? "/>
        <filter val="That's Not How You Endorse Your Presidential Candidate "/>
        <filter val="The #1 Reason Republicans Don't Want Latinos To Vote "/>
        <filter val="The 4 Best News Media Fails And Awkward Moments "/>
        <filter val="The Advertisements You Read Every Day, Only Naked "/>
        <filter val="The Bluffer's Guide To Middle East Mayhem [VIDEO] "/>
        <filter val="The Canadian Project That Might Ruin Our Future "/>
        <filter val="The Case For Legalizing Drugs "/>
        <filter val="The Completely Obvious Way To Solve Homelessness "/>
        <filter val="The Crazy Reason Fewer Americans Are Adopting "/>
        <filter val="The Difference Between Bikini Models And Beautiful Women"/>
        <filter val="The Difference Between Global Warming Skeptics And Normal People"/>
        <filter val="The Dirty Secret On Every Restaurant Menu "/>
        <filter val="The Eye Tattoo That Might Save Your Life "/>
        <filter val="The Eye-Opening Study Every American Needs To See "/>
        <filter val="The Gay Experimental State Of Your Straight State "/>
        <filter val="The Greatest Love Story Ever Animated "/>
        <filter val="The Growing Trend That Should Terrify Walmarts Everywhere"/>
        <filter val="The Horrifying Crisis That Is Barely Being Talked About "/>
        <filter val="The Horrifying Truth About Elections In The United States "/>
        <filter val="The Kind Of Advice That Usually Costs $250 An Hour "/>
        <filter val="The Men Who Hated This Law Wore White Robes. The Folks Dismantling It Wear Black Ones."/>
        <filter val="The Most Astounding Fact. EVER. "/>
        <filter val="The Most Badass Tumbleweed I've Ever Seen "/>
        <filter val="The Most Creative Drinking And Driving PSA I've Ever Seen"/>
        <filter val="The Most Devastatingly Convincing Pie Chart You've Ever Seen"/>
        <filter val="The Most Offensive Non-Offensive Joke In The World "/>
        <filter val="The Most Sensible Definition Of Marriage I've Ever Heard "/>
        <filter val="The Most Upworthy Topics of 2013  Insider"/>
        <filter val="The Navy's Accidental Same-Sex Kiss On Camera "/>
        <filter val="The One Video I Guarantee You'll Watch Twice "/>
        <filter val="The Perfect Reply A Girl Can Give To The Question 'What's Your Favorite Position?'"/>
        <filter val="The Reason That Facebook, YouTube, And Reddit Can Even Exist"/>
        <filter val="The Recovery Is Over! Stock Market Is Up! Life Is Great! Wait, What?"/>
        <filter val="The Revolting Women Of The Arab World "/>
        <filter val="The Revolution Will Be Animated "/>
        <filter val="The Science Presentation That Would've Kept Me Awake In High School"/>
        <filter val="The Simplest Explanation Of Obamacare. Ever. "/>
        <filter val="The Single Greatest Gift For A Woman "/>
        <filter val="The Startling Facts That Should Devastate America "/>
        <filter val="The Surprising Result Of An Extra Year Of School "/>
        <filter val="The T-Shirt You're Wearing Is Actually A Supervillain "/>
        <filter val="The Top 5 Greatest Smackdowns Of 2012 "/>
        <filter val="The Top 5 Upworthiest Celebrations Of Gay Marriage From 2012"/>
        <filter val="The Truth About Angry Feminists "/>
        <filter val="The Truth Behind Amazon's Success? It's Kinda Evil. "/>
        <filter val="The Unbelievable Loophole In U.S. Child Labor Law "/>
        <filter val="There's A Reason Why So Many Jocks Go Into Politics "/>
        <filter val="There's One Huge Problem In Google And Facebook's Backyard"/>
        <filter val="There's Something Odd About This 'Traditional Marriage' Propaganda Video"/>
        <filter val="There's Something Weird About These Familiar Children's Movies"/>
        <filter val="These Alarming Facts Essentially Say: Women, You're Collateral Damage"/>
        <filter val="These Badass Kid Skaters In Ethiopia Are Awesome "/>
        <filter val="These Folks Are Taking That Whole 'An Injury To One Is An Injury To All' Thing Quite Literally"/>
        <filter val="These Hilariously Witty Comebacks To Sexist Comments Are Perfect"/>
        <filter val="Just How Fair And Balanced Are The Olympics, Anyway? "/>
        <filter val="These Mothers Literally Turned Rags To Riches "/>
        <filter val="These Soldiers Served Their Country. Then THIS Happened?"/>
        <filter val="They Shoot Rubber Bullets. He Shoots Powerful Photographs."/>
        <filter val="Think Hiroshima And Nagasaki Were Bad? Check This Out."/>
        <filter val="This Aggressive, Combative, Negative Speech Is Somehow ..."/>
        <filter val="This Amazing Kid Died. What He Left Behind Is Wondtacular."/>
        <filter val="This Commercial Isn't Real, But It's Brutally Honest "/>
        <filter val="Why Homophobia Is Just Like Riding A Bicycle "/>
        <filter val="This Infographic Would Make Mr. Rogers Cry "/>
        <filter val="This Is A Spiritual Practice Everyone Should Get Behind "/>
        <filter val="This Is How Marketing Works, And It's Devastating "/>
        <filter val="This Is How The NRA Handles Reporters "/>
        <filter val="This Is How You Kill An Attack Ad "/>
        <filter val="This Is How You Steal An Election "/>
        <filter val="This Is Not An Acceptable Solution To Child Abuse "/>
        <filter val="This Is The Best A Breathalyzer Will Ever Sound "/>
        <filter val="This Is Why You Are Probably Broke And Stuff "/>
        <filter val="This Makes Homework Look A Whole Lot Easier "/>
        <filter val="This Man Decided To Humiliate A Hate Group. Hilarity Ensues."/>
        <filter val="This Post Used To Be Rated &quot;R&quot; "/>
        <filter val="This Proves It: Teenagers Know Everything. Adults Are Morons."/>
        <filter val="Members Of Congress — They're Just Like Us! "/>
        <filter val="This School Totally Understands The Difference Between Learning And Education"/>
        <filter val="This Simulation Of The Known Universe Does Not Disappoint"/>
        <filter val="This Unique Attempt At Suicide Prevention Is Also Totally Beautiful"/>
        <filter val="This Video Makes Me Want To Be A Rocket Scientist "/>
        <filter val="This Video Would Have Made Even Neil Armstrong Cry "/>
        <filter val="This Woman's Beef With Prettiness Will Leave You Speechless"/>
        <filter val="Three Minds, A Failing System, And One Uncomfortable Truth"/>
        <filter val="Today Is A Victory For This Woman "/>
        <filter val="Too Lesbiany To Be Black? How Hypocritical Of You! "/>
        <filter val="TV's Dirty Little Secret "/>
        <filter val="Two Giant Steps For Man, Two Shocking Prices For Mankind"/>
        <filter val="Um. How Close Are We To Being Able To Live On Mars? 'Cause We Might Need To Move Soon."/>
        <filter val="Upworthy Insider: Photo"/>
        <filter val="Upworthy Netroots Nation: 10 Ways To Win The Internets"/>
        <filter val="VIDEO: 'Net Neutrality' Explained In Under 2 Minutes "/>
        <filter val="VIDEO: One Man's Clever Way To Help The Homeless "/>
        <filter val="VIDEO: Shit Politicians Say About Black People "/>
        <filter val="VIDEO: The Boy Who Harnessed The Wind "/>
        <filter val="VIDEO: Watch This And Be Prepared To Change What You're Doing ..."/>
        <filter val="Viral Video Alert: What Color Is A Mirror? "/>
        <filter val="Wait, Banksy Doesn't Believe In Global Warming? "/>
        <filter val="Wanna See How The Treasury Department Can Give A Broken Congress The Finger?"/>
        <filter val="Watch A Lesbian Attack The Word 'Gay' "/>
        <filter val="Watch The Kindest Smackdown I've Ever Seen "/>
        <filter val="Watch This Incredible Young Woman Render Jon Stewart Speechless"/>
        <filter val="Watch This Video To Stare At Jon Hamm For A While, And Also Get Some Life Advice"/>
        <filter val="WATCH: Ewan McGregor's Perfect Response To A Casually Homophobic Question"/>
        <filter val="Watch: How To Freak Out 98% Of America "/>
        <filter val="WATCH: Mitt Romney's Own Mother Undermines His Entire Campaign"/>
        <filter val="WATCH: Obama Chips Away At America's Crazy Immigration Policy"/>
        <filter val="WATCH: The TED Talk That Inspired Two Standing Ovations"/>
        <filter val="Watching People Disrobe Has Never Been This Disturbing "/>
        <filter val="We're hiring, like, a lot of people.  Insider"/>
        <filter val="We're looking for a Social Media intern!  Insider"/>
        <filter val="We're looking for an awesome Operations Manager  Insider"/>
        <filter val="We've leveled up!  Insider"/>
        <filter val="Welcome To The Oval Office, Madam President "/>
        <filter val="Well, That's One Way To Get Congress' Attention "/>
        <filter val="What American Women Spent $59 Billion On In 2012 "/>
        <filter val="What Do These Celebrities Hate More Than Paparazzi? "/>
        <filter val="What Does Congress Spend Half Of Its Time On? "/>
        <filter val="What Happens When A Pretend Homophobe Meets Neil Patrick Harris?"/>
        <filter val="What If Everyone Who Reacted Negatively To A Super Bowl Ad Knew The Facts? They'd Learn This."/>
        <filter val="What If Men Could Prevent Pregnancy — Without A Condom?"/>
        <filter val="What The Frack Is Fracking? "/>
        <filter val="What You Have In Common With Iranian Citizens "/>
        <filter val="What You're Really Saying When You Say 'Happy Holidays'"/>
        <filter val="What's It Like To Be Caged For 4 Decades? "/>
        <filter val="What's More Scantily Covered Than Kim Kardashian? "/>
        <filter val="What's So Bad About The Color Pink? "/>
        <filter val="What's The Difference Between A Joke And A Jerk? "/>
        <filter val="What's The Easiest Way To Fight For Women's Rights? "/>
        <filter val="When Facebook Likes Meet Real Life, Things Get ... Complicated"/>
        <filter val="When Terror Struck America, This Gay Couple Responded Heroically. Twice."/>
        <filter val="When That Pants Bulge Is Not What You Were Expecting "/>
        <filter val="When Will We Start Treating Guns More Like Bananas? "/>
        <filter val="When Women Make Decisions, They're Usually Wrong. "/>
        <filter val="When You Are Alone, Do You Feel Lonely? "/>
        <filter val="Where Are 2 Million Americans Right Now? "/>
        <filter val="Which Countries Pay Its Teachers What They're Worth? "/>
        <filter val="Which Famous Sisters Could Literally Kick Your Ass? "/>
        <filter val="Who Else Thinks These Alkali Metals Are Being A LITTLE Dramatic About Contact With Water?"/>
        <filter val="Who Invented The Light Bulb? Thomas Edison, Right? Wrong."/>
        <filter val="Why 'Curiosity Killed The Cat' Is A Terrible Expression "/>
        <filter val="Why 'Too Big To Fail' Is Too Stupid To Believe "/>
        <filter val="Why Add Zombies To Classic Literature When Real Life Is Ten Times Worse?"/>
        <filter val="Why Are People Eating Their Own Trash? "/>
        <filter val="Why Congress Is So Hilariously Awful At Its Job "/>
        <filter val="Why Does This Milk Make Me Want To Stand Up And Fight For Equality?"/>
        <filter val="Why Food In 1957 Tasted Better Than Food Today "/>
        <filter val="A Classist In Switzerland Just Made A Big Mistake. HUGE. "/>
        <filter val="Why Homophobia Is Not An Acceptable Life Choice "/>
        <filter val="Why I Religiously Believe In Science "/>
        <filter val="Why Is Google Sleeping With That Jerk? "/>
        <filter val="Why Is Something That Is Killing Thousands Every Year Still Legal?"/>
        <filter val="Why Is This Arrested Woman So Happy? "/>
        <filter val="Why Is YOUR Member Of Congress Voting To Keep You In The Dark?"/>
        <filter val="Why It Doesn't Matter What Song She's Listening To "/>
        <filter val="Why Jay-Z Rents Instead Of Owns "/>
        <filter val="Why Living Solely For Money Is A Crazy, Terrible Idea "/>
        <filter val="Why Pay For College When You Can PLAY For It? "/>
        <filter val="Why Pediatricians Are The Redheaded Stepchildren Of Medicine"/>
        <filter val="Why Screwing The Little Guy Actually Ends Up Screwing THE LITTLE GUY. Oh Wait."/>
        <filter val="Why Stephen Colbert Feels Threatened By Neil Patrick Harris"/>
        <filter val="Why The Government Wants You To Be Ready For Zombies"/>
        <filter val="Why The Self-Help Industry Is An Enormous Failure "/>
        <filter val="Why The World's Next Obama Could Be Sitting In Jail Right Now"/>
        <filter val="Why We Really Need To Stop Romanticizing The American Revolution"/>
        <filter val="Why You're Lucky That You're White "/>
        <filter val="Why Your Democracy Is Failing You "/>
        <filter val="Why Your Vegetables Might Be Extra Gassy Very Soon "/>
        <filter val="WINNER: The Most Depressingly Dumb Book Cover of 2013!"/>
        <filter val="Woman Battling Cancer Shares Staggering Photos Of Her Fight. One Year In Under 60 Seconds."/>
        <filter val="Wow. Watch These Rhinos Fly! Much Endangered. "/>
        <filter val="WTF? Princeton Professor Profoundly Offended By Intellectuals"/>
        <filter val="Yes, Facebook Will Be On The Final Exam "/>
        <filter val="You Call It 'Lazy'; I Call It 'Charity' "/>
        <filter val="You Call It Food. I Call It Poison. "/>
        <filter val="You Know That Boring Debate? The Internet Fixed It. "/>
        <filter val="You Know You're Working In A Patriarchal Society When… "/>
        <filter val="Just This Once, Money Actually Is The Answer "/>
        <filter val="You Need Guts To Resign Like THIS "/>
        <filter val="You Won't Believe The Drugs Kids Are On These Days "/>
        <filter val="You'll Never Guess Who's Funding The Environmental Movement These Days"/>
        <filter val="You're Damned Right The Government's Broken "/>
        <filter val="Your Entire Life Can Be (And Probably Is) Tracked Through Your Cell Phone. Here's How."/>
      </filters>
    </filterColumn>
    <filterColumn colId="2">
      <filters>
        <filter val="60"/>
        <filter val="52"/>
        <filter val="46"/>
        <filter val="45"/>
        <filter val="42"/>
        <filter val="54"/>
        <filter val="49"/>
        <filter val="43"/>
        <filter val="62"/>
        <filter val="68"/>
        <filter val="86"/>
        <filter val="99"/>
        <filter val="50"/>
        <filter val="38"/>
        <filter val="41"/>
        <filter val="67"/>
        <filter val="29"/>
        <filter val="39"/>
        <filter val="55"/>
        <filter val="96"/>
        <filter val="63"/>
        <filter val="37"/>
        <filter val="64"/>
        <filter val="53"/>
        <filter val="76"/>
        <filter val="40"/>
        <filter val="47"/>
        <filter val="34"/>
        <filter val="56"/>
        <filter val="14"/>
        <filter val="57"/>
        <filter val="44"/>
        <filter val="28"/>
        <filter val="71"/>
        <filter val="48"/>
        <filter val="35"/>
        <filter val="85"/>
        <filter val="36"/>
        <filter val="51"/>
        <filter val="25"/>
        <filter val="80"/>
        <filter val="61"/>
        <filter val="58"/>
        <filter val="72"/>
        <filter val="32"/>
        <filter val="59"/>
        <filter val="79"/>
        <filter val="74"/>
        <filter val="89"/>
        <filter val="65"/>
        <filter val="81"/>
        <filter val="84"/>
        <filter val="92"/>
        <filter val="97"/>
        <filter val="66"/>
        <filter val="13"/>
        <filter val="93"/>
        <filter val="88"/>
        <filter val="83"/>
        <filter val="30"/>
        <filter val="82"/>
        <filter val="69"/>
        <filter val="94"/>
        <filter val="31"/>
        <filter val="77"/>
        <filter val="23"/>
        <filter val="73"/>
        <filter val="26"/>
        <filter val="78"/>
        <filter val="90"/>
        <filter val="70"/>
      </filters>
    </filterColumn>
    <filterColumn colId="3">
      <filters>
        <filter val="Yes"/>
        <filter val="No"/>
      </filters>
    </filterColumn>
    <filterColumn colId="4">
      <filters>
        <filter val="No"/>
        <filter val="Yes"/>
      </filters>
    </filterColumn>
    <filterColumn colId="6">
      <filters>
        <filter val="No"/>
        <filter val="Yes"/>
      </filters>
    </filterColumn>
    <filterColumn colId="8">
      <filters>
        <filter val="No"/>
        <filter val="Yes"/>
      </filters>
    </filterColumn>
    <filterColumn colId="9">
      <filters>
        <filter val="0"/>
        <filter val="82"/>
        <filter val="1231"/>
        <filter val="59"/>
        <filter val="1784"/>
        <filter val="6093"/>
        <filter val="3231"/>
        <filter val="2"/>
        <filter val="7861"/>
        <filter val="374"/>
        <filter val="2452"/>
        <filter val="16380"/>
        <filter val="379"/>
        <filter val="4118"/>
        <filter val="10632"/>
        <filter val="1178"/>
        <filter val="6272"/>
        <filter val="1281"/>
        <filter val="12"/>
        <filter val="1579"/>
        <filter val="7999"/>
        <filter val="3627"/>
        <filter val="17923"/>
        <filter val="3434"/>
        <filter val="6966"/>
        <filter val="75"/>
        <filter val="807"/>
        <filter val="73145"/>
        <filter val="2400"/>
        <filter val="1227"/>
        <filter val="1761"/>
        <filter val="546"/>
        <filter val="20234"/>
        <filter val="428"/>
        <filter val="51"/>
        <filter val="5084"/>
        <filter val="971"/>
        <filter val="3597"/>
        <filter val="581"/>
        <filter val="5447"/>
        <filter val="460"/>
        <filter val="1882"/>
        <filter val="3203"/>
        <filter val="870"/>
        <filter val="11518"/>
        <filter val="33727"/>
        <filter val="43956"/>
        <filter val="9602"/>
        <filter val="6195"/>
        <filter val="3686"/>
        <filter val="3186"/>
        <filter val="4957"/>
        <filter val="3913"/>
        <filter val="24"/>
        <filter val="114"/>
        <filter val="14"/>
        <filter val="15311"/>
        <filter val="4129"/>
        <filter val="4547"/>
        <filter val="339"/>
        <filter val="1041"/>
        <filter val="5870"/>
        <filter val="185"/>
        <filter val="238"/>
        <filter val="29"/>
        <filter val="18918"/>
        <filter val="116"/>
        <filter val="50"/>
        <filter val="208"/>
        <filter val="509"/>
        <filter val="1315"/>
        <filter val="11534"/>
        <filter val="966"/>
        <filter val="6265"/>
        <filter val="13815"/>
        <filter val="99584"/>
        <filter val="3687"/>
        <filter val="195"/>
        <filter val="2520"/>
        <filter val="1"/>
        <filter val="478"/>
        <filter val="3701"/>
        <filter val="1172"/>
        <filter val="4651"/>
        <filter val="458"/>
        <filter val="324"/>
        <filter val="1645"/>
        <filter val="41051"/>
        <filter val="319"/>
        <filter val="4635"/>
        <filter val="39565"/>
        <filter val="9880"/>
        <filter val="973"/>
        <filter val="733"/>
        <filter val="9575"/>
        <filter val="6295"/>
        <filter val="1346"/>
        <filter val="3349"/>
        <filter val="1078"/>
        <filter val="3695"/>
        <filter val="1513"/>
        <filter val="2222"/>
        <filter val="2900"/>
        <filter val="4256"/>
        <filter val="1745"/>
        <filter val="556"/>
        <filter val="449"/>
        <filter val="687"/>
        <filter val="2611"/>
        <filter val="9807"/>
        <filter val="2204"/>
        <filter val="1556"/>
        <filter val="262"/>
        <filter val="1859"/>
        <filter val="1210"/>
        <filter val="68"/>
        <filter val="1169"/>
        <filter val="309"/>
        <filter val="1536"/>
        <filter val="21803"/>
        <filter val="2775"/>
        <filter val="3373"/>
        <filter val="14119"/>
        <filter val="6089"/>
        <filter val="4587"/>
        <filter val="1073"/>
        <filter val="45"/>
        <filter val="23238"/>
        <filter val="5058"/>
        <filter val="9185"/>
        <filter val="1338"/>
        <filter val="3098"/>
        <filter val="10762"/>
        <filter val="1107"/>
        <filter val="1866"/>
        <filter val="352"/>
        <filter val="129"/>
        <filter val="11000"/>
        <filter val="144"/>
        <filter val="35"/>
        <filter val="3772"/>
        <filter val="17731"/>
        <filter val="1043"/>
        <filter val="4301"/>
        <filter val="175"/>
        <filter val="1632"/>
        <filter val="14589"/>
        <filter val="5561"/>
        <filter val="5380"/>
        <filter val="1251"/>
        <filter val="1194"/>
        <filter val="333"/>
        <filter val="657"/>
        <filter val="1767"/>
        <filter val="1142"/>
        <filter val="45332"/>
        <filter val="1247"/>
        <filter val="1471"/>
        <filter val="1080"/>
        <filter val="4109"/>
        <filter val="12297"/>
        <filter val="1354"/>
        <filter val="1404"/>
        <filter val="6"/>
        <filter val="1526"/>
        <filter val="2119"/>
        <filter val="573"/>
        <filter val="883"/>
        <filter val="3124"/>
        <filter val="1129"/>
        <filter val="2412"/>
        <filter val="677"/>
        <filter val="24068"/>
        <filter val="19481"/>
        <filter val="1090"/>
        <filter val="2478"/>
        <filter val="27"/>
        <filter val="1689"/>
        <filter val="624"/>
        <filter val="2823"/>
        <filter val="5136"/>
        <filter val="3461"/>
        <filter val="6660"/>
        <filter val="4422"/>
        <filter val="652"/>
        <filter val="1020"/>
        <filter val="13290"/>
        <filter val="4199"/>
        <filter val="1280"/>
        <filter val="1748"/>
        <filter val="45824"/>
        <filter val="5325"/>
        <filter val="3115"/>
        <filter val="108"/>
        <filter val="5241"/>
        <filter val="6467"/>
        <filter val="1256"/>
        <filter val="209"/>
        <filter val="4010"/>
        <filter val="74221"/>
        <filter val="2111"/>
        <filter val="5414"/>
        <filter val="772"/>
        <filter val="341"/>
        <filter val="888"/>
        <filter val="2475"/>
        <filter val="788"/>
        <filter val="165"/>
        <filter val="4095"/>
        <filter val="2104"/>
        <filter val="6221"/>
        <filter val="7580"/>
        <filter val="13925"/>
        <filter val="23"/>
        <filter val="203"/>
        <filter val="2773"/>
        <filter val="140"/>
        <filter val="22717"/>
        <filter val="14367"/>
        <filter val="670"/>
        <filter val="555"/>
        <filter val="1163"/>
        <filter val="3708"/>
        <filter val="1596"/>
        <filter val="75859"/>
        <filter val="7853"/>
        <filter val="1777"/>
        <filter val="21259"/>
        <filter val="281"/>
        <filter val="12292"/>
        <filter val="2447"/>
        <filter val="664"/>
        <filter val="2428"/>
        <filter val="12036"/>
        <filter val="218"/>
        <filter val="8"/>
        <filter val="21"/>
        <filter val="628"/>
        <filter val="617"/>
        <filter val="347"/>
        <filter val="101"/>
        <filter val="1212"/>
        <filter val="250"/>
        <filter val="108251"/>
        <filter val="2080"/>
        <filter val="419518"/>
        <filter val="8675"/>
        <filter val="2990"/>
        <filter val="6885"/>
        <filter val="4250"/>
        <filter val="1042"/>
        <filter val="436"/>
        <filter val="1819"/>
        <filter val="630"/>
        <filter val="3166"/>
        <filter val="95285"/>
        <filter val="1138"/>
        <filter val="878"/>
        <filter val="176"/>
        <filter val="26402"/>
        <filter val="1140"/>
        <filter val="666"/>
        <filter val="5558"/>
        <filter val="420"/>
        <filter val="1792"/>
        <filter val="1226"/>
        <filter val="261"/>
        <filter val="7"/>
        <filter val="32121"/>
        <filter val="1342"/>
        <filter val="839"/>
        <filter val="732"/>
        <filter val="293"/>
        <filter val="790"/>
        <filter val="2171"/>
        <filter val="1368"/>
        <filter val="2050"/>
        <filter val="981"/>
        <filter val="557"/>
        <filter val="1289"/>
        <filter val="1007"/>
        <filter val="100"/>
        <filter val="649"/>
        <filter val="1011"/>
        <filter val="2208"/>
        <filter val="2298"/>
        <filter val="2607"/>
        <filter val="2684"/>
        <filter val="1516"/>
        <filter val="782"/>
        <filter val="2641"/>
        <filter val="10088"/>
        <filter val="2768"/>
        <filter val="1252"/>
        <filter val="139"/>
        <filter val="306"/>
        <filter val="1806"/>
        <filter val="5079"/>
        <filter val="200"/>
        <filter val="193"/>
        <filter val="3783"/>
        <filter val="1893"/>
        <filter val="413"/>
      </filters>
    </filterColumn>
    <filterColumn colId="10">
      <filters>
        <filter val="0"/>
        <filter val="33"/>
        <filter val="397"/>
        <filter val="111"/>
        <filter val="1556"/>
        <filter val="8190"/>
        <filter val="2197"/>
        <filter val="22"/>
        <filter val="4365"/>
        <filter val="827"/>
        <filter val="2610"/>
        <filter val="14354"/>
        <filter val="190"/>
        <filter val="3687"/>
        <filter val="32"/>
        <filter val="8783"/>
        <filter val="390"/>
        <filter val="4093"/>
        <filter val="811"/>
        <filter val="24"/>
        <filter val="589"/>
        <filter val="11400"/>
        <filter val="1488"/>
        <filter val="15924"/>
        <filter val="2234"/>
        <filter val="7225"/>
        <filter val="3261"/>
        <filter val="1343"/>
        <filter val="34721"/>
        <filter val="1270"/>
        <filter val="621"/>
        <filter val="1359"/>
        <filter val="362"/>
        <filter val="9295"/>
        <filter val="356"/>
        <filter val="71"/>
        <filter val="3421"/>
        <filter val="676"/>
        <filter val="3694"/>
        <filter val="299"/>
        <filter val="5017"/>
        <filter val="238"/>
        <filter val="824"/>
        <filter val="576"/>
        <filter val="497"/>
        <filter val="6144"/>
        <filter val="23688"/>
        <filter val="17776"/>
        <filter val="4137"/>
        <filter val="4667"/>
        <filter val="483"/>
        <filter val="2405"/>
        <filter val="3291"/>
        <filter val="2259"/>
        <filter val="55"/>
        <filter val="106"/>
        <filter val="97"/>
        <filter val="15291"/>
        <filter val="14866"/>
        <filter val="2465"/>
        <filter val="177"/>
        <filter val="3562"/>
        <filter val="911"/>
        <filter val="2323"/>
        <filter val="76"/>
        <filter val="221"/>
        <filter val="18"/>
        <filter val="8207"/>
        <filter val="162"/>
        <filter val="1600"/>
        <filter val="58"/>
        <filter val="147"/>
        <filter val="20"/>
        <filter val="246"/>
        <filter val="512"/>
        <filter val="3712"/>
        <filter val="296"/>
        <filter val="6158"/>
        <filter val="18542"/>
        <filter val="39154"/>
        <filter val="2153"/>
        <filter val="182"/>
        <filter val="1526"/>
        <filter val="14550"/>
        <filter val="6"/>
        <filter val="245"/>
        <filter val="667"/>
        <filter val="1366"/>
        <filter val="1147"/>
        <filter val="2909"/>
        <filter val="8"/>
        <filter val="3"/>
        <filter val="148"/>
        <filter val="1096"/>
        <filter val="915"/>
        <filter val="33436"/>
        <filter val="163"/>
        <filter val="2688"/>
        <filter val="27301"/>
        <filter val="9413"/>
        <filter val="1160"/>
        <filter val="311"/>
        <filter val="8043"/>
        <filter val="1792"/>
        <filter val="6133"/>
        <filter val="1469"/>
        <filter val="1272"/>
        <filter val="853"/>
        <filter val="4042"/>
        <filter val="858"/>
        <filter val="1252"/>
        <filter val="2424"/>
        <filter val="3062"/>
        <filter val="1614"/>
        <filter val="441"/>
        <filter val="431"/>
        <filter val="284"/>
        <filter val="2453"/>
        <filter val="5504"/>
        <filter val="4867"/>
        <filter val="4389"/>
        <filter val="125"/>
        <filter val="1998"/>
        <filter val="2213"/>
        <filter val="322"/>
        <filter val="619"/>
        <filter val="168"/>
        <filter val="807"/>
        <filter val="20629"/>
        <filter val="2395"/>
        <filter val="2249"/>
        <filter val="9851"/>
        <filter val="3174"/>
        <filter val="6396"/>
        <filter val="590"/>
        <filter val="29"/>
        <filter val="11816"/>
        <filter val="3285"/>
        <filter val="10330"/>
        <filter val="761"/>
        <filter val="3028"/>
        <filter val="1895"/>
        <filter val="1184"/>
        <filter val="961"/>
        <filter val="295"/>
        <filter val="68"/>
        <filter val="165660"/>
        <filter val="70"/>
        <filter val="2123"/>
        <filter val="6278"/>
        <filter val="506"/>
        <filter val="1869"/>
        <filter val="95"/>
        <filter val="133"/>
        <filter val="7413"/>
        <filter val="4507"/>
        <filter val="3017"/>
        <filter val="1024"/>
        <filter val="1644"/>
        <filter val="704"/>
        <filter val="591"/>
        <filter val="1278"/>
        <filter val="1276"/>
        <filter val="643"/>
        <filter val="13228"/>
        <filter val="490"/>
        <filter val="1541"/>
        <filter val="1186"/>
        <filter val="2296"/>
        <filter val="14329"/>
        <filter val="1268"/>
        <filter val="1339"/>
        <filter val="17"/>
        <filter val="1183"/>
        <filter val="2089"/>
        <filter val="174"/>
        <filter val="677"/>
        <filter val="2643"/>
        <filter val="1004"/>
        <filter val="682"/>
        <filter val="11"/>
        <filter val="378"/>
        <filter val="21884"/>
        <filter val="9946"/>
        <filter val="2251"/>
        <filter val="137"/>
        <filter val="828"/>
        <filter val="777"/>
        <filter val="1957"/>
        <filter val="3775"/>
        <filter val="2809"/>
        <filter val="3738"/>
        <filter val="3629"/>
        <filter val="829"/>
        <filter val="731"/>
        <filter val="9958"/>
        <filter val="3161"/>
        <filter val="1146"/>
        <filter val="2360"/>
        <filter val="33756"/>
        <filter val="4049"/>
        <filter val="1209"/>
        <filter val="36"/>
        <filter val="1257"/>
        <filter val="8386"/>
        <filter val="9"/>
        <filter val="1647"/>
        <filter val="43"/>
        <filter val="2711"/>
        <filter val="60425"/>
        <filter val="2389"/>
        <filter val="4058"/>
        <filter val="345"/>
        <filter val="393"/>
        <filter val="586"/>
        <filter val="1203"/>
        <filter val="2894"/>
        <filter val="78"/>
        <filter val="5361"/>
        <filter val="1143"/>
        <filter val="5352"/>
        <filter val="2934"/>
        <filter val="5643"/>
        <filter val="294"/>
        <filter val="227"/>
        <filter val="3080"/>
        <filter val="86"/>
        <filter val="452"/>
        <filter val="214"/>
        <filter val="13227"/>
        <filter val="10524"/>
        <filter val="232"/>
        <filter val="384"/>
        <filter val="2914"/>
        <filter val="985"/>
        <filter val="67893"/>
        <filter val="5247"/>
        <filter val="1047"/>
        <filter val="14759"/>
        <filter val="261"/>
        <filter val="7949"/>
        <filter val="1"/>
        <filter val="1476"/>
        <filter val="632"/>
        <filter val="2415"/>
        <filter val="8197"/>
        <filter val="339"/>
        <filter val="13"/>
        <filter val="74"/>
        <filter val="658"/>
        <filter val="176"/>
        <filter val="140"/>
        <filter val="907"/>
        <filter val="625"/>
        <filter val="19"/>
        <filter val="4"/>
        <filter val="2"/>
        <filter val="82"/>
        <filter val="109"/>
        <filter val="66303"/>
        <filter val="1687"/>
        <filter val="142574"/>
        <filter val="1992"/>
        <filter val="1968"/>
        <filter val="3151"/>
        <filter val="2211"/>
        <filter val="408"/>
        <filter val="187"/>
        <filter val="1840"/>
        <filter val="816"/>
        <filter val="2085"/>
        <filter val="35131"/>
        <filter val="718"/>
        <filter val="135"/>
        <filter val="10842"/>
        <filter val="269"/>
        <filter val="1587"/>
        <filter val="374"/>
        <filter val="1016"/>
        <filter val="1490"/>
        <filter val="233"/>
        <filter val="772"/>
        <filter val="29343"/>
        <filter val="1302"/>
        <filter val="366"/>
        <filter val="509"/>
        <filter val="181"/>
        <filter val="1026"/>
        <filter val="1578"/>
        <filter val="433"/>
        <filter val="1057"/>
        <filter val="481"/>
        <filter val="115"/>
        <filter val="913"/>
        <filter val="847"/>
        <filter val="128"/>
        <filter val="258"/>
        <filter val="595"/>
        <filter val="2165"/>
        <filter val="3367"/>
        <filter val="1187"/>
        <filter val="1855"/>
        <filter val="1320"/>
        <filter val="826"/>
        <filter val="2188"/>
        <filter val="3311"/>
        <filter val="1296"/>
        <filter val="1859"/>
        <filter val="159"/>
        <filter val="368"/>
        <filter val="1811"/>
        <filter val="2060"/>
        <filter val="96"/>
        <filter val="440"/>
        <filter val="3039"/>
        <filter val="1648"/>
        <filter val="395"/>
        <filter val="264"/>
      </filters>
    </filterColumn>
    <filterColumn colId="11">
      <filters>
        <filter val="14628"/>
        <filter val="4602"/>
        <filter val="2814"/>
        <filter val="1510"/>
        <filter val="2038"/>
        <filter val="1246"/>
        <filter val="1020"/>
        <filter val="622"/>
        <filter val="747"/>
        <filter val="515"/>
        <filter val="604"/>
        <filter val="696"/>
        <filter val="655"/>
        <filter val="12"/>
        <filter val="197"/>
        <filter val="159"/>
        <filter val="264"/>
        <filter val="193"/>
        <filter val="59"/>
        <filter val="22"/>
        <filter val="10"/>
        <filter val="90"/>
        <filter val="7"/>
        <filter val="21"/>
        <filter val="17"/>
        <filter val="1"/>
        <filter val="0"/>
        <filter val="18"/>
        <filter val="8279"/>
        <filter val="157"/>
        <filter val="147"/>
        <filter val="36"/>
        <filter val="6478"/>
        <filter val="32904"/>
        <filter val="8"/>
        <filter val="1573"/>
        <filter val="30"/>
        <filter val="2"/>
        <filter val="394"/>
        <filter val="758"/>
        <filter val="9"/>
        <filter val="327"/>
        <filter val="301"/>
        <filter val="113"/>
        <filter val="268"/>
        <filter val="2148"/>
        <filter val="368"/>
        <filter val="360"/>
        <filter val="3404"/>
        <filter val="66"/>
        <filter val="137"/>
        <filter val="950"/>
        <filter val="63"/>
        <filter val="300"/>
        <filter val="1412"/>
        <filter val="141"/>
        <filter val="290"/>
        <filter val="6969"/>
        <filter val="204"/>
        <filter val="473"/>
        <filter val="661"/>
        <filter val="559"/>
        <filter val="40493"/>
        <filter val="2478"/>
        <filter val="24650"/>
        <filter val="821"/>
        <filter val="998"/>
        <filter val="325"/>
        <filter val="6681"/>
        <filter val="73"/>
        <filter val="3"/>
        <filter val="241"/>
        <filter val="611"/>
        <filter val="540"/>
        <filter val="1364"/>
        <filter val="5"/>
        <filter val="918"/>
        <filter val="56"/>
        <filter val="663"/>
        <filter val="741"/>
        <filter val="5981"/>
        <filter val="5612"/>
        <filter val="545"/>
        <filter val="166"/>
        <filter val="108"/>
        <filter val="292"/>
        <filter val="5582"/>
        <filter val="1628"/>
        <filter val="132"/>
        <filter val="478"/>
        <filter val="130891"/>
        <filter val="5475"/>
        <filter val="6826"/>
        <filter val="363"/>
        <filter val="1879"/>
        <filter val="703"/>
        <filter val="28"/>
        <filter val="1685"/>
        <filter val="7462"/>
        <filter val="2735"/>
        <filter val="20265"/>
        <filter val="153"/>
        <filter val="131"/>
        <filter val="490"/>
        <filter val="255"/>
        <filter val="274"/>
        <filter val="69"/>
        <filter val="47"/>
        <filter val="64"/>
        <filter val="686"/>
        <filter val="1117"/>
        <filter val="612"/>
        <filter val="8603"/>
        <filter val="355"/>
        <filter val="1502"/>
        <filter val="20"/>
        <filter val="134"/>
        <filter val="10357"/>
        <filter val="3410"/>
        <filter val="146"/>
        <filter val="58"/>
        <filter val="1250"/>
        <filter val="28710"/>
        <filter val="926"/>
        <filter val="187"/>
        <filter val="26"/>
        <filter val="32"/>
        <filter val="1004"/>
        <filter val="1630"/>
        <filter val="10428"/>
        <filter val="531"/>
        <filter val="333"/>
        <filter val="438"/>
        <filter val="312"/>
        <filter val="921"/>
        <filter val="334"/>
        <filter val="397"/>
        <filter val="713"/>
        <filter val="3828"/>
        <filter val="1328"/>
        <filter val="3175"/>
        <filter val="40"/>
        <filter val="15508"/>
        <filter val="51"/>
        <filter val="45"/>
        <filter val="149"/>
        <filter val="2220"/>
        <filter val="854"/>
        <filter val="1176"/>
        <filter val="834"/>
        <filter val="352"/>
        <filter val="106"/>
        <filter val="213"/>
        <filter val="23"/>
        <filter val="820"/>
        <filter val="299"/>
        <filter val="2488"/>
        <filter val="417"/>
        <filter val="530"/>
        <filter val="1574"/>
        <filter val="504"/>
        <filter val="303"/>
        <filter val="1271"/>
        <filter val="1155"/>
        <filter val="192"/>
        <filter val="310"/>
        <filter val="2195"/>
        <filter val="4513"/>
        <filter val="53"/>
        <filter val="205"/>
        <filter val="359"/>
        <filter val="1247"/>
        <filter val="12345"/>
        <filter val="1257"/>
        <filter val="5026"/>
        <filter val="1672"/>
        <filter val="1694"/>
        <filter val="10600"/>
        <filter val="13"/>
        <filter val="110"/>
        <filter val="143"/>
        <filter val="133"/>
        <filter val="6551"/>
        <filter val="3270"/>
        <filter val="3238"/>
        <filter val="1416"/>
        <filter val="7409"/>
        <filter val="4075"/>
        <filter val="7411"/>
        <filter val="1076"/>
        <filter val="82"/>
        <filter val="211"/>
        <filter val="2090"/>
        <filter val="100"/>
        <filter val="1046"/>
        <filter val="932"/>
        <filter val="486"/>
        <filter val="3761"/>
        <filter val="1224"/>
        <filter val="87588"/>
        <filter val="710"/>
        <filter val="3713"/>
        <filter val="1213"/>
        <filter val="520"/>
        <filter val="1124"/>
        <filter val="705"/>
        <filter val="2419"/>
        <filter val="250"/>
        <filter val="2733"/>
        <filter val="49"/>
        <filter val="1538"/>
        <filter val="365"/>
        <filter val="1017"/>
        <filter val="242"/>
        <filter val="10809"/>
        <filter val="254"/>
        <filter val="190"/>
        <filter val="494"/>
        <filter val="371"/>
        <filter val="8374"/>
        <filter val="246"/>
        <filter val="1582"/>
        <filter val="212"/>
        <filter val="43"/>
        <filter val="575"/>
        <filter val="377"/>
        <filter val="1377"/>
        <filter val="136"/>
        <filter val="62"/>
        <filter val="122"/>
        <filter val="1589"/>
        <filter val="31"/>
        <filter val="953"/>
        <filter val="1153"/>
        <filter val="87"/>
        <filter val="251"/>
        <filter val="572"/>
        <filter val="7372"/>
        <filter val="15"/>
        <filter val="317"/>
        <filter val="195"/>
        <filter val="501"/>
        <filter val="3627"/>
        <filter val="380"/>
        <filter val="416"/>
        <filter val="5486"/>
        <filter val="472"/>
        <filter val="179"/>
        <filter val="263"/>
        <filter val="949"/>
        <filter val="462"/>
        <filter val="492"/>
        <filter val="1905"/>
        <filter val="848"/>
        <filter val="1487"/>
        <filter val="5497"/>
        <filter val="112"/>
        <filter val="607"/>
        <filter val="1572"/>
        <filter val="1951"/>
        <filter val="1431"/>
        <filter val="881"/>
        <filter val="135"/>
        <filter val="33610"/>
        <filter val="288"/>
        <filter val="973"/>
        <filter val="224"/>
        <filter val="26329"/>
        <filter val="50753"/>
        <filter val="373"/>
        <filter val="101"/>
        <filter val="976"/>
        <filter val="667"/>
        <filter val="314"/>
        <filter val="42"/>
        <filter val="74"/>
      </filters>
    </filterColumn>
    <filterColumn colId="12">
      <filters>
        <filter val="94208"/>
        <filter val="24843"/>
        <filter val="20432"/>
        <filter val="16756"/>
        <filter val="14264"/>
        <filter val="8983"/>
        <filter val="6611"/>
        <filter val="4990"/>
        <filter val="4425"/>
        <filter val="4282"/>
        <filter val="4078"/>
        <filter val="3816"/>
        <filter val="3766"/>
        <filter val="3574"/>
        <filter val="2128"/>
        <filter val="1755"/>
        <filter val="1301"/>
        <filter val="977"/>
        <filter val="518"/>
        <filter val="503"/>
        <filter val="262"/>
        <filter val="551"/>
        <filter val="129"/>
        <filter val="72"/>
        <filter val="9"/>
        <filter val="0"/>
        <filter val="959"/>
        <filter val="296"/>
        <filter val="45523"/>
        <filter val="1619"/>
        <filter val="902"/>
        <filter val="2899"/>
        <filter val="29726"/>
        <filter val="167550"/>
        <filter val="44"/>
        <filter val="6112"/>
        <filter val="227"/>
        <filter val="623"/>
        <filter val="3230"/>
        <filter val="6082"/>
        <filter val="56"/>
        <filter val="1096"/>
        <filter val="4496"/>
        <filter val="678"/>
        <filter val="1443"/>
        <filter val="2543"/>
        <filter val="15248"/>
        <filter val="3271"/>
        <filter val="3405"/>
        <filter val="12876"/>
        <filter val="813"/>
        <filter val="1076"/>
        <filter val="4807"/>
        <filter val="579"/>
        <filter val="2154"/>
        <filter val="5620"/>
        <filter val="1437"/>
        <filter val="2661"/>
        <filter val="89"/>
        <filter val="12"/>
        <filter val="52921"/>
        <filter val="1084"/>
        <filter val="2136"/>
        <filter val="4707"/>
        <filter val="3374"/>
        <filter val="215047"/>
        <filter val="14901"/>
        <filter val="2683"/>
        <filter val="91516"/>
        <filter val="9014"/>
        <filter val="8289"/>
        <filter val="1821"/>
        <filter val="30690"/>
        <filter val="706"/>
        <filter val="782"/>
        <filter val="2340"/>
        <filter val="6737"/>
        <filter val="5040"/>
        <filter val="9169"/>
        <filter val="1797"/>
        <filter val="6813"/>
        <filter val="728"/>
        <filter val="4003"/>
        <filter val="276"/>
        <filter val="3457"/>
        <filter val="2527"/>
        <filter val="35408"/>
        <filter val="27614"/>
        <filter val="6213"/>
        <filter val="1954"/>
        <filter val="916"/>
        <filter val="2108"/>
        <filter val="64142"/>
        <filter val="7898"/>
        <filter val="1012"/>
        <filter val="3490"/>
        <filter val="505110"/>
        <filter val="25"/>
        <filter val="19758"/>
        <filter val="26241"/>
        <filter val="213"/>
        <filter val="41"/>
        <filter val="1931"/>
        <filter val="21394"/>
        <filter val="3950"/>
        <filter val="298"/>
        <filter val="6643"/>
        <filter val="36991"/>
        <filter val="13133"/>
        <filter val="31"/>
        <filter val="159003"/>
        <filter val="1634"/>
        <filter val="2162"/>
        <filter val="1868"/>
        <filter val="453"/>
        <filter val="4149"/>
        <filter val="1815"/>
        <filter val="1675"/>
        <filter val="792"/>
        <filter val="670"/>
        <filter val="138"/>
        <filter val="711"/>
        <filter val="2977"/>
        <filter val="7522"/>
        <filter val="3706"/>
        <filter val="40960"/>
        <filter val="2505"/>
        <filter val="9750"/>
        <filter val="135"/>
        <filter val="1041"/>
        <filter val="40959"/>
        <filter val="16067"/>
        <filter val="2185"/>
        <filter val="600"/>
        <filter val="10161"/>
        <filter val="172462"/>
        <filter val="11440"/>
        <filter val="2453"/>
        <filter val="700"/>
        <filter val="462"/>
        <filter val="4686"/>
        <filter val="9681"/>
        <filter val="67843"/>
        <filter val="5311"/>
        <filter val="1783"/>
        <filter val="3147"/>
        <filter val="2264"/>
        <filter val="5985"/>
        <filter val="2872"/>
        <filter val="4461"/>
        <filter val="2464"/>
        <filter val="16256"/>
        <filter val="20323"/>
        <filter val="18028"/>
        <filter val="395"/>
        <filter val="76972"/>
        <filter val="349"/>
        <filter val="356"/>
        <filter val="1051"/>
        <filter val="8681"/>
        <filter val="7575"/>
        <filter val="6798"/>
        <filter val="5455"/>
        <filter val="2974"/>
        <filter val="2730"/>
        <filter val="168"/>
        <filter val="11682"/>
        <filter val="30"/>
        <filter val="3722"/>
        <filter val="22056"/>
        <filter val="3524"/>
        <filter val="3111"/>
        <filter val="6636"/>
        <filter val="2930"/>
        <filter val="3152"/>
        <filter val="2204"/>
        <filter val="113"/>
        <filter val="28"/>
        <filter val="7124"/>
        <filter val="5528"/>
        <filter val="2610"/>
        <filter val="3118"/>
        <filter val="12231"/>
        <filter val="23806"/>
        <filter val="407"/>
        <filter val="1260"/>
        <filter val="2451"/>
        <filter val="14646"/>
        <filter val="46192"/>
        <filter val="8580"/>
        <filter val="325"/>
        <filter val="32151"/>
        <filter val="15411"/>
        <filter val="9054"/>
        <filter val="187260"/>
        <filter val="64"/>
        <filter val="1018"/>
        <filter val="1749"/>
        <filter val="1250"/>
        <filter val="4"/>
        <filter val="17015"/>
        <filter val="28161"/>
        <filter val="8067"/>
        <filter val="3381"/>
        <filter val="7183"/>
        <filter val="4872"/>
        <filter val="26808"/>
        <filter val="24308"/>
        <filter val="42465"/>
        <filter val="5805"/>
        <filter val="7"/>
        <filter val="559"/>
        <filter val="2059"/>
        <filter val="11464"/>
        <filter val="669"/>
        <filter val="6794"/>
        <filter val="9551"/>
        <filter val="512"/>
        <filter val="7554"/>
        <filter val="2829"/>
        <filter val="21423"/>
        <filter val="1918"/>
        <filter val="6889"/>
        <filter val="649680"/>
        <filter val="4327"/>
        <filter val="1146"/>
        <filter val="34447"/>
        <filter val="12786"/>
        <filter val="1761"/>
        <filter val="8263"/>
        <filter val="4813"/>
        <filter val="9012"/>
        <filter val="223"/>
        <filter val="2328"/>
        <filter val="1961"/>
        <filter val="7903"/>
        <filter val="523"/>
        <filter val="8550"/>
        <filter val="3203"/>
        <filter val="15208"/>
        <filter val="1528"/>
        <filter val="72541"/>
        <filter val="1862"/>
        <filter val="1187"/>
        <filter val="5"/>
        <filter val="4243"/>
        <filter val="4695"/>
        <filter val="304"/>
        <filter val="44392"/>
        <filter val="980"/>
        <filter val="1148"/>
        <filter val="9142"/>
        <filter val="3036"/>
        <filter val="100"/>
        <filter val="5690"/>
        <filter val="1625"/>
        <filter val="9720"/>
        <filter val="83"/>
        <filter val="1582"/>
        <filter val="1290"/>
        <filter val="1033"/>
        <filter val="1596"/>
        <filter val="12572"/>
        <filter val="175"/>
        <filter val="5796"/>
        <filter val="10416"/>
        <filter val="330"/>
        <filter val="2016"/>
        <filter val="2121"/>
        <filter val="43316"/>
        <filter val="243"/>
        <filter val="2877"/>
        <filter val="1823"/>
        <filter val="1405"/>
        <filter val="23"/>
        <filter val="412"/>
        <filter val="4280"/>
        <filter val="8473"/>
        <filter val="18938"/>
        <filter val="1602"/>
        <filter val="3123"/>
        <filter val="606"/>
        <filter val="1109"/>
        <filter val="4086"/>
        <filter val="32112"/>
        <filter val="4395"/>
        <filter val="877"/>
        <filter val="5514"/>
        <filter val="7119"/>
        <filter val="1663"/>
        <filter val="2572"/>
        <filter val="11361"/>
        <filter val="9245"/>
        <filter val="14551"/>
        <filter val="25457"/>
        <filter val="47929"/>
        <filter val="631"/>
        <filter val="4401"/>
        <filter val="1700"/>
        <filter val="11937"/>
        <filter val="12618"/>
        <filter val="11499"/>
        <filter val="7703"/>
        <filter val="7675"/>
        <filter val="929"/>
        <filter val="141476"/>
        <filter val="3829"/>
        <filter val="4332"/>
        <filter val="1429"/>
        <filter val="156745"/>
        <filter val="125240"/>
        <filter val="3"/>
        <filter val="2506"/>
        <filter val="272"/>
        <filter val="1902"/>
        <filter val="6404"/>
        <filter val="15"/>
        <filter val="224"/>
        <filter val="3311"/>
        <filter val="2447"/>
        <filter val="401"/>
        <filter val="867"/>
      </filters>
    </filterColumn>
    <filterColumn colId="13">
      <filters>
        <filter val="175"/>
        <filter val="41"/>
        <filter val="37"/>
        <filter val="20"/>
        <filter val="26"/>
        <filter val="29"/>
        <filter val="13"/>
        <filter val="16"/>
        <filter val="14"/>
        <filter val="8"/>
        <filter val="4"/>
        <filter val="15"/>
        <filter val="28"/>
        <filter val="10"/>
        <filter val="5"/>
        <filter val="1"/>
        <filter val="9"/>
        <filter val="2"/>
        <filter val="0"/>
        <filter val="3"/>
        <filter val="192"/>
        <filter val="475"/>
        <filter val="11"/>
        <filter val="12"/>
        <filter val="21"/>
        <filter val="6"/>
        <filter val="797"/>
        <filter val="40"/>
        <filter val="17"/>
        <filter val="7"/>
        <filter val="82"/>
        <filter val="18"/>
        <filter val="697"/>
        <filter val="52"/>
        <filter val="163"/>
        <filter val="22"/>
        <filter val="34"/>
        <filter val="35"/>
        <filter val="36"/>
        <filter val="90"/>
        <filter val="19"/>
        <filter val="24"/>
        <filter val="57"/>
        <filter val="54"/>
        <filter val="46"/>
        <filter val="59"/>
        <filter val="74"/>
        <filter val="31"/>
        <filter val="23"/>
        <filter val="39"/>
        <filter val="213"/>
        <filter val="218"/>
        <filter val="42"/>
        <filter val="453"/>
        <filter val="960"/>
        <filter val="77"/>
        <filter val="223"/>
        <filter val="75"/>
        <filter val="45"/>
        <filter val="195"/>
        <filter val="139"/>
        <filter val="27"/>
        <filter val="30"/>
        <filter val="97"/>
        <filter val="3126"/>
        <filter val="78"/>
        <filter val="43"/>
        <filter val="144"/>
        <filter val="199"/>
        <filter val="124"/>
        <filter val="38"/>
        <filter val="628"/>
        <filter val="95"/>
        <filter val="100"/>
        <filter val="25"/>
        <filter val="49"/>
        <filter val="81"/>
        <filter val="110"/>
        <filter val="107"/>
        <filter val="61"/>
        <filter val="375"/>
        <filter val="187"/>
        <filter val="116"/>
      </filters>
    </filterColumn>
    <filterColumn colId="14">
      <filters>
        <filter val="68"/>
        <filter val="13"/>
        <filter val="19"/>
        <filter val="3"/>
        <filter val="1"/>
        <filter val="22"/>
        <filter val="4"/>
        <filter val="5"/>
        <filter val="10"/>
        <filter val="9"/>
        <filter val="0"/>
        <filter val="2"/>
        <filter val="1050"/>
        <filter val="12"/>
        <filter val="27"/>
        <filter val="164"/>
        <filter val="16"/>
        <filter val="37"/>
        <filter val="7"/>
        <filter val="6"/>
        <filter val="30"/>
        <filter val="123"/>
        <filter val="11"/>
        <filter val="48"/>
        <filter val="55"/>
        <filter val="14"/>
        <filter val="28"/>
        <filter val="124"/>
        <filter val="33"/>
        <filter val="17"/>
        <filter val="66"/>
        <filter val="65"/>
        <filter val="140"/>
        <filter val="26"/>
        <filter val="24"/>
        <filter val="32"/>
        <filter val="113"/>
        <filter val="29"/>
        <filter val="8"/>
        <filter val="34"/>
        <filter val="18"/>
        <filter val="20"/>
        <filter val="141"/>
        <filter val="442"/>
        <filter val="47"/>
        <filter val="23"/>
        <filter val="145"/>
        <filter val="234"/>
        <filter val="45"/>
        <filter val="782"/>
        <filter val="63"/>
        <filter val="70"/>
        <filter val="76"/>
        <filter val="270"/>
      </filters>
    </filterColumn>
    <filterColumn colId="15">
      <filters>
        <filter val="3"/>
        <filter val="0"/>
        <filter val="47"/>
        <filter val="4"/>
        <filter val="1"/>
        <filter val="2"/>
        <filter val="5"/>
        <filter val="6"/>
        <filter val="28"/>
        <filter val="8"/>
        <filter val="9"/>
        <filter val="113"/>
        <filter val="62"/>
        <filter val="19"/>
        <filter val="33"/>
        <filter val="7"/>
        <filter val="10"/>
        <filter val="29"/>
        <filter val="15"/>
        <filter val="1627"/>
        <filter val="42"/>
        <filter val="21"/>
        <filter val="57"/>
        <filter val="76"/>
        <filter val="18"/>
        <filter val="31"/>
        <filter val="70"/>
        <filter val="11"/>
        <filter val="35"/>
        <filter val="17"/>
        <filter val="106"/>
        <filter val="34"/>
        <filter val="176"/>
        <filter val="111"/>
      </filters>
    </filterColumn>
    <filterColumn colId="16">
      <filters>
        <filter val="3"/>
        <filter val="0"/>
        <filter val="47"/>
        <filter val="4"/>
        <filter val="1"/>
        <filter val="2"/>
        <filter val="5"/>
        <filter val="6"/>
        <filter val="28"/>
        <filter val="8"/>
        <filter val="9"/>
        <filter val="18"/>
        <filter val="113"/>
        <filter val="62"/>
        <filter val="19"/>
        <filter val="33"/>
        <filter val="7"/>
        <filter val="10"/>
        <filter val="29"/>
        <filter val="15"/>
        <filter val="1627"/>
        <filter val="42"/>
        <filter val="21"/>
        <filter val="57"/>
        <filter val="76"/>
        <filter val="31"/>
        <filter val="70"/>
        <filter val="11"/>
        <filter val="35"/>
        <filter val="17"/>
        <filter val="106"/>
        <filter val="34"/>
        <filter val="176"/>
        <filter val="111"/>
      </filters>
    </filterColumn>
    <filterColumn colId="17">
      <filters>
        <filter val="21"/>
        <filter val="0"/>
        <filter val="6"/>
        <filter val="1"/>
        <filter val="3"/>
        <filter val="2"/>
        <filter val="5"/>
        <filter val="160"/>
        <filter val="4"/>
        <filter val="40"/>
        <filter val="14"/>
        <filter val="7"/>
        <filter val="24"/>
        <filter val="10"/>
        <filter val="60"/>
        <filter val="12"/>
        <filter val="8"/>
        <filter val="11"/>
        <filter val="9"/>
        <filter val="16"/>
        <filter val="13"/>
        <filter val="206"/>
        <filter val="27"/>
        <filter val="26"/>
      </filters>
    </filterColumn>
    <filterColumn colId="18">
      <filters>
        <filter val="1"/>
        <filter val="0"/>
        <filter val="3"/>
        <filter val="9"/>
        <filter val="16"/>
        <filter val="4"/>
        <filter val="2"/>
      </filters>
    </filterColumn>
    <filterColumn colId="19">
      <filters>
        <filter val="0"/>
        <filter val="3"/>
        <filter val="6"/>
        <filter val="4676"/>
        <filter val="1"/>
        <filter val="44"/>
        <filter val="78"/>
        <filter val="82"/>
        <filter val="91"/>
        <filter val="15"/>
        <filter val="55"/>
        <filter val="56"/>
        <filter val="71"/>
        <filter val="2"/>
        <filter val="61"/>
        <filter val="445"/>
        <filter val="13996"/>
        <filter val="43513"/>
        <filter val="104"/>
        <filter val="256"/>
        <filter val="63"/>
        <filter val="18"/>
        <filter val="286"/>
        <filter val="52"/>
        <filter val="216"/>
        <filter val="5"/>
        <filter val="65"/>
        <filter val="4"/>
        <filter val="66"/>
        <filter val="267"/>
        <filter val="11"/>
        <filter val="464"/>
        <filter val="62"/>
      </filters>
    </filterColumn>
    <filterColumn colId="20">
      <filters>
        <filter val="0"/>
      </filters>
    </filterColumn>
    <sortState ref="A1:U444">
      <sortCondition descending="1" ref="M1:M444"/>
      <sortCondition descending="1" ref="D1:D444"/>
    </sortState>
  </autoFilter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14" defaultRowHeight="15.75"/>
  <cols>
    <col customWidth="1" min="1" max="1" width="120.86"/>
    <col customWidth="1" hidden="1" min="2" max="2" width="45.57"/>
    <col customWidth="1" min="3" max="3" width="17.14"/>
    <col customWidth="1" min="8" max="8" width="15.86"/>
    <col customWidth="1" min="9" max="9" width="28.86"/>
  </cols>
  <sheetData>
    <row r="1">
      <c r="A1" s="12" t="s">
        <v>2858</v>
      </c>
      <c r="B1" s="12" t="s">
        <v>197</v>
      </c>
      <c r="C1" s="2" t="s">
        <v>198</v>
      </c>
      <c r="D1" s="2" t="s">
        <v>199</v>
      </c>
      <c r="E1" s="2" t="s">
        <v>200</v>
      </c>
      <c r="F1" s="2" t="s">
        <v>201</v>
      </c>
      <c r="G1" s="2" t="s">
        <v>202</v>
      </c>
      <c r="H1" s="2" t="s">
        <v>1418</v>
      </c>
      <c r="I1" s="2" t="s">
        <v>203</v>
      </c>
      <c r="J1" s="2" t="s">
        <v>204</v>
      </c>
      <c r="K1" s="2" t="s">
        <v>205</v>
      </c>
      <c r="L1" s="2" t="s">
        <v>206</v>
      </c>
      <c r="M1" s="2" t="s">
        <v>207</v>
      </c>
      <c r="N1" s="2" t="s">
        <v>208</v>
      </c>
      <c r="O1" s="2" t="s">
        <v>209</v>
      </c>
      <c r="P1" s="2" t="s">
        <v>210</v>
      </c>
      <c r="Q1" s="2" t="s">
        <v>211</v>
      </c>
      <c r="R1" s="2" t="s">
        <v>212</v>
      </c>
      <c r="S1" s="2" t="s">
        <v>213</v>
      </c>
      <c r="T1" s="2" t="s">
        <v>214</v>
      </c>
      <c r="U1" s="2" t="s">
        <v>215</v>
      </c>
    </row>
    <row r="2">
      <c r="A2" s="20" t="s">
        <v>2859</v>
      </c>
      <c r="B2" s="13" t="str">
        <f>HYPERLINK("http://www.wimp.com/marathonrunner/","http://www.wimp.com/marathonrunner/")</f>
        <v>http://www.wimp.com/marathonrunner/</v>
      </c>
      <c r="C2" s="5">
        <v>52</v>
      </c>
      <c r="D2" s="5" t="s">
        <v>218</v>
      </c>
      <c r="E2" s="5" t="s">
        <v>218</v>
      </c>
      <c r="F2" s="5"/>
      <c r="G2" s="5" t="s">
        <v>219</v>
      </c>
      <c r="H2" s="5"/>
      <c r="I2" s="5" t="s">
        <v>219</v>
      </c>
      <c r="J2" s="5">
        <v>605</v>
      </c>
      <c r="K2" s="5">
        <v>785</v>
      </c>
      <c r="L2" s="5">
        <v>9572</v>
      </c>
      <c r="M2" s="5">
        <v>47421</v>
      </c>
      <c r="N2" s="5">
        <v>203</v>
      </c>
      <c r="O2" s="5">
        <v>75</v>
      </c>
      <c r="P2" s="5">
        <v>0</v>
      </c>
      <c r="Q2" s="5">
        <v>4</v>
      </c>
      <c r="R2" s="5">
        <v>16</v>
      </c>
      <c r="S2" s="5">
        <v>0</v>
      </c>
      <c r="T2" s="5">
        <v>0</v>
      </c>
      <c r="U2" s="5">
        <v>0</v>
      </c>
    </row>
    <row r="3">
      <c r="A3" s="20" t="s">
        <v>2860</v>
      </c>
      <c r="B3" s="13" t="str">
        <f>HYPERLINK("http://www.wimp.com/sebastianvettel/","http://www.wimp.com/sebastianvettel/")</f>
        <v>http://www.wimp.com/sebastianvettel/</v>
      </c>
      <c r="C3" s="5">
        <v>79</v>
      </c>
      <c r="D3" s="5" t="s">
        <v>218</v>
      </c>
      <c r="E3" s="5" t="s">
        <v>219</v>
      </c>
      <c r="F3" s="5"/>
      <c r="G3" s="5" t="s">
        <v>219</v>
      </c>
      <c r="H3" s="5"/>
      <c r="I3" s="5" t="s">
        <v>219</v>
      </c>
      <c r="J3" s="5">
        <v>288</v>
      </c>
      <c r="K3" s="5">
        <v>831</v>
      </c>
      <c r="L3" s="5">
        <v>3640</v>
      </c>
      <c r="M3" s="5">
        <v>23467</v>
      </c>
      <c r="N3" s="5">
        <v>99</v>
      </c>
      <c r="O3" s="5">
        <v>15</v>
      </c>
      <c r="P3" s="5">
        <v>12</v>
      </c>
      <c r="Q3" s="5">
        <v>12</v>
      </c>
      <c r="R3" s="5">
        <v>13</v>
      </c>
      <c r="S3" s="5">
        <v>0</v>
      </c>
      <c r="T3" s="5">
        <v>1</v>
      </c>
      <c r="U3" s="5">
        <v>0</v>
      </c>
    </row>
    <row r="4">
      <c r="A4" s="20" t="s">
        <v>2861</v>
      </c>
      <c r="B4" s="13" t="str">
        <f>HYPERLINK("http://www.wimp.com/musicaltesla/","http://www.wimp.com/musicaltesla/")</f>
        <v>http://www.wimp.com/musicaltesla/</v>
      </c>
      <c r="C4" s="5">
        <v>57</v>
      </c>
      <c r="D4" s="5" t="s">
        <v>218</v>
      </c>
      <c r="E4" s="5" t="s">
        <v>219</v>
      </c>
      <c r="F4" s="5"/>
      <c r="G4" s="5" t="s">
        <v>219</v>
      </c>
      <c r="H4" s="5"/>
      <c r="I4" s="5" t="s">
        <v>219</v>
      </c>
      <c r="J4" s="5">
        <v>1003</v>
      </c>
      <c r="K4" s="5">
        <v>1857</v>
      </c>
      <c r="L4" s="5">
        <v>4695</v>
      </c>
      <c r="M4" s="5">
        <v>20397</v>
      </c>
      <c r="N4" s="5">
        <v>188</v>
      </c>
      <c r="O4" s="5">
        <v>95</v>
      </c>
      <c r="P4" s="5">
        <v>19</v>
      </c>
      <c r="Q4" s="5">
        <v>19</v>
      </c>
      <c r="R4" s="5">
        <v>13</v>
      </c>
      <c r="S4" s="5">
        <v>3</v>
      </c>
      <c r="T4" s="5">
        <v>0</v>
      </c>
      <c r="U4" s="5">
        <v>0</v>
      </c>
    </row>
    <row r="5">
      <c r="A5" s="20" t="s">
        <v>2862</v>
      </c>
      <c r="B5" s="13" t="str">
        <f>HYPERLINK("http://www.wimp.com/bumblebeebottles/","http://www.wimp.com/bumblebeebottles/")</f>
        <v>http://www.wimp.com/bumblebeebottles/</v>
      </c>
      <c r="C5" s="5">
        <v>41</v>
      </c>
      <c r="D5" s="5" t="s">
        <v>218</v>
      </c>
      <c r="E5" s="5" t="s">
        <v>219</v>
      </c>
      <c r="F5" s="5"/>
      <c r="G5" s="5" t="s">
        <v>219</v>
      </c>
      <c r="H5" s="5"/>
      <c r="I5" s="5" t="s">
        <v>219</v>
      </c>
      <c r="J5" s="5">
        <v>1328</v>
      </c>
      <c r="K5" s="5">
        <v>1580</v>
      </c>
      <c r="L5" s="5">
        <v>4589</v>
      </c>
      <c r="M5" s="5">
        <v>18622</v>
      </c>
      <c r="N5" s="5">
        <v>207</v>
      </c>
      <c r="O5" s="5">
        <v>60</v>
      </c>
      <c r="P5" s="5">
        <v>0</v>
      </c>
      <c r="Q5" s="5">
        <v>0</v>
      </c>
      <c r="R5" s="5">
        <v>11</v>
      </c>
      <c r="S5" s="5">
        <v>6</v>
      </c>
      <c r="T5" s="5">
        <v>0</v>
      </c>
      <c r="U5" s="5">
        <v>0</v>
      </c>
    </row>
    <row r="6">
      <c r="A6" s="20" t="s">
        <v>2863</v>
      </c>
      <c r="B6" s="13" t="str">
        <f>HYPERLINK("http://www.wimp.com/mattearth/","http://www.wimp.com/mattearth/")</f>
        <v>http://www.wimp.com/mattearth/</v>
      </c>
      <c r="C6" s="5">
        <v>31</v>
      </c>
      <c r="D6" s="5" t="s">
        <v>218</v>
      </c>
      <c r="E6" s="5" t="s">
        <v>218</v>
      </c>
      <c r="F6" s="5"/>
      <c r="G6" s="5" t="s">
        <v>219</v>
      </c>
      <c r="H6" s="5"/>
      <c r="I6" s="5" t="s">
        <v>219</v>
      </c>
      <c r="J6" s="5">
        <v>4685</v>
      </c>
      <c r="K6" s="5">
        <v>6558</v>
      </c>
      <c r="L6" s="5">
        <v>4062</v>
      </c>
      <c r="M6" s="5">
        <v>12198</v>
      </c>
      <c r="N6" s="5">
        <v>105</v>
      </c>
      <c r="O6" s="5">
        <v>6</v>
      </c>
      <c r="P6" s="5">
        <v>0</v>
      </c>
      <c r="Q6" s="5">
        <v>0</v>
      </c>
      <c r="R6" s="5">
        <v>1</v>
      </c>
      <c r="S6" s="5">
        <v>7</v>
      </c>
      <c r="T6" s="5">
        <v>11251</v>
      </c>
      <c r="U6" s="5">
        <v>0</v>
      </c>
    </row>
    <row r="7">
      <c r="A7" s="20" t="s">
        <v>2864</v>
      </c>
      <c r="B7" s="13" t="str">
        <f>HYPERLINK("http://www.wimp.com/storydeleted/","http://www.wimp.com/storydeleted/")</f>
        <v>http://www.wimp.com/storydeleted/</v>
      </c>
      <c r="C7" s="5">
        <v>57</v>
      </c>
      <c r="D7" s="5" t="s">
        <v>218</v>
      </c>
      <c r="E7" s="5" t="s">
        <v>219</v>
      </c>
      <c r="F7" s="5"/>
      <c r="G7" s="5" t="s">
        <v>219</v>
      </c>
      <c r="H7" s="5"/>
      <c r="I7" s="5" t="s">
        <v>219</v>
      </c>
      <c r="J7" s="5">
        <v>784</v>
      </c>
      <c r="K7" s="5">
        <v>1376</v>
      </c>
      <c r="L7" s="5">
        <v>4636</v>
      </c>
      <c r="M7" s="5">
        <v>11015</v>
      </c>
      <c r="N7" s="5">
        <v>111</v>
      </c>
      <c r="O7" s="5">
        <v>22</v>
      </c>
      <c r="P7" s="5">
        <v>0</v>
      </c>
      <c r="Q7" s="5">
        <v>3</v>
      </c>
      <c r="R7" s="5">
        <v>5</v>
      </c>
      <c r="S7" s="5">
        <v>0</v>
      </c>
      <c r="T7" s="5">
        <v>0</v>
      </c>
      <c r="U7" s="5">
        <v>0</v>
      </c>
    </row>
    <row r="8">
      <c r="A8" s="20" t="s">
        <v>2865</v>
      </c>
      <c r="B8" s="13" t="str">
        <f>HYPERLINK("http://www.wimp.com/throughflood/","http://www.wimp.com/throughflood/")</f>
        <v>http://www.wimp.com/throughflood/</v>
      </c>
      <c r="C8" s="5">
        <v>45</v>
      </c>
      <c r="D8" s="5" t="s">
        <v>218</v>
      </c>
      <c r="E8" s="5" t="s">
        <v>219</v>
      </c>
      <c r="F8" s="5"/>
      <c r="G8" s="5" t="s">
        <v>219</v>
      </c>
      <c r="H8" s="5"/>
      <c r="I8" s="5" t="s">
        <v>219</v>
      </c>
      <c r="J8" s="5">
        <v>1235</v>
      </c>
      <c r="K8" s="5">
        <v>843</v>
      </c>
      <c r="L8" s="5">
        <v>1736</v>
      </c>
      <c r="M8" s="5">
        <v>10429</v>
      </c>
      <c r="N8" s="5">
        <v>52</v>
      </c>
      <c r="O8" s="5">
        <v>9</v>
      </c>
      <c r="P8" s="5">
        <v>10</v>
      </c>
      <c r="Q8" s="5">
        <v>10</v>
      </c>
      <c r="R8" s="5">
        <v>1</v>
      </c>
      <c r="S8" s="5">
        <v>0</v>
      </c>
      <c r="T8" s="5">
        <v>4</v>
      </c>
      <c r="U8" s="5">
        <v>0</v>
      </c>
    </row>
    <row r="9">
      <c r="A9" s="20" t="s">
        <v>2866</v>
      </c>
      <c r="B9" s="13" t="str">
        <f>HYPERLINK("http://www.wimp.com/latviansong/","http://www.wimp.com/latviansong/")</f>
        <v>http://www.wimp.com/latviansong/</v>
      </c>
      <c r="C9" s="5">
        <v>57</v>
      </c>
      <c r="D9" s="5" t="s">
        <v>218</v>
      </c>
      <c r="E9" s="5" t="s">
        <v>219</v>
      </c>
      <c r="F9" s="5"/>
      <c r="G9" s="5" t="s">
        <v>219</v>
      </c>
      <c r="H9" s="5"/>
      <c r="I9" s="5" t="s">
        <v>219</v>
      </c>
      <c r="J9" s="5">
        <v>7553</v>
      </c>
      <c r="K9" s="5">
        <v>7964</v>
      </c>
      <c r="L9" s="5">
        <v>2694</v>
      </c>
      <c r="M9" s="5">
        <v>8589</v>
      </c>
      <c r="N9" s="5">
        <v>78</v>
      </c>
      <c r="O9" s="5">
        <v>4</v>
      </c>
      <c r="P9" s="5">
        <v>0</v>
      </c>
      <c r="Q9" s="5">
        <v>0</v>
      </c>
      <c r="R9" s="5">
        <v>3</v>
      </c>
      <c r="S9" s="5">
        <v>0</v>
      </c>
      <c r="T9" s="5">
        <v>4499</v>
      </c>
      <c r="U9" s="5">
        <v>0</v>
      </c>
    </row>
    <row r="10">
      <c r="A10" s="20" t="s">
        <v>2867</v>
      </c>
      <c r="B10" s="13" t="str">
        <f>HYPERLINK("http://www.wimp.com/calmmother/","http://www.wimp.com/calmmother/")</f>
        <v>http://www.wimp.com/calmmother/</v>
      </c>
      <c r="C10" s="5">
        <v>70</v>
      </c>
      <c r="D10" s="5" t="s">
        <v>218</v>
      </c>
      <c r="E10" s="5" t="s">
        <v>219</v>
      </c>
      <c r="F10" s="5"/>
      <c r="G10" s="5" t="s">
        <v>219</v>
      </c>
      <c r="H10" s="5"/>
      <c r="I10" s="5" t="s">
        <v>219</v>
      </c>
      <c r="J10" s="5">
        <v>2551</v>
      </c>
      <c r="K10" s="5">
        <v>1831</v>
      </c>
      <c r="L10" s="5">
        <v>1109</v>
      </c>
      <c r="M10" s="5">
        <v>7744</v>
      </c>
      <c r="N10" s="5">
        <v>107</v>
      </c>
      <c r="O10" s="5">
        <v>15</v>
      </c>
      <c r="P10" s="5">
        <v>10</v>
      </c>
      <c r="Q10" s="5">
        <v>10</v>
      </c>
      <c r="R10" s="5">
        <v>6</v>
      </c>
      <c r="S10" s="5">
        <v>0</v>
      </c>
      <c r="T10" s="5">
        <v>0</v>
      </c>
      <c r="U10" s="5">
        <v>0</v>
      </c>
    </row>
    <row r="11">
      <c r="A11" s="20" t="s">
        <v>2868</v>
      </c>
      <c r="B11" s="13" t="str">
        <f>HYPERLINK("http://www.wimp.com/tinyhouse/","http://www.wimp.com/tinyhouse/")</f>
        <v>http://www.wimp.com/tinyhouse/</v>
      </c>
      <c r="C11" s="5">
        <v>41</v>
      </c>
      <c r="D11" s="5" t="s">
        <v>218</v>
      </c>
      <c r="E11" s="5" t="s">
        <v>219</v>
      </c>
      <c r="F11" s="5"/>
      <c r="G11" s="5" t="s">
        <v>219</v>
      </c>
      <c r="H11" s="5"/>
      <c r="I11" s="5" t="s">
        <v>219</v>
      </c>
      <c r="J11" s="5">
        <v>2298</v>
      </c>
      <c r="K11" s="5">
        <v>2208</v>
      </c>
      <c r="L11" s="5">
        <v>2031</v>
      </c>
      <c r="M11" s="5">
        <v>6621</v>
      </c>
      <c r="N11" s="5">
        <v>53</v>
      </c>
      <c r="O11" s="5">
        <v>4</v>
      </c>
      <c r="P11" s="5">
        <v>2</v>
      </c>
      <c r="Q11" s="5">
        <v>2</v>
      </c>
      <c r="R11" s="5">
        <v>7</v>
      </c>
      <c r="S11" s="5">
        <v>0</v>
      </c>
      <c r="T11" s="5">
        <v>0</v>
      </c>
      <c r="U11" s="5">
        <v>0</v>
      </c>
    </row>
    <row r="12">
      <c r="A12" s="20" t="s">
        <v>2869</v>
      </c>
      <c r="B12" s="13" t="str">
        <f>HYPERLINK("http://www.wimp.com/ibmachievements/","http://www.wimp.com/ibmachievements/")</f>
        <v>http://www.wimp.com/ibmachievements/</v>
      </c>
      <c r="C12" s="5">
        <v>19</v>
      </c>
      <c r="D12" s="5" t="s">
        <v>218</v>
      </c>
      <c r="E12" s="5" t="s">
        <v>219</v>
      </c>
      <c r="F12" s="5"/>
      <c r="G12" s="5" t="s">
        <v>219</v>
      </c>
      <c r="H12" s="5"/>
      <c r="I12" s="5" t="s">
        <v>219</v>
      </c>
      <c r="J12" s="5">
        <v>355</v>
      </c>
      <c r="K12" s="5">
        <v>787</v>
      </c>
      <c r="L12" s="5">
        <v>970</v>
      </c>
      <c r="M12" s="5">
        <v>5386</v>
      </c>
      <c r="N12" s="5">
        <v>27</v>
      </c>
      <c r="O12" s="5">
        <v>8</v>
      </c>
      <c r="P12" s="5">
        <v>0</v>
      </c>
      <c r="Q12" s="5">
        <v>0</v>
      </c>
      <c r="R12" s="5">
        <v>5</v>
      </c>
      <c r="S12" s="5">
        <v>0</v>
      </c>
      <c r="T12" s="5">
        <v>222</v>
      </c>
      <c r="U12" s="5">
        <v>0</v>
      </c>
    </row>
    <row r="13">
      <c r="A13" s="20" t="s">
        <v>2870</v>
      </c>
      <c r="B13" s="13" t="str">
        <f>HYPERLINK("http://www.wimp.com/theclock/","http://www.wimp.com/theclock/")</f>
        <v>http://www.wimp.com/theclock/</v>
      </c>
      <c r="C13" s="5">
        <v>55</v>
      </c>
      <c r="D13" s="5" t="s">
        <v>218</v>
      </c>
      <c r="E13" s="5" t="s">
        <v>219</v>
      </c>
      <c r="F13" s="5"/>
      <c r="G13" s="5" t="s">
        <v>219</v>
      </c>
      <c r="H13" s="5"/>
      <c r="I13" s="5" t="s">
        <v>219</v>
      </c>
      <c r="J13" s="5">
        <v>227</v>
      </c>
      <c r="K13" s="5">
        <v>337</v>
      </c>
      <c r="L13" s="5">
        <v>330</v>
      </c>
      <c r="M13" s="5">
        <v>5212</v>
      </c>
      <c r="N13" s="5">
        <v>69</v>
      </c>
      <c r="O13" s="5">
        <v>2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>
      <c r="A14" s="20" t="s">
        <v>2871</v>
      </c>
      <c r="B14" s="13" t="str">
        <f>HYPERLINK("http://www.wimp.com/differentlanguages/","http://www.wimp.com/differentlanguages/")</f>
        <v>http://www.wimp.com/differentlanguages/</v>
      </c>
      <c r="C14" s="5">
        <v>53</v>
      </c>
      <c r="D14" s="5" t="s">
        <v>218</v>
      </c>
      <c r="E14" s="5" t="s">
        <v>219</v>
      </c>
      <c r="F14" s="5"/>
      <c r="G14" s="5" t="s">
        <v>219</v>
      </c>
      <c r="H14" s="5"/>
      <c r="I14" s="5" t="s">
        <v>219</v>
      </c>
      <c r="J14" s="5">
        <v>1801</v>
      </c>
      <c r="K14" s="5">
        <v>1336</v>
      </c>
      <c r="L14" s="5">
        <v>2391</v>
      </c>
      <c r="M14" s="5">
        <v>5048</v>
      </c>
      <c r="N14" s="5">
        <v>77</v>
      </c>
      <c r="O14" s="5">
        <v>7</v>
      </c>
      <c r="P14" s="5">
        <v>0</v>
      </c>
      <c r="Q14" s="5">
        <v>0</v>
      </c>
      <c r="R14" s="5">
        <v>0</v>
      </c>
      <c r="S14" s="5">
        <v>2</v>
      </c>
      <c r="T14" s="5">
        <v>1497</v>
      </c>
      <c r="U14" s="5">
        <v>0</v>
      </c>
    </row>
    <row r="15">
      <c r="A15" s="20" t="s">
        <v>2872</v>
      </c>
      <c r="B15" s="13" t="str">
        <f>HYPERLINK("http://www.wimp.com/atomicbomb/","http://www.wimp.com/atomicbomb/")</f>
        <v>http://www.wimp.com/atomicbomb/</v>
      </c>
      <c r="C15" s="5">
        <v>57</v>
      </c>
      <c r="D15" s="5" t="s">
        <v>218</v>
      </c>
      <c r="E15" s="5" t="s">
        <v>219</v>
      </c>
      <c r="F15" s="5"/>
      <c r="G15" s="5" t="s">
        <v>219</v>
      </c>
      <c r="H15" s="5"/>
      <c r="I15" s="5" t="s">
        <v>219</v>
      </c>
      <c r="J15" s="5">
        <v>88</v>
      </c>
      <c r="K15" s="5">
        <v>171</v>
      </c>
      <c r="L15" s="5">
        <v>330</v>
      </c>
      <c r="M15" s="5">
        <v>2927</v>
      </c>
      <c r="N15" s="5">
        <v>35</v>
      </c>
      <c r="O15" s="5">
        <v>5</v>
      </c>
      <c r="P15" s="5">
        <v>0</v>
      </c>
      <c r="Q15" s="5">
        <v>0</v>
      </c>
      <c r="R15" s="5">
        <v>1</v>
      </c>
      <c r="S15" s="5">
        <v>0</v>
      </c>
      <c r="T15" s="5">
        <v>0</v>
      </c>
      <c r="U15" s="5">
        <v>0</v>
      </c>
    </row>
    <row r="16">
      <c r="A16" s="20" t="s">
        <v>2873</v>
      </c>
      <c r="B16" s="13" t="str">
        <f>HYPERLINK("http://www.wimp.com/yipyip/","http://www.wimp.com/yipyip/")</f>
        <v>http://www.wimp.com/yipyip/</v>
      </c>
      <c r="C16" s="5">
        <v>55</v>
      </c>
      <c r="D16" s="5" t="s">
        <v>218</v>
      </c>
      <c r="E16" s="5" t="s">
        <v>219</v>
      </c>
      <c r="F16" s="5"/>
      <c r="G16" s="5" t="s">
        <v>219</v>
      </c>
      <c r="H16" s="5"/>
      <c r="I16" s="5" t="s">
        <v>219</v>
      </c>
      <c r="J16" s="5">
        <v>1405</v>
      </c>
      <c r="K16" s="5">
        <v>1824</v>
      </c>
      <c r="L16" s="5">
        <v>9273</v>
      </c>
      <c r="M16" s="5">
        <v>23421</v>
      </c>
      <c r="N16" s="5">
        <v>132</v>
      </c>
      <c r="O16" s="5">
        <v>16</v>
      </c>
      <c r="P16" s="5">
        <v>75</v>
      </c>
      <c r="Q16" s="5">
        <v>75</v>
      </c>
      <c r="R16" s="5">
        <v>0</v>
      </c>
      <c r="S16" s="5">
        <v>2</v>
      </c>
      <c r="T16" s="5">
        <v>5</v>
      </c>
      <c r="U16" s="5">
        <v>0</v>
      </c>
    </row>
    <row r="17">
      <c r="A17" s="20" t="s">
        <v>2874</v>
      </c>
      <c r="B17" s="13" t="str">
        <f>HYPERLINK("http://www.wimp.com/presentday/","http://www.wimp.com/presentday/")</f>
        <v>http://www.wimp.com/presentday/</v>
      </c>
      <c r="C17" s="5">
        <v>40</v>
      </c>
      <c r="D17" s="5" t="s">
        <v>218</v>
      </c>
      <c r="E17" s="5" t="s">
        <v>219</v>
      </c>
      <c r="F17" s="5"/>
      <c r="G17" s="5" t="s">
        <v>219</v>
      </c>
      <c r="H17" s="5"/>
      <c r="I17" s="5" t="s">
        <v>219</v>
      </c>
      <c r="J17" s="5">
        <v>20689</v>
      </c>
      <c r="K17" s="5">
        <v>12895</v>
      </c>
      <c r="L17" s="5">
        <v>757</v>
      </c>
      <c r="M17" s="5">
        <v>2861</v>
      </c>
      <c r="N17" s="5">
        <v>22</v>
      </c>
      <c r="O17" s="5">
        <v>2</v>
      </c>
      <c r="P17" s="5">
        <v>0</v>
      </c>
      <c r="Q17" s="5">
        <v>2</v>
      </c>
      <c r="R17" s="5">
        <v>0</v>
      </c>
      <c r="S17" s="5">
        <v>0</v>
      </c>
      <c r="T17" s="5">
        <v>0</v>
      </c>
      <c r="U17" s="5">
        <v>0</v>
      </c>
    </row>
    <row r="18">
      <c r="A18" s="20" t="s">
        <v>2875</v>
      </c>
      <c r="B18" s="13" t="str">
        <f>HYPERLINK("http://www.wimp.com/jaguarhybrid/","http://www.wimp.com/jaguarhybrid/")</f>
        <v>http://www.wimp.com/jaguarhybrid/</v>
      </c>
      <c r="C18" s="5">
        <v>71</v>
      </c>
      <c r="D18" s="5" t="s">
        <v>218</v>
      </c>
      <c r="E18" s="5" t="s">
        <v>219</v>
      </c>
      <c r="F18" s="5"/>
      <c r="G18" s="5" t="s">
        <v>219</v>
      </c>
      <c r="H18" s="5"/>
      <c r="I18" s="5" t="s">
        <v>219</v>
      </c>
      <c r="J18" s="5">
        <v>1710</v>
      </c>
      <c r="K18" s="5">
        <v>2147</v>
      </c>
      <c r="L18" s="5">
        <v>604</v>
      </c>
      <c r="M18" s="5">
        <v>2558</v>
      </c>
      <c r="N18" s="5">
        <v>18</v>
      </c>
      <c r="O18" s="5">
        <v>8</v>
      </c>
      <c r="P18" s="5">
        <v>1</v>
      </c>
      <c r="Q18" s="5">
        <v>1</v>
      </c>
      <c r="R18" s="5">
        <v>0</v>
      </c>
      <c r="S18" s="5">
        <v>0</v>
      </c>
      <c r="T18" s="5">
        <v>0</v>
      </c>
      <c r="U18" s="5">
        <v>0</v>
      </c>
    </row>
    <row r="19">
      <c r="A19" s="20" t="s">
        <v>2876</v>
      </c>
      <c r="B19" s="13" t="str">
        <f>HYPERLINK("http://www.wimp.com/stopovereating/","http://www.wimp.com/stopovereating/")</f>
        <v>http://www.wimp.com/stopovereating/</v>
      </c>
      <c r="C19" s="5">
        <v>37</v>
      </c>
      <c r="D19" s="5" t="s">
        <v>218</v>
      </c>
      <c r="E19" s="5" t="s">
        <v>219</v>
      </c>
      <c r="F19" s="5"/>
      <c r="G19" s="5" t="s">
        <v>219</v>
      </c>
      <c r="H19" s="5"/>
      <c r="I19" s="5" t="s">
        <v>219</v>
      </c>
      <c r="J19" s="5">
        <v>1125</v>
      </c>
      <c r="K19" s="5">
        <v>1271</v>
      </c>
      <c r="L19" s="5">
        <v>864</v>
      </c>
      <c r="M19" s="5">
        <v>2543</v>
      </c>
      <c r="N19" s="5">
        <v>22</v>
      </c>
      <c r="O19" s="5">
        <v>2</v>
      </c>
      <c r="P19" s="5">
        <v>0</v>
      </c>
      <c r="Q19" s="5">
        <v>0</v>
      </c>
      <c r="R19" s="5">
        <v>1</v>
      </c>
      <c r="S19" s="5">
        <v>0</v>
      </c>
      <c r="T19" s="5">
        <v>1037</v>
      </c>
      <c r="U19" s="5">
        <v>0</v>
      </c>
    </row>
    <row r="20">
      <c r="A20" s="20" t="s">
        <v>2877</v>
      </c>
      <c r="B20" s="13" t="str">
        <f>HYPERLINK("http://www.wimp.com/manfilms/","http://www.wimp.com/manfilms/")</f>
        <v>http://www.wimp.com/manfilms/</v>
      </c>
      <c r="C20" s="5">
        <v>81</v>
      </c>
      <c r="D20" s="5" t="s">
        <v>218</v>
      </c>
      <c r="E20" s="5" t="s">
        <v>219</v>
      </c>
      <c r="F20" s="5"/>
      <c r="G20" s="5" t="s">
        <v>219</v>
      </c>
      <c r="H20" s="5"/>
      <c r="I20" s="5" t="s">
        <v>219</v>
      </c>
      <c r="J20" s="5">
        <v>1073</v>
      </c>
      <c r="K20" s="5">
        <v>852</v>
      </c>
      <c r="L20" s="5">
        <v>258</v>
      </c>
      <c r="M20" s="5">
        <v>2493</v>
      </c>
      <c r="N20" s="5">
        <v>27</v>
      </c>
      <c r="O20" s="5">
        <v>4</v>
      </c>
      <c r="P20" s="5">
        <v>0</v>
      </c>
      <c r="Q20" s="5">
        <v>0</v>
      </c>
      <c r="R20" s="5">
        <v>5</v>
      </c>
      <c r="S20" s="5">
        <v>0</v>
      </c>
      <c r="T20" s="5">
        <v>64</v>
      </c>
      <c r="U20" s="5">
        <v>0</v>
      </c>
    </row>
    <row r="21">
      <c r="A21" s="20" t="s">
        <v>2878</v>
      </c>
      <c r="B21" s="13" t="str">
        <f>HYPERLINK("http://www.wimp.com/unevenbars/","http://www.wimp.com/unevenbars/")</f>
        <v>http://www.wimp.com/unevenbars/</v>
      </c>
      <c r="C21" s="5">
        <v>39</v>
      </c>
      <c r="D21" s="5" t="s">
        <v>218</v>
      </c>
      <c r="E21" s="5" t="s">
        <v>219</v>
      </c>
      <c r="F21" s="5"/>
      <c r="G21" s="5" t="s">
        <v>219</v>
      </c>
      <c r="H21" s="5"/>
      <c r="I21" s="5" t="s">
        <v>219</v>
      </c>
      <c r="J21" s="5">
        <v>961</v>
      </c>
      <c r="K21" s="5">
        <v>1154</v>
      </c>
      <c r="L21" s="5">
        <v>780</v>
      </c>
      <c r="M21" s="5">
        <v>2367</v>
      </c>
      <c r="N21" s="5">
        <v>29</v>
      </c>
      <c r="O21" s="5">
        <v>0</v>
      </c>
      <c r="P21" s="5">
        <v>0</v>
      </c>
      <c r="Q21" s="5">
        <v>0</v>
      </c>
      <c r="R21" s="5">
        <v>0</v>
      </c>
      <c r="S21" s="5">
        <v>4</v>
      </c>
      <c r="T21" s="5">
        <v>0</v>
      </c>
      <c r="U21" s="5">
        <v>0</v>
      </c>
    </row>
    <row r="22">
      <c r="A22" s="20" t="s">
        <v>2879</v>
      </c>
      <c r="B22" s="13" t="str">
        <f>HYPERLINK("http://www.wimp.com/tapdance/","http://www.wimp.com/tapdance/")</f>
        <v>http://www.wimp.com/tapdance/</v>
      </c>
      <c r="C22" s="5">
        <v>33</v>
      </c>
      <c r="D22" s="5" t="s">
        <v>218</v>
      </c>
      <c r="E22" s="5" t="s">
        <v>219</v>
      </c>
      <c r="F22" s="5"/>
      <c r="G22" s="5" t="s">
        <v>219</v>
      </c>
      <c r="H22" s="5"/>
      <c r="I22" s="5" t="s">
        <v>219</v>
      </c>
      <c r="J22" s="5">
        <v>4579</v>
      </c>
      <c r="K22" s="5">
        <v>7674</v>
      </c>
      <c r="L22" s="5">
        <v>282</v>
      </c>
      <c r="M22" s="5">
        <v>2070</v>
      </c>
      <c r="N22" s="5">
        <v>50</v>
      </c>
      <c r="O22" s="5">
        <v>9</v>
      </c>
      <c r="P22" s="5">
        <v>0</v>
      </c>
      <c r="Q22" s="5">
        <v>0</v>
      </c>
      <c r="R22" s="5">
        <v>3</v>
      </c>
      <c r="S22" s="5">
        <v>3</v>
      </c>
      <c r="T22" s="5">
        <v>0</v>
      </c>
      <c r="U22" s="5">
        <v>0</v>
      </c>
    </row>
    <row r="23">
      <c r="A23" s="20" t="s">
        <v>2880</v>
      </c>
      <c r="B23" s="13" t="str">
        <f>HYPERLINK("http://www.wimp.com/nuclearexplosions/","http://www.wimp.com/nuclearexplosions/")</f>
        <v>http://www.wimp.com/nuclearexplosions/</v>
      </c>
      <c r="C23" s="5">
        <v>65</v>
      </c>
      <c r="D23" s="5" t="s">
        <v>218</v>
      </c>
      <c r="E23" s="5" t="s">
        <v>219</v>
      </c>
      <c r="F23" s="5"/>
      <c r="G23" s="5" t="s">
        <v>219</v>
      </c>
      <c r="H23" s="5"/>
      <c r="I23" s="5" t="s">
        <v>219</v>
      </c>
      <c r="J23" s="5">
        <v>458</v>
      </c>
      <c r="K23" s="5">
        <v>1221</v>
      </c>
      <c r="L23" s="5">
        <v>82</v>
      </c>
      <c r="M23" s="5">
        <v>1650</v>
      </c>
      <c r="N23" s="5">
        <v>40</v>
      </c>
      <c r="O23" s="5">
        <v>3</v>
      </c>
      <c r="P23" s="5">
        <v>0</v>
      </c>
      <c r="Q23" s="5">
        <v>0</v>
      </c>
      <c r="R23" s="5">
        <v>6</v>
      </c>
      <c r="S23" s="5">
        <v>0</v>
      </c>
      <c r="T23" s="5">
        <v>0</v>
      </c>
      <c r="U23" s="5">
        <v>0</v>
      </c>
    </row>
    <row r="24">
      <c r="A24" s="20" t="s">
        <v>2881</v>
      </c>
      <c r="B24" s="13" t="str">
        <f>HYPERLINK("http://www.wimp.com/usesmarines/","http://www.wimp.com/usesmarines/")</f>
        <v>http://www.wimp.com/usesmarines/</v>
      </c>
      <c r="C24" s="5">
        <v>54</v>
      </c>
      <c r="D24" s="5" t="s">
        <v>218</v>
      </c>
      <c r="E24" s="5" t="s">
        <v>219</v>
      </c>
      <c r="F24" s="5"/>
      <c r="G24" s="5" t="s">
        <v>219</v>
      </c>
      <c r="H24" s="5"/>
      <c r="I24" s="5" t="s">
        <v>219</v>
      </c>
      <c r="J24" s="5">
        <v>192</v>
      </c>
      <c r="K24" s="5">
        <v>298</v>
      </c>
      <c r="L24" s="5">
        <v>267</v>
      </c>
      <c r="M24" s="5">
        <v>1514</v>
      </c>
      <c r="N24" s="5">
        <v>16</v>
      </c>
      <c r="O24" s="5">
        <v>0</v>
      </c>
      <c r="P24" s="5">
        <v>5</v>
      </c>
      <c r="Q24" s="5">
        <v>5</v>
      </c>
      <c r="R24" s="5">
        <v>0</v>
      </c>
      <c r="S24" s="5">
        <v>0</v>
      </c>
      <c r="T24" s="5">
        <v>1</v>
      </c>
      <c r="U24" s="5">
        <v>0</v>
      </c>
    </row>
    <row r="25">
      <c r="A25" s="20" t="s">
        <v>2882</v>
      </c>
      <c r="B25" s="13" t="str">
        <f>HYPERLINK("http://www.wimp.com/particletest/","http://www.wimp.com/particletest/")</f>
        <v>http://www.wimp.com/particletest/</v>
      </c>
      <c r="C25" s="5">
        <v>60</v>
      </c>
      <c r="D25" s="5" t="s">
        <v>218</v>
      </c>
      <c r="E25" s="5" t="s">
        <v>219</v>
      </c>
      <c r="F25" s="5"/>
      <c r="G25" s="5" t="s">
        <v>219</v>
      </c>
      <c r="H25" s="5"/>
      <c r="I25" s="5" t="s">
        <v>219</v>
      </c>
      <c r="J25" s="5">
        <v>712</v>
      </c>
      <c r="K25" s="5">
        <v>1207</v>
      </c>
      <c r="L25" s="5">
        <v>366</v>
      </c>
      <c r="M25" s="5">
        <v>1416</v>
      </c>
      <c r="N25" s="5">
        <v>28</v>
      </c>
      <c r="O25" s="5">
        <v>1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>
      <c r="A26" s="20" t="s">
        <v>2883</v>
      </c>
      <c r="B26" s="13" t="str">
        <f>HYPERLINK("http://www.wimp.com/gorbachevopenness/","http://www.wimp.com/gorbachevopenness/")</f>
        <v>http://www.wimp.com/gorbachevopenness/</v>
      </c>
      <c r="C26" s="5">
        <v>74</v>
      </c>
      <c r="D26" s="5" t="s">
        <v>218</v>
      </c>
      <c r="E26" s="5" t="s">
        <v>219</v>
      </c>
      <c r="F26" s="5"/>
      <c r="G26" s="5" t="s">
        <v>219</v>
      </c>
      <c r="H26" s="5"/>
      <c r="I26" s="5" t="s">
        <v>219</v>
      </c>
      <c r="J26" s="5">
        <v>31</v>
      </c>
      <c r="K26" s="5">
        <v>59</v>
      </c>
      <c r="L26" s="5">
        <v>115</v>
      </c>
      <c r="M26" s="5">
        <v>1089</v>
      </c>
      <c r="N26" s="5">
        <v>41</v>
      </c>
      <c r="O26" s="5">
        <v>5</v>
      </c>
      <c r="P26" s="5">
        <v>0</v>
      </c>
      <c r="Q26" s="5">
        <v>0</v>
      </c>
      <c r="R26" s="5">
        <v>0</v>
      </c>
      <c r="S26" s="5">
        <v>0</v>
      </c>
      <c r="T26" s="5">
        <v>3</v>
      </c>
      <c r="U26" s="5">
        <v>0</v>
      </c>
    </row>
    <row r="27">
      <c r="A27" s="20" t="s">
        <v>2884</v>
      </c>
      <c r="B27" s="13" t="str">
        <f>HYPERLINK("http://www.wimp.com/futurecivilization/","http://www.wimp.com/futurecivilization/")</f>
        <v>http://www.wimp.com/futurecivilization/</v>
      </c>
      <c r="C27" s="5">
        <v>37</v>
      </c>
      <c r="D27" s="5" t="s">
        <v>218</v>
      </c>
      <c r="E27" s="5" t="s">
        <v>219</v>
      </c>
      <c r="F27" s="5"/>
      <c r="G27" s="5" t="s">
        <v>219</v>
      </c>
      <c r="H27" s="5"/>
      <c r="I27" s="5" t="s">
        <v>219</v>
      </c>
      <c r="J27" s="5">
        <v>349</v>
      </c>
      <c r="K27" s="5">
        <v>643</v>
      </c>
      <c r="L27" s="5">
        <v>167</v>
      </c>
      <c r="M27" s="5">
        <v>841</v>
      </c>
      <c r="N27" s="5">
        <v>5</v>
      </c>
      <c r="O27" s="5">
        <v>1</v>
      </c>
      <c r="P27" s="5">
        <v>0</v>
      </c>
      <c r="Q27" s="5">
        <v>0</v>
      </c>
      <c r="R27" s="5">
        <v>1</v>
      </c>
      <c r="S27" s="5">
        <v>0</v>
      </c>
      <c r="T27" s="5">
        <v>0</v>
      </c>
      <c r="U27" s="5">
        <v>0</v>
      </c>
    </row>
    <row r="28">
      <c r="A28" s="20" t="s">
        <v>2885</v>
      </c>
      <c r="B28" s="13" t="str">
        <f>HYPERLINK("http://www.wimp.com/cockpitview/","http://www.wimp.com/cockpitview/")</f>
        <v>http://www.wimp.com/cockpitview/</v>
      </c>
      <c r="C28" s="5">
        <v>61</v>
      </c>
      <c r="D28" s="5" t="s">
        <v>218</v>
      </c>
      <c r="E28" s="5" t="s">
        <v>219</v>
      </c>
      <c r="F28" s="5"/>
      <c r="G28" s="5" t="s">
        <v>219</v>
      </c>
      <c r="H28" s="5"/>
      <c r="I28" s="5" t="s">
        <v>219</v>
      </c>
      <c r="J28" s="5">
        <v>593</v>
      </c>
      <c r="K28" s="5">
        <v>912</v>
      </c>
      <c r="L28" s="5">
        <v>161</v>
      </c>
      <c r="M28" s="5">
        <v>652</v>
      </c>
      <c r="N28" s="5">
        <v>4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</row>
    <row r="29">
      <c r="A29" s="20" t="s">
        <v>2886</v>
      </c>
      <c r="B29" s="13" t="str">
        <f>HYPERLINK("http://www.wimp.com/dancingtarantula/","http://www.wimp.com/dancingtarantula/")</f>
        <v>http://www.wimp.com/dancingtarantula/</v>
      </c>
      <c r="C29" s="5">
        <v>37</v>
      </c>
      <c r="D29" s="5" t="s">
        <v>218</v>
      </c>
      <c r="E29" s="5" t="s">
        <v>219</v>
      </c>
      <c r="F29" s="5"/>
      <c r="G29" s="5" t="s">
        <v>219</v>
      </c>
      <c r="H29" s="5"/>
      <c r="I29" s="5" t="s">
        <v>219</v>
      </c>
      <c r="J29" s="5">
        <v>2545</v>
      </c>
      <c r="K29" s="5">
        <v>1913</v>
      </c>
      <c r="L29" s="5">
        <v>117</v>
      </c>
      <c r="M29" s="5">
        <v>624</v>
      </c>
      <c r="N29" s="5">
        <v>5</v>
      </c>
      <c r="O29" s="5">
        <v>0</v>
      </c>
      <c r="P29" s="5">
        <v>0</v>
      </c>
      <c r="Q29" s="5">
        <v>0</v>
      </c>
      <c r="R29" s="5">
        <v>1</v>
      </c>
      <c r="S29" s="5">
        <v>0</v>
      </c>
      <c r="T29" s="5">
        <v>1</v>
      </c>
      <c r="U29" s="5">
        <v>0</v>
      </c>
    </row>
    <row r="30">
      <c r="A30" s="20" t="s">
        <v>2887</v>
      </c>
      <c r="B30" s="13" t="str">
        <f>HYPERLINK("http://www.wimp.com/marathonrunners/","http://www.wimp.com/marathonrunners/")</f>
        <v>http://www.wimp.com/marathonrunners/</v>
      </c>
      <c r="C30" s="5">
        <v>29</v>
      </c>
      <c r="D30" s="5" t="s">
        <v>218</v>
      </c>
      <c r="E30" s="5" t="s">
        <v>219</v>
      </c>
      <c r="F30" s="5"/>
      <c r="G30" s="5" t="s">
        <v>219</v>
      </c>
      <c r="H30" s="5"/>
      <c r="I30" s="5" t="s">
        <v>219</v>
      </c>
      <c r="J30" s="5">
        <v>108</v>
      </c>
      <c r="K30" s="5">
        <v>272</v>
      </c>
      <c r="L30" s="5">
        <v>160</v>
      </c>
      <c r="M30" s="5">
        <v>614</v>
      </c>
      <c r="N30" s="5">
        <v>4</v>
      </c>
      <c r="O30" s="5">
        <v>2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</row>
    <row r="31">
      <c r="A31" s="20" t="s">
        <v>2888</v>
      </c>
      <c r="B31" s="13" t="str">
        <f>HYPERLINK("http://www.wimp.com/rocketbooster/","http://www.wimp.com/rocketbooster/")</f>
        <v>http://www.wimp.com/rocketbooster/</v>
      </c>
      <c r="C31" s="5">
        <v>102</v>
      </c>
      <c r="D31" s="5" t="s">
        <v>218</v>
      </c>
      <c r="E31" s="5" t="s">
        <v>219</v>
      </c>
      <c r="F31" s="5"/>
      <c r="G31" s="5" t="s">
        <v>219</v>
      </c>
      <c r="H31" s="5"/>
      <c r="I31" s="5" t="s">
        <v>219</v>
      </c>
      <c r="J31" s="5">
        <v>396</v>
      </c>
      <c r="K31" s="5">
        <v>550</v>
      </c>
      <c r="L31" s="5">
        <v>152</v>
      </c>
      <c r="M31" s="5">
        <v>532</v>
      </c>
      <c r="N31" s="5">
        <v>7</v>
      </c>
      <c r="O31" s="5">
        <v>0</v>
      </c>
      <c r="P31" s="5">
        <v>1</v>
      </c>
      <c r="Q31" s="5">
        <v>1</v>
      </c>
      <c r="R31" s="5">
        <v>0</v>
      </c>
      <c r="S31" s="5">
        <v>0</v>
      </c>
      <c r="T31" s="5">
        <v>0</v>
      </c>
      <c r="U31" s="5">
        <v>0</v>
      </c>
    </row>
    <row r="32">
      <c r="A32" s="20" t="s">
        <v>2889</v>
      </c>
      <c r="B32" s="13" t="str">
        <f>HYPERLINK("http://www.wimp.com/fifthwheel/","http://www.wimp.com/fifthwheel/")</f>
        <v>http://www.wimp.com/fifthwheel/</v>
      </c>
      <c r="C32" s="5">
        <v>36</v>
      </c>
      <c r="D32" s="5" t="s">
        <v>218</v>
      </c>
      <c r="E32" s="5" t="s">
        <v>219</v>
      </c>
      <c r="F32" s="5"/>
      <c r="G32" s="5" t="s">
        <v>219</v>
      </c>
      <c r="H32" s="5"/>
      <c r="I32" s="5" t="s">
        <v>219</v>
      </c>
      <c r="J32" s="5">
        <v>1383</v>
      </c>
      <c r="K32" s="5">
        <v>1769</v>
      </c>
      <c r="L32" s="5">
        <v>123</v>
      </c>
      <c r="M32" s="5">
        <v>445</v>
      </c>
      <c r="N32" s="5">
        <v>1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</row>
    <row r="33">
      <c r="A33" s="20" t="s">
        <v>2890</v>
      </c>
      <c r="B33" s="13" t="str">
        <f>HYPERLINK("http://www.wimp.com/ownhome/","http://www.wimp.com/ownhome/")</f>
        <v>http://www.wimp.com/ownhome/</v>
      </c>
      <c r="C33" s="5">
        <v>34</v>
      </c>
      <c r="D33" s="5" t="s">
        <v>218</v>
      </c>
      <c r="E33" s="5" t="s">
        <v>219</v>
      </c>
      <c r="F33" s="5"/>
      <c r="G33" s="5" t="s">
        <v>219</v>
      </c>
      <c r="H33" s="5"/>
      <c r="I33" s="5" t="s">
        <v>219</v>
      </c>
      <c r="J33" s="5">
        <v>272</v>
      </c>
      <c r="K33" s="5">
        <v>491</v>
      </c>
      <c r="L33" s="5">
        <v>78</v>
      </c>
      <c r="M33" s="5">
        <v>443</v>
      </c>
      <c r="N33" s="5">
        <v>6</v>
      </c>
      <c r="O33" s="5">
        <v>0</v>
      </c>
      <c r="P33" s="5">
        <v>0</v>
      </c>
      <c r="Q33" s="5">
        <v>0</v>
      </c>
      <c r="R33" s="5">
        <v>0</v>
      </c>
      <c r="S33" s="5">
        <v>2</v>
      </c>
      <c r="T33" s="5">
        <v>2210</v>
      </c>
      <c r="U33" s="5">
        <v>0</v>
      </c>
    </row>
    <row r="34">
      <c r="A34" s="20" t="s">
        <v>2891</v>
      </c>
      <c r="B34" s="13" t="str">
        <f>HYPERLINK("http://www.wimp.com/todayshow/","http://www.wimp.com/todayshow/")</f>
        <v>http://www.wimp.com/todayshow/</v>
      </c>
      <c r="C34" s="5">
        <v>50</v>
      </c>
      <c r="D34" s="5" t="s">
        <v>218</v>
      </c>
      <c r="E34" s="5" t="s">
        <v>218</v>
      </c>
      <c r="F34" s="5"/>
      <c r="G34" s="5" t="s">
        <v>219</v>
      </c>
      <c r="H34" s="5"/>
      <c r="I34" s="5" t="s">
        <v>219</v>
      </c>
      <c r="J34" s="5">
        <v>3259</v>
      </c>
      <c r="K34" s="5">
        <v>4831</v>
      </c>
      <c r="L34" s="5">
        <v>60</v>
      </c>
      <c r="M34" s="5">
        <v>211</v>
      </c>
      <c r="N34" s="5">
        <v>1</v>
      </c>
      <c r="O34" s="5">
        <v>1</v>
      </c>
      <c r="P34" s="5">
        <v>0</v>
      </c>
      <c r="Q34" s="5">
        <v>0</v>
      </c>
      <c r="R34" s="5">
        <v>0</v>
      </c>
      <c r="S34" s="5">
        <v>0</v>
      </c>
      <c r="T34" s="5">
        <v>25</v>
      </c>
      <c r="U34" s="5">
        <v>0</v>
      </c>
    </row>
    <row r="35">
      <c r="A35" s="20" t="s">
        <v>2892</v>
      </c>
      <c r="B35" s="13" t="str">
        <f>HYPERLINK("http://www.wimp.com/tableshot/","http://www.wimp.com/tableshot/")</f>
        <v>http://www.wimp.com/tableshot/</v>
      </c>
      <c r="C35" s="5">
        <v>62</v>
      </c>
      <c r="D35" s="5" t="s">
        <v>218</v>
      </c>
      <c r="E35" s="5" t="s">
        <v>219</v>
      </c>
      <c r="F35" s="5"/>
      <c r="G35" s="5" t="s">
        <v>219</v>
      </c>
      <c r="H35" s="5"/>
      <c r="I35" s="5" t="s">
        <v>219</v>
      </c>
      <c r="J35" s="5">
        <v>36</v>
      </c>
      <c r="K35" s="5">
        <v>435</v>
      </c>
      <c r="L35" s="5">
        <v>23</v>
      </c>
      <c r="M35" s="5">
        <v>185</v>
      </c>
      <c r="N35" s="5">
        <v>5</v>
      </c>
      <c r="O35" s="5">
        <v>0</v>
      </c>
      <c r="P35" s="5">
        <v>0</v>
      </c>
      <c r="Q35" s="5">
        <v>0</v>
      </c>
      <c r="R35" s="5">
        <v>1</v>
      </c>
      <c r="S35" s="5">
        <v>0</v>
      </c>
      <c r="T35" s="5">
        <v>0</v>
      </c>
      <c r="U35" s="5">
        <v>0</v>
      </c>
    </row>
    <row r="36">
      <c r="A36" s="20" t="s">
        <v>2893</v>
      </c>
      <c r="B36" s="13" t="str">
        <f>HYPERLINK("http://www.wimp.com/basementbasketball/","http://www.wimp.com/basementbasketball/")</f>
        <v>http://www.wimp.com/basementbasketball/</v>
      </c>
      <c r="C36" s="5">
        <v>30</v>
      </c>
      <c r="D36" s="5" t="s">
        <v>218</v>
      </c>
      <c r="E36" s="5" t="s">
        <v>219</v>
      </c>
      <c r="F36" s="5"/>
      <c r="G36" s="5" t="s">
        <v>219</v>
      </c>
      <c r="H36" s="5"/>
      <c r="I36" s="5" t="s">
        <v>219</v>
      </c>
      <c r="J36" s="5">
        <v>617</v>
      </c>
      <c r="K36" s="5">
        <v>2386</v>
      </c>
      <c r="L36" s="5">
        <v>13</v>
      </c>
      <c r="M36" s="5">
        <v>170</v>
      </c>
      <c r="N36" s="5">
        <v>2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</row>
    <row r="37">
      <c r="A37" s="20" t="s">
        <v>2894</v>
      </c>
      <c r="B37" s="13" t="str">
        <f>HYPERLINK("http://www.wimp.com/boeingpaint/","http://www.wimp.com/boeingpaint/")</f>
        <v>http://www.wimp.com/boeingpaint/</v>
      </c>
      <c r="C37" s="5">
        <v>34</v>
      </c>
      <c r="D37" s="5" t="s">
        <v>218</v>
      </c>
      <c r="E37" s="5" t="s">
        <v>219</v>
      </c>
      <c r="F37" s="5"/>
      <c r="G37" s="5" t="s">
        <v>219</v>
      </c>
      <c r="H37" s="5"/>
      <c r="I37" s="5" t="s">
        <v>219</v>
      </c>
      <c r="J37" s="5">
        <v>161</v>
      </c>
      <c r="K37" s="5">
        <v>268</v>
      </c>
      <c r="L37" s="5">
        <v>0</v>
      </c>
      <c r="M37" s="5">
        <v>19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18</v>
      </c>
      <c r="U37" s="5">
        <v>0</v>
      </c>
    </row>
    <row r="38">
      <c r="A38" s="20" t="s">
        <v>2895</v>
      </c>
      <c r="B38" s="13" t="str">
        <f>HYPERLINK("http://www.wimp.com/audaciousvisions/","http://www.wimp.com/audaciousvisions/")</f>
        <v>http://www.wimp.com/audaciousvisions/</v>
      </c>
      <c r="C38" s="5">
        <v>45</v>
      </c>
      <c r="D38" s="5" t="s">
        <v>219</v>
      </c>
      <c r="E38" s="5" t="s">
        <v>219</v>
      </c>
      <c r="F38" s="5"/>
      <c r="G38" s="5" t="s">
        <v>219</v>
      </c>
      <c r="H38" s="5"/>
      <c r="I38" s="5" t="s">
        <v>219</v>
      </c>
      <c r="J38" s="5">
        <v>661</v>
      </c>
      <c r="K38" s="5">
        <v>1608</v>
      </c>
      <c r="L38" s="5">
        <v>7400</v>
      </c>
      <c r="M38" s="5">
        <v>34831</v>
      </c>
      <c r="N38" s="5">
        <v>6343</v>
      </c>
      <c r="O38" s="5">
        <v>2229</v>
      </c>
      <c r="P38" s="5">
        <v>17</v>
      </c>
      <c r="Q38" s="5">
        <v>17</v>
      </c>
      <c r="R38" s="5">
        <v>114</v>
      </c>
      <c r="S38" s="5">
        <v>1543</v>
      </c>
      <c r="T38" s="5">
        <v>0</v>
      </c>
      <c r="U38" s="5">
        <v>0</v>
      </c>
    </row>
    <row r="39">
      <c r="A39" s="20" t="s">
        <v>2896</v>
      </c>
      <c r="B39" s="13" t="str">
        <f>HYPERLINK("http://www.wimp.com/tigercallioforte/","http://www.wimp.com/tigercallioforte/")</f>
        <v>http://www.wimp.com/tigercallioforte/</v>
      </c>
      <c r="C39" s="5">
        <v>60</v>
      </c>
      <c r="D39" s="5" t="s">
        <v>219</v>
      </c>
      <c r="E39" s="5" t="s">
        <v>219</v>
      </c>
      <c r="F39" s="5"/>
      <c r="G39" s="5" t="s">
        <v>219</v>
      </c>
      <c r="H39" s="5"/>
      <c r="I39" s="5" t="s">
        <v>219</v>
      </c>
      <c r="J39" s="5">
        <v>576</v>
      </c>
      <c r="K39" s="5">
        <v>571</v>
      </c>
      <c r="L39" s="5">
        <v>284</v>
      </c>
      <c r="M39" s="5">
        <v>4358</v>
      </c>
      <c r="N39" s="5">
        <v>54</v>
      </c>
      <c r="O39" s="5">
        <v>10</v>
      </c>
      <c r="P39" s="5">
        <v>1</v>
      </c>
      <c r="Q39" s="5">
        <v>1</v>
      </c>
      <c r="R39" s="5">
        <v>2</v>
      </c>
      <c r="S39" s="5">
        <v>0</v>
      </c>
      <c r="T39" s="5">
        <v>370</v>
      </c>
      <c r="U39" s="5">
        <v>0</v>
      </c>
    </row>
    <row r="40">
      <c r="A40" s="20" t="s">
        <v>2897</v>
      </c>
      <c r="B40" s="13" t="str">
        <f>HYPERLINK("http://www.wimp.com/opensnacks/","http://www.wimp.com/opensnacks/")</f>
        <v>http://www.wimp.com/opensnacks/</v>
      </c>
      <c r="C40" s="5">
        <v>39</v>
      </c>
      <c r="D40" s="5" t="s">
        <v>219</v>
      </c>
      <c r="E40" s="5" t="s">
        <v>219</v>
      </c>
      <c r="F40" s="5"/>
      <c r="G40" s="5" t="s">
        <v>219</v>
      </c>
      <c r="H40" s="5"/>
      <c r="I40" s="5" t="s">
        <v>219</v>
      </c>
      <c r="J40" s="5">
        <v>484</v>
      </c>
      <c r="K40" s="5">
        <v>609</v>
      </c>
      <c r="L40" s="5">
        <v>40608</v>
      </c>
      <c r="M40" s="5">
        <v>157329</v>
      </c>
      <c r="N40" s="5">
        <v>1660</v>
      </c>
      <c r="O40" s="5">
        <v>313</v>
      </c>
      <c r="P40" s="5">
        <v>0</v>
      </c>
      <c r="Q40" s="5">
        <v>13</v>
      </c>
      <c r="R40" s="5">
        <v>24</v>
      </c>
      <c r="S40" s="5">
        <v>15</v>
      </c>
      <c r="T40" s="5">
        <v>20116</v>
      </c>
      <c r="U40" s="5">
        <v>0</v>
      </c>
    </row>
    <row r="41">
      <c r="A41" s="20" t="s">
        <v>2898</v>
      </c>
      <c r="B41" s="13" t="str">
        <f>HYPERLINK("http://www.wimp.com/oldnorse/","http://www.wimp.com/oldnorse/")</f>
        <v>http://www.wimp.com/oldnorse/</v>
      </c>
      <c r="C41" s="5">
        <v>55</v>
      </c>
      <c r="D41" s="5" t="s">
        <v>219</v>
      </c>
      <c r="E41" s="5" t="s">
        <v>219</v>
      </c>
      <c r="F41" s="5"/>
      <c r="G41" s="5" t="s">
        <v>219</v>
      </c>
      <c r="H41" s="5"/>
      <c r="I41" s="5" t="s">
        <v>219</v>
      </c>
      <c r="J41" s="5">
        <v>3044</v>
      </c>
      <c r="K41" s="5">
        <v>1664</v>
      </c>
      <c r="L41" s="5">
        <v>259</v>
      </c>
      <c r="M41" s="5">
        <v>949</v>
      </c>
      <c r="N41" s="5">
        <v>10</v>
      </c>
      <c r="O41" s="5">
        <v>0</v>
      </c>
      <c r="P41" s="5">
        <v>0</v>
      </c>
      <c r="Q41" s="5">
        <v>0</v>
      </c>
      <c r="R41" s="5">
        <v>0</v>
      </c>
      <c r="S41" s="5">
        <v>2</v>
      </c>
      <c r="T41" s="5">
        <v>287</v>
      </c>
      <c r="U41" s="5">
        <v>0</v>
      </c>
    </row>
    <row r="42">
      <c r="A42" s="20" t="s">
        <v>2899</v>
      </c>
      <c r="B42" s="13" t="str">
        <f>HYPERLINK("http://www.wimp.com/afraidtechnology/","http://www.wimp.com/afraidtechnology/")</f>
        <v>http://www.wimp.com/afraidtechnology/</v>
      </c>
      <c r="C42" s="5">
        <v>56</v>
      </c>
      <c r="D42" s="5" t="s">
        <v>219</v>
      </c>
      <c r="E42" s="5" t="s">
        <v>219</v>
      </c>
      <c r="F42" s="5"/>
      <c r="G42" s="5" t="s">
        <v>218</v>
      </c>
      <c r="H42" s="5"/>
      <c r="I42" s="5" t="s">
        <v>219</v>
      </c>
      <c r="J42" s="5">
        <v>1791</v>
      </c>
      <c r="K42" s="5">
        <v>2257</v>
      </c>
      <c r="L42" s="5">
        <v>6</v>
      </c>
      <c r="M42" s="5">
        <v>41</v>
      </c>
      <c r="N42" s="5">
        <v>1</v>
      </c>
      <c r="O42" s="5">
        <v>0</v>
      </c>
      <c r="P42" s="5">
        <v>0</v>
      </c>
      <c r="Q42" s="5">
        <v>0</v>
      </c>
      <c r="R42" s="5">
        <v>0</v>
      </c>
      <c r="S42" s="5">
        <v>1</v>
      </c>
      <c r="T42" s="5">
        <v>0</v>
      </c>
      <c r="U42" s="5">
        <v>0</v>
      </c>
    </row>
    <row r="43">
      <c r="A43" s="20" t="s">
        <v>2900</v>
      </c>
      <c r="B43" s="13" t="str">
        <f>HYPERLINK("http://www.wimp.com/doesnot/","http://www.wimp.com/doesnot/")</f>
        <v>http://www.wimp.com/doesnot/</v>
      </c>
      <c r="C43" s="5">
        <v>45</v>
      </c>
      <c r="D43" s="5" t="s">
        <v>219</v>
      </c>
      <c r="E43" s="5" t="s">
        <v>219</v>
      </c>
      <c r="F43" s="5"/>
      <c r="G43" s="5" t="s">
        <v>219</v>
      </c>
      <c r="H43" s="5"/>
      <c r="I43" s="5" t="s">
        <v>219</v>
      </c>
      <c r="J43" s="5">
        <v>2288</v>
      </c>
      <c r="K43" s="5">
        <v>3607</v>
      </c>
      <c r="L43" s="5">
        <v>56976</v>
      </c>
      <c r="M43" s="5">
        <v>276596</v>
      </c>
      <c r="N43" s="5">
        <v>1631</v>
      </c>
      <c r="O43" s="5">
        <v>182</v>
      </c>
      <c r="P43" s="5">
        <v>84</v>
      </c>
      <c r="Q43" s="5">
        <v>84</v>
      </c>
      <c r="R43" s="5">
        <v>5</v>
      </c>
      <c r="S43" s="5">
        <v>2</v>
      </c>
      <c r="T43" s="5">
        <v>0</v>
      </c>
      <c r="U43" s="5">
        <v>0</v>
      </c>
    </row>
    <row r="44">
      <c r="A44" s="20" t="s">
        <v>2901</v>
      </c>
      <c r="B44" s="13" t="str">
        <f>HYPERLINK("http://www.wimp.com/dearcanada/","http://www.wimp.com/dearcanada/")</f>
        <v>http://www.wimp.com/dearcanada/</v>
      </c>
      <c r="C44" s="5">
        <v>41</v>
      </c>
      <c r="D44" s="5" t="s">
        <v>219</v>
      </c>
      <c r="E44" s="5" t="s">
        <v>219</v>
      </c>
      <c r="F44" s="5"/>
      <c r="G44" s="5" t="s">
        <v>219</v>
      </c>
      <c r="H44" s="5"/>
      <c r="I44" s="5" t="s">
        <v>219</v>
      </c>
      <c r="J44" s="5">
        <v>462</v>
      </c>
      <c r="K44" s="5">
        <v>210</v>
      </c>
      <c r="L44" s="5">
        <v>5430</v>
      </c>
      <c r="M44" s="5">
        <v>34115</v>
      </c>
      <c r="N44" s="5">
        <v>126</v>
      </c>
      <c r="O44" s="5">
        <v>22</v>
      </c>
      <c r="P44" s="5">
        <v>0</v>
      </c>
      <c r="Q44" s="5">
        <v>8</v>
      </c>
      <c r="R44" s="5">
        <v>5</v>
      </c>
      <c r="S44" s="5">
        <v>1</v>
      </c>
      <c r="T44" s="5">
        <v>0</v>
      </c>
      <c r="U44" s="5">
        <v>0</v>
      </c>
    </row>
    <row r="45">
      <c r="A45" s="20" t="s">
        <v>2902</v>
      </c>
      <c r="B45" s="13" t="str">
        <f>HYPERLINK("http://www.wimp.com/egyptianprotests/","http://www.wimp.com/egyptianprotests/")</f>
        <v>http://www.wimp.com/egyptianprotests/</v>
      </c>
      <c r="C45" s="5">
        <v>58</v>
      </c>
      <c r="D45" s="5" t="s">
        <v>219</v>
      </c>
      <c r="E45" s="5" t="s">
        <v>219</v>
      </c>
      <c r="F45" s="5"/>
      <c r="G45" s="5" t="s">
        <v>219</v>
      </c>
      <c r="H45" s="5"/>
      <c r="I45" s="5" t="s">
        <v>219</v>
      </c>
      <c r="J45" s="5">
        <v>329</v>
      </c>
      <c r="K45" s="5">
        <v>648</v>
      </c>
      <c r="L45" s="5">
        <v>1715</v>
      </c>
      <c r="M45" s="5">
        <v>7923</v>
      </c>
      <c r="N45" s="5">
        <v>49</v>
      </c>
      <c r="O45" s="5">
        <v>2</v>
      </c>
      <c r="P45" s="5">
        <v>0</v>
      </c>
      <c r="Q45" s="5">
        <v>0</v>
      </c>
      <c r="R45" s="5">
        <v>8</v>
      </c>
      <c r="S45" s="5">
        <v>0</v>
      </c>
      <c r="T45" s="5">
        <v>0</v>
      </c>
      <c r="U45" s="5">
        <v>0</v>
      </c>
    </row>
    <row r="46">
      <c r="A46" s="20" t="s">
        <v>2903</v>
      </c>
      <c r="B46" s="13" t="str">
        <f>HYPERLINK("http://www.wimp.com/aman/","http://www.wimp.com/aman/")</f>
        <v>http://www.wimp.com/aman/</v>
      </c>
      <c r="C46" s="5">
        <v>15</v>
      </c>
      <c r="D46" s="5" t="s">
        <v>219</v>
      </c>
      <c r="E46" s="5" t="s">
        <v>219</v>
      </c>
      <c r="F46" s="5"/>
      <c r="G46" s="5" t="s">
        <v>219</v>
      </c>
      <c r="H46" s="5"/>
      <c r="I46" s="5" t="s">
        <v>219</v>
      </c>
      <c r="J46" s="5">
        <v>82</v>
      </c>
      <c r="K46" s="5">
        <v>197</v>
      </c>
      <c r="L46" s="5">
        <v>407</v>
      </c>
      <c r="M46" s="5">
        <v>1345</v>
      </c>
      <c r="N46" s="5">
        <v>9</v>
      </c>
      <c r="O46" s="5">
        <v>2</v>
      </c>
      <c r="P46" s="5">
        <v>0</v>
      </c>
      <c r="Q46" s="5">
        <v>0</v>
      </c>
      <c r="R46" s="5">
        <v>1</v>
      </c>
      <c r="S46" s="5">
        <v>0</v>
      </c>
      <c r="T46" s="5">
        <v>310</v>
      </c>
      <c r="U46" s="5">
        <v>0</v>
      </c>
    </row>
    <row r="47">
      <c r="A47" s="20" t="s">
        <v>2903</v>
      </c>
      <c r="B47" s="13" t="str">
        <f>HYPERLINK("http://www.wimp.com/aman/","http://www.wimp.com/aman/")</f>
        <v>http://www.wimp.com/aman/</v>
      </c>
      <c r="C47" s="5">
        <v>15</v>
      </c>
      <c r="D47" s="5" t="s">
        <v>219</v>
      </c>
      <c r="E47" s="5" t="s">
        <v>219</v>
      </c>
      <c r="F47" s="5"/>
      <c r="G47" s="5" t="s">
        <v>219</v>
      </c>
      <c r="H47" s="5"/>
      <c r="I47" s="5" t="s">
        <v>219</v>
      </c>
      <c r="J47" s="5">
        <v>82</v>
      </c>
      <c r="K47" s="5">
        <v>197</v>
      </c>
      <c r="L47" s="5">
        <v>167</v>
      </c>
      <c r="M47" s="5">
        <v>744</v>
      </c>
      <c r="N47" s="5">
        <v>10</v>
      </c>
      <c r="O47" s="5">
        <v>2</v>
      </c>
      <c r="P47" s="5">
        <v>0</v>
      </c>
      <c r="Q47" s="5">
        <v>0</v>
      </c>
      <c r="R47" s="5">
        <v>1</v>
      </c>
      <c r="S47" s="5">
        <v>0</v>
      </c>
      <c r="T47" s="5">
        <v>0</v>
      </c>
      <c r="U47" s="5">
        <v>0</v>
      </c>
    </row>
    <row r="48">
      <c r="A48" s="20" t="s">
        <v>2904</v>
      </c>
      <c r="B48" s="13" t="str">
        <f>HYPERLINK("http://www.wimp.com/unimogwall/","http://www.wimp.com/unimogwall/")</f>
        <v>http://www.wimp.com/unimogwall/</v>
      </c>
      <c r="C48" s="5">
        <v>55</v>
      </c>
      <c r="D48" s="5" t="s">
        <v>219</v>
      </c>
      <c r="E48" s="5" t="s">
        <v>219</v>
      </c>
      <c r="F48" s="5"/>
      <c r="G48" s="5" t="s">
        <v>219</v>
      </c>
      <c r="H48" s="5"/>
      <c r="I48" s="5" t="s">
        <v>219</v>
      </c>
      <c r="J48" s="5">
        <v>337</v>
      </c>
      <c r="K48" s="5">
        <v>1350</v>
      </c>
      <c r="L48" s="5">
        <v>195</v>
      </c>
      <c r="M48" s="5">
        <v>1807</v>
      </c>
      <c r="N48" s="5">
        <v>24</v>
      </c>
      <c r="O48" s="5">
        <v>32</v>
      </c>
      <c r="P48" s="5">
        <v>2</v>
      </c>
      <c r="Q48" s="5">
        <v>2</v>
      </c>
      <c r="R48" s="5">
        <v>0</v>
      </c>
      <c r="S48" s="5">
        <v>1</v>
      </c>
      <c r="T48" s="5">
        <v>0</v>
      </c>
      <c r="U48" s="5">
        <v>0</v>
      </c>
    </row>
    <row r="49">
      <c r="A49" s="20" t="s">
        <v>2905</v>
      </c>
      <c r="B49" s="13" t="str">
        <f>HYPERLINK("http://www.wimp.com/parkingmars/","http://www.wimp.com/parkingmars/")</f>
        <v>http://www.wimp.com/parkingmars/</v>
      </c>
      <c r="C49" s="5">
        <v>34</v>
      </c>
      <c r="D49" s="5" t="s">
        <v>219</v>
      </c>
      <c r="E49" s="5" t="s">
        <v>219</v>
      </c>
      <c r="F49" s="5"/>
      <c r="G49" s="5" t="s">
        <v>219</v>
      </c>
      <c r="H49" s="5"/>
      <c r="I49" s="5" t="s">
        <v>219</v>
      </c>
      <c r="J49" s="5">
        <v>340</v>
      </c>
      <c r="K49" s="5">
        <v>517</v>
      </c>
      <c r="L49" s="5">
        <v>268</v>
      </c>
      <c r="M49" s="5">
        <v>1276</v>
      </c>
      <c r="N49" s="5">
        <v>11</v>
      </c>
      <c r="O49" s="5">
        <v>0</v>
      </c>
      <c r="P49" s="5">
        <v>2</v>
      </c>
      <c r="Q49" s="5">
        <v>2</v>
      </c>
      <c r="R49" s="5">
        <v>0</v>
      </c>
      <c r="S49" s="5">
        <v>0</v>
      </c>
      <c r="T49" s="5">
        <v>0</v>
      </c>
      <c r="U49" s="5">
        <v>0</v>
      </c>
    </row>
    <row r="50">
      <c r="A50" s="20" t="s">
        <v>2905</v>
      </c>
      <c r="B50" s="13" t="str">
        <f>HYPERLINK("http://www.wimp.com/parkingmars/","http://www.wimp.com/parkingmars/")</f>
        <v>http://www.wimp.com/parkingmars/</v>
      </c>
      <c r="C50" s="5">
        <v>34</v>
      </c>
      <c r="D50" s="5" t="s">
        <v>219</v>
      </c>
      <c r="E50" s="5" t="s">
        <v>219</v>
      </c>
      <c r="F50" s="5"/>
      <c r="G50" s="5" t="s">
        <v>219</v>
      </c>
      <c r="H50" s="5"/>
      <c r="I50" s="5" t="s">
        <v>219</v>
      </c>
      <c r="J50" s="5">
        <v>340</v>
      </c>
      <c r="K50" s="5">
        <v>517</v>
      </c>
      <c r="L50" s="5">
        <v>12</v>
      </c>
      <c r="M50" s="5">
        <v>70</v>
      </c>
      <c r="N50" s="5">
        <v>1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</row>
    <row r="51">
      <c r="A51" s="20" t="s">
        <v>2906</v>
      </c>
      <c r="B51" s="13" t="str">
        <f>HYPERLINK("http://www.wimp.com/facebooklife/","http://www.wimp.com/facebooklife/")</f>
        <v>http://www.wimp.com/facebooklife/</v>
      </c>
      <c r="C51" s="5">
        <v>69</v>
      </c>
      <c r="D51" s="5" t="s">
        <v>219</v>
      </c>
      <c r="E51" s="5" t="s">
        <v>219</v>
      </c>
      <c r="F51" s="5"/>
      <c r="G51" s="5" t="s">
        <v>219</v>
      </c>
      <c r="H51" s="5"/>
      <c r="I51" s="5" t="s">
        <v>219</v>
      </c>
      <c r="J51" s="5">
        <v>680</v>
      </c>
      <c r="K51" s="5">
        <v>1490</v>
      </c>
      <c r="L51" s="5">
        <v>610</v>
      </c>
      <c r="M51" s="5">
        <v>1886</v>
      </c>
      <c r="N51" s="5">
        <v>11</v>
      </c>
      <c r="O51" s="5">
        <v>1</v>
      </c>
      <c r="P51" s="5">
        <v>0</v>
      </c>
      <c r="Q51" s="5">
        <v>0</v>
      </c>
      <c r="R51" s="5">
        <v>0</v>
      </c>
      <c r="S51" s="5">
        <v>0</v>
      </c>
      <c r="T51" s="5">
        <v>12236</v>
      </c>
      <c r="U51" s="5">
        <v>0</v>
      </c>
    </row>
    <row r="52">
      <c r="A52" s="20" t="s">
        <v>2907</v>
      </c>
      <c r="B52" s="13" t="str">
        <f>HYPERLINK("http://www.wimp.com/miniaturechase/","http://www.wimp.com/miniaturechase/")</f>
        <v>http://www.wimp.com/miniaturechase/</v>
      </c>
      <c r="C52" s="5">
        <v>24</v>
      </c>
      <c r="D52" s="5" t="s">
        <v>219</v>
      </c>
      <c r="E52" s="5" t="s">
        <v>219</v>
      </c>
      <c r="F52" s="5"/>
      <c r="G52" s="5" t="s">
        <v>219</v>
      </c>
      <c r="H52" s="5"/>
      <c r="I52" s="5" t="s">
        <v>219</v>
      </c>
      <c r="J52" s="5">
        <v>897</v>
      </c>
      <c r="K52" s="5">
        <v>1691</v>
      </c>
      <c r="L52" s="5">
        <v>1035</v>
      </c>
      <c r="M52" s="5">
        <v>5083</v>
      </c>
      <c r="N52" s="5">
        <v>73</v>
      </c>
      <c r="O52" s="5">
        <v>44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</row>
    <row r="53">
      <c r="A53" s="20" t="s">
        <v>2908</v>
      </c>
      <c r="B53" s="13" t="str">
        <f>HYPERLINK("http://www.wimp.com/concretetent/","http://www.wimp.com/concretetent/")</f>
        <v>http://www.wimp.com/concretetent/</v>
      </c>
      <c r="C53" s="5">
        <v>50</v>
      </c>
      <c r="D53" s="5" t="s">
        <v>219</v>
      </c>
      <c r="E53" s="5" t="s">
        <v>219</v>
      </c>
      <c r="F53" s="5"/>
      <c r="G53" s="5" t="s">
        <v>219</v>
      </c>
      <c r="H53" s="5"/>
      <c r="I53" s="5" t="s">
        <v>219</v>
      </c>
      <c r="J53" s="5">
        <v>2088</v>
      </c>
      <c r="K53" s="5">
        <v>2573</v>
      </c>
      <c r="L53" s="5">
        <v>202</v>
      </c>
      <c r="M53" s="5">
        <v>1043</v>
      </c>
      <c r="N53" s="5">
        <v>3</v>
      </c>
      <c r="O53" s="5">
        <v>4</v>
      </c>
      <c r="P53" s="5">
        <v>0</v>
      </c>
      <c r="Q53" s="5">
        <v>2</v>
      </c>
      <c r="R53" s="5">
        <v>0</v>
      </c>
      <c r="S53" s="5">
        <v>0</v>
      </c>
      <c r="T53" s="5">
        <v>0</v>
      </c>
      <c r="U53" s="5">
        <v>0</v>
      </c>
    </row>
    <row r="54">
      <c r="A54" s="20" t="s">
        <v>2909</v>
      </c>
      <c r="B54" s="13" t="str">
        <f>HYPERLINK("http://www.wimp.com/ballpit/","http://www.wimp.com/ballpit/")</f>
        <v>http://www.wimp.com/ballpit/</v>
      </c>
      <c r="C54" s="5">
        <v>47</v>
      </c>
      <c r="D54" s="5" t="s">
        <v>219</v>
      </c>
      <c r="E54" s="5" t="s">
        <v>219</v>
      </c>
      <c r="F54" s="5"/>
      <c r="G54" s="5" t="s">
        <v>219</v>
      </c>
      <c r="H54" s="5"/>
      <c r="I54" s="5" t="s">
        <v>219</v>
      </c>
      <c r="J54" s="5">
        <v>47119</v>
      </c>
      <c r="K54" s="5">
        <v>30142</v>
      </c>
      <c r="L54" s="5">
        <v>923</v>
      </c>
      <c r="M54" s="5">
        <v>7203</v>
      </c>
      <c r="N54" s="5">
        <v>165</v>
      </c>
      <c r="O54" s="5">
        <v>2</v>
      </c>
      <c r="P54" s="5">
        <v>1</v>
      </c>
      <c r="Q54" s="5">
        <v>1</v>
      </c>
      <c r="R54" s="5">
        <v>0</v>
      </c>
      <c r="S54" s="5">
        <v>0</v>
      </c>
      <c r="T54" s="5">
        <v>28</v>
      </c>
      <c r="U54" s="5">
        <v>0</v>
      </c>
    </row>
    <row r="55">
      <c r="A55" s="20" t="s">
        <v>2910</v>
      </c>
      <c r="B55" s="13" t="str">
        <f>HYPERLINK("http://www.wimp.com/robotbird/","http://www.wimp.com/robotbird/")</f>
        <v>http://www.wimp.com/robotbird/</v>
      </c>
      <c r="C55" s="5">
        <v>33</v>
      </c>
      <c r="D55" s="5" t="s">
        <v>219</v>
      </c>
      <c r="E55" s="5" t="s">
        <v>219</v>
      </c>
      <c r="F55" s="5"/>
      <c r="G55" s="5" t="s">
        <v>219</v>
      </c>
      <c r="H55" s="5"/>
      <c r="I55" s="5" t="s">
        <v>219</v>
      </c>
      <c r="J55" s="5">
        <v>921</v>
      </c>
      <c r="K55" s="5">
        <v>753</v>
      </c>
      <c r="L55" s="5">
        <v>49</v>
      </c>
      <c r="M55" s="5">
        <v>539</v>
      </c>
      <c r="N55" s="5">
        <v>7</v>
      </c>
      <c r="O55" s="5">
        <v>5</v>
      </c>
      <c r="P55" s="5">
        <v>0</v>
      </c>
      <c r="Q55" s="5">
        <v>0</v>
      </c>
      <c r="R55" s="5">
        <v>1</v>
      </c>
      <c r="S55" s="5">
        <v>0</v>
      </c>
      <c r="T55" s="5">
        <v>0</v>
      </c>
      <c r="U55" s="5">
        <v>0</v>
      </c>
    </row>
    <row r="56">
      <c r="A56" s="20" t="s">
        <v>2911</v>
      </c>
      <c r="B56" s="13" t="str">
        <f>HYPERLINK("http://www.wimp.com/smallgesture/","http://www.wimp.com/smallgesture/")</f>
        <v>http://www.wimp.com/smallgesture/</v>
      </c>
      <c r="C56" s="5">
        <v>33</v>
      </c>
      <c r="D56" s="5" t="s">
        <v>219</v>
      </c>
      <c r="E56" s="5" t="s">
        <v>219</v>
      </c>
      <c r="F56" s="5"/>
      <c r="G56" s="5" t="s">
        <v>219</v>
      </c>
      <c r="H56" s="5"/>
      <c r="I56" s="5" t="s">
        <v>219</v>
      </c>
      <c r="J56" s="5">
        <v>79</v>
      </c>
      <c r="K56" s="5">
        <v>230</v>
      </c>
      <c r="L56" s="5">
        <v>809</v>
      </c>
      <c r="M56" s="5">
        <v>2162</v>
      </c>
      <c r="N56" s="5">
        <v>7</v>
      </c>
      <c r="O56" s="5">
        <v>3</v>
      </c>
      <c r="P56" s="5">
        <v>0</v>
      </c>
      <c r="Q56" s="5">
        <v>0</v>
      </c>
      <c r="R56" s="5">
        <v>0</v>
      </c>
      <c r="S56" s="5">
        <v>1</v>
      </c>
      <c r="T56" s="5">
        <v>0</v>
      </c>
      <c r="U56" s="5">
        <v>0</v>
      </c>
    </row>
    <row r="57">
      <c r="A57" s="20" t="s">
        <v>2912</v>
      </c>
      <c r="B57" s="13" t="str">
        <f>HYPERLINK("http://www.wimp.com/spidercamera/","http://www.wimp.com/spidercamera/")</f>
        <v>http://www.wimp.com/spidercamera/</v>
      </c>
      <c r="C57" s="5">
        <v>78</v>
      </c>
      <c r="D57" s="5" t="s">
        <v>219</v>
      </c>
      <c r="E57" s="5" t="s">
        <v>219</v>
      </c>
      <c r="F57" s="5"/>
      <c r="G57" s="5" t="s">
        <v>219</v>
      </c>
      <c r="H57" s="5"/>
      <c r="I57" s="5" t="s">
        <v>219</v>
      </c>
      <c r="J57" s="5">
        <v>3673</v>
      </c>
      <c r="K57" s="5">
        <v>2327</v>
      </c>
      <c r="L57" s="5">
        <v>1266</v>
      </c>
      <c r="M57" s="5">
        <v>3768</v>
      </c>
      <c r="N57" s="5">
        <v>20</v>
      </c>
      <c r="O57" s="5">
        <v>1</v>
      </c>
      <c r="P57" s="5">
        <v>0</v>
      </c>
      <c r="Q57" s="5">
        <v>0</v>
      </c>
      <c r="R57" s="5">
        <v>0</v>
      </c>
      <c r="S57" s="5">
        <v>1</v>
      </c>
      <c r="T57" s="5">
        <v>277</v>
      </c>
      <c r="U57" s="5">
        <v>0</v>
      </c>
    </row>
    <row r="58">
      <c r="A58" s="20" t="s">
        <v>2913</v>
      </c>
      <c r="B58" s="13" t="str">
        <f>HYPERLINK("http://www.wimp.com/tributeto/","http://www.wimp.com/tributeto/")</f>
        <v>http://www.wimp.com/tributeto/</v>
      </c>
      <c r="C58" s="5">
        <v>35</v>
      </c>
      <c r="D58" s="5" t="s">
        <v>219</v>
      </c>
      <c r="E58" s="5" t="s">
        <v>219</v>
      </c>
      <c r="F58" s="5"/>
      <c r="G58" s="5" t="s">
        <v>219</v>
      </c>
      <c r="H58" s="5"/>
      <c r="I58" s="5" t="s">
        <v>219</v>
      </c>
      <c r="J58" s="5">
        <v>1007</v>
      </c>
      <c r="K58" s="5">
        <v>1122</v>
      </c>
      <c r="L58" s="5">
        <v>20741</v>
      </c>
      <c r="M58" s="5">
        <v>102975</v>
      </c>
      <c r="N58" s="5">
        <v>354</v>
      </c>
      <c r="O58" s="5">
        <v>62</v>
      </c>
      <c r="P58" s="5">
        <v>0</v>
      </c>
      <c r="Q58" s="5">
        <v>14</v>
      </c>
      <c r="R58" s="5">
        <v>1</v>
      </c>
      <c r="S58" s="5">
        <v>0</v>
      </c>
      <c r="T58" s="5">
        <v>0</v>
      </c>
      <c r="U58" s="5">
        <v>0</v>
      </c>
    </row>
    <row r="59">
      <c r="A59" s="20" t="s">
        <v>2914</v>
      </c>
      <c r="B59" s="13" t="str">
        <f>HYPERLINK("http://www.wimp.com/uniquetitanium/","http://www.wimp.com/uniquetitanium/")</f>
        <v>http://www.wimp.com/uniquetitanium/</v>
      </c>
      <c r="C59" s="5">
        <v>51</v>
      </c>
      <c r="D59" s="5" t="s">
        <v>219</v>
      </c>
      <c r="E59" s="5" t="s">
        <v>219</v>
      </c>
      <c r="F59" s="5"/>
      <c r="G59" s="5" t="s">
        <v>219</v>
      </c>
      <c r="H59" s="5"/>
      <c r="I59" s="5" t="s">
        <v>219</v>
      </c>
      <c r="J59" s="5">
        <v>316</v>
      </c>
      <c r="K59" s="5">
        <v>1649</v>
      </c>
      <c r="L59" s="5">
        <v>280</v>
      </c>
      <c r="M59" s="5">
        <v>1085</v>
      </c>
      <c r="N59" s="5">
        <v>31</v>
      </c>
      <c r="O59" s="5">
        <v>6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</row>
    <row r="60">
      <c r="A60" s="20" t="s">
        <v>2915</v>
      </c>
      <c r="B60" s="13" t="str">
        <f>HYPERLINK("http://www.wimp.com/adoptdogs/","http://www.wimp.com/adoptdogs/")</f>
        <v>http://www.wimp.com/adoptdogs/</v>
      </c>
      <c r="C60" s="5">
        <v>43</v>
      </c>
      <c r="D60" s="5" t="s">
        <v>219</v>
      </c>
      <c r="E60" s="5" t="s">
        <v>219</v>
      </c>
      <c r="F60" s="5"/>
      <c r="G60" s="5" t="s">
        <v>219</v>
      </c>
      <c r="H60" s="5"/>
      <c r="I60" s="5" t="s">
        <v>219</v>
      </c>
      <c r="J60" s="5">
        <v>15562</v>
      </c>
      <c r="K60" s="5">
        <v>11133</v>
      </c>
      <c r="L60" s="5">
        <v>162</v>
      </c>
      <c r="M60" s="5">
        <v>793</v>
      </c>
      <c r="N60" s="5">
        <v>7</v>
      </c>
      <c r="O60" s="5">
        <v>1</v>
      </c>
      <c r="P60" s="5">
        <v>0</v>
      </c>
      <c r="Q60" s="5">
        <v>0</v>
      </c>
      <c r="R60" s="5">
        <v>1</v>
      </c>
      <c r="S60" s="5">
        <v>0</v>
      </c>
      <c r="T60" s="5">
        <v>0</v>
      </c>
      <c r="U60" s="5">
        <v>0</v>
      </c>
    </row>
    <row r="61">
      <c r="A61" s="20" t="s">
        <v>2915</v>
      </c>
      <c r="B61" s="13" t="str">
        <f>HYPERLINK("http://www.wimp.com/adoptdogs/","http://www.wimp.com/adoptdogs/")</f>
        <v>http://www.wimp.com/adoptdogs/</v>
      </c>
      <c r="C61" s="5">
        <v>43</v>
      </c>
      <c r="D61" s="5" t="s">
        <v>219</v>
      </c>
      <c r="E61" s="5" t="s">
        <v>219</v>
      </c>
      <c r="F61" s="5"/>
      <c r="G61" s="5" t="s">
        <v>219</v>
      </c>
      <c r="H61" s="5"/>
      <c r="I61" s="5" t="s">
        <v>219</v>
      </c>
      <c r="J61" s="5">
        <v>15562</v>
      </c>
      <c r="K61" s="5">
        <v>11133</v>
      </c>
      <c r="L61" s="5">
        <v>396</v>
      </c>
      <c r="M61" s="5">
        <v>1440</v>
      </c>
      <c r="N61" s="5">
        <v>45</v>
      </c>
      <c r="O61" s="5">
        <v>10</v>
      </c>
      <c r="P61" s="5">
        <v>0</v>
      </c>
      <c r="Q61" s="5">
        <v>0</v>
      </c>
      <c r="R61" s="5">
        <v>2</v>
      </c>
      <c r="S61" s="5">
        <v>0</v>
      </c>
      <c r="T61" s="5">
        <v>0</v>
      </c>
      <c r="U61" s="5">
        <v>0</v>
      </c>
    </row>
    <row r="62">
      <c r="A62" s="20" t="s">
        <v>2916</v>
      </c>
      <c r="B62" s="13" t="str">
        <f>HYPERLINK("http://www.wimp.com/impressivebike/","http://www.wimp.com/impressivebike/")</f>
        <v>http://www.wimp.com/impressivebike/</v>
      </c>
      <c r="C62" s="5">
        <v>30</v>
      </c>
      <c r="D62" s="5" t="s">
        <v>219</v>
      </c>
      <c r="E62" s="5" t="s">
        <v>219</v>
      </c>
      <c r="F62" s="5"/>
      <c r="G62" s="5" t="s">
        <v>219</v>
      </c>
      <c r="H62" s="5"/>
      <c r="I62" s="5" t="s">
        <v>219</v>
      </c>
      <c r="J62" s="5">
        <v>2756</v>
      </c>
      <c r="K62" s="5">
        <v>2977</v>
      </c>
      <c r="L62" s="5">
        <v>78</v>
      </c>
      <c r="M62" s="5">
        <v>439</v>
      </c>
      <c r="N62" s="5">
        <v>2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1191</v>
      </c>
      <c r="U62" s="5">
        <v>0</v>
      </c>
    </row>
    <row r="63">
      <c r="A63" s="20" t="s">
        <v>2917</v>
      </c>
      <c r="B63" s="13" t="str">
        <f>HYPERLINK("http://www.wimp.com/waitresssurprise/","http://www.wimp.com/waitresssurprise/")</f>
        <v>http://www.wimp.com/waitresssurprise/</v>
      </c>
      <c r="C63" s="5">
        <v>74</v>
      </c>
      <c r="D63" s="5" t="s">
        <v>219</v>
      </c>
      <c r="E63" s="5" t="s">
        <v>219</v>
      </c>
      <c r="F63" s="5"/>
      <c r="G63" s="5" t="s">
        <v>219</v>
      </c>
      <c r="H63" s="5"/>
      <c r="I63" s="5" t="s">
        <v>219</v>
      </c>
      <c r="J63" s="5">
        <v>2884</v>
      </c>
      <c r="K63" s="5">
        <v>2579</v>
      </c>
      <c r="L63" s="5">
        <v>2557</v>
      </c>
      <c r="M63" s="5">
        <v>15902</v>
      </c>
      <c r="N63" s="5">
        <v>131</v>
      </c>
      <c r="O63" s="5">
        <v>16</v>
      </c>
      <c r="P63" s="5">
        <v>0</v>
      </c>
      <c r="Q63" s="5">
        <v>0</v>
      </c>
      <c r="R63" s="5">
        <v>18</v>
      </c>
      <c r="S63" s="5">
        <v>0</v>
      </c>
      <c r="T63" s="5">
        <v>0</v>
      </c>
      <c r="U63" s="5">
        <v>0</v>
      </c>
    </row>
    <row r="64">
      <c r="A64" s="20" t="s">
        <v>2918</v>
      </c>
      <c r="B64" s="13" t="str">
        <f>HYPERLINK("http://www.wimp.com/abortedlanding/","http://www.wimp.com/abortedlanding/")</f>
        <v>http://www.wimp.com/abortedlanding/</v>
      </c>
      <c r="C64" s="5">
        <v>39</v>
      </c>
      <c r="D64" s="5" t="s">
        <v>219</v>
      </c>
      <c r="E64" s="5" t="s">
        <v>219</v>
      </c>
      <c r="F64" s="5"/>
      <c r="G64" s="5" t="s">
        <v>219</v>
      </c>
      <c r="H64" s="5"/>
      <c r="I64" s="5" t="s">
        <v>219</v>
      </c>
      <c r="J64" s="5">
        <v>228</v>
      </c>
      <c r="K64" s="5">
        <v>463</v>
      </c>
      <c r="L64" s="5">
        <v>771</v>
      </c>
      <c r="M64" s="5">
        <v>1714</v>
      </c>
      <c r="N64" s="5">
        <v>11</v>
      </c>
      <c r="O64" s="5">
        <v>2</v>
      </c>
      <c r="P64" s="5">
        <v>0</v>
      </c>
      <c r="Q64" s="5">
        <v>0</v>
      </c>
      <c r="R64" s="5">
        <v>0</v>
      </c>
      <c r="S64" s="5">
        <v>2</v>
      </c>
      <c r="T64" s="5">
        <v>0</v>
      </c>
      <c r="U64" s="5">
        <v>0</v>
      </c>
    </row>
    <row r="65">
      <c r="A65" s="20" t="s">
        <v>2919</v>
      </c>
      <c r="B65" s="13" t="str">
        <f>HYPERLINK("http://www.wimp.com/singsclassic/","http://www.wimp.com/singsclassic/")</f>
        <v>http://www.wimp.com/singsclassic/</v>
      </c>
      <c r="C65" s="5">
        <v>64</v>
      </c>
      <c r="D65" s="5" t="s">
        <v>219</v>
      </c>
      <c r="E65" s="5" t="s">
        <v>219</v>
      </c>
      <c r="F65" s="5"/>
      <c r="G65" s="5" t="s">
        <v>219</v>
      </c>
      <c r="H65" s="5"/>
      <c r="I65" s="5" t="s">
        <v>219</v>
      </c>
      <c r="J65" s="5">
        <v>11704</v>
      </c>
      <c r="K65" s="5">
        <v>7951</v>
      </c>
      <c r="L65" s="5">
        <v>294</v>
      </c>
      <c r="M65" s="5">
        <v>1086</v>
      </c>
      <c r="N65" s="5">
        <v>9</v>
      </c>
      <c r="O65" s="5">
        <v>1</v>
      </c>
      <c r="P65" s="5">
        <v>0</v>
      </c>
      <c r="Q65" s="5">
        <v>0</v>
      </c>
      <c r="R65" s="5">
        <v>0</v>
      </c>
      <c r="S65" s="5">
        <v>0</v>
      </c>
      <c r="T65" s="5">
        <v>300</v>
      </c>
      <c r="U65" s="5">
        <v>0</v>
      </c>
    </row>
    <row r="66">
      <c r="A66" s="20" t="s">
        <v>2920</v>
      </c>
      <c r="B66" s="13" t="str">
        <f>HYPERLINK("http://www.wimp.com/gloryshot/","http://www.wimp.com/gloryshot/")</f>
        <v>http://www.wimp.com/gloryshot/</v>
      </c>
      <c r="C66" s="5">
        <v>63</v>
      </c>
      <c r="D66" s="5" t="s">
        <v>219</v>
      </c>
      <c r="E66" s="5" t="s">
        <v>219</v>
      </c>
      <c r="F66" s="5"/>
      <c r="G66" s="5" t="s">
        <v>219</v>
      </c>
      <c r="H66" s="5"/>
      <c r="I66" s="5" t="s">
        <v>219</v>
      </c>
      <c r="J66" s="5">
        <v>6403</v>
      </c>
      <c r="K66" s="5">
        <v>4519</v>
      </c>
      <c r="L66" s="5">
        <v>517</v>
      </c>
      <c r="M66" s="5">
        <v>2497</v>
      </c>
      <c r="N66" s="5">
        <v>33</v>
      </c>
      <c r="O66" s="5">
        <v>7</v>
      </c>
      <c r="P66" s="5">
        <v>0</v>
      </c>
      <c r="Q66" s="5">
        <v>0</v>
      </c>
      <c r="R66" s="5">
        <v>0</v>
      </c>
      <c r="S66" s="5">
        <v>0</v>
      </c>
      <c r="T66" s="5">
        <v>110</v>
      </c>
      <c r="U66" s="5">
        <v>0</v>
      </c>
    </row>
    <row r="67">
      <c r="A67" s="20" t="s">
        <v>2921</v>
      </c>
      <c r="B67" s="13" t="str">
        <f>HYPERLINK("http://www.wimp.com/adeleportrait/","http://www.wimp.com/adeleportrait/")</f>
        <v>http://www.wimp.com/adeleportrait/</v>
      </c>
      <c r="C67" s="5">
        <v>28</v>
      </c>
      <c r="D67" s="5" t="s">
        <v>219</v>
      </c>
      <c r="E67" s="5" t="s">
        <v>219</v>
      </c>
      <c r="F67" s="5"/>
      <c r="G67" s="5" t="s">
        <v>219</v>
      </c>
      <c r="H67" s="5"/>
      <c r="I67" s="5" t="s">
        <v>219</v>
      </c>
      <c r="J67" s="5">
        <v>489</v>
      </c>
      <c r="K67" s="5">
        <v>2037</v>
      </c>
      <c r="L67" s="5">
        <v>254</v>
      </c>
      <c r="M67" s="5">
        <v>1262</v>
      </c>
      <c r="N67" s="5">
        <v>9</v>
      </c>
      <c r="O67" s="5">
        <v>0</v>
      </c>
      <c r="P67" s="5">
        <v>0</v>
      </c>
      <c r="Q67" s="5">
        <v>0</v>
      </c>
      <c r="R67" s="5">
        <v>1</v>
      </c>
      <c r="S67" s="5">
        <v>0</v>
      </c>
      <c r="T67" s="5">
        <v>1876</v>
      </c>
      <c r="U67" s="5">
        <v>0</v>
      </c>
    </row>
    <row r="68">
      <c r="A68" s="20" t="s">
        <v>2922</v>
      </c>
      <c r="B68" s="13" t="str">
        <f>HYPERLINK("http://www.wimp.com/doanything/","http://www.wimp.com/doanything/")</f>
        <v>http://www.wimp.com/doanything/</v>
      </c>
      <c r="C68" s="5">
        <v>52</v>
      </c>
      <c r="D68" s="5" t="s">
        <v>219</v>
      </c>
      <c r="E68" s="5" t="s">
        <v>219</v>
      </c>
      <c r="F68" s="5"/>
      <c r="G68" s="5" t="s">
        <v>219</v>
      </c>
      <c r="H68" s="5"/>
      <c r="I68" s="5" t="s">
        <v>219</v>
      </c>
      <c r="J68" s="5">
        <v>1835</v>
      </c>
      <c r="K68" s="5">
        <v>2241</v>
      </c>
      <c r="L68" s="5">
        <v>1281</v>
      </c>
      <c r="M68" s="5">
        <v>5431</v>
      </c>
      <c r="N68" s="5">
        <v>39</v>
      </c>
      <c r="O68" s="5">
        <v>5</v>
      </c>
      <c r="P68" s="5">
        <v>10</v>
      </c>
      <c r="Q68" s="5">
        <v>10</v>
      </c>
      <c r="R68" s="5">
        <v>0</v>
      </c>
      <c r="S68" s="5">
        <v>0</v>
      </c>
      <c r="T68" s="5">
        <v>0</v>
      </c>
      <c r="U68" s="5">
        <v>0</v>
      </c>
    </row>
    <row r="69">
      <c r="A69" s="20" t="s">
        <v>2923</v>
      </c>
      <c r="B69" s="13" t="str">
        <f>HYPERLINK("http://www.wimp.com/girlskaters/","http://www.wimp.com/girlskaters/")</f>
        <v>http://www.wimp.com/girlskaters/</v>
      </c>
      <c r="C69" s="5">
        <v>29</v>
      </c>
      <c r="D69" s="5" t="s">
        <v>219</v>
      </c>
      <c r="E69" s="5" t="s">
        <v>219</v>
      </c>
      <c r="F69" s="5"/>
      <c r="G69" s="5" t="s">
        <v>219</v>
      </c>
      <c r="H69" s="5"/>
      <c r="I69" s="5" t="s">
        <v>219</v>
      </c>
      <c r="J69" s="5">
        <v>4243</v>
      </c>
      <c r="K69" s="5">
        <v>2392</v>
      </c>
      <c r="L69" s="5">
        <v>297</v>
      </c>
      <c r="M69" s="5">
        <v>1219</v>
      </c>
      <c r="N69" s="5">
        <v>13</v>
      </c>
      <c r="O69" s="5">
        <v>0</v>
      </c>
      <c r="P69" s="5">
        <v>0</v>
      </c>
      <c r="Q69" s="5">
        <v>0</v>
      </c>
      <c r="R69" s="5">
        <v>0</v>
      </c>
      <c r="S69" s="5">
        <v>2</v>
      </c>
      <c r="T69" s="5">
        <v>0</v>
      </c>
      <c r="U69" s="5">
        <v>0</v>
      </c>
    </row>
    <row r="70">
      <c r="A70" s="20" t="s">
        <v>2924</v>
      </c>
      <c r="B70" s="13" t="str">
        <f>HYPERLINK("http://www.wimp.com/aircrafttest/","http://www.wimp.com/aircrafttest/")</f>
        <v>http://www.wimp.com/aircrafttest/</v>
      </c>
      <c r="C70" s="5">
        <v>31</v>
      </c>
      <c r="D70" s="5" t="s">
        <v>219</v>
      </c>
      <c r="E70" s="5" t="s">
        <v>219</v>
      </c>
      <c r="F70" s="5"/>
      <c r="G70" s="5" t="s">
        <v>219</v>
      </c>
      <c r="H70" s="5"/>
      <c r="I70" s="5" t="s">
        <v>219</v>
      </c>
      <c r="J70" s="5">
        <v>4596</v>
      </c>
      <c r="K70" s="5">
        <v>2548</v>
      </c>
      <c r="L70" s="5">
        <v>28252</v>
      </c>
      <c r="M70" s="5">
        <v>80611</v>
      </c>
      <c r="N70" s="5">
        <v>837</v>
      </c>
      <c r="O70" s="5">
        <v>9</v>
      </c>
      <c r="P70" s="5">
        <v>50</v>
      </c>
      <c r="Q70" s="5">
        <v>50</v>
      </c>
      <c r="R70" s="5">
        <v>5</v>
      </c>
      <c r="S70" s="5">
        <v>2</v>
      </c>
      <c r="T70" s="5">
        <v>0</v>
      </c>
      <c r="U70" s="5">
        <v>0</v>
      </c>
    </row>
    <row r="71">
      <c r="A71" s="20" t="s">
        <v>2925</v>
      </c>
      <c r="B71" s="13" t="str">
        <f>HYPERLINK("http://www.wimp.com/hobbitcommercial/","http://www.wimp.com/hobbitcommercial/")</f>
        <v>http://www.wimp.com/hobbitcommercial/</v>
      </c>
      <c r="C71" s="5">
        <v>47</v>
      </c>
      <c r="D71" s="5" t="s">
        <v>219</v>
      </c>
      <c r="E71" s="5" t="s">
        <v>219</v>
      </c>
      <c r="F71" s="5"/>
      <c r="G71" s="5" t="s">
        <v>219</v>
      </c>
      <c r="H71" s="5"/>
      <c r="I71" s="5" t="s">
        <v>219</v>
      </c>
      <c r="J71" s="5">
        <v>814</v>
      </c>
      <c r="K71" s="5">
        <v>973</v>
      </c>
      <c r="L71" s="5">
        <v>89</v>
      </c>
      <c r="M71" s="5">
        <v>441</v>
      </c>
      <c r="N71" s="5">
        <v>8</v>
      </c>
      <c r="O71" s="5">
        <v>0</v>
      </c>
      <c r="P71" s="5">
        <v>0</v>
      </c>
      <c r="Q71" s="5">
        <v>0</v>
      </c>
      <c r="R71" s="5">
        <v>1</v>
      </c>
      <c r="S71" s="5">
        <v>0</v>
      </c>
      <c r="T71" s="5">
        <v>0</v>
      </c>
      <c r="U71" s="5">
        <v>0</v>
      </c>
    </row>
    <row r="72">
      <c r="A72" s="20" t="s">
        <v>2926</v>
      </c>
      <c r="B72" s="13" t="str">
        <f>HYPERLINK("http://www.wimp.com/pharmaceuticalindustry/","http://www.wimp.com/pharmaceuticalindustry/")</f>
        <v>http://www.wimp.com/pharmaceuticalindustry/</v>
      </c>
      <c r="C72" s="5">
        <v>79</v>
      </c>
      <c r="D72" s="5" t="s">
        <v>219</v>
      </c>
      <c r="E72" s="5" t="s">
        <v>219</v>
      </c>
      <c r="F72" s="5"/>
      <c r="G72" s="5" t="s">
        <v>219</v>
      </c>
      <c r="H72" s="5"/>
      <c r="I72" s="5" t="s">
        <v>219</v>
      </c>
      <c r="J72" s="5">
        <v>315</v>
      </c>
      <c r="K72" s="5">
        <v>735</v>
      </c>
      <c r="L72" s="5">
        <v>701</v>
      </c>
      <c r="M72" s="5">
        <v>2412</v>
      </c>
      <c r="N72" s="5">
        <v>71</v>
      </c>
      <c r="O72" s="5">
        <v>32</v>
      </c>
      <c r="P72" s="5">
        <v>3</v>
      </c>
      <c r="Q72" s="5">
        <v>3</v>
      </c>
      <c r="R72" s="5">
        <v>3</v>
      </c>
      <c r="S72" s="5">
        <v>5</v>
      </c>
      <c r="T72" s="5">
        <v>0</v>
      </c>
      <c r="U72" s="5">
        <v>0</v>
      </c>
    </row>
    <row r="73">
      <c r="A73" s="20" t="s">
        <v>2927</v>
      </c>
      <c r="B73" s="13" t="str">
        <f>HYPERLINK("http://www.wimp.com/neededhug/","http://www.wimp.com/neededhug/")</f>
        <v>http://www.wimp.com/neededhug/</v>
      </c>
      <c r="C73" s="5">
        <v>32</v>
      </c>
      <c r="D73" s="5" t="s">
        <v>219</v>
      </c>
      <c r="E73" s="5" t="s">
        <v>219</v>
      </c>
      <c r="F73" s="5"/>
      <c r="G73" s="5" t="s">
        <v>219</v>
      </c>
      <c r="H73" s="5"/>
      <c r="I73" s="5" t="s">
        <v>219</v>
      </c>
      <c r="J73" s="5">
        <v>29809</v>
      </c>
      <c r="K73" s="5">
        <v>27851</v>
      </c>
      <c r="L73" s="5">
        <v>688</v>
      </c>
      <c r="M73" s="5">
        <v>2848</v>
      </c>
      <c r="N73" s="5">
        <v>92</v>
      </c>
      <c r="O73" s="5">
        <v>16</v>
      </c>
      <c r="P73" s="5">
        <v>0</v>
      </c>
      <c r="Q73" s="5">
        <v>0</v>
      </c>
      <c r="R73" s="5">
        <v>12</v>
      </c>
      <c r="S73" s="5">
        <v>3</v>
      </c>
      <c r="T73" s="5">
        <v>3276</v>
      </c>
      <c r="U73" s="5">
        <v>0</v>
      </c>
    </row>
    <row r="74">
      <c r="A74" s="20" t="s">
        <v>2928</v>
      </c>
      <c r="B74" s="13" t="str">
        <f>HYPERLINK("http://www.wimp.com/glassartist/","http://www.wimp.com/glassartist/")</f>
        <v>http://www.wimp.com/glassartist/</v>
      </c>
      <c r="C74" s="5">
        <v>23</v>
      </c>
      <c r="D74" s="5" t="s">
        <v>219</v>
      </c>
      <c r="E74" s="5" t="s">
        <v>219</v>
      </c>
      <c r="F74" s="5"/>
      <c r="G74" s="5" t="s">
        <v>219</v>
      </c>
      <c r="H74" s="5"/>
      <c r="I74" s="5" t="s">
        <v>219</v>
      </c>
      <c r="J74" s="5">
        <v>1722</v>
      </c>
      <c r="K74" s="5">
        <v>1690</v>
      </c>
      <c r="L74" s="5">
        <v>568</v>
      </c>
      <c r="M74" s="5">
        <v>2434</v>
      </c>
      <c r="N74" s="5">
        <v>13</v>
      </c>
      <c r="O74" s="5">
        <v>2</v>
      </c>
      <c r="P74" s="5">
        <v>1</v>
      </c>
      <c r="Q74" s="5">
        <v>1</v>
      </c>
      <c r="R74" s="5">
        <v>0</v>
      </c>
      <c r="S74" s="5">
        <v>0</v>
      </c>
      <c r="T74" s="5">
        <v>10278</v>
      </c>
      <c r="U74" s="5">
        <v>0</v>
      </c>
    </row>
    <row r="75">
      <c r="A75" s="20" t="s">
        <v>2929</v>
      </c>
      <c r="B75" s="13" t="str">
        <f>HYPERLINK("http://www.wimp.com/linuxfreedom/","http://www.wimp.com/linuxfreedom/")</f>
        <v>http://www.wimp.com/linuxfreedom/</v>
      </c>
      <c r="C75" s="5">
        <v>27</v>
      </c>
      <c r="D75" s="5" t="s">
        <v>219</v>
      </c>
      <c r="E75" s="5" t="s">
        <v>219</v>
      </c>
      <c r="F75" s="5"/>
      <c r="G75" s="5" t="s">
        <v>219</v>
      </c>
      <c r="H75" s="5"/>
      <c r="I75" s="5" t="s">
        <v>219</v>
      </c>
      <c r="J75" s="5">
        <v>2</v>
      </c>
      <c r="K75" s="5">
        <v>4</v>
      </c>
      <c r="L75" s="5">
        <v>658</v>
      </c>
      <c r="M75" s="5">
        <v>2583</v>
      </c>
      <c r="N75" s="5">
        <v>18</v>
      </c>
      <c r="O75" s="5">
        <v>0</v>
      </c>
      <c r="P75" s="5">
        <v>0</v>
      </c>
      <c r="Q75" s="5">
        <v>0</v>
      </c>
      <c r="R75" s="5">
        <v>4</v>
      </c>
      <c r="S75" s="5">
        <v>1</v>
      </c>
      <c r="T75" s="5">
        <v>307</v>
      </c>
      <c r="U75" s="5">
        <v>0</v>
      </c>
    </row>
    <row r="76">
      <c r="A76" s="20" t="s">
        <v>2930</v>
      </c>
      <c r="B76" s="13" t="str">
        <f>HYPERLINK("http://www.wimp.com/mindreader/","http://www.wimp.com/mindreader/")</f>
        <v>http://www.wimp.com/mindreader/</v>
      </c>
      <c r="C76" s="5">
        <v>41</v>
      </c>
      <c r="D76" s="5" t="s">
        <v>219</v>
      </c>
      <c r="E76" s="5" t="s">
        <v>219</v>
      </c>
      <c r="F76" s="5"/>
      <c r="G76" s="5" t="s">
        <v>219</v>
      </c>
      <c r="H76" s="5"/>
      <c r="I76" s="5" t="s">
        <v>219</v>
      </c>
      <c r="J76" s="5">
        <v>6031</v>
      </c>
      <c r="K76" s="5">
        <v>7806</v>
      </c>
      <c r="L76" s="5">
        <v>145</v>
      </c>
      <c r="M76" s="5">
        <v>825</v>
      </c>
      <c r="N76" s="5">
        <v>14</v>
      </c>
      <c r="O76" s="5">
        <v>2</v>
      </c>
      <c r="P76" s="5">
        <v>0</v>
      </c>
      <c r="Q76" s="5">
        <v>0</v>
      </c>
      <c r="R76" s="5">
        <v>0</v>
      </c>
      <c r="S76" s="5">
        <v>0</v>
      </c>
      <c r="T76" s="5">
        <v>347</v>
      </c>
      <c r="U76" s="5">
        <v>0</v>
      </c>
    </row>
    <row r="77">
      <c r="A77" s="20" t="s">
        <v>2931</v>
      </c>
      <c r="B77" s="13" t="str">
        <f>HYPERLINK("http://www.wimp.com/musicalduo/","http://www.wimp.com/musicalduo/")</f>
        <v>http://www.wimp.com/musicalduo/</v>
      </c>
      <c r="C77" s="5">
        <v>22</v>
      </c>
      <c r="D77" s="5" t="s">
        <v>219</v>
      </c>
      <c r="E77" s="5" t="s">
        <v>219</v>
      </c>
      <c r="F77" s="5"/>
      <c r="G77" s="5" t="s">
        <v>219</v>
      </c>
      <c r="H77" s="5"/>
      <c r="I77" s="5" t="s">
        <v>219</v>
      </c>
      <c r="J77" s="5">
        <v>29</v>
      </c>
      <c r="K77" s="5">
        <v>51</v>
      </c>
      <c r="L77" s="5">
        <v>9629</v>
      </c>
      <c r="M77" s="5">
        <v>52980</v>
      </c>
      <c r="N77" s="5">
        <v>782</v>
      </c>
      <c r="O77" s="5">
        <v>138</v>
      </c>
      <c r="P77" s="5">
        <v>9</v>
      </c>
      <c r="Q77" s="5">
        <v>9</v>
      </c>
      <c r="R77" s="5">
        <v>75</v>
      </c>
      <c r="S77" s="5">
        <v>11</v>
      </c>
      <c r="T77" s="5">
        <v>47</v>
      </c>
      <c r="U77" s="5">
        <v>0</v>
      </c>
    </row>
    <row r="78">
      <c r="A78" s="20" t="s">
        <v>2932</v>
      </c>
      <c r="B78" s="13" t="str">
        <f>HYPERLINK("http://www.wimp.com/landingsystem/","http://www.wimp.com/landingsystem/")</f>
        <v>http://www.wimp.com/landingsystem/</v>
      </c>
      <c r="C78" s="5">
        <v>40</v>
      </c>
      <c r="D78" s="5" t="s">
        <v>219</v>
      </c>
      <c r="E78" s="5" t="s">
        <v>219</v>
      </c>
      <c r="F78" s="5"/>
      <c r="G78" s="5" t="s">
        <v>219</v>
      </c>
      <c r="H78" s="5"/>
      <c r="I78" s="5" t="s">
        <v>219</v>
      </c>
      <c r="J78" s="5">
        <v>133</v>
      </c>
      <c r="K78" s="5">
        <v>247</v>
      </c>
      <c r="L78" s="5">
        <v>858</v>
      </c>
      <c r="M78" s="5">
        <v>4141</v>
      </c>
      <c r="N78" s="5">
        <v>36</v>
      </c>
      <c r="O78" s="5">
        <v>4</v>
      </c>
      <c r="P78" s="5">
        <v>0</v>
      </c>
      <c r="Q78" s="5">
        <v>0</v>
      </c>
      <c r="R78" s="5">
        <v>1</v>
      </c>
      <c r="S78" s="5">
        <v>0</v>
      </c>
      <c r="T78" s="5">
        <v>0</v>
      </c>
      <c r="U78" s="5">
        <v>0</v>
      </c>
    </row>
    <row r="79">
      <c r="A79" s="20" t="s">
        <v>2933</v>
      </c>
      <c r="B79" s="13" t="str">
        <f>HYPERLINK("http://www.wimp.com/metricsystem/","http://www.wimp.com/metricsystem/")</f>
        <v>http://www.wimp.com/metricsystem/</v>
      </c>
      <c r="C79" s="5">
        <v>80</v>
      </c>
      <c r="D79" s="5" t="s">
        <v>219</v>
      </c>
      <c r="E79" s="5" t="s">
        <v>219</v>
      </c>
      <c r="F79" s="5"/>
      <c r="G79" s="5" t="s">
        <v>218</v>
      </c>
      <c r="H79" s="5"/>
      <c r="I79" s="5" t="s">
        <v>219</v>
      </c>
      <c r="J79" s="5">
        <v>588</v>
      </c>
      <c r="K79" s="5">
        <v>762</v>
      </c>
      <c r="L79" s="5">
        <v>55</v>
      </c>
      <c r="M79" s="5">
        <v>225</v>
      </c>
      <c r="N79" s="5">
        <v>1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>
      <c r="A80" s="20" t="s">
        <v>2934</v>
      </c>
      <c r="B80" s="13" t="str">
        <f>HYPERLINK("http://www.wimp.com/asiantwist/","http://www.wimp.com/asiantwist/")</f>
        <v>http://www.wimp.com/asiantwist/</v>
      </c>
      <c r="C80" s="5">
        <v>36</v>
      </c>
      <c r="D80" s="5" t="s">
        <v>219</v>
      </c>
      <c r="E80" s="5" t="s">
        <v>219</v>
      </c>
      <c r="F80" s="5"/>
      <c r="G80" s="5" t="s">
        <v>219</v>
      </c>
      <c r="H80" s="5"/>
      <c r="I80" s="5" t="s">
        <v>219</v>
      </c>
      <c r="J80" s="5">
        <v>1703</v>
      </c>
      <c r="K80" s="5">
        <v>1733</v>
      </c>
      <c r="L80" s="5">
        <v>3359</v>
      </c>
      <c r="M80" s="5">
        <v>12872</v>
      </c>
      <c r="N80" s="5">
        <v>119</v>
      </c>
      <c r="O80" s="5">
        <v>38</v>
      </c>
      <c r="P80" s="5">
        <v>14</v>
      </c>
      <c r="Q80" s="5">
        <v>14</v>
      </c>
      <c r="R80" s="5">
        <v>5</v>
      </c>
      <c r="S80" s="5">
        <v>1</v>
      </c>
      <c r="T80" s="5">
        <v>0</v>
      </c>
      <c r="U80" s="5">
        <v>0</v>
      </c>
    </row>
    <row r="81">
      <c r="A81" s="20" t="s">
        <v>2935</v>
      </c>
      <c r="B81" s="13" t="str">
        <f>HYPERLINK("http://www.wimp.com/footballplayers/","http://www.wimp.com/footballplayers/")</f>
        <v>http://www.wimp.com/footballplayers/</v>
      </c>
      <c r="C81" s="5">
        <v>69</v>
      </c>
      <c r="D81" s="5" t="s">
        <v>219</v>
      </c>
      <c r="E81" s="5" t="s">
        <v>219</v>
      </c>
      <c r="F81" s="5"/>
      <c r="G81" s="5" t="s">
        <v>219</v>
      </c>
      <c r="H81" s="5"/>
      <c r="I81" s="5" t="s">
        <v>219</v>
      </c>
      <c r="J81" s="5">
        <v>91654</v>
      </c>
      <c r="K81" s="5">
        <v>40970</v>
      </c>
      <c r="L81" s="5">
        <v>576</v>
      </c>
      <c r="M81" s="5">
        <v>3988</v>
      </c>
      <c r="N81" s="5">
        <v>19</v>
      </c>
      <c r="O81" s="5">
        <v>4</v>
      </c>
      <c r="P81" s="5">
        <v>0</v>
      </c>
      <c r="Q81" s="5">
        <v>0</v>
      </c>
      <c r="R81" s="5">
        <v>5</v>
      </c>
      <c r="S81" s="5">
        <v>0</v>
      </c>
      <c r="T81" s="5">
        <v>0</v>
      </c>
      <c r="U81" s="5">
        <v>0</v>
      </c>
    </row>
    <row r="82">
      <c r="A82" s="20" t="s">
        <v>2936</v>
      </c>
      <c r="B82" s="13" t="str">
        <f>HYPERLINK("http://www.wimp.com/antslifeboat/","http://www.wimp.com/antslifeboat/")</f>
        <v>http://www.wimp.com/antslifeboat/</v>
      </c>
      <c r="C82" s="5">
        <v>46</v>
      </c>
      <c r="D82" s="5" t="s">
        <v>219</v>
      </c>
      <c r="E82" s="5" t="s">
        <v>219</v>
      </c>
      <c r="F82" s="5"/>
      <c r="G82" s="5" t="s">
        <v>219</v>
      </c>
      <c r="H82" s="5"/>
      <c r="I82" s="5" t="s">
        <v>219</v>
      </c>
      <c r="J82" s="5">
        <v>841</v>
      </c>
      <c r="K82" s="5">
        <v>973</v>
      </c>
      <c r="L82" s="5">
        <v>4166</v>
      </c>
      <c r="M82" s="5">
        <v>13594</v>
      </c>
      <c r="N82" s="5">
        <v>84</v>
      </c>
      <c r="O82" s="5">
        <v>2</v>
      </c>
      <c r="P82" s="5">
        <v>0</v>
      </c>
      <c r="Q82" s="5">
        <v>0</v>
      </c>
      <c r="R82" s="5">
        <v>0</v>
      </c>
      <c r="S82" s="5">
        <v>0</v>
      </c>
      <c r="T82" s="5">
        <v>8</v>
      </c>
      <c r="U82" s="5">
        <v>0</v>
      </c>
    </row>
    <row r="83">
      <c r="A83" s="20" t="s">
        <v>2937</v>
      </c>
      <c r="B83" s="13" t="str">
        <f>HYPERLINK("http://www.wimp.com/arnoldobesity/","http://www.wimp.com/arnoldobesity/")</f>
        <v>http://www.wimp.com/arnoldobesity/</v>
      </c>
      <c r="C83" s="5">
        <v>35</v>
      </c>
      <c r="D83" s="5" t="s">
        <v>219</v>
      </c>
      <c r="E83" s="5" t="s">
        <v>219</v>
      </c>
      <c r="F83" s="5"/>
      <c r="G83" s="5" t="s">
        <v>219</v>
      </c>
      <c r="H83" s="5"/>
      <c r="I83" s="5" t="s">
        <v>219</v>
      </c>
      <c r="J83" s="5">
        <v>40</v>
      </c>
      <c r="K83" s="5">
        <v>94</v>
      </c>
      <c r="L83" s="5">
        <v>852</v>
      </c>
      <c r="M83" s="5">
        <v>3070</v>
      </c>
      <c r="N83" s="5">
        <v>15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5596</v>
      </c>
      <c r="U83" s="5">
        <v>0</v>
      </c>
    </row>
    <row r="84">
      <c r="A84" s="20" t="s">
        <v>2938</v>
      </c>
      <c r="B84" s="13" t="str">
        <f>HYPERLINK("http://www.wimp.com/seeingdinosaurs/","http://www.wimp.com/seeingdinosaurs/")</f>
        <v>http://www.wimp.com/seeingdinosaurs/</v>
      </c>
      <c r="C84" s="5">
        <v>67</v>
      </c>
      <c r="D84" s="5" t="s">
        <v>219</v>
      </c>
      <c r="E84" s="5" t="s">
        <v>219</v>
      </c>
      <c r="F84" s="5"/>
      <c r="G84" s="5" t="s">
        <v>219</v>
      </c>
      <c r="H84" s="5"/>
      <c r="I84" s="5" t="s">
        <v>219</v>
      </c>
      <c r="J84" s="5">
        <v>514</v>
      </c>
      <c r="K84" s="5">
        <v>1073</v>
      </c>
      <c r="L84" s="5">
        <v>4320</v>
      </c>
      <c r="M84" s="5">
        <v>11905</v>
      </c>
      <c r="N84" s="5">
        <v>67</v>
      </c>
      <c r="O84" s="5">
        <v>1</v>
      </c>
      <c r="P84" s="5">
        <v>0</v>
      </c>
      <c r="Q84" s="5">
        <v>0</v>
      </c>
      <c r="R84" s="5">
        <v>6</v>
      </c>
      <c r="S84" s="5">
        <v>0</v>
      </c>
      <c r="T84" s="5">
        <v>0</v>
      </c>
      <c r="U84" s="5">
        <v>0</v>
      </c>
    </row>
    <row r="85">
      <c r="A85" s="20" t="s">
        <v>2939</v>
      </c>
      <c r="B85" s="13" t="str">
        <f>HYPERLINK("http://www.wimp.com/volcaniccrater/","http://www.wimp.com/volcaniccrater/")</f>
        <v>http://www.wimp.com/volcaniccrater/</v>
      </c>
      <c r="C85" s="5">
        <v>62</v>
      </c>
      <c r="D85" s="5" t="s">
        <v>219</v>
      </c>
      <c r="E85" s="5" t="s">
        <v>219</v>
      </c>
      <c r="F85" s="5"/>
      <c r="G85" s="5" t="s">
        <v>219</v>
      </c>
      <c r="H85" s="5"/>
      <c r="I85" s="5" t="s">
        <v>219</v>
      </c>
      <c r="J85" s="5">
        <v>170</v>
      </c>
      <c r="K85" s="5">
        <v>440</v>
      </c>
      <c r="L85" s="5">
        <v>279</v>
      </c>
      <c r="M85" s="5">
        <v>991</v>
      </c>
      <c r="N85" s="5">
        <v>10</v>
      </c>
      <c r="O85" s="5">
        <v>5</v>
      </c>
      <c r="P85" s="5">
        <v>0</v>
      </c>
      <c r="Q85" s="5">
        <v>0</v>
      </c>
      <c r="R85" s="5">
        <v>4</v>
      </c>
      <c r="S85" s="5">
        <v>4</v>
      </c>
      <c r="T85" s="5">
        <v>0</v>
      </c>
      <c r="U85" s="5">
        <v>0</v>
      </c>
    </row>
    <row r="86">
      <c r="A86" s="20" t="s">
        <v>2940</v>
      </c>
      <c r="B86" s="13" t="str">
        <f>HYPERLINK("http://www.wimp.com/astronauthammer/","http://www.wimp.com/astronauthammer/")</f>
        <v>http://www.wimp.com/astronauthammer/</v>
      </c>
      <c r="C86" s="5">
        <v>64</v>
      </c>
      <c r="D86" s="5" t="s">
        <v>219</v>
      </c>
      <c r="E86" s="5" t="s">
        <v>219</v>
      </c>
      <c r="F86" s="5"/>
      <c r="G86" s="5" t="s">
        <v>219</v>
      </c>
      <c r="H86" s="5"/>
      <c r="I86" s="5" t="s">
        <v>219</v>
      </c>
      <c r="J86" s="5">
        <v>666</v>
      </c>
      <c r="K86" s="5">
        <v>518</v>
      </c>
      <c r="L86" s="5">
        <v>211</v>
      </c>
      <c r="M86" s="5">
        <v>1898</v>
      </c>
      <c r="N86" s="5">
        <v>24</v>
      </c>
      <c r="O86" s="5">
        <v>6</v>
      </c>
      <c r="P86" s="5">
        <v>0</v>
      </c>
      <c r="Q86" s="5">
        <v>0</v>
      </c>
      <c r="R86" s="5">
        <v>2</v>
      </c>
      <c r="S86" s="5">
        <v>0</v>
      </c>
      <c r="T86" s="5">
        <v>27492</v>
      </c>
      <c r="U86" s="5">
        <v>0</v>
      </c>
    </row>
    <row r="87">
      <c r="A87" s="20" t="s">
        <v>2941</v>
      </c>
      <c r="B87" s="13" t="str">
        <f>HYPERLINK("http://www.wimp.com/singscollaboration/","http://www.wimp.com/singscollaboration/")</f>
        <v>http://www.wimp.com/singscollaboration/</v>
      </c>
      <c r="C87" s="5">
        <v>88</v>
      </c>
      <c r="D87" s="5" t="s">
        <v>219</v>
      </c>
      <c r="E87" s="5" t="s">
        <v>219</v>
      </c>
      <c r="F87" s="5"/>
      <c r="G87" s="5" t="s">
        <v>219</v>
      </c>
      <c r="H87" s="5"/>
      <c r="I87" s="5" t="s">
        <v>219</v>
      </c>
      <c r="J87" s="5">
        <v>6162</v>
      </c>
      <c r="K87" s="5">
        <v>8067</v>
      </c>
      <c r="L87" s="5">
        <v>1339</v>
      </c>
      <c r="M87" s="5">
        <v>10280</v>
      </c>
      <c r="N87" s="5">
        <v>35</v>
      </c>
      <c r="O87" s="5">
        <v>9</v>
      </c>
      <c r="P87" s="5">
        <v>5</v>
      </c>
      <c r="Q87" s="5">
        <v>5</v>
      </c>
      <c r="R87" s="5">
        <v>1</v>
      </c>
      <c r="S87" s="5">
        <v>0</v>
      </c>
      <c r="T87" s="5">
        <v>2937</v>
      </c>
      <c r="U87" s="5">
        <v>0</v>
      </c>
    </row>
    <row r="88">
      <c r="A88" s="20" t="s">
        <v>2942</v>
      </c>
      <c r="B88" s="13" t="str">
        <f>HYPERLINK("http://www.wimp.com/moonpimples/","http://www.wimp.com/moonpimples/")</f>
        <v>http://www.wimp.com/moonpimples/</v>
      </c>
      <c r="C88" s="5">
        <v>53</v>
      </c>
      <c r="D88" s="5" t="s">
        <v>219</v>
      </c>
      <c r="E88" s="5" t="s">
        <v>219</v>
      </c>
      <c r="F88" s="5"/>
      <c r="G88" s="5" t="s">
        <v>219</v>
      </c>
      <c r="H88" s="5"/>
      <c r="I88" s="5" t="s">
        <v>219</v>
      </c>
      <c r="J88" s="5">
        <v>557</v>
      </c>
      <c r="K88" s="5">
        <v>1031</v>
      </c>
      <c r="L88" s="5">
        <v>190</v>
      </c>
      <c r="M88" s="5">
        <v>675</v>
      </c>
      <c r="N88" s="5">
        <v>1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>
      <c r="A89" s="20" t="s">
        <v>2943</v>
      </c>
      <c r="B89" s="13" t="str">
        <f>HYPERLINK("http://www.wimp.com/sandboxsimulation/","http://www.wimp.com/sandboxsimulation/")</f>
        <v>http://www.wimp.com/sandboxsimulation/</v>
      </c>
      <c r="C89" s="5">
        <v>63</v>
      </c>
      <c r="D89" s="5" t="s">
        <v>219</v>
      </c>
      <c r="E89" s="5" t="s">
        <v>219</v>
      </c>
      <c r="F89" s="5"/>
      <c r="G89" s="5" t="s">
        <v>219</v>
      </c>
      <c r="H89" s="5"/>
      <c r="I89" s="5" t="s">
        <v>219</v>
      </c>
      <c r="J89" s="5">
        <v>208</v>
      </c>
      <c r="K89" s="5">
        <v>409</v>
      </c>
      <c r="L89" s="5">
        <v>99</v>
      </c>
      <c r="M89" s="5">
        <v>1423</v>
      </c>
      <c r="N89" s="5">
        <v>30</v>
      </c>
      <c r="O89" s="5">
        <v>6</v>
      </c>
      <c r="P89" s="5">
        <v>1</v>
      </c>
      <c r="Q89" s="5">
        <v>1</v>
      </c>
      <c r="R89" s="5">
        <v>2</v>
      </c>
      <c r="S89" s="5">
        <v>1</v>
      </c>
      <c r="T89" s="5">
        <v>0</v>
      </c>
      <c r="U89" s="5">
        <v>0</v>
      </c>
    </row>
    <row r="90">
      <c r="A90" s="20" t="s">
        <v>2944</v>
      </c>
      <c r="B90" s="13" t="str">
        <f>HYPERLINK("http://www.wimp.com/earthsun/","http://www.wimp.com/earthsun/")</f>
        <v>http://www.wimp.com/earthsun/</v>
      </c>
      <c r="C90" s="5">
        <v>79</v>
      </c>
      <c r="D90" s="5" t="s">
        <v>219</v>
      </c>
      <c r="E90" s="5" t="s">
        <v>218</v>
      </c>
      <c r="F90" s="5"/>
      <c r="G90" s="5" t="s">
        <v>219</v>
      </c>
      <c r="H90" s="5"/>
      <c r="I90" s="5" t="s">
        <v>219</v>
      </c>
      <c r="J90" s="5">
        <v>161</v>
      </c>
      <c r="K90" s="5">
        <v>390</v>
      </c>
      <c r="L90" s="5">
        <v>748</v>
      </c>
      <c r="M90" s="5">
        <v>8684</v>
      </c>
      <c r="N90" s="5">
        <v>75</v>
      </c>
      <c r="O90" s="5">
        <v>39</v>
      </c>
      <c r="P90" s="5">
        <v>5</v>
      </c>
      <c r="Q90" s="5">
        <v>5</v>
      </c>
      <c r="R90" s="5">
        <v>17</v>
      </c>
      <c r="S90" s="5">
        <v>0</v>
      </c>
      <c r="T90" s="5">
        <v>10</v>
      </c>
      <c r="U90" s="5">
        <v>0</v>
      </c>
    </row>
    <row r="91">
      <c r="A91" s="20" t="s">
        <v>2945</v>
      </c>
      <c r="B91" s="13" t="str">
        <f>HYPERLINK("http://www.wimp.com/atlantismission/","http://www.wimp.com/atlantismission/")</f>
        <v>http://www.wimp.com/atlantismission/</v>
      </c>
      <c r="C91" s="5">
        <v>52</v>
      </c>
      <c r="D91" s="5" t="s">
        <v>219</v>
      </c>
      <c r="E91" s="5" t="s">
        <v>219</v>
      </c>
      <c r="F91" s="5"/>
      <c r="G91" s="5" t="s">
        <v>219</v>
      </c>
      <c r="H91" s="5"/>
      <c r="I91" s="5" t="s">
        <v>219</v>
      </c>
      <c r="J91" s="5">
        <v>711</v>
      </c>
      <c r="K91" s="5">
        <v>564</v>
      </c>
      <c r="L91" s="5">
        <v>3131</v>
      </c>
      <c r="M91" s="5">
        <v>17750</v>
      </c>
      <c r="N91" s="5">
        <v>68</v>
      </c>
      <c r="O91" s="5">
        <v>14</v>
      </c>
      <c r="P91" s="5">
        <v>13</v>
      </c>
      <c r="Q91" s="5">
        <v>13</v>
      </c>
      <c r="R91" s="5">
        <v>1</v>
      </c>
      <c r="S91" s="5">
        <v>0</v>
      </c>
      <c r="T91" s="5">
        <v>20651</v>
      </c>
      <c r="U91" s="5">
        <v>0</v>
      </c>
    </row>
    <row r="92">
      <c r="A92" s="20" t="s">
        <v>2946</v>
      </c>
      <c r="B92" s="13" t="str">
        <f>HYPERLINK("http://www.wimp.com/danceflashmob/","http://www.wimp.com/danceflashmob/")</f>
        <v>http://www.wimp.com/danceflashmob/</v>
      </c>
      <c r="C92" s="5">
        <v>25</v>
      </c>
      <c r="D92" s="5" t="s">
        <v>219</v>
      </c>
      <c r="E92" s="5" t="s">
        <v>219</v>
      </c>
      <c r="F92" s="5"/>
      <c r="G92" s="5" t="s">
        <v>219</v>
      </c>
      <c r="H92" s="5"/>
      <c r="I92" s="5" t="s">
        <v>219</v>
      </c>
      <c r="J92" s="5">
        <v>8424</v>
      </c>
      <c r="K92" s="5">
        <v>8016</v>
      </c>
      <c r="L92" s="5">
        <v>92148</v>
      </c>
      <c r="M92" s="5">
        <v>560501</v>
      </c>
      <c r="N92" s="5">
        <v>1245</v>
      </c>
      <c r="O92" s="5">
        <v>363</v>
      </c>
      <c r="P92" s="5">
        <v>76</v>
      </c>
      <c r="Q92" s="5">
        <v>76</v>
      </c>
      <c r="R92" s="5">
        <v>38</v>
      </c>
      <c r="S92" s="5">
        <v>4</v>
      </c>
      <c r="T92" s="5">
        <v>11842</v>
      </c>
      <c r="U92" s="5">
        <v>0</v>
      </c>
    </row>
    <row r="93">
      <c r="A93" s="20" t="s">
        <v>2947</v>
      </c>
      <c r="B93" s="13" t="str">
        <f>HYPERLINK("http://www.wimp.com/azizansari/","http://www.wimp.com/azizansari/")</f>
        <v>http://www.wimp.com/azizansari/</v>
      </c>
      <c r="C93" s="5">
        <v>51</v>
      </c>
      <c r="D93" s="5" t="s">
        <v>219</v>
      </c>
      <c r="E93" s="5" t="s">
        <v>219</v>
      </c>
      <c r="F93" s="5"/>
      <c r="G93" s="5" t="s">
        <v>219</v>
      </c>
      <c r="H93" s="5"/>
      <c r="I93" s="5" t="s">
        <v>219</v>
      </c>
      <c r="J93" s="5">
        <v>549</v>
      </c>
      <c r="K93" s="5">
        <v>759</v>
      </c>
      <c r="L93" s="5">
        <v>451</v>
      </c>
      <c r="M93" s="5">
        <v>3396</v>
      </c>
      <c r="N93" s="5">
        <v>17</v>
      </c>
      <c r="O93" s="5">
        <v>6</v>
      </c>
      <c r="P93" s="5">
        <v>0</v>
      </c>
      <c r="Q93" s="5">
        <v>0</v>
      </c>
      <c r="R93" s="5">
        <v>0</v>
      </c>
      <c r="S93" s="5">
        <v>0</v>
      </c>
      <c r="T93" s="5">
        <v>433</v>
      </c>
      <c r="U93" s="5">
        <v>0</v>
      </c>
    </row>
    <row r="94">
      <c r="A94" s="20" t="s">
        <v>2948</v>
      </c>
      <c r="B94" s="13" t="str">
        <f>HYPERLINK("http://www.wimp.com/babycutest/","http://www.wimp.com/babycutest/")</f>
        <v>http://www.wimp.com/babycutest/</v>
      </c>
      <c r="C94" s="5">
        <v>41</v>
      </c>
      <c r="D94" s="5" t="s">
        <v>219</v>
      </c>
      <c r="E94" s="5" t="s">
        <v>219</v>
      </c>
      <c r="F94" s="5"/>
      <c r="G94" s="5" t="s">
        <v>219</v>
      </c>
      <c r="H94" s="5"/>
      <c r="I94" s="5" t="s">
        <v>219</v>
      </c>
      <c r="J94" s="5">
        <v>830</v>
      </c>
      <c r="K94" s="5">
        <v>1010</v>
      </c>
      <c r="L94" s="5">
        <v>581</v>
      </c>
      <c r="M94" s="5">
        <v>1510</v>
      </c>
      <c r="N94" s="5">
        <v>4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>
      <c r="A95" s="20" t="s">
        <v>2949</v>
      </c>
      <c r="B95" s="13" t="str">
        <f>HYPERLINK("http://www.wimp.com/dogsleeping/","http://www.wimp.com/dogsleeping/")</f>
        <v>http://www.wimp.com/dogsleeping/</v>
      </c>
      <c r="C95" s="5">
        <v>46</v>
      </c>
      <c r="D95" s="5" t="s">
        <v>219</v>
      </c>
      <c r="E95" s="5" t="s">
        <v>219</v>
      </c>
      <c r="F95" s="5"/>
      <c r="G95" s="5" t="s">
        <v>219</v>
      </c>
      <c r="H95" s="5"/>
      <c r="I95" s="5" t="s">
        <v>219</v>
      </c>
      <c r="J95" s="5">
        <v>2135</v>
      </c>
      <c r="K95" s="5">
        <v>1787</v>
      </c>
      <c r="L95" s="5">
        <v>305</v>
      </c>
      <c r="M95" s="5">
        <v>1466</v>
      </c>
      <c r="N95" s="5">
        <v>17</v>
      </c>
      <c r="O95" s="5">
        <v>5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>
      <c r="A96" s="20" t="s">
        <v>2950</v>
      </c>
      <c r="B96" s="13" t="str">
        <f>HYPERLINK("http://www.wimp.com/babyawake/","http://www.wimp.com/babyawake/")</f>
        <v>http://www.wimp.com/babyawake/</v>
      </c>
      <c r="C96" s="5">
        <v>46</v>
      </c>
      <c r="D96" s="5" t="s">
        <v>219</v>
      </c>
      <c r="E96" s="5" t="s">
        <v>219</v>
      </c>
      <c r="F96" s="5"/>
      <c r="G96" s="5" t="s">
        <v>219</v>
      </c>
      <c r="H96" s="5"/>
      <c r="I96" s="5" t="s">
        <v>219</v>
      </c>
      <c r="J96" s="5">
        <v>7883</v>
      </c>
      <c r="K96" s="5">
        <v>2632</v>
      </c>
      <c r="L96" s="5">
        <v>3057</v>
      </c>
      <c r="M96" s="5">
        <v>9749</v>
      </c>
      <c r="N96" s="5">
        <v>167</v>
      </c>
      <c r="O96" s="5">
        <v>2</v>
      </c>
      <c r="P96" s="5">
        <v>0</v>
      </c>
      <c r="Q96" s="5">
        <v>0</v>
      </c>
      <c r="R96" s="5">
        <v>0</v>
      </c>
      <c r="S96" s="5">
        <v>6</v>
      </c>
      <c r="T96" s="5">
        <v>0</v>
      </c>
      <c r="U96" s="5">
        <v>0</v>
      </c>
    </row>
    <row r="97">
      <c r="A97" s="20" t="s">
        <v>2951</v>
      </c>
      <c r="B97" s="13" t="str">
        <f>HYPERLINK("http://www.wimp.com/pigbath/","http://www.wimp.com/pigbath/")</f>
        <v>http://www.wimp.com/pigbath/</v>
      </c>
      <c r="C97" s="5">
        <v>29</v>
      </c>
      <c r="D97" s="5" t="s">
        <v>219</v>
      </c>
      <c r="E97" s="5" t="s">
        <v>219</v>
      </c>
      <c r="F97" s="5"/>
      <c r="G97" s="5" t="s">
        <v>219</v>
      </c>
      <c r="H97" s="5"/>
      <c r="I97" s="5" t="s">
        <v>219</v>
      </c>
      <c r="J97" s="5">
        <v>9920</v>
      </c>
      <c r="K97" s="5">
        <v>2887</v>
      </c>
      <c r="L97" s="5">
        <v>511</v>
      </c>
      <c r="M97" s="5">
        <v>2785</v>
      </c>
      <c r="N97" s="5">
        <v>49</v>
      </c>
      <c r="O97" s="5">
        <v>11</v>
      </c>
      <c r="P97" s="5">
        <v>2</v>
      </c>
      <c r="Q97" s="5">
        <v>2</v>
      </c>
      <c r="R97" s="5">
        <v>0</v>
      </c>
      <c r="S97" s="5">
        <v>0</v>
      </c>
      <c r="T97" s="5">
        <v>0</v>
      </c>
      <c r="U97" s="5">
        <v>0</v>
      </c>
    </row>
    <row r="98">
      <c r="A98" s="20" t="s">
        <v>2952</v>
      </c>
      <c r="B98" s="13" t="str">
        <f>HYPERLINK("http://www.wimp.com/otterwater/","http://www.wimp.com/otterwater/")</f>
        <v>http://www.wimp.com/otterwater/</v>
      </c>
      <c r="C98" s="5">
        <v>46</v>
      </c>
      <c r="D98" s="5" t="s">
        <v>219</v>
      </c>
      <c r="E98" s="5" t="s">
        <v>219</v>
      </c>
      <c r="F98" s="5"/>
      <c r="G98" s="5" t="s">
        <v>219</v>
      </c>
      <c r="H98" s="5"/>
      <c r="I98" s="5" t="s">
        <v>219</v>
      </c>
      <c r="J98" s="5">
        <v>8777</v>
      </c>
      <c r="K98" s="5">
        <v>6463</v>
      </c>
      <c r="L98" s="5">
        <v>28195</v>
      </c>
      <c r="M98" s="5">
        <v>86491</v>
      </c>
      <c r="N98" s="5">
        <v>295</v>
      </c>
      <c r="O98" s="5">
        <v>70</v>
      </c>
      <c r="P98" s="5">
        <v>0</v>
      </c>
      <c r="Q98" s="5">
        <v>11</v>
      </c>
      <c r="R98" s="5">
        <v>19</v>
      </c>
      <c r="S98" s="5">
        <v>10</v>
      </c>
      <c r="T98" s="5">
        <v>0</v>
      </c>
      <c r="U98" s="5">
        <v>0</v>
      </c>
    </row>
    <row r="99">
      <c r="A99" s="20" t="s">
        <v>2953</v>
      </c>
      <c r="B99" s="13" t="str">
        <f>HYPERLINK("http://www.wimp.com/greatescape/","http://www.wimp.com/greatescape/")</f>
        <v>http://www.wimp.com/greatescape/</v>
      </c>
      <c r="C99" s="5">
        <v>28</v>
      </c>
      <c r="D99" s="5" t="s">
        <v>219</v>
      </c>
      <c r="E99" s="5" t="s">
        <v>219</v>
      </c>
      <c r="F99" s="5"/>
      <c r="G99" s="5" t="s">
        <v>219</v>
      </c>
      <c r="H99" s="5"/>
      <c r="I99" s="5" t="s">
        <v>219</v>
      </c>
      <c r="J99" s="5">
        <v>3223</v>
      </c>
      <c r="K99" s="5">
        <v>4445</v>
      </c>
      <c r="L99" s="5">
        <v>2883</v>
      </c>
      <c r="M99" s="5">
        <v>13612</v>
      </c>
      <c r="N99" s="5">
        <v>107</v>
      </c>
      <c r="O99" s="5">
        <v>14</v>
      </c>
      <c r="P99" s="5">
        <v>3</v>
      </c>
      <c r="Q99" s="5">
        <v>3</v>
      </c>
      <c r="R99" s="5">
        <v>0</v>
      </c>
      <c r="S99" s="5">
        <v>0</v>
      </c>
      <c r="T99" s="5">
        <v>0</v>
      </c>
      <c r="U99" s="5">
        <v>0</v>
      </c>
    </row>
    <row r="100">
      <c r="A100" s="20" t="s">
        <v>2954</v>
      </c>
      <c r="B100" s="13" t="str">
        <f>HYPERLINK("http://www.wimp.com/babytired/","http://www.wimp.com/babytired/")</f>
        <v>http://www.wimp.com/babytired/</v>
      </c>
      <c r="C100" s="5">
        <v>29</v>
      </c>
      <c r="D100" s="5" t="s">
        <v>219</v>
      </c>
      <c r="E100" s="5" t="s">
        <v>219</v>
      </c>
      <c r="F100" s="5"/>
      <c r="G100" s="5" t="s">
        <v>219</v>
      </c>
      <c r="H100" s="5"/>
      <c r="I100" s="5" t="s">
        <v>219</v>
      </c>
      <c r="J100" s="5">
        <v>2444</v>
      </c>
      <c r="K100" s="5">
        <v>2146</v>
      </c>
      <c r="L100" s="5">
        <v>1336</v>
      </c>
      <c r="M100" s="5">
        <v>17351</v>
      </c>
      <c r="N100" s="5">
        <v>45</v>
      </c>
      <c r="O100" s="5">
        <v>6</v>
      </c>
      <c r="P100" s="5">
        <v>2</v>
      </c>
      <c r="Q100" s="5">
        <v>2</v>
      </c>
      <c r="R100" s="5">
        <v>0</v>
      </c>
      <c r="S100" s="5">
        <v>0</v>
      </c>
      <c r="T100" s="5">
        <v>0</v>
      </c>
      <c r="U100" s="5">
        <v>0</v>
      </c>
    </row>
    <row r="101">
      <c r="A101" s="20" t="s">
        <v>2955</v>
      </c>
      <c r="B101" s="13" t="str">
        <f>HYPERLINK("http://www.wimp.com/singlelady/","http://www.wimp.com/singlelady/")</f>
        <v>http://www.wimp.com/singlelady/</v>
      </c>
      <c r="C101" s="5">
        <v>36</v>
      </c>
      <c r="D101" s="5" t="s">
        <v>219</v>
      </c>
      <c r="E101" s="5" t="s">
        <v>219</v>
      </c>
      <c r="F101" s="5"/>
      <c r="G101" s="5" t="s">
        <v>219</v>
      </c>
      <c r="H101" s="5"/>
      <c r="I101" s="5" t="s">
        <v>219</v>
      </c>
      <c r="J101" s="5">
        <v>873</v>
      </c>
      <c r="K101" s="5">
        <v>1629</v>
      </c>
      <c r="L101" s="5">
        <v>7043</v>
      </c>
      <c r="M101" s="5">
        <v>32753</v>
      </c>
      <c r="N101" s="5">
        <v>216</v>
      </c>
      <c r="O101" s="5">
        <v>71</v>
      </c>
      <c r="P101" s="5">
        <v>13</v>
      </c>
      <c r="Q101" s="5">
        <v>13</v>
      </c>
      <c r="R101" s="5">
        <v>6</v>
      </c>
      <c r="S101" s="5">
        <v>0</v>
      </c>
      <c r="T101" s="5">
        <v>0</v>
      </c>
      <c r="U101" s="5">
        <v>0</v>
      </c>
    </row>
    <row r="102">
      <c r="A102" s="20" t="s">
        <v>2956</v>
      </c>
      <c r="B102" s="13" t="str">
        <f>HYPERLINK("http://www.wimp.com/backfuture/","http://www.wimp.com/backfuture/")</f>
        <v>http://www.wimp.com/backfuture/</v>
      </c>
      <c r="C102" s="5">
        <v>38</v>
      </c>
      <c r="D102" s="5" t="s">
        <v>219</v>
      </c>
      <c r="E102" s="5" t="s">
        <v>219</v>
      </c>
      <c r="F102" s="5"/>
      <c r="G102" s="5" t="s">
        <v>219</v>
      </c>
      <c r="H102" s="5"/>
      <c r="I102" s="5" t="s">
        <v>219</v>
      </c>
      <c r="J102" s="5">
        <v>60</v>
      </c>
      <c r="K102" s="5">
        <v>83</v>
      </c>
      <c r="L102" s="5">
        <v>2598</v>
      </c>
      <c r="M102" s="5">
        <v>9745</v>
      </c>
      <c r="N102" s="5">
        <v>197</v>
      </c>
      <c r="O102" s="5">
        <v>34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>
      <c r="A103" s="20" t="s">
        <v>2957</v>
      </c>
      <c r="B103" s="13" t="str">
        <f>HYPERLINK("http://www.wimp.com/jumptransfer/","http://www.wimp.com/jumptransfer/")</f>
        <v>http://www.wimp.com/jumptransfer/</v>
      </c>
      <c r="C103" s="5">
        <v>29</v>
      </c>
      <c r="D103" s="5" t="s">
        <v>219</v>
      </c>
      <c r="E103" s="5" t="s">
        <v>219</v>
      </c>
      <c r="F103" s="5"/>
      <c r="G103" s="5" t="s">
        <v>219</v>
      </c>
      <c r="H103" s="5"/>
      <c r="I103" s="5" t="s">
        <v>219</v>
      </c>
      <c r="J103" s="5">
        <v>184</v>
      </c>
      <c r="K103" s="5">
        <v>321</v>
      </c>
      <c r="L103" s="5">
        <v>350</v>
      </c>
      <c r="M103" s="5">
        <v>2479</v>
      </c>
      <c r="N103" s="5">
        <v>2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47</v>
      </c>
      <c r="U103" s="5">
        <v>0</v>
      </c>
    </row>
    <row r="104">
      <c r="A104" s="20" t="s">
        <v>2958</v>
      </c>
      <c r="B104" s="13" t="str">
        <f>HYPERLINK("http://www.wimp.com/barbershopshow/","http://www.wimp.com/barbershopshow/")</f>
        <v>http://www.wimp.com/barbershopshow/</v>
      </c>
      <c r="C104" s="5">
        <v>66</v>
      </c>
      <c r="D104" s="5" t="s">
        <v>219</v>
      </c>
      <c r="E104" s="5" t="s">
        <v>219</v>
      </c>
      <c r="F104" s="5"/>
      <c r="G104" s="5" t="s">
        <v>219</v>
      </c>
      <c r="H104" s="5"/>
      <c r="I104" s="5" t="s">
        <v>219</v>
      </c>
      <c r="J104" s="5">
        <v>5063</v>
      </c>
      <c r="K104" s="5">
        <v>1921</v>
      </c>
      <c r="L104" s="5">
        <v>1431</v>
      </c>
      <c r="M104" s="5">
        <v>4117</v>
      </c>
      <c r="N104" s="5">
        <v>45</v>
      </c>
      <c r="O104" s="5">
        <v>27</v>
      </c>
      <c r="P104" s="5">
        <v>0</v>
      </c>
      <c r="Q104" s="5">
        <v>0</v>
      </c>
      <c r="R104" s="5">
        <v>17</v>
      </c>
      <c r="S104" s="5">
        <v>0</v>
      </c>
      <c r="T104" s="5">
        <v>0</v>
      </c>
      <c r="U104" s="5">
        <v>0</v>
      </c>
    </row>
    <row r="105">
      <c r="A105" s="20" t="s">
        <v>2959</v>
      </c>
      <c r="B105" s="13" t="str">
        <f>HYPERLINK("http://www.wimp.com/barcelonafootage/","http://www.wimp.com/barcelonafootage/")</f>
        <v>http://www.wimp.com/barcelonafootage/</v>
      </c>
      <c r="C105" s="5">
        <v>31</v>
      </c>
      <c r="D105" s="5" t="s">
        <v>219</v>
      </c>
      <c r="E105" s="5" t="s">
        <v>219</v>
      </c>
      <c r="F105" s="5"/>
      <c r="G105" s="5" t="s">
        <v>219</v>
      </c>
      <c r="H105" s="5"/>
      <c r="I105" s="5" t="s">
        <v>219</v>
      </c>
      <c r="J105" s="5">
        <v>587</v>
      </c>
      <c r="K105" s="5">
        <v>951</v>
      </c>
      <c r="L105" s="5">
        <v>235</v>
      </c>
      <c r="M105" s="5">
        <v>1108</v>
      </c>
      <c r="N105" s="5">
        <v>14</v>
      </c>
      <c r="O105" s="5">
        <v>1</v>
      </c>
      <c r="P105" s="5">
        <v>0</v>
      </c>
      <c r="Q105" s="5">
        <v>0</v>
      </c>
      <c r="R105" s="5">
        <v>0</v>
      </c>
      <c r="S105" s="5">
        <v>0</v>
      </c>
      <c r="T105" s="5">
        <v>4867</v>
      </c>
      <c r="U105" s="5">
        <v>0</v>
      </c>
    </row>
    <row r="106">
      <c r="A106" s="20" t="s">
        <v>2960</v>
      </c>
      <c r="B106" s="13" t="str">
        <f>HYPERLINK("http://www.wimp.com/bargecargo/","http://www.wimp.com/bargecargo/")</f>
        <v>http://www.wimp.com/bargecargo/</v>
      </c>
      <c r="C106" s="5">
        <v>44</v>
      </c>
      <c r="D106" s="5" t="s">
        <v>219</v>
      </c>
      <c r="E106" s="5" t="s">
        <v>219</v>
      </c>
      <c r="F106" s="5"/>
      <c r="G106" s="5" t="s">
        <v>219</v>
      </c>
      <c r="H106" s="5"/>
      <c r="I106" s="5" t="s">
        <v>219</v>
      </c>
      <c r="J106" s="5">
        <v>212</v>
      </c>
      <c r="K106" s="5">
        <v>295</v>
      </c>
      <c r="L106" s="5">
        <v>170</v>
      </c>
      <c r="M106" s="5">
        <v>591</v>
      </c>
      <c r="N106" s="5">
        <v>3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251</v>
      </c>
      <c r="U106" s="5">
        <v>0</v>
      </c>
    </row>
    <row r="107">
      <c r="A107" s="20" t="s">
        <v>2961</v>
      </c>
      <c r="B107" s="13" t="str">
        <f>HYPERLINK("http://www.wimp.com/raindelay/","http://www.wimp.com/raindelay/")</f>
        <v>http://www.wimp.com/raindelay/</v>
      </c>
      <c r="C107" s="5">
        <v>37</v>
      </c>
      <c r="D107" s="5" t="s">
        <v>219</v>
      </c>
      <c r="E107" s="5" t="s">
        <v>219</v>
      </c>
      <c r="F107" s="5"/>
      <c r="G107" s="5" t="s">
        <v>219</v>
      </c>
      <c r="H107" s="5"/>
      <c r="I107" s="5" t="s">
        <v>219</v>
      </c>
      <c r="J107" s="5">
        <v>726</v>
      </c>
      <c r="K107" s="5">
        <v>1097</v>
      </c>
      <c r="L107" s="5">
        <v>236</v>
      </c>
      <c r="M107" s="5">
        <v>973</v>
      </c>
      <c r="N107" s="5">
        <v>27</v>
      </c>
      <c r="O107" s="5">
        <v>2</v>
      </c>
      <c r="P107" s="5">
        <v>0</v>
      </c>
      <c r="Q107" s="5">
        <v>0</v>
      </c>
      <c r="R107" s="5">
        <v>1</v>
      </c>
      <c r="S107" s="5">
        <v>0</v>
      </c>
      <c r="T107" s="5">
        <v>0</v>
      </c>
      <c r="U107" s="5">
        <v>0</v>
      </c>
    </row>
    <row r="108">
      <c r="A108" s="20" t="s">
        <v>2962</v>
      </c>
      <c r="B108" s="13" t="str">
        <f>HYPERLINK("http://www.wimp.com/nanodetails/","http://www.wimp.com/nanodetails/")</f>
        <v>http://www.wimp.com/nanodetails/</v>
      </c>
      <c r="C108" s="5">
        <v>38</v>
      </c>
      <c r="D108" s="5" t="s">
        <v>219</v>
      </c>
      <c r="E108" s="5" t="s">
        <v>219</v>
      </c>
      <c r="F108" s="5"/>
      <c r="G108" s="5" t="s">
        <v>219</v>
      </c>
      <c r="H108" s="5"/>
      <c r="I108" s="5" t="s">
        <v>219</v>
      </c>
      <c r="J108" s="5">
        <v>270</v>
      </c>
      <c r="K108" s="5">
        <v>287</v>
      </c>
      <c r="L108" s="5">
        <v>34</v>
      </c>
      <c r="M108" s="5">
        <v>343</v>
      </c>
      <c r="N108" s="5">
        <v>8</v>
      </c>
      <c r="O108" s="5">
        <v>1</v>
      </c>
      <c r="P108" s="5">
        <v>0</v>
      </c>
      <c r="Q108" s="5">
        <v>0</v>
      </c>
      <c r="R108" s="5">
        <v>0</v>
      </c>
      <c r="S108" s="5">
        <v>0</v>
      </c>
      <c r="T108" s="5">
        <v>1</v>
      </c>
      <c r="U108" s="5">
        <v>0</v>
      </c>
    </row>
    <row r="109">
      <c r="A109" s="20" t="s">
        <v>2963</v>
      </c>
      <c r="B109" s="13" t="str">
        <f>HYPERLINK("http://www.wimp.com/baseballvisually/","http://www.wimp.com/baseballvisually/")</f>
        <v>http://www.wimp.com/baseballvisually/</v>
      </c>
      <c r="C109" s="5">
        <v>61</v>
      </c>
      <c r="D109" s="5" t="s">
        <v>219</v>
      </c>
      <c r="E109" s="5" t="s">
        <v>219</v>
      </c>
      <c r="F109" s="5"/>
      <c r="G109" s="5" t="s">
        <v>219</v>
      </c>
      <c r="H109" s="5"/>
      <c r="I109" s="5" t="s">
        <v>219</v>
      </c>
      <c r="J109" s="5">
        <v>374</v>
      </c>
      <c r="K109" s="5">
        <v>600</v>
      </c>
      <c r="L109" s="5">
        <v>142</v>
      </c>
      <c r="M109" s="5">
        <v>634</v>
      </c>
      <c r="N109" s="5">
        <v>42</v>
      </c>
      <c r="O109" s="5">
        <v>0</v>
      </c>
      <c r="P109" s="5">
        <v>0</v>
      </c>
      <c r="Q109" s="5">
        <v>0</v>
      </c>
      <c r="R109" s="5">
        <v>0</v>
      </c>
      <c r="S109" s="5">
        <v>4</v>
      </c>
      <c r="T109" s="5">
        <v>136</v>
      </c>
      <c r="U109" s="5">
        <v>0</v>
      </c>
    </row>
    <row r="110">
      <c r="A110" s="20" t="s">
        <v>2964</v>
      </c>
      <c r="B110" s="13" t="str">
        <f>HYPERLINK("http://www.wimp.com/beerscup/","http://www.wimp.com/beerscup/")</f>
        <v>http://www.wimp.com/beerscup/</v>
      </c>
      <c r="C110" s="5">
        <v>49</v>
      </c>
      <c r="D110" s="5" t="s">
        <v>219</v>
      </c>
      <c r="E110" s="5" t="s">
        <v>219</v>
      </c>
      <c r="F110" s="5"/>
      <c r="G110" s="5" t="s">
        <v>219</v>
      </c>
      <c r="H110" s="5"/>
      <c r="I110" s="5" t="s">
        <v>219</v>
      </c>
      <c r="J110" s="5">
        <v>3481</v>
      </c>
      <c r="K110" s="5">
        <v>5589</v>
      </c>
      <c r="L110" s="5">
        <v>22</v>
      </c>
      <c r="M110" s="5">
        <v>224</v>
      </c>
      <c r="N110" s="5">
        <v>3</v>
      </c>
      <c r="O110" s="5">
        <v>1</v>
      </c>
      <c r="P110" s="5">
        <v>0</v>
      </c>
      <c r="Q110" s="5">
        <v>0</v>
      </c>
      <c r="R110" s="5">
        <v>0</v>
      </c>
      <c r="S110" s="5">
        <v>0</v>
      </c>
      <c r="T110" s="5">
        <v>39</v>
      </c>
      <c r="U110" s="5">
        <v>0</v>
      </c>
    </row>
    <row r="111">
      <c r="A111" s="20" t="s">
        <v>2965</v>
      </c>
      <c r="B111" s="13" t="str">
        <f>HYPERLINK("http://www.wimp.com/chinaparking/","http://www.wimp.com/chinaparking/")</f>
        <v>http://www.wimp.com/chinaparking/</v>
      </c>
      <c r="C111" s="5">
        <v>66</v>
      </c>
      <c r="D111" s="5" t="s">
        <v>219</v>
      </c>
      <c r="E111" s="5" t="s">
        <v>219</v>
      </c>
      <c r="F111" s="5"/>
      <c r="G111" s="5" t="s">
        <v>219</v>
      </c>
      <c r="H111" s="5"/>
      <c r="I111" s="5" t="s">
        <v>219</v>
      </c>
      <c r="J111" s="5">
        <v>6307</v>
      </c>
      <c r="K111" s="5">
        <v>4709</v>
      </c>
      <c r="L111" s="5">
        <v>97</v>
      </c>
      <c r="M111" s="5">
        <v>459</v>
      </c>
      <c r="N111" s="5">
        <v>3</v>
      </c>
      <c r="O111" s="5">
        <v>0</v>
      </c>
      <c r="P111" s="5">
        <v>0</v>
      </c>
      <c r="Q111" s="5">
        <v>0</v>
      </c>
      <c r="R111" s="5">
        <v>2</v>
      </c>
      <c r="S111" s="5">
        <v>0</v>
      </c>
      <c r="T111" s="5">
        <v>0</v>
      </c>
      <c r="U111" s="5">
        <v>0</v>
      </c>
    </row>
    <row r="112">
      <c r="A112" s="20" t="s">
        <v>2966</v>
      </c>
      <c r="B112" s="13" t="str">
        <f>HYPERLINK("http://www.wimp.com/bicyclerobot/","http://www.wimp.com/bicyclerobot/")</f>
        <v>http://www.wimp.com/bicyclerobot/</v>
      </c>
      <c r="C112" s="5">
        <v>23</v>
      </c>
      <c r="D112" s="5" t="s">
        <v>219</v>
      </c>
      <c r="E112" s="5" t="s">
        <v>219</v>
      </c>
      <c r="F112" s="5"/>
      <c r="G112" s="5" t="s">
        <v>219</v>
      </c>
      <c r="H112" s="5"/>
      <c r="I112" s="5" t="s">
        <v>219</v>
      </c>
      <c r="J112" s="5">
        <v>7</v>
      </c>
      <c r="K112" s="5">
        <v>13</v>
      </c>
      <c r="L112" s="5">
        <v>4674</v>
      </c>
      <c r="M112" s="5">
        <v>16927</v>
      </c>
      <c r="N112" s="5">
        <v>306</v>
      </c>
      <c r="O112" s="5">
        <v>243</v>
      </c>
      <c r="P112" s="5">
        <v>0</v>
      </c>
      <c r="Q112" s="5">
        <v>0</v>
      </c>
      <c r="R112" s="5">
        <v>7</v>
      </c>
      <c r="S112" s="5">
        <v>10</v>
      </c>
      <c r="T112" s="5">
        <v>14909</v>
      </c>
      <c r="U112" s="5">
        <v>0</v>
      </c>
    </row>
    <row r="113">
      <c r="A113" s="20" t="s">
        <v>2967</v>
      </c>
      <c r="B113" s="13" t="str">
        <f>HYPERLINK("http://www.wimp.com/alligatorwatermelon/","http://www.wimp.com/alligatorwatermelon/")</f>
        <v>http://www.wimp.com/alligatorwatermelon/</v>
      </c>
      <c r="C113" s="5">
        <v>49</v>
      </c>
      <c r="D113" s="5" t="s">
        <v>219</v>
      </c>
      <c r="E113" s="5" t="s">
        <v>219</v>
      </c>
      <c r="F113" s="5"/>
      <c r="G113" s="5" t="s">
        <v>219</v>
      </c>
      <c r="H113" s="5"/>
      <c r="I113" s="5" t="s">
        <v>219</v>
      </c>
      <c r="J113" s="5">
        <v>457</v>
      </c>
      <c r="K113" s="5">
        <v>777</v>
      </c>
      <c r="L113" s="5">
        <v>591</v>
      </c>
      <c r="M113" s="5">
        <v>2134</v>
      </c>
      <c r="N113" s="5">
        <v>9</v>
      </c>
      <c r="O113" s="5">
        <v>0</v>
      </c>
      <c r="P113" s="5">
        <v>0</v>
      </c>
      <c r="Q113" s="5">
        <v>0</v>
      </c>
      <c r="R113" s="5">
        <v>1</v>
      </c>
      <c r="S113" s="5">
        <v>0</v>
      </c>
      <c r="T113" s="5">
        <v>0</v>
      </c>
      <c r="U113" s="5">
        <v>0</v>
      </c>
    </row>
    <row r="114">
      <c r="A114" s="20" t="s">
        <v>2968</v>
      </c>
      <c r="B114" s="13" t="str">
        <f>HYPERLINK("http://www.wimp.com/bicyclejump/","http://www.wimp.com/bicyclejump/")</f>
        <v>http://www.wimp.com/bicyclejump/</v>
      </c>
      <c r="C114" s="5">
        <v>35</v>
      </c>
      <c r="D114" s="5" t="s">
        <v>219</v>
      </c>
      <c r="E114" s="5" t="s">
        <v>219</v>
      </c>
      <c r="F114" s="5"/>
      <c r="G114" s="5" t="s">
        <v>219</v>
      </c>
      <c r="H114" s="5"/>
      <c r="I114" s="5" t="s">
        <v>219</v>
      </c>
      <c r="J114" s="5">
        <v>621</v>
      </c>
      <c r="K114" s="5">
        <v>696</v>
      </c>
      <c r="L114" s="5">
        <v>350</v>
      </c>
      <c r="M114" s="5">
        <v>901</v>
      </c>
      <c r="N114" s="5">
        <v>0</v>
      </c>
      <c r="O114" s="5">
        <v>0</v>
      </c>
      <c r="P114" s="5">
        <v>2</v>
      </c>
      <c r="Q114" s="5">
        <v>2</v>
      </c>
      <c r="R114" s="5">
        <v>0</v>
      </c>
      <c r="S114" s="5">
        <v>0</v>
      </c>
      <c r="T114" s="5">
        <v>0</v>
      </c>
      <c r="U114" s="5">
        <v>0</v>
      </c>
    </row>
    <row r="115">
      <c r="A115" s="20" t="s">
        <v>2969</v>
      </c>
      <c r="B115" s="13" t="str">
        <f>HYPERLINK("http://www.wimp.com/handlingskills/","http://www.wimp.com/handlingskills/")</f>
        <v>http://www.wimp.com/handlingskills/</v>
      </c>
      <c r="C115" s="5">
        <v>38</v>
      </c>
      <c r="D115" s="5" t="s">
        <v>219</v>
      </c>
      <c r="E115" s="5" t="s">
        <v>219</v>
      </c>
      <c r="F115" s="5"/>
      <c r="G115" s="5" t="s">
        <v>219</v>
      </c>
      <c r="H115" s="5"/>
      <c r="I115" s="5" t="s">
        <v>219</v>
      </c>
      <c r="J115" s="5">
        <v>222</v>
      </c>
      <c r="K115" s="5">
        <v>428</v>
      </c>
      <c r="L115" s="5">
        <v>830</v>
      </c>
      <c r="M115" s="5">
        <v>3670</v>
      </c>
      <c r="N115" s="5">
        <v>44</v>
      </c>
      <c r="O115" s="5">
        <v>28</v>
      </c>
      <c r="P115" s="5">
        <v>0</v>
      </c>
      <c r="Q115" s="5">
        <v>0</v>
      </c>
      <c r="R115" s="5">
        <v>1</v>
      </c>
      <c r="S115" s="5">
        <v>5</v>
      </c>
      <c r="T115" s="5">
        <v>0</v>
      </c>
      <c r="U115" s="5">
        <v>0</v>
      </c>
    </row>
    <row r="116">
      <c r="A116" s="20" t="s">
        <v>2970</v>
      </c>
      <c r="B116" s="13" t="str">
        <f>HYPERLINK("http://www.wimp.com/duellingsitars/","http://www.wimp.com/duellingsitars/")</f>
        <v>http://www.wimp.com/duellingsitars/</v>
      </c>
      <c r="C116" s="5">
        <v>32</v>
      </c>
      <c r="D116" s="5" t="s">
        <v>219</v>
      </c>
      <c r="E116" s="5" t="s">
        <v>219</v>
      </c>
      <c r="F116" s="5"/>
      <c r="G116" s="5" t="s">
        <v>219</v>
      </c>
      <c r="H116" s="5"/>
      <c r="I116" s="5" t="s">
        <v>219</v>
      </c>
      <c r="J116" s="5">
        <v>670</v>
      </c>
      <c r="K116" s="5">
        <v>1284</v>
      </c>
      <c r="L116" s="5">
        <v>2032</v>
      </c>
      <c r="M116" s="5">
        <v>12018</v>
      </c>
      <c r="N116" s="5">
        <v>32</v>
      </c>
      <c r="O116" s="5">
        <v>8</v>
      </c>
      <c r="P116" s="5">
        <v>0</v>
      </c>
      <c r="Q116" s="5">
        <v>0</v>
      </c>
      <c r="R116" s="5">
        <v>0</v>
      </c>
      <c r="S116" s="5">
        <v>0</v>
      </c>
      <c r="T116" s="5">
        <v>384</v>
      </c>
      <c r="U116" s="5">
        <v>0</v>
      </c>
    </row>
    <row r="117">
      <c r="A117" s="20" t="s">
        <v>2971</v>
      </c>
      <c r="B117" s="13" t="str">
        <f>HYPERLINK("http://www.wimp.com/survivequicksand/","http://www.wimp.com/survivequicksand/")</f>
        <v>http://www.wimp.com/survivequicksand/</v>
      </c>
      <c r="C117" s="5">
        <v>24</v>
      </c>
      <c r="D117" s="5" t="s">
        <v>219</v>
      </c>
      <c r="E117" s="5" t="s">
        <v>219</v>
      </c>
      <c r="F117" s="5"/>
      <c r="G117" s="5" t="s">
        <v>219</v>
      </c>
      <c r="H117" s="5"/>
      <c r="I117" s="5" t="s">
        <v>219</v>
      </c>
      <c r="J117" s="5">
        <v>18</v>
      </c>
      <c r="K117" s="5">
        <v>23</v>
      </c>
      <c r="L117" s="5">
        <v>2268</v>
      </c>
      <c r="M117" s="5">
        <v>10958</v>
      </c>
      <c r="N117" s="5">
        <v>51</v>
      </c>
      <c r="O117" s="5">
        <v>23</v>
      </c>
      <c r="P117" s="5">
        <v>8</v>
      </c>
      <c r="Q117" s="5">
        <v>8</v>
      </c>
      <c r="R117" s="5">
        <v>3</v>
      </c>
      <c r="S117" s="5">
        <v>1</v>
      </c>
      <c r="T117" s="5">
        <v>0</v>
      </c>
      <c r="U117" s="5">
        <v>0</v>
      </c>
    </row>
    <row r="118">
      <c r="A118" s="20" t="s">
        <v>2972</v>
      </c>
      <c r="B118" s="13" t="str">
        <f>HYPERLINK("http://www.wimp.com/dognoodles/","http://www.wimp.com/dognoodles/")</f>
        <v>http://www.wimp.com/dognoodles/</v>
      </c>
      <c r="C118" s="5">
        <v>25</v>
      </c>
      <c r="D118" s="5" t="s">
        <v>219</v>
      </c>
      <c r="E118" s="5" t="s">
        <v>219</v>
      </c>
      <c r="F118" s="5"/>
      <c r="G118" s="5" t="s">
        <v>219</v>
      </c>
      <c r="H118" s="5"/>
      <c r="I118" s="5" t="s">
        <v>219</v>
      </c>
      <c r="J118" s="5">
        <v>11934</v>
      </c>
      <c r="K118" s="5">
        <v>11751</v>
      </c>
      <c r="L118" s="5">
        <v>590</v>
      </c>
      <c r="M118" s="5">
        <v>2211</v>
      </c>
      <c r="N118" s="5">
        <v>13</v>
      </c>
      <c r="O118" s="5">
        <v>53</v>
      </c>
      <c r="P118" s="5">
        <v>0</v>
      </c>
      <c r="Q118" s="5">
        <v>0</v>
      </c>
      <c r="R118" s="5">
        <v>1</v>
      </c>
      <c r="S118" s="5">
        <v>0</v>
      </c>
      <c r="T118" s="5">
        <v>0</v>
      </c>
      <c r="U118" s="5">
        <v>0</v>
      </c>
    </row>
    <row r="119">
      <c r="A119" s="20" t="s">
        <v>2973</v>
      </c>
      <c r="B119" s="13" t="str">
        <f>HYPERLINK("http://www.wimp.com/fishshoal/","http://www.wimp.com/fishshoal/")</f>
        <v>http://www.wimp.com/fishshoal/</v>
      </c>
      <c r="C119" s="5">
        <v>67</v>
      </c>
      <c r="D119" s="5" t="s">
        <v>219</v>
      </c>
      <c r="E119" s="5" t="s">
        <v>219</v>
      </c>
      <c r="F119" s="5"/>
      <c r="G119" s="5" t="s">
        <v>219</v>
      </c>
      <c r="H119" s="5"/>
      <c r="I119" s="5" t="s">
        <v>219</v>
      </c>
      <c r="J119" s="5">
        <v>665</v>
      </c>
      <c r="K119" s="5">
        <v>597</v>
      </c>
      <c r="L119" s="5">
        <v>897</v>
      </c>
      <c r="M119" s="5">
        <v>3381</v>
      </c>
      <c r="N119" s="5">
        <v>28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3780</v>
      </c>
      <c r="U119" s="5">
        <v>0</v>
      </c>
    </row>
    <row r="120">
      <c r="A120" s="20" t="s">
        <v>2974</v>
      </c>
      <c r="B120" s="13" t="str">
        <f>HYPERLINK("http://www.wimp.com/bladesharpener/","http://www.wimp.com/bladesharpener/")</f>
        <v>http://www.wimp.com/bladesharpener/</v>
      </c>
      <c r="C120" s="5">
        <v>46</v>
      </c>
      <c r="D120" s="5" t="s">
        <v>219</v>
      </c>
      <c r="E120" s="5" t="s">
        <v>219</v>
      </c>
      <c r="F120" s="5"/>
      <c r="G120" s="5" t="s">
        <v>219</v>
      </c>
      <c r="H120" s="5"/>
      <c r="I120" s="5" t="s">
        <v>219</v>
      </c>
      <c r="J120" s="5">
        <v>98</v>
      </c>
      <c r="K120" s="5">
        <v>232</v>
      </c>
      <c r="L120" s="5">
        <v>824</v>
      </c>
      <c r="M120" s="5">
        <v>10835</v>
      </c>
      <c r="N120" s="5">
        <v>66</v>
      </c>
      <c r="O120" s="5">
        <v>1</v>
      </c>
      <c r="P120" s="5">
        <v>0</v>
      </c>
      <c r="Q120" s="5">
        <v>1</v>
      </c>
      <c r="R120" s="5">
        <v>0</v>
      </c>
      <c r="S120" s="5">
        <v>0</v>
      </c>
      <c r="T120" s="5">
        <v>0</v>
      </c>
      <c r="U120" s="5">
        <v>0</v>
      </c>
    </row>
    <row r="121">
      <c r="A121" s="20" t="s">
        <v>2975</v>
      </c>
      <c r="B121" s="13" t="str">
        <f>HYPERLINK("http://www.wimp.com/reincarnatedvoice/","http://www.wimp.com/reincarnatedvoice/")</f>
        <v>http://www.wimp.com/reincarnatedvoice/</v>
      </c>
      <c r="C121" s="5">
        <v>63</v>
      </c>
      <c r="D121" s="5" t="s">
        <v>219</v>
      </c>
      <c r="E121" s="5" t="s">
        <v>219</v>
      </c>
      <c r="F121" s="5"/>
      <c r="G121" s="5" t="s">
        <v>219</v>
      </c>
      <c r="H121" s="5"/>
      <c r="I121" s="5" t="s">
        <v>219</v>
      </c>
      <c r="J121" s="5">
        <v>16051</v>
      </c>
      <c r="K121" s="5">
        <v>9659</v>
      </c>
      <c r="L121" s="5">
        <v>937</v>
      </c>
      <c r="M121" s="5">
        <v>4859</v>
      </c>
      <c r="N121" s="5">
        <v>42</v>
      </c>
      <c r="O121" s="5">
        <v>22</v>
      </c>
      <c r="P121" s="5">
        <v>0</v>
      </c>
      <c r="Q121" s="5">
        <v>6</v>
      </c>
      <c r="R121" s="5">
        <v>0</v>
      </c>
      <c r="S121" s="5">
        <v>0</v>
      </c>
      <c r="T121" s="5">
        <v>0</v>
      </c>
      <c r="U121" s="5">
        <v>0</v>
      </c>
    </row>
    <row r="122">
      <c r="A122" s="20" t="s">
        <v>2976</v>
      </c>
      <c r="B122" s="13" t="str">
        <f>HYPERLINK("http://www.wimp.com/protegesteve/","http://www.wimp.com/protegesteve/")</f>
        <v>http://www.wimp.com/protegesteve/</v>
      </c>
      <c r="C122" s="5">
        <v>36</v>
      </c>
      <c r="D122" s="5" t="s">
        <v>219</v>
      </c>
      <c r="E122" s="5" t="s">
        <v>219</v>
      </c>
      <c r="F122" s="5"/>
      <c r="G122" s="5" t="s">
        <v>219</v>
      </c>
      <c r="H122" s="5"/>
      <c r="I122" s="5" t="s">
        <v>219</v>
      </c>
      <c r="J122" s="5">
        <v>1507</v>
      </c>
      <c r="K122" s="5">
        <v>1986</v>
      </c>
      <c r="L122" s="5">
        <v>361</v>
      </c>
      <c r="M122" s="5">
        <v>1297</v>
      </c>
      <c r="N122" s="5">
        <v>6</v>
      </c>
      <c r="O122" s="5">
        <v>0</v>
      </c>
      <c r="P122" s="5">
        <v>0</v>
      </c>
      <c r="Q122" s="5">
        <v>0</v>
      </c>
      <c r="R122" s="5">
        <v>0</v>
      </c>
      <c r="S122" s="5">
        <v>3</v>
      </c>
      <c r="T122" s="5">
        <v>0</v>
      </c>
      <c r="U122" s="5">
        <v>0</v>
      </c>
    </row>
    <row r="123">
      <c r="A123" s="20" t="s">
        <v>2977</v>
      </c>
      <c r="B123" s="13" t="str">
        <f>HYPERLINK("http://www.wimp.com/swedishguard/","http://www.wimp.com/swedishguard/")</f>
        <v>http://www.wimp.com/swedishguard/</v>
      </c>
      <c r="C123" s="5">
        <v>28</v>
      </c>
      <c r="D123" s="5" t="s">
        <v>219</v>
      </c>
      <c r="E123" s="5" t="s">
        <v>219</v>
      </c>
      <c r="F123" s="5"/>
      <c r="G123" s="5" t="s">
        <v>219</v>
      </c>
      <c r="H123" s="5"/>
      <c r="I123" s="5" t="s">
        <v>219</v>
      </c>
      <c r="J123" s="5">
        <v>254</v>
      </c>
      <c r="K123" s="5">
        <v>370</v>
      </c>
      <c r="L123" s="5">
        <v>9808</v>
      </c>
      <c r="M123" s="5">
        <v>60575</v>
      </c>
      <c r="N123" s="5">
        <v>296</v>
      </c>
      <c r="O123" s="5">
        <v>19</v>
      </c>
      <c r="P123" s="5">
        <v>13</v>
      </c>
      <c r="Q123" s="5">
        <v>13</v>
      </c>
      <c r="R123" s="5">
        <v>7</v>
      </c>
      <c r="S123" s="5">
        <v>3</v>
      </c>
      <c r="T123" s="5">
        <v>0</v>
      </c>
      <c r="U123" s="5">
        <v>0</v>
      </c>
    </row>
    <row r="124">
      <c r="A124" s="20" t="s">
        <v>2978</v>
      </c>
      <c r="B124" s="13" t="str">
        <f>HYPERLINK("http://www.wimp.com/coverroar/","http://www.wimp.com/coverroar/")</f>
        <v>http://www.wimp.com/coverroar/</v>
      </c>
      <c r="C124" s="5">
        <v>55</v>
      </c>
      <c r="D124" s="5" t="s">
        <v>219</v>
      </c>
      <c r="E124" s="5" t="s">
        <v>219</v>
      </c>
      <c r="F124" s="5"/>
      <c r="G124" s="5" t="s">
        <v>219</v>
      </c>
      <c r="H124" s="5"/>
      <c r="I124" s="5" t="s">
        <v>219</v>
      </c>
      <c r="J124" s="5">
        <v>446</v>
      </c>
      <c r="K124" s="5">
        <v>801</v>
      </c>
      <c r="L124" s="5">
        <v>1842</v>
      </c>
      <c r="M124" s="5">
        <v>12764</v>
      </c>
      <c r="N124" s="5">
        <v>187</v>
      </c>
      <c r="O124" s="5">
        <v>16</v>
      </c>
      <c r="P124" s="5">
        <v>2</v>
      </c>
      <c r="Q124" s="5">
        <v>2</v>
      </c>
      <c r="R124" s="5">
        <v>1</v>
      </c>
      <c r="S124" s="5">
        <v>0</v>
      </c>
      <c r="T124" s="5">
        <v>6</v>
      </c>
      <c r="U124" s="5">
        <v>0</v>
      </c>
    </row>
    <row r="125">
      <c r="A125" s="20" t="s">
        <v>2979</v>
      </c>
      <c r="B125" s="13" t="str">
        <f>HYPERLINK("http://www.wimp.com/journeyjapan/","http://www.wimp.com/journeyjapan/")</f>
        <v>http://www.wimp.com/journeyjapan/</v>
      </c>
      <c r="C125" s="5">
        <v>49</v>
      </c>
      <c r="D125" s="5" t="s">
        <v>219</v>
      </c>
      <c r="E125" s="5" t="s">
        <v>219</v>
      </c>
      <c r="F125" s="5"/>
      <c r="G125" s="5" t="s">
        <v>219</v>
      </c>
      <c r="H125" s="5"/>
      <c r="I125" s="5" t="s">
        <v>219</v>
      </c>
      <c r="J125" s="5">
        <v>144</v>
      </c>
      <c r="K125" s="5">
        <v>395</v>
      </c>
      <c r="L125" s="5">
        <v>1331</v>
      </c>
      <c r="M125" s="5">
        <v>3980</v>
      </c>
      <c r="N125" s="5">
        <v>81</v>
      </c>
      <c r="O125" s="5">
        <v>9</v>
      </c>
      <c r="P125" s="5">
        <v>0</v>
      </c>
      <c r="Q125" s="5">
        <v>0</v>
      </c>
      <c r="R125" s="5">
        <v>40</v>
      </c>
      <c r="S125" s="5">
        <v>15</v>
      </c>
      <c r="T125" s="5">
        <v>0</v>
      </c>
      <c r="U125" s="5">
        <v>0</v>
      </c>
    </row>
    <row r="126">
      <c r="A126" s="20" t="s">
        <v>2980</v>
      </c>
      <c r="B126" s="13" t="str">
        <f>HYPERLINK("http://www.wimp.com/bridedrums/","http://www.wimp.com/bridedrums/")</f>
        <v>http://www.wimp.com/bridedrums/</v>
      </c>
      <c r="C126" s="5">
        <v>33</v>
      </c>
      <c r="D126" s="5" t="s">
        <v>219</v>
      </c>
      <c r="E126" s="5" t="s">
        <v>219</v>
      </c>
      <c r="F126" s="5"/>
      <c r="G126" s="5" t="s">
        <v>219</v>
      </c>
      <c r="H126" s="5"/>
      <c r="I126" s="5" t="s">
        <v>219</v>
      </c>
      <c r="J126" s="5">
        <v>3213</v>
      </c>
      <c r="K126" s="5">
        <v>2368</v>
      </c>
      <c r="L126" s="5">
        <v>550</v>
      </c>
      <c r="M126" s="5">
        <v>2234</v>
      </c>
      <c r="N126" s="5">
        <v>18</v>
      </c>
      <c r="O126" s="5">
        <v>3</v>
      </c>
      <c r="P126" s="5">
        <v>1</v>
      </c>
      <c r="Q126" s="5">
        <v>1</v>
      </c>
      <c r="R126" s="5">
        <v>4</v>
      </c>
      <c r="S126" s="5">
        <v>2</v>
      </c>
      <c r="T126" s="5">
        <v>68209</v>
      </c>
      <c r="U126" s="5">
        <v>0</v>
      </c>
    </row>
    <row r="127">
      <c r="A127" s="20" t="s">
        <v>2981</v>
      </c>
      <c r="B127" s="13" t="str">
        <f>HYPERLINK("http://www.wimp.com/bulliedteen/","http://www.wimp.com/bulliedteen/")</f>
        <v>http://www.wimp.com/bulliedteen/</v>
      </c>
      <c r="C127" s="5">
        <v>51</v>
      </c>
      <c r="D127" s="5" t="s">
        <v>219</v>
      </c>
      <c r="E127" s="5" t="s">
        <v>219</v>
      </c>
      <c r="F127" s="5"/>
      <c r="G127" s="5" t="s">
        <v>219</v>
      </c>
      <c r="H127" s="5"/>
      <c r="I127" s="5" t="s">
        <v>219</v>
      </c>
      <c r="J127" s="5">
        <v>2890</v>
      </c>
      <c r="K127" s="5">
        <v>2858</v>
      </c>
      <c r="L127" s="5">
        <v>6993</v>
      </c>
      <c r="M127" s="5">
        <v>22233</v>
      </c>
      <c r="N127" s="5">
        <v>273</v>
      </c>
      <c r="O127" s="5">
        <v>47</v>
      </c>
      <c r="P127" s="5">
        <v>19</v>
      </c>
      <c r="Q127" s="5">
        <v>19</v>
      </c>
      <c r="R127" s="5">
        <v>8</v>
      </c>
      <c r="S127" s="5">
        <v>2</v>
      </c>
      <c r="T127" s="5">
        <v>132</v>
      </c>
      <c r="U127" s="5">
        <v>0</v>
      </c>
    </row>
    <row r="128">
      <c r="A128" s="20" t="s">
        <v>2982</v>
      </c>
      <c r="B128" s="13" t="str">
        <f>HYPERLINK("http://www.wimp.com/stopgiggling/","http://www.wimp.com/stopgiggling/")</f>
        <v>http://www.wimp.com/stopgiggling/</v>
      </c>
      <c r="C128" s="5">
        <v>22</v>
      </c>
      <c r="D128" s="5" t="s">
        <v>219</v>
      </c>
      <c r="E128" s="5" t="s">
        <v>219</v>
      </c>
      <c r="F128" s="5"/>
      <c r="G128" s="5" t="s">
        <v>219</v>
      </c>
      <c r="H128" s="5"/>
      <c r="I128" s="5" t="s">
        <v>219</v>
      </c>
      <c r="J128" s="5">
        <v>16446</v>
      </c>
      <c r="K128" s="5">
        <v>12239</v>
      </c>
      <c r="L128" s="5">
        <v>35</v>
      </c>
      <c r="M128" s="5">
        <v>646</v>
      </c>
      <c r="N128" s="5">
        <v>5</v>
      </c>
      <c r="O128" s="5">
        <v>3</v>
      </c>
      <c r="P128" s="5">
        <v>1</v>
      </c>
      <c r="Q128" s="5">
        <v>1</v>
      </c>
      <c r="R128" s="5">
        <v>0</v>
      </c>
      <c r="S128" s="5">
        <v>0</v>
      </c>
      <c r="T128" s="5">
        <v>413</v>
      </c>
      <c r="U128" s="5">
        <v>0</v>
      </c>
    </row>
    <row r="129">
      <c r="A129" s="20" t="s">
        <v>2983</v>
      </c>
      <c r="B129" s="13" t="str">
        <f>HYPERLINK("http://www.wimp.com/sciencepioneers/","http://www.wimp.com/sciencepioneers/")</f>
        <v>http://www.wimp.com/sciencepioneers/</v>
      </c>
      <c r="C129" s="5">
        <v>46</v>
      </c>
      <c r="D129" s="5" t="s">
        <v>219</v>
      </c>
      <c r="E129" s="5" t="s">
        <v>219</v>
      </c>
      <c r="F129" s="5"/>
      <c r="G129" s="5" t="s">
        <v>219</v>
      </c>
      <c r="H129" s="5"/>
      <c r="I129" s="5" t="s">
        <v>219</v>
      </c>
      <c r="J129" s="5">
        <v>57</v>
      </c>
      <c r="K129" s="5">
        <v>100</v>
      </c>
      <c r="L129" s="5">
        <v>957</v>
      </c>
      <c r="M129" s="5">
        <v>4994</v>
      </c>
      <c r="N129" s="5">
        <v>77</v>
      </c>
      <c r="O129" s="5">
        <v>11</v>
      </c>
      <c r="P129" s="5">
        <v>1</v>
      </c>
      <c r="Q129" s="5">
        <v>1</v>
      </c>
      <c r="R129" s="5">
        <v>0</v>
      </c>
      <c r="S129" s="5">
        <v>0</v>
      </c>
      <c r="T129" s="5">
        <v>0</v>
      </c>
      <c r="U129" s="5">
        <v>0</v>
      </c>
    </row>
    <row r="130">
      <c r="A130" s="20" t="s">
        <v>2984</v>
      </c>
      <c r="B130" s="13" t="str">
        <f>HYPERLINK("http://www.wimp.com/carpice/","http://www.wimp.com/carpice/")</f>
        <v>http://www.wimp.com/carpice/</v>
      </c>
      <c r="C130" s="5">
        <v>21</v>
      </c>
      <c r="D130" s="5" t="s">
        <v>219</v>
      </c>
      <c r="E130" s="5" t="s">
        <v>219</v>
      </c>
      <c r="F130" s="5"/>
      <c r="G130" s="5" t="s">
        <v>219</v>
      </c>
      <c r="H130" s="5"/>
      <c r="I130" s="5" t="s">
        <v>219</v>
      </c>
      <c r="J130" s="5">
        <v>147</v>
      </c>
      <c r="K130" s="5">
        <v>358</v>
      </c>
      <c r="L130" s="5">
        <v>1799</v>
      </c>
      <c r="M130" s="5">
        <v>6254</v>
      </c>
      <c r="N130" s="5">
        <v>46</v>
      </c>
      <c r="O130" s="5">
        <v>1</v>
      </c>
      <c r="P130" s="5">
        <v>1</v>
      </c>
      <c r="Q130" s="5">
        <v>1</v>
      </c>
      <c r="R130" s="5">
        <v>1</v>
      </c>
      <c r="S130" s="5">
        <v>0</v>
      </c>
      <c r="T130" s="5">
        <v>0</v>
      </c>
      <c r="U130" s="5">
        <v>0</v>
      </c>
    </row>
    <row r="131">
      <c r="A131" s="20" t="s">
        <v>2985</v>
      </c>
      <c r="B131" s="13" t="str">
        <f>HYPERLINK("http://www.wimp.com/owlcat/","http://www.wimp.com/owlcat/")</f>
        <v>http://www.wimp.com/owlcat/</v>
      </c>
      <c r="C131" s="5">
        <v>31</v>
      </c>
      <c r="D131" s="5" t="s">
        <v>219</v>
      </c>
      <c r="E131" s="5" t="s">
        <v>219</v>
      </c>
      <c r="F131" s="5"/>
      <c r="G131" s="5" t="s">
        <v>219</v>
      </c>
      <c r="H131" s="5"/>
      <c r="I131" s="5" t="s">
        <v>219</v>
      </c>
      <c r="J131" s="5">
        <v>38987</v>
      </c>
      <c r="K131" s="5">
        <v>20100</v>
      </c>
      <c r="L131" s="5">
        <v>615</v>
      </c>
      <c r="M131" s="5">
        <v>3190</v>
      </c>
      <c r="N131" s="5">
        <v>25</v>
      </c>
      <c r="O131" s="5">
        <v>16</v>
      </c>
      <c r="P131" s="5">
        <v>0</v>
      </c>
      <c r="Q131" s="5">
        <v>0</v>
      </c>
      <c r="R131" s="5">
        <v>2</v>
      </c>
      <c r="S131" s="5">
        <v>1</v>
      </c>
      <c r="T131" s="5">
        <v>0</v>
      </c>
      <c r="U131" s="5">
        <v>0</v>
      </c>
    </row>
    <row r="132">
      <c r="A132" s="20" t="s">
        <v>2986</v>
      </c>
      <c r="B132" s="13" t="str">
        <f>HYPERLINK("http://www.wimp.com/catturtle/","http://www.wimp.com/catturtle/")</f>
        <v>http://www.wimp.com/catturtle/</v>
      </c>
      <c r="C132" s="5">
        <v>50</v>
      </c>
      <c r="D132" s="5" t="s">
        <v>219</v>
      </c>
      <c r="E132" s="5" t="s">
        <v>219</v>
      </c>
      <c r="F132" s="5"/>
      <c r="G132" s="5" t="s">
        <v>219</v>
      </c>
      <c r="H132" s="5"/>
      <c r="I132" s="5" t="s">
        <v>219</v>
      </c>
      <c r="J132" s="5">
        <v>9016</v>
      </c>
      <c r="K132" s="5">
        <v>5603</v>
      </c>
      <c r="L132" s="5">
        <v>3579</v>
      </c>
      <c r="M132" s="5">
        <v>19096</v>
      </c>
      <c r="N132" s="5">
        <v>117</v>
      </c>
      <c r="O132" s="5">
        <v>47</v>
      </c>
      <c r="P132" s="5">
        <v>0</v>
      </c>
      <c r="Q132" s="5">
        <v>11</v>
      </c>
      <c r="R132" s="5">
        <v>6</v>
      </c>
      <c r="S132" s="5">
        <v>0</v>
      </c>
      <c r="T132" s="5">
        <v>11</v>
      </c>
      <c r="U132" s="5">
        <v>0</v>
      </c>
    </row>
    <row r="133">
      <c r="A133" s="20" t="s">
        <v>2987</v>
      </c>
      <c r="B133" s="13" t="str">
        <f>HYPERLINK("http://www.wimp.com/sombrerocat/","http://www.wimp.com/sombrerocat/")</f>
        <v>http://www.wimp.com/sombrerocat/</v>
      </c>
      <c r="C133" s="5">
        <v>52</v>
      </c>
      <c r="D133" s="5" t="s">
        <v>219</v>
      </c>
      <c r="E133" s="5" t="s">
        <v>219</v>
      </c>
      <c r="F133" s="5"/>
      <c r="G133" s="5" t="s">
        <v>219</v>
      </c>
      <c r="H133" s="5"/>
      <c r="I133" s="5" t="s">
        <v>219</v>
      </c>
      <c r="J133" s="5">
        <v>3901</v>
      </c>
      <c r="K133" s="5">
        <v>3246</v>
      </c>
      <c r="L133" s="5">
        <v>263</v>
      </c>
      <c r="M133" s="5">
        <v>987</v>
      </c>
      <c r="N133" s="5">
        <v>28</v>
      </c>
      <c r="O133" s="5">
        <v>0</v>
      </c>
      <c r="P133" s="5">
        <v>0</v>
      </c>
      <c r="Q133" s="5">
        <v>0</v>
      </c>
      <c r="R133" s="5">
        <v>6</v>
      </c>
      <c r="S133" s="5">
        <v>0</v>
      </c>
      <c r="T133" s="5">
        <v>0</v>
      </c>
      <c r="U133" s="5">
        <v>0</v>
      </c>
    </row>
    <row r="134">
      <c r="A134" s="20" t="s">
        <v>2988</v>
      </c>
      <c r="B134" s="13" t="str">
        <f>HYPERLINK("http://www.wimp.com/stopdancing/","http://www.wimp.com/stopdancing/")</f>
        <v>http://www.wimp.com/stopdancing/</v>
      </c>
      <c r="C134" s="5">
        <v>35</v>
      </c>
      <c r="D134" s="5" t="s">
        <v>219</v>
      </c>
      <c r="E134" s="5" t="s">
        <v>219</v>
      </c>
      <c r="F134" s="5"/>
      <c r="G134" s="5" t="s">
        <v>219</v>
      </c>
      <c r="H134" s="5"/>
      <c r="I134" s="5" t="s">
        <v>219</v>
      </c>
      <c r="J134" s="5">
        <v>411</v>
      </c>
      <c r="K134" s="5">
        <v>853</v>
      </c>
      <c r="L134" s="5">
        <v>531</v>
      </c>
      <c r="M134" s="5">
        <v>2959</v>
      </c>
      <c r="N134" s="5">
        <v>26</v>
      </c>
      <c r="O134" s="5">
        <v>5</v>
      </c>
      <c r="P134" s="5">
        <v>0</v>
      </c>
      <c r="Q134" s="5">
        <v>0</v>
      </c>
      <c r="R134" s="5">
        <v>3</v>
      </c>
      <c r="S134" s="5">
        <v>0</v>
      </c>
      <c r="T134" s="5">
        <v>0</v>
      </c>
      <c r="U134" s="5">
        <v>0</v>
      </c>
    </row>
    <row r="135">
      <c r="A135" s="20" t="s">
        <v>2989</v>
      </c>
      <c r="B135" s="13" t="str">
        <f>HYPERLINK("http://www.wimp.com/screamyawns/","http://www.wimp.com/screamyawns/")</f>
        <v>http://www.wimp.com/screamyawns/</v>
      </c>
      <c r="C135" s="5">
        <v>20</v>
      </c>
      <c r="D135" s="5" t="s">
        <v>219</v>
      </c>
      <c r="E135" s="5" t="s">
        <v>219</v>
      </c>
      <c r="F135" s="5"/>
      <c r="G135" s="5" t="s">
        <v>219</v>
      </c>
      <c r="H135" s="5"/>
      <c r="I135" s="5" t="s">
        <v>219</v>
      </c>
      <c r="J135" s="5">
        <v>2882</v>
      </c>
      <c r="K135" s="5">
        <v>5970</v>
      </c>
      <c r="L135" s="5">
        <v>1140</v>
      </c>
      <c r="M135" s="5">
        <v>4453</v>
      </c>
      <c r="N135" s="5">
        <v>38</v>
      </c>
      <c r="O135" s="5">
        <v>5</v>
      </c>
      <c r="P135" s="5">
        <v>0</v>
      </c>
      <c r="Q135" s="5">
        <v>3</v>
      </c>
      <c r="R135" s="5">
        <v>0</v>
      </c>
      <c r="S135" s="5">
        <v>0</v>
      </c>
      <c r="T135" s="5">
        <v>0</v>
      </c>
      <c r="U135" s="5">
        <v>0</v>
      </c>
    </row>
    <row r="136">
      <c r="A136" s="20" t="s">
        <v>2990</v>
      </c>
      <c r="B136" s="13" t="str">
        <f>HYPERLINK("http://www.wimp.com/cellphone/","http://www.wimp.com/cellphone/")</f>
        <v>http://www.wimp.com/cellphone/</v>
      </c>
      <c r="C136" s="5">
        <v>22</v>
      </c>
      <c r="D136" s="5" t="s">
        <v>219</v>
      </c>
      <c r="E136" s="5" t="s">
        <v>219</v>
      </c>
      <c r="F136" s="5"/>
      <c r="G136" s="5" t="s">
        <v>219</v>
      </c>
      <c r="H136" s="5"/>
      <c r="I136" s="5" t="s">
        <v>219</v>
      </c>
      <c r="J136" s="5">
        <v>487</v>
      </c>
      <c r="K136" s="5">
        <v>670</v>
      </c>
      <c r="L136" s="5">
        <v>801</v>
      </c>
      <c r="M136" s="5">
        <v>3089</v>
      </c>
      <c r="N136" s="5">
        <v>51</v>
      </c>
      <c r="O136" s="5">
        <v>0</v>
      </c>
      <c r="P136" s="5">
        <v>1</v>
      </c>
      <c r="Q136" s="5">
        <v>1</v>
      </c>
      <c r="R136" s="5">
        <v>16</v>
      </c>
      <c r="S136" s="5">
        <v>5</v>
      </c>
      <c r="T136" s="5">
        <v>0</v>
      </c>
      <c r="U136" s="5">
        <v>0</v>
      </c>
    </row>
    <row r="137">
      <c r="A137" s="20" t="s">
        <v>2991</v>
      </c>
      <c r="B137" s="13" t="str">
        <f>HYPERLINK("http://www.wimp.com/chatroulettebatman/","http://www.wimp.com/chatroulettebatman/")</f>
        <v>http://www.wimp.com/chatroulettebatman/</v>
      </c>
      <c r="C137" s="5">
        <v>41</v>
      </c>
      <c r="D137" s="5" t="s">
        <v>219</v>
      </c>
      <c r="E137" s="5" t="s">
        <v>219</v>
      </c>
      <c r="F137" s="5"/>
      <c r="G137" s="5" t="s">
        <v>219</v>
      </c>
      <c r="H137" s="5"/>
      <c r="I137" s="5" t="s">
        <v>219</v>
      </c>
      <c r="J137" s="5">
        <v>1983</v>
      </c>
      <c r="K137" s="5">
        <v>4135</v>
      </c>
      <c r="L137" s="5">
        <v>730</v>
      </c>
      <c r="M137" s="5">
        <v>3135</v>
      </c>
      <c r="N137" s="5">
        <v>76</v>
      </c>
      <c r="O137" s="5">
        <v>23</v>
      </c>
      <c r="P137" s="5">
        <v>12</v>
      </c>
      <c r="Q137" s="5">
        <v>12</v>
      </c>
      <c r="R137" s="5">
        <v>2</v>
      </c>
      <c r="S137" s="5">
        <v>1</v>
      </c>
      <c r="T137" s="5">
        <v>6</v>
      </c>
      <c r="U137" s="5">
        <v>0</v>
      </c>
    </row>
    <row r="138">
      <c r="A138" s="20" t="s">
        <v>2992</v>
      </c>
      <c r="B138" s="13" t="str">
        <f>HYPERLINK("http://www.wimp.com/cheerleadersaved/","http://www.wimp.com/cheerleadersaved/")</f>
        <v>http://www.wimp.com/cheerleadersaved/</v>
      </c>
      <c r="C138" s="5">
        <v>25</v>
      </c>
      <c r="D138" s="5" t="s">
        <v>219</v>
      </c>
      <c r="E138" s="5" t="s">
        <v>219</v>
      </c>
      <c r="F138" s="5"/>
      <c r="G138" s="5" t="s">
        <v>219</v>
      </c>
      <c r="H138" s="5"/>
      <c r="I138" s="5" t="s">
        <v>219</v>
      </c>
      <c r="J138" s="5">
        <v>217</v>
      </c>
      <c r="K138" s="5">
        <v>352</v>
      </c>
      <c r="L138" s="5">
        <v>602</v>
      </c>
      <c r="M138" s="5">
        <v>2720</v>
      </c>
      <c r="N138" s="5">
        <v>53</v>
      </c>
      <c r="O138" s="5">
        <v>12</v>
      </c>
      <c r="P138" s="5">
        <v>0</v>
      </c>
      <c r="Q138" s="5">
        <v>0</v>
      </c>
      <c r="R138" s="5">
        <v>3</v>
      </c>
      <c r="S138" s="5">
        <v>2</v>
      </c>
      <c r="T138" s="5">
        <v>0</v>
      </c>
      <c r="U138" s="5">
        <v>0</v>
      </c>
    </row>
    <row r="139">
      <c r="A139" s="20" t="s">
        <v>2993</v>
      </c>
      <c r="B139" s="13" t="str">
        <f>HYPERLINK("http://www.wimp.com/encouragingmessage/","http://www.wimp.com/encouragingmessage/")</f>
        <v>http://www.wimp.com/encouragingmessage/</v>
      </c>
      <c r="C139" s="5">
        <v>65</v>
      </c>
      <c r="D139" s="5" t="s">
        <v>219</v>
      </c>
      <c r="E139" s="5" t="s">
        <v>219</v>
      </c>
      <c r="F139" s="5"/>
      <c r="G139" s="5" t="s">
        <v>219</v>
      </c>
      <c r="H139" s="5"/>
      <c r="I139" s="5" t="s">
        <v>219</v>
      </c>
      <c r="J139" s="5">
        <v>3491</v>
      </c>
      <c r="K139" s="5">
        <v>3424</v>
      </c>
      <c r="L139" s="5">
        <v>13193</v>
      </c>
      <c r="M139" s="5">
        <v>72280</v>
      </c>
      <c r="N139" s="5">
        <v>287</v>
      </c>
      <c r="O139" s="5">
        <v>48</v>
      </c>
      <c r="P139" s="5">
        <v>27</v>
      </c>
      <c r="Q139" s="5">
        <v>27</v>
      </c>
      <c r="R139" s="5">
        <v>5</v>
      </c>
      <c r="S139" s="5">
        <v>1</v>
      </c>
      <c r="T139" s="5">
        <v>54</v>
      </c>
      <c r="U139" s="5">
        <v>0</v>
      </c>
    </row>
    <row r="140">
      <c r="A140" s="20" t="s">
        <v>2994</v>
      </c>
      <c r="B140" s="13" t="str">
        <f>HYPERLINK("http://www.wimp.com/parrotdrone/","http://www.wimp.com/parrotdrone/")</f>
        <v>http://www.wimp.com/parrotdrone/</v>
      </c>
      <c r="C140" s="5">
        <v>48</v>
      </c>
      <c r="D140" s="5" t="s">
        <v>219</v>
      </c>
      <c r="E140" s="5" t="s">
        <v>218</v>
      </c>
      <c r="F140" s="5"/>
      <c r="G140" s="5" t="s">
        <v>219</v>
      </c>
      <c r="H140" s="5"/>
      <c r="I140" s="5" t="s">
        <v>219</v>
      </c>
      <c r="J140" s="5">
        <v>62</v>
      </c>
      <c r="K140" s="5">
        <v>184</v>
      </c>
      <c r="L140" s="5">
        <v>2869</v>
      </c>
      <c r="M140" s="5">
        <v>14546</v>
      </c>
      <c r="N140" s="5">
        <v>109</v>
      </c>
      <c r="O140" s="5">
        <v>13</v>
      </c>
      <c r="P140" s="5">
        <v>0</v>
      </c>
      <c r="Q140" s="5">
        <v>17</v>
      </c>
      <c r="R140" s="5">
        <v>0</v>
      </c>
      <c r="S140" s="5">
        <v>0</v>
      </c>
      <c r="T140" s="5">
        <v>0</v>
      </c>
      <c r="U140" s="5">
        <v>0</v>
      </c>
    </row>
    <row r="141">
      <c r="A141" s="20" t="s">
        <v>2995</v>
      </c>
      <c r="B141" s="13" t="str">
        <f>HYPERLINK("http://www.wimp.com/chinookhelicopter/","http://www.wimp.com/chinookhelicopter/")</f>
        <v>http://www.wimp.com/chinookhelicopter/</v>
      </c>
      <c r="C141" s="5">
        <v>43</v>
      </c>
      <c r="D141" s="5" t="s">
        <v>219</v>
      </c>
      <c r="E141" s="5" t="s">
        <v>219</v>
      </c>
      <c r="F141" s="5"/>
      <c r="G141" s="5" t="s">
        <v>219</v>
      </c>
      <c r="H141" s="5"/>
      <c r="I141" s="5" t="s">
        <v>219</v>
      </c>
      <c r="J141" s="5">
        <v>424</v>
      </c>
      <c r="K141" s="5">
        <v>511</v>
      </c>
      <c r="L141" s="5">
        <v>4709</v>
      </c>
      <c r="M141" s="5">
        <v>24364</v>
      </c>
      <c r="N141" s="5">
        <v>84</v>
      </c>
      <c r="O141" s="5">
        <v>8</v>
      </c>
      <c r="P141" s="5">
        <v>52</v>
      </c>
      <c r="Q141" s="5">
        <v>52</v>
      </c>
      <c r="R141" s="5">
        <v>11</v>
      </c>
      <c r="S141" s="5">
        <v>0</v>
      </c>
      <c r="T141" s="5">
        <v>0</v>
      </c>
      <c r="U141" s="5">
        <v>0</v>
      </c>
    </row>
    <row r="142">
      <c r="A142" s="20" t="s">
        <v>2996</v>
      </c>
      <c r="B142" s="13" t="str">
        <f>HYPERLINK("http://www.wimp.com/surfsstairs/","http://www.wimp.com/surfsstairs/")</f>
        <v>http://www.wimp.com/surfsstairs/</v>
      </c>
      <c r="C142" s="5">
        <v>44</v>
      </c>
      <c r="D142" s="5" t="s">
        <v>219</v>
      </c>
      <c r="E142" s="5" t="s">
        <v>219</v>
      </c>
      <c r="F142" s="5"/>
      <c r="G142" s="5" t="s">
        <v>219</v>
      </c>
      <c r="H142" s="5"/>
      <c r="I142" s="5" t="s">
        <v>219</v>
      </c>
      <c r="J142" s="5">
        <v>6562</v>
      </c>
      <c r="K142" s="5">
        <v>5115</v>
      </c>
      <c r="L142" s="5">
        <v>435</v>
      </c>
      <c r="M142" s="5">
        <v>3991</v>
      </c>
      <c r="N142" s="5">
        <v>97</v>
      </c>
      <c r="O142" s="5">
        <v>24</v>
      </c>
      <c r="P142" s="5">
        <v>0</v>
      </c>
      <c r="Q142" s="5">
        <v>0</v>
      </c>
      <c r="R142" s="5">
        <v>12</v>
      </c>
      <c r="S142" s="5">
        <v>4</v>
      </c>
      <c r="T142" s="5">
        <v>0</v>
      </c>
      <c r="U142" s="5">
        <v>0</v>
      </c>
    </row>
    <row r="143">
      <c r="A143" s="20" t="s">
        <v>2997</v>
      </c>
      <c r="B143" s="13" t="str">
        <f>HYPERLINK("http://www.wimp.com/timelapsenature/","http://www.wimp.com/timelapsenature/")</f>
        <v>http://www.wimp.com/timelapsenature/</v>
      </c>
      <c r="C143" s="5">
        <v>41</v>
      </c>
      <c r="D143" s="5" t="s">
        <v>219</v>
      </c>
      <c r="E143" s="5" t="s">
        <v>218</v>
      </c>
      <c r="F143" s="5"/>
      <c r="G143" s="5" t="s">
        <v>219</v>
      </c>
      <c r="H143" s="5"/>
      <c r="I143" s="5" t="s">
        <v>219</v>
      </c>
      <c r="J143" s="5">
        <v>3184</v>
      </c>
      <c r="K143" s="5">
        <v>3682</v>
      </c>
      <c r="L143" s="5">
        <v>5234</v>
      </c>
      <c r="M143" s="5">
        <v>14304</v>
      </c>
      <c r="N143" s="5">
        <v>153</v>
      </c>
      <c r="O143" s="5">
        <v>4</v>
      </c>
      <c r="P143" s="5">
        <v>0</v>
      </c>
      <c r="Q143" s="5">
        <v>0</v>
      </c>
      <c r="R143" s="5">
        <v>26</v>
      </c>
      <c r="S143" s="5">
        <v>0</v>
      </c>
      <c r="T143" s="5">
        <v>0</v>
      </c>
      <c r="U143" s="5">
        <v>0</v>
      </c>
    </row>
    <row r="144">
      <c r="A144" s="20" t="s">
        <v>2998</v>
      </c>
      <c r="B144" s="13" t="str">
        <f>HYPERLINK("http://www.wimp.com/withoutrope/","http://www.wimp.com/withoutrope/")</f>
        <v>http://www.wimp.com/withoutrope/</v>
      </c>
      <c r="C144" s="5">
        <v>40</v>
      </c>
      <c r="D144" s="5" t="s">
        <v>219</v>
      </c>
      <c r="E144" s="5" t="s">
        <v>219</v>
      </c>
      <c r="F144" s="5"/>
      <c r="G144" s="5" t="s">
        <v>219</v>
      </c>
      <c r="H144" s="5"/>
      <c r="I144" s="5" t="s">
        <v>219</v>
      </c>
      <c r="J144" s="5">
        <v>3011</v>
      </c>
      <c r="K144" s="5">
        <v>5089</v>
      </c>
      <c r="L144" s="5">
        <v>9235</v>
      </c>
      <c r="M144" s="5">
        <v>43024</v>
      </c>
      <c r="N144" s="5">
        <v>155</v>
      </c>
      <c r="O144" s="5">
        <v>35</v>
      </c>
      <c r="P144" s="5">
        <v>3</v>
      </c>
      <c r="Q144" s="5">
        <v>3</v>
      </c>
      <c r="R144" s="5">
        <v>11</v>
      </c>
      <c r="S144" s="5">
        <v>1</v>
      </c>
      <c r="T144" s="5">
        <v>0</v>
      </c>
      <c r="U144" s="5">
        <v>0</v>
      </c>
    </row>
    <row r="145">
      <c r="A145" s="20" t="s">
        <v>2999</v>
      </c>
      <c r="B145" s="13" t="str">
        <f>HYPERLINK("http://www.wimp.com/magicianattempts/","http://www.wimp.com/magicianattempts/")</f>
        <v>http://www.wimp.com/magicianattempts/</v>
      </c>
      <c r="C145" s="5">
        <v>67</v>
      </c>
      <c r="D145" s="5" t="s">
        <v>219</v>
      </c>
      <c r="E145" s="5" t="s">
        <v>219</v>
      </c>
      <c r="F145" s="5"/>
      <c r="G145" s="5" t="s">
        <v>219</v>
      </c>
      <c r="H145" s="5"/>
      <c r="I145" s="5" t="s">
        <v>219</v>
      </c>
      <c r="J145" s="5">
        <v>259</v>
      </c>
      <c r="K145" s="5">
        <v>240</v>
      </c>
      <c r="L145" s="5">
        <v>1224</v>
      </c>
      <c r="M145" s="5">
        <v>4865</v>
      </c>
      <c r="N145" s="5">
        <v>86</v>
      </c>
      <c r="O145" s="5">
        <v>13</v>
      </c>
      <c r="P145" s="5">
        <v>2</v>
      </c>
      <c r="Q145" s="5">
        <v>2</v>
      </c>
      <c r="R145" s="5">
        <v>13</v>
      </c>
      <c r="S145" s="5">
        <v>4</v>
      </c>
      <c r="T145" s="5">
        <v>0</v>
      </c>
      <c r="U145" s="5">
        <v>0</v>
      </c>
    </row>
    <row r="146">
      <c r="A146" s="20" t="s">
        <v>3000</v>
      </c>
      <c r="B146" s="13" t="str">
        <f>HYPERLINK("http://www.wimp.com/cluckingcover/","http://www.wimp.com/cluckingcover/")</f>
        <v>http://www.wimp.com/cluckingcover/</v>
      </c>
      <c r="C146" s="5">
        <v>79</v>
      </c>
      <c r="D146" s="5" t="s">
        <v>219</v>
      </c>
      <c r="E146" s="5" t="s">
        <v>219</v>
      </c>
      <c r="F146" s="5"/>
      <c r="G146" s="5" t="s">
        <v>219</v>
      </c>
      <c r="H146" s="5"/>
      <c r="I146" s="5" t="s">
        <v>219</v>
      </c>
      <c r="J146" s="5">
        <v>787</v>
      </c>
      <c r="K146" s="5">
        <v>1152</v>
      </c>
      <c r="L146" s="5">
        <v>1343</v>
      </c>
      <c r="M146" s="5">
        <v>6004</v>
      </c>
      <c r="N146" s="5">
        <v>89</v>
      </c>
      <c r="O146" s="5">
        <v>23</v>
      </c>
      <c r="P146" s="5">
        <v>0</v>
      </c>
      <c r="Q146" s="5">
        <v>4</v>
      </c>
      <c r="R146" s="5">
        <v>2</v>
      </c>
      <c r="S146" s="5">
        <v>1</v>
      </c>
      <c r="T146" s="5">
        <v>0</v>
      </c>
      <c r="U146" s="5">
        <v>0</v>
      </c>
    </row>
    <row r="147">
      <c r="A147" s="20" t="s">
        <v>3001</v>
      </c>
      <c r="B147" s="13" t="str">
        <f>HYPERLINK("http://www.wimp.com/coffeeart/","http://www.wimp.com/coffeeart/")</f>
        <v>http://www.wimp.com/coffeeart/</v>
      </c>
      <c r="C147" s="5">
        <v>13</v>
      </c>
      <c r="D147" s="5" t="s">
        <v>219</v>
      </c>
      <c r="E147" s="5" t="s">
        <v>219</v>
      </c>
      <c r="F147" s="5"/>
      <c r="G147" s="5" t="s">
        <v>219</v>
      </c>
      <c r="H147" s="5"/>
      <c r="I147" s="5" t="s">
        <v>219</v>
      </c>
      <c r="J147" s="5">
        <v>886</v>
      </c>
      <c r="K147" s="5">
        <v>1402</v>
      </c>
      <c r="L147" s="5">
        <v>563</v>
      </c>
      <c r="M147" s="5">
        <v>1953</v>
      </c>
      <c r="N147" s="5">
        <v>28</v>
      </c>
      <c r="O147" s="5">
        <v>5</v>
      </c>
      <c r="P147" s="5">
        <v>1</v>
      </c>
      <c r="Q147" s="5">
        <v>1</v>
      </c>
      <c r="R147" s="5">
        <v>2</v>
      </c>
      <c r="S147" s="5">
        <v>1</v>
      </c>
      <c r="T147" s="5">
        <v>38</v>
      </c>
      <c r="U147" s="5">
        <v>0</v>
      </c>
    </row>
    <row r="148">
      <c r="A148" s="20" t="s">
        <v>3002</v>
      </c>
      <c r="B148" s="13" t="str">
        <f>HYPERLINK("http://www.wimp.com/homelesscode/","http://www.wimp.com/homelesscode/")</f>
        <v>http://www.wimp.com/homelesscode/</v>
      </c>
      <c r="C148" s="5">
        <v>52</v>
      </c>
      <c r="D148" s="5" t="s">
        <v>219</v>
      </c>
      <c r="E148" s="5" t="s">
        <v>219</v>
      </c>
      <c r="F148" s="5"/>
      <c r="G148" s="5" t="s">
        <v>219</v>
      </c>
      <c r="H148" s="5"/>
      <c r="I148" s="5" t="s">
        <v>219</v>
      </c>
      <c r="J148" s="5">
        <v>5254</v>
      </c>
      <c r="K148" s="5">
        <v>2682</v>
      </c>
      <c r="L148" s="5">
        <v>125</v>
      </c>
      <c r="M148" s="5">
        <v>742</v>
      </c>
      <c r="N148" s="5">
        <v>17</v>
      </c>
      <c r="O148" s="5">
        <v>1</v>
      </c>
      <c r="P148" s="5">
        <v>2</v>
      </c>
      <c r="Q148" s="5">
        <v>2</v>
      </c>
      <c r="R148" s="5">
        <v>6</v>
      </c>
      <c r="S148" s="5">
        <v>0</v>
      </c>
      <c r="T148" s="5">
        <v>0</v>
      </c>
      <c r="U148" s="5">
        <v>0</v>
      </c>
    </row>
    <row r="149">
      <c r="A149" s="20" t="s">
        <v>3003</v>
      </c>
      <c r="B149" s="13" t="str">
        <f>HYPERLINK("http://www.wimp.com/baffledphone/","http://www.wimp.com/baffledphone/")</f>
        <v>http://www.wimp.com/baffledphone/</v>
      </c>
      <c r="C149" s="5">
        <v>40</v>
      </c>
      <c r="D149" s="5" t="s">
        <v>219</v>
      </c>
      <c r="E149" s="5" t="s">
        <v>219</v>
      </c>
      <c r="F149" s="5"/>
      <c r="G149" s="5" t="s">
        <v>219</v>
      </c>
      <c r="H149" s="5"/>
      <c r="I149" s="5" t="s">
        <v>219</v>
      </c>
      <c r="J149" s="5">
        <v>1311</v>
      </c>
      <c r="K149" s="5">
        <v>1354</v>
      </c>
      <c r="L149" s="5">
        <v>94</v>
      </c>
      <c r="M149" s="5">
        <v>565</v>
      </c>
      <c r="N149" s="5">
        <v>17</v>
      </c>
      <c r="O149" s="5">
        <v>6</v>
      </c>
      <c r="P149" s="5">
        <v>0</v>
      </c>
      <c r="Q149" s="5">
        <v>0</v>
      </c>
      <c r="R149" s="5">
        <v>12</v>
      </c>
      <c r="S149" s="5">
        <v>1</v>
      </c>
      <c r="T149" s="5">
        <v>4238</v>
      </c>
      <c r="U149" s="5">
        <v>0</v>
      </c>
    </row>
    <row r="150">
      <c r="A150" s="20" t="s">
        <v>3004</v>
      </c>
      <c r="B150" s="13" t="str">
        <f>HYPERLINK("http://www.wimp.com/meetstwin/","http://www.wimp.com/meetstwin/")</f>
        <v>http://www.wimp.com/meetstwin/</v>
      </c>
      <c r="C150" s="5">
        <v>62</v>
      </c>
      <c r="D150" s="5" t="s">
        <v>219</v>
      </c>
      <c r="E150" s="5" t="s">
        <v>219</v>
      </c>
      <c r="F150" s="5"/>
      <c r="G150" s="5" t="s">
        <v>219</v>
      </c>
      <c r="H150" s="5"/>
      <c r="I150" s="5" t="s">
        <v>219</v>
      </c>
      <c r="J150" s="5">
        <v>22478</v>
      </c>
      <c r="K150" s="5">
        <v>9160</v>
      </c>
      <c r="L150" s="5">
        <v>866</v>
      </c>
      <c r="M150" s="5">
        <v>3190</v>
      </c>
      <c r="N150" s="5">
        <v>24</v>
      </c>
      <c r="O150" s="5">
        <v>6</v>
      </c>
      <c r="P150" s="5">
        <v>0</v>
      </c>
      <c r="Q150" s="5">
        <v>0</v>
      </c>
      <c r="R150" s="5">
        <v>1</v>
      </c>
      <c r="S150" s="5">
        <v>7</v>
      </c>
      <c r="T150" s="5">
        <v>0</v>
      </c>
      <c r="U150" s="5">
        <v>0</v>
      </c>
    </row>
    <row r="151">
      <c r="A151" s="20" t="s">
        <v>3005</v>
      </c>
      <c r="B151" s="13" t="str">
        <f>HYPERLINK("http://www.wimp.com/constructionworker/","http://www.wimp.com/constructionworker/")</f>
        <v>http://www.wimp.com/constructionworker/</v>
      </c>
      <c r="C151" s="5">
        <v>79</v>
      </c>
      <c r="D151" s="5" t="s">
        <v>219</v>
      </c>
      <c r="E151" s="5" t="s">
        <v>219</v>
      </c>
      <c r="F151" s="5"/>
      <c r="G151" s="5" t="s">
        <v>219</v>
      </c>
      <c r="H151" s="5"/>
      <c r="I151" s="5" t="s">
        <v>219</v>
      </c>
      <c r="J151" s="5">
        <v>1510</v>
      </c>
      <c r="K151" s="5">
        <v>918</v>
      </c>
      <c r="L151" s="5">
        <v>234</v>
      </c>
      <c r="M151" s="5">
        <v>821</v>
      </c>
      <c r="N151" s="5">
        <v>2</v>
      </c>
      <c r="O151" s="5">
        <v>1</v>
      </c>
      <c r="P151" s="5">
        <v>0</v>
      </c>
      <c r="Q151" s="5">
        <v>0</v>
      </c>
      <c r="R151" s="5">
        <v>1</v>
      </c>
      <c r="S151" s="5">
        <v>0</v>
      </c>
      <c r="T151" s="5">
        <v>0</v>
      </c>
      <c r="U151" s="5">
        <v>0</v>
      </c>
    </row>
    <row r="152">
      <c r="A152" s="20" t="s">
        <v>3006</v>
      </c>
      <c r="B152" s="13" t="str">
        <f>HYPERLINK("http://www.wimp.com/divertrick/","http://www.wimp.com/divertrick/")</f>
        <v>http://www.wimp.com/divertrick/</v>
      </c>
      <c r="C152" s="5">
        <v>19</v>
      </c>
      <c r="D152" s="5" t="s">
        <v>219</v>
      </c>
      <c r="E152" s="5" t="s">
        <v>219</v>
      </c>
      <c r="F152" s="5"/>
      <c r="G152" s="5" t="s">
        <v>219</v>
      </c>
      <c r="H152" s="5"/>
      <c r="I152" s="5" t="s">
        <v>219</v>
      </c>
      <c r="J152" s="5">
        <v>20</v>
      </c>
      <c r="K152" s="5">
        <v>25</v>
      </c>
      <c r="L152" s="5">
        <v>566</v>
      </c>
      <c r="M152" s="5">
        <v>2109</v>
      </c>
      <c r="N152" s="5">
        <v>32</v>
      </c>
      <c r="O152" s="5">
        <v>9</v>
      </c>
      <c r="P152" s="5">
        <v>0</v>
      </c>
      <c r="Q152" s="5">
        <v>0</v>
      </c>
      <c r="R152" s="5">
        <v>1</v>
      </c>
      <c r="S152" s="5">
        <v>1</v>
      </c>
      <c r="T152" s="5">
        <v>0</v>
      </c>
      <c r="U152" s="5">
        <v>0</v>
      </c>
    </row>
    <row r="153">
      <c r="A153" s="20" t="s">
        <v>3007</v>
      </c>
      <c r="B153" s="13" t="str">
        <f>HYPERLINK("http://www.wimp.com/corgivacuumed/","http://www.wimp.com/corgivacuumed/")</f>
        <v>http://www.wimp.com/corgivacuumed/</v>
      </c>
      <c r="C153" s="5">
        <v>30</v>
      </c>
      <c r="D153" s="5" t="s">
        <v>219</v>
      </c>
      <c r="E153" s="5" t="s">
        <v>219</v>
      </c>
      <c r="F153" s="5"/>
      <c r="G153" s="5" t="s">
        <v>219</v>
      </c>
      <c r="H153" s="5"/>
      <c r="I153" s="5" t="s">
        <v>219</v>
      </c>
      <c r="J153" s="5">
        <v>1806</v>
      </c>
      <c r="K153" s="5">
        <v>1720</v>
      </c>
      <c r="L153" s="5">
        <v>586</v>
      </c>
      <c r="M153" s="5">
        <v>4006</v>
      </c>
      <c r="N153" s="5">
        <v>33</v>
      </c>
      <c r="O153" s="5">
        <v>11</v>
      </c>
      <c r="P153" s="5">
        <v>1</v>
      </c>
      <c r="Q153" s="5">
        <v>1</v>
      </c>
      <c r="R153" s="5">
        <v>0</v>
      </c>
      <c r="S153" s="5">
        <v>0</v>
      </c>
      <c r="T153" s="5">
        <v>0</v>
      </c>
      <c r="U153" s="5">
        <v>0</v>
      </c>
    </row>
    <row r="154">
      <c r="A154" s="20" t="s">
        <v>3008</v>
      </c>
      <c r="B154" s="13" t="str">
        <f>HYPERLINK("http://www.wimp.com/cottondoggy/","http://www.wimp.com/cottondoggy/")</f>
        <v>http://www.wimp.com/cottondoggy/</v>
      </c>
      <c r="C154" s="5">
        <v>20</v>
      </c>
      <c r="D154" s="5" t="s">
        <v>219</v>
      </c>
      <c r="E154" s="5" t="s">
        <v>219</v>
      </c>
      <c r="F154" s="5"/>
      <c r="G154" s="5" t="s">
        <v>219</v>
      </c>
      <c r="H154" s="5"/>
      <c r="I154" s="5" t="s">
        <v>219</v>
      </c>
      <c r="J154" s="5">
        <v>2212</v>
      </c>
      <c r="K154" s="5">
        <v>2243</v>
      </c>
      <c r="L154" s="5">
        <v>1558</v>
      </c>
      <c r="M154" s="5">
        <v>17001</v>
      </c>
      <c r="N154" s="5">
        <v>49</v>
      </c>
      <c r="O154" s="5">
        <v>3</v>
      </c>
      <c r="P154" s="5">
        <v>0</v>
      </c>
      <c r="Q154" s="5">
        <v>6</v>
      </c>
      <c r="R154" s="5">
        <v>0</v>
      </c>
      <c r="S154" s="5">
        <v>0</v>
      </c>
      <c r="T154" s="5">
        <v>48</v>
      </c>
      <c r="U154" s="5">
        <v>0</v>
      </c>
    </row>
    <row r="155">
      <c r="A155" s="20" t="s">
        <v>3009</v>
      </c>
      <c r="B155" s="13" t="str">
        <f>HYPERLINK("http://www.wimp.com/letbe/","http://www.wimp.com/letbe/")</f>
        <v>http://www.wimp.com/letbe/</v>
      </c>
      <c r="C155" s="5">
        <v>40</v>
      </c>
      <c r="D155" s="5" t="s">
        <v>219</v>
      </c>
      <c r="E155" s="5" t="s">
        <v>219</v>
      </c>
      <c r="F155" s="5"/>
      <c r="G155" s="5" t="s">
        <v>219</v>
      </c>
      <c r="H155" s="5"/>
      <c r="I155" s="5" t="s">
        <v>219</v>
      </c>
      <c r="J155" s="5">
        <v>757</v>
      </c>
      <c r="K155" s="5">
        <v>1092</v>
      </c>
      <c r="L155" s="5">
        <v>2675</v>
      </c>
      <c r="M155" s="5">
        <v>10160</v>
      </c>
      <c r="N155" s="5">
        <v>91</v>
      </c>
      <c r="O155" s="5">
        <v>18</v>
      </c>
      <c r="P155" s="5">
        <v>0</v>
      </c>
      <c r="Q155" s="5">
        <v>0</v>
      </c>
      <c r="R155" s="5">
        <v>2</v>
      </c>
      <c r="S155" s="5">
        <v>0</v>
      </c>
      <c r="T155" s="5">
        <v>0</v>
      </c>
      <c r="U155" s="5">
        <v>0</v>
      </c>
    </row>
    <row r="156">
      <c r="A156" s="20" t="s">
        <v>3010</v>
      </c>
      <c r="B156" s="13" t="str">
        <f>HYPERLINK("http://www.wimp.com/waterride/","http://www.wimp.com/waterride/")</f>
        <v>http://www.wimp.com/waterride/</v>
      </c>
      <c r="C156" s="5">
        <v>27</v>
      </c>
      <c r="D156" s="5" t="s">
        <v>219</v>
      </c>
      <c r="E156" s="5" t="s">
        <v>219</v>
      </c>
      <c r="F156" s="5"/>
      <c r="G156" s="5" t="s">
        <v>219</v>
      </c>
      <c r="H156" s="5"/>
      <c r="I156" s="5" t="s">
        <v>219</v>
      </c>
      <c r="J156" s="5">
        <v>1485</v>
      </c>
      <c r="K156" s="5">
        <v>2083</v>
      </c>
      <c r="L156" s="5">
        <v>370</v>
      </c>
      <c r="M156" s="5">
        <v>1726</v>
      </c>
      <c r="N156" s="5">
        <v>26</v>
      </c>
      <c r="O156" s="5">
        <v>6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</row>
    <row r="157">
      <c r="A157" s="20" t="s">
        <v>3011</v>
      </c>
      <c r="B157" s="13" t="str">
        <f>HYPERLINK("http://www.wimp.com/pizzaads/","http://www.wimp.com/pizzaads/")</f>
        <v>http://www.wimp.com/pizzaads/</v>
      </c>
      <c r="C157" s="5">
        <v>40</v>
      </c>
      <c r="D157" s="5" t="s">
        <v>219</v>
      </c>
      <c r="E157" s="5" t="s">
        <v>219</v>
      </c>
      <c r="F157" s="5"/>
      <c r="G157" s="5" t="s">
        <v>219</v>
      </c>
      <c r="H157" s="5"/>
      <c r="I157" s="5" t="s">
        <v>219</v>
      </c>
      <c r="J157" s="5">
        <v>421</v>
      </c>
      <c r="K157" s="5">
        <v>967</v>
      </c>
      <c r="L157" s="5">
        <v>8537</v>
      </c>
      <c r="M157" s="5">
        <v>28533</v>
      </c>
      <c r="N157" s="5">
        <v>257</v>
      </c>
      <c r="O157" s="5">
        <v>24</v>
      </c>
      <c r="P157" s="5">
        <v>15</v>
      </c>
      <c r="Q157" s="5">
        <v>15</v>
      </c>
      <c r="R157" s="5">
        <v>3</v>
      </c>
      <c r="S157" s="5">
        <v>2</v>
      </c>
      <c r="T157" s="5">
        <v>0</v>
      </c>
      <c r="U157" s="5">
        <v>0</v>
      </c>
    </row>
    <row r="158">
      <c r="A158" s="20" t="s">
        <v>3012</v>
      </c>
      <c r="B158" s="13" t="str">
        <f>HYPERLINK("http://www.wimp.com/crowcat/","http://www.wimp.com/crowcat/")</f>
        <v>http://www.wimp.com/crowcat/</v>
      </c>
      <c r="C158" s="5">
        <v>18</v>
      </c>
      <c r="D158" s="5" t="s">
        <v>219</v>
      </c>
      <c r="E158" s="5" t="s">
        <v>219</v>
      </c>
      <c r="F158" s="5"/>
      <c r="G158" s="5" t="s">
        <v>219</v>
      </c>
      <c r="H158" s="5"/>
      <c r="I158" s="5" t="s">
        <v>219</v>
      </c>
      <c r="J158" s="5">
        <v>579</v>
      </c>
      <c r="K158" s="5">
        <v>813</v>
      </c>
      <c r="L158" s="5">
        <v>1425</v>
      </c>
      <c r="M158" s="5">
        <v>5807</v>
      </c>
      <c r="N158" s="5">
        <v>37</v>
      </c>
      <c r="O158" s="5">
        <v>4</v>
      </c>
      <c r="P158" s="5">
        <v>0</v>
      </c>
      <c r="Q158" s="5">
        <v>0</v>
      </c>
      <c r="R158" s="5">
        <v>6</v>
      </c>
      <c r="S158" s="5">
        <v>0</v>
      </c>
      <c r="T158" s="5">
        <v>22</v>
      </c>
      <c r="U158" s="5">
        <v>0</v>
      </c>
    </row>
    <row r="159">
      <c r="A159" s="20" t="s">
        <v>3013</v>
      </c>
      <c r="B159" s="13" t="str">
        <f>HYPERLINK("http://www.wimp.com/roughsea/","http://www.wimp.com/roughsea/")</f>
        <v>http://www.wimp.com/roughsea/</v>
      </c>
      <c r="C159" s="5">
        <v>37</v>
      </c>
      <c r="D159" s="5" t="s">
        <v>219</v>
      </c>
      <c r="E159" s="5" t="s">
        <v>219</v>
      </c>
      <c r="F159" s="5"/>
      <c r="G159" s="5" t="s">
        <v>219</v>
      </c>
      <c r="H159" s="5"/>
      <c r="I159" s="5" t="s">
        <v>219</v>
      </c>
      <c r="J159" s="5">
        <v>248</v>
      </c>
      <c r="K159" s="5">
        <v>695</v>
      </c>
      <c r="L159" s="5">
        <v>131261</v>
      </c>
      <c r="M159" s="5">
        <v>560708</v>
      </c>
      <c r="N159" s="5">
        <v>1760</v>
      </c>
      <c r="O159" s="5">
        <v>185</v>
      </c>
      <c r="P159" s="5">
        <v>0</v>
      </c>
      <c r="Q159" s="5">
        <v>11</v>
      </c>
      <c r="R159" s="5">
        <v>110</v>
      </c>
      <c r="S159" s="5">
        <v>8</v>
      </c>
      <c r="T159" s="5">
        <v>130</v>
      </c>
      <c r="U159" s="5">
        <v>0</v>
      </c>
    </row>
    <row r="160">
      <c r="A160" s="20" t="s">
        <v>3014</v>
      </c>
      <c r="B160" s="13" t="str">
        <f>HYPERLINK("http://www.wimp.com/sharename/","http://www.wimp.com/sharename/")</f>
        <v>http://www.wimp.com/sharename/</v>
      </c>
      <c r="C160" s="5">
        <v>69</v>
      </c>
      <c r="D160" s="5" t="s">
        <v>219</v>
      </c>
      <c r="E160" s="5" t="s">
        <v>218</v>
      </c>
      <c r="F160" s="5"/>
      <c r="G160" s="5" t="s">
        <v>219</v>
      </c>
      <c r="H160" s="5"/>
      <c r="I160" s="5" t="s">
        <v>219</v>
      </c>
      <c r="J160" s="5">
        <v>761</v>
      </c>
      <c r="K160" s="5">
        <v>1357</v>
      </c>
      <c r="L160" s="5">
        <v>2276</v>
      </c>
      <c r="M160" s="5">
        <v>12186</v>
      </c>
      <c r="N160" s="5">
        <v>145</v>
      </c>
      <c r="O160" s="5">
        <v>15</v>
      </c>
      <c r="P160" s="5">
        <v>3</v>
      </c>
      <c r="Q160" s="5">
        <v>3</v>
      </c>
      <c r="R160" s="5">
        <v>4</v>
      </c>
      <c r="S160" s="5">
        <v>0</v>
      </c>
      <c r="T160" s="5">
        <v>0</v>
      </c>
      <c r="U160" s="5">
        <v>0</v>
      </c>
    </row>
    <row r="161">
      <c r="A161" s="20" t="s">
        <v>3015</v>
      </c>
      <c r="B161" s="13" t="str">
        <f>HYPERLINK("http://www.wimp.com/wheelchaircostume/","http://www.wimp.com/wheelchaircostume/")</f>
        <v>http://www.wimp.com/wheelchaircostume/</v>
      </c>
      <c r="C161" s="5">
        <v>77</v>
      </c>
      <c r="D161" s="5" t="s">
        <v>219</v>
      </c>
      <c r="E161" s="5" t="s">
        <v>219</v>
      </c>
      <c r="F161" s="5"/>
      <c r="G161" s="5" t="s">
        <v>219</v>
      </c>
      <c r="H161" s="5"/>
      <c r="I161" s="5" t="s">
        <v>219</v>
      </c>
      <c r="J161" s="5">
        <v>4279</v>
      </c>
      <c r="K161" s="5">
        <v>2001</v>
      </c>
      <c r="L161" s="5">
        <v>27617</v>
      </c>
      <c r="M161" s="5">
        <v>160241</v>
      </c>
      <c r="N161" s="5">
        <v>884</v>
      </c>
      <c r="O161" s="5">
        <v>121</v>
      </c>
      <c r="P161" s="5">
        <v>0</v>
      </c>
      <c r="Q161" s="5">
        <v>20</v>
      </c>
      <c r="R161" s="5">
        <v>108</v>
      </c>
      <c r="S161" s="5">
        <v>3</v>
      </c>
      <c r="T161" s="5">
        <v>0</v>
      </c>
      <c r="U161" s="5">
        <v>0</v>
      </c>
    </row>
    <row r="162">
      <c r="A162" s="20" t="s">
        <v>3016</v>
      </c>
      <c r="B162" s="13" t="str">
        <f>HYPERLINK("http://www.wimp.com/luckymario/","http://www.wimp.com/luckymario/")</f>
        <v>http://www.wimp.com/luckymario/</v>
      </c>
      <c r="C162" s="5">
        <v>53</v>
      </c>
      <c r="D162" s="5" t="s">
        <v>219</v>
      </c>
      <c r="E162" s="5" t="s">
        <v>219</v>
      </c>
      <c r="F162" s="5"/>
      <c r="G162" s="5" t="s">
        <v>219</v>
      </c>
      <c r="H162" s="5"/>
      <c r="I162" s="5" t="s">
        <v>219</v>
      </c>
      <c r="J162" s="5">
        <v>1337</v>
      </c>
      <c r="K162" s="5">
        <v>1125</v>
      </c>
      <c r="L162" s="5">
        <v>2105</v>
      </c>
      <c r="M162" s="5">
        <v>5198</v>
      </c>
      <c r="N162" s="5">
        <v>74</v>
      </c>
      <c r="O162" s="5">
        <v>14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</row>
    <row r="163">
      <c r="A163" s="20" t="s">
        <v>3017</v>
      </c>
      <c r="B163" s="13" t="str">
        <f>HYPERLINK("http://www.wimp.com/managerdeed/","http://www.wimp.com/managerdeed/")</f>
        <v>http://www.wimp.com/managerdeed/</v>
      </c>
      <c r="C163" s="5">
        <v>57</v>
      </c>
      <c r="D163" s="5" t="s">
        <v>219</v>
      </c>
      <c r="E163" s="5" t="s">
        <v>219</v>
      </c>
      <c r="F163" s="5"/>
      <c r="G163" s="5" t="s">
        <v>219</v>
      </c>
      <c r="H163" s="5"/>
      <c r="I163" s="5" t="s">
        <v>219</v>
      </c>
      <c r="J163" s="5">
        <v>5688</v>
      </c>
      <c r="K163" s="5">
        <v>1836</v>
      </c>
      <c r="L163" s="5">
        <v>1747</v>
      </c>
      <c r="M163" s="5">
        <v>8126</v>
      </c>
      <c r="N163" s="5">
        <v>14</v>
      </c>
      <c r="O163" s="5">
        <v>0</v>
      </c>
      <c r="P163" s="5">
        <v>0</v>
      </c>
      <c r="Q163" s="5">
        <v>0</v>
      </c>
      <c r="R163" s="5">
        <v>7</v>
      </c>
      <c r="S163" s="5">
        <v>0</v>
      </c>
      <c r="T163" s="5">
        <v>0</v>
      </c>
      <c r="U163" s="5">
        <v>0</v>
      </c>
    </row>
    <row r="164">
      <c r="A164" s="20" t="s">
        <v>3018</v>
      </c>
      <c r="B164" s="13" t="str">
        <f>HYPERLINK("http://www.wimp.com/dancingpanda/","http://www.wimp.com/dancingpanda/")</f>
        <v>http://www.wimp.com/dancingpanda/</v>
      </c>
      <c r="C164" s="5">
        <v>16</v>
      </c>
      <c r="D164" s="5" t="s">
        <v>219</v>
      </c>
      <c r="E164" s="5" t="s">
        <v>219</v>
      </c>
      <c r="F164" s="5"/>
      <c r="G164" s="5" t="s">
        <v>219</v>
      </c>
      <c r="H164" s="5"/>
      <c r="I164" s="5" t="s">
        <v>219</v>
      </c>
      <c r="J164" s="5">
        <v>324</v>
      </c>
      <c r="K164" s="5">
        <v>632</v>
      </c>
      <c r="L164" s="5">
        <v>4555</v>
      </c>
      <c r="M164" s="5">
        <v>20589</v>
      </c>
      <c r="N164" s="5">
        <v>71</v>
      </c>
      <c r="O164" s="5">
        <v>7</v>
      </c>
      <c r="P164" s="5">
        <v>0</v>
      </c>
      <c r="Q164" s="5">
        <v>0</v>
      </c>
      <c r="R164" s="5">
        <v>12</v>
      </c>
      <c r="S164" s="5">
        <v>0</v>
      </c>
      <c r="T164" s="5">
        <v>11873</v>
      </c>
      <c r="U164" s="5">
        <v>0</v>
      </c>
    </row>
    <row r="165">
      <c r="A165" s="20" t="s">
        <v>3019</v>
      </c>
      <c r="B165" s="13" t="str">
        <f>HYPERLINK("http://www.wimp.com/shedtear/","http://www.wimp.com/shedtear/")</f>
        <v>http://www.wimp.com/shedtear/</v>
      </c>
      <c r="C165" s="5">
        <v>30</v>
      </c>
      <c r="D165" s="5" t="s">
        <v>219</v>
      </c>
      <c r="E165" s="5" t="s">
        <v>219</v>
      </c>
      <c r="F165" s="5"/>
      <c r="G165" s="5" t="s">
        <v>219</v>
      </c>
      <c r="H165" s="5"/>
      <c r="I165" s="5" t="s">
        <v>219</v>
      </c>
      <c r="J165" s="5">
        <v>6531</v>
      </c>
      <c r="K165" s="5">
        <v>6890</v>
      </c>
      <c r="L165" s="5">
        <v>316</v>
      </c>
      <c r="M165" s="5">
        <v>931</v>
      </c>
      <c r="N165" s="5">
        <v>2</v>
      </c>
      <c r="O165" s="5">
        <v>0</v>
      </c>
      <c r="P165" s="5">
        <v>0</v>
      </c>
      <c r="Q165" s="5">
        <v>0</v>
      </c>
      <c r="R165" s="5">
        <v>0</v>
      </c>
      <c r="S165" s="5">
        <v>3</v>
      </c>
      <c r="T165" s="5">
        <v>116</v>
      </c>
      <c r="U165" s="5">
        <v>0</v>
      </c>
    </row>
    <row r="166">
      <c r="A166" s="20" t="s">
        <v>3020</v>
      </c>
      <c r="B166" s="13" t="str">
        <f>HYPERLINK("http://www.wimp.com/speedpainting/","http://www.wimp.com/speedpainting/")</f>
        <v>http://www.wimp.com/speedpainting/</v>
      </c>
      <c r="C166" s="5">
        <v>46</v>
      </c>
      <c r="D166" s="5" t="s">
        <v>219</v>
      </c>
      <c r="E166" s="5" t="s">
        <v>219</v>
      </c>
      <c r="F166" s="5"/>
      <c r="G166" s="5" t="s">
        <v>219</v>
      </c>
      <c r="H166" s="5"/>
      <c r="I166" s="5" t="s">
        <v>219</v>
      </c>
      <c r="J166" s="5">
        <v>446</v>
      </c>
      <c r="K166" s="5">
        <v>411</v>
      </c>
      <c r="L166" s="5">
        <v>2062</v>
      </c>
      <c r="M166" s="5">
        <v>6385</v>
      </c>
      <c r="N166" s="5">
        <v>117</v>
      </c>
      <c r="O166" s="5">
        <v>8</v>
      </c>
      <c r="P166" s="5">
        <v>1</v>
      </c>
      <c r="Q166" s="5">
        <v>1</v>
      </c>
      <c r="R166" s="5">
        <v>0</v>
      </c>
      <c r="S166" s="5">
        <v>3</v>
      </c>
      <c r="T166" s="5">
        <v>0</v>
      </c>
      <c r="U166" s="5">
        <v>0</v>
      </c>
    </row>
    <row r="167">
      <c r="A167" s="20" t="s">
        <v>3021</v>
      </c>
      <c r="B167" s="13" t="str">
        <f>HYPERLINK("http://www.wimp.com/databeard/","http://www.wimp.com/databeard/")</f>
        <v>http://www.wimp.com/databeard/</v>
      </c>
      <c r="C167" s="5">
        <v>59</v>
      </c>
      <c r="D167" s="5" t="s">
        <v>219</v>
      </c>
      <c r="E167" s="5" t="s">
        <v>219</v>
      </c>
      <c r="F167" s="5"/>
      <c r="G167" s="5" t="s">
        <v>219</v>
      </c>
      <c r="H167" s="5"/>
      <c r="I167" s="5" t="s">
        <v>219</v>
      </c>
      <c r="J167" s="5">
        <v>1242</v>
      </c>
      <c r="K167" s="5">
        <v>1622</v>
      </c>
      <c r="L167" s="5">
        <v>1501</v>
      </c>
      <c r="M167" s="5">
        <v>6497</v>
      </c>
      <c r="N167" s="5">
        <v>37</v>
      </c>
      <c r="O167" s="5">
        <v>22</v>
      </c>
      <c r="P167" s="5">
        <v>0</v>
      </c>
      <c r="Q167" s="5">
        <v>0</v>
      </c>
      <c r="R167" s="5">
        <v>2</v>
      </c>
      <c r="S167" s="5">
        <v>0</v>
      </c>
      <c r="T167" s="5">
        <v>0</v>
      </c>
      <c r="U167" s="5">
        <v>0</v>
      </c>
    </row>
    <row r="168">
      <c r="A168" s="20" t="s">
        <v>3022</v>
      </c>
      <c r="B168" s="13" t="str">
        <f>HYPERLINK("http://www.wimp.com/flyingmachine/","http://www.wimp.com/flyingmachine/")</f>
        <v>http://www.wimp.com/flyingmachine/</v>
      </c>
      <c r="C168" s="5">
        <v>63</v>
      </c>
      <c r="D168" s="5" t="s">
        <v>219</v>
      </c>
      <c r="E168" s="5" t="s">
        <v>219</v>
      </c>
      <c r="F168" s="5"/>
      <c r="G168" s="5" t="s">
        <v>219</v>
      </c>
      <c r="H168" s="5"/>
      <c r="I168" s="5" t="s">
        <v>219</v>
      </c>
      <c r="J168" s="5">
        <v>1057</v>
      </c>
      <c r="K168" s="5">
        <v>1629</v>
      </c>
      <c r="L168" s="5">
        <v>4119</v>
      </c>
      <c r="M168" s="5">
        <v>11604</v>
      </c>
      <c r="N168" s="5">
        <v>155</v>
      </c>
      <c r="O168" s="5">
        <v>19</v>
      </c>
      <c r="P168" s="5">
        <v>0</v>
      </c>
      <c r="Q168" s="5">
        <v>0</v>
      </c>
      <c r="R168" s="5">
        <v>5</v>
      </c>
      <c r="S168" s="5">
        <v>4</v>
      </c>
      <c r="T168" s="5">
        <v>0</v>
      </c>
      <c r="U168" s="5">
        <v>0</v>
      </c>
    </row>
    <row r="169">
      <c r="A169" s="20" t="s">
        <v>3023</v>
      </c>
      <c r="B169" s="13" t="str">
        <f>HYPERLINK("http://www.wimp.com/deersafety/","http://www.wimp.com/deersafety/")</f>
        <v>http://www.wimp.com/deersafety/</v>
      </c>
      <c r="C169" s="5">
        <v>23</v>
      </c>
      <c r="D169" s="5" t="s">
        <v>219</v>
      </c>
      <c r="E169" s="5" t="s">
        <v>219</v>
      </c>
      <c r="F169" s="5"/>
      <c r="G169" s="5" t="s">
        <v>219</v>
      </c>
      <c r="H169" s="5"/>
      <c r="I169" s="5" t="s">
        <v>219</v>
      </c>
      <c r="J169" s="5">
        <v>277</v>
      </c>
      <c r="K169" s="5">
        <v>399</v>
      </c>
      <c r="L169" s="5">
        <v>1864</v>
      </c>
      <c r="M169" s="5">
        <v>6572</v>
      </c>
      <c r="N169" s="5">
        <v>17</v>
      </c>
      <c r="O169" s="5">
        <v>6</v>
      </c>
      <c r="P169" s="5">
        <v>0</v>
      </c>
      <c r="Q169" s="5">
        <v>0</v>
      </c>
      <c r="R169" s="5">
        <v>0</v>
      </c>
      <c r="S169" s="5">
        <v>0</v>
      </c>
      <c r="T169" s="5">
        <v>9</v>
      </c>
      <c r="U169" s="5">
        <v>0</v>
      </c>
    </row>
    <row r="170">
      <c r="A170" s="20" t="s">
        <v>3024</v>
      </c>
      <c r="B170" s="13" t="str">
        <f>HYPERLINK("http://www.wimp.com/bullwhipsversatile/","http://www.wimp.com/bullwhipsversatile/")</f>
        <v>http://www.wimp.com/bullwhipsversatile/</v>
      </c>
      <c r="C170" s="5">
        <v>45</v>
      </c>
      <c r="D170" s="5" t="s">
        <v>219</v>
      </c>
      <c r="E170" s="5" t="s">
        <v>218</v>
      </c>
      <c r="F170" s="5"/>
      <c r="G170" s="5" t="s">
        <v>219</v>
      </c>
      <c r="H170" s="5"/>
      <c r="I170" s="5" t="s">
        <v>219</v>
      </c>
      <c r="J170" s="5">
        <v>537</v>
      </c>
      <c r="K170" s="5">
        <v>933</v>
      </c>
      <c r="L170" s="5">
        <v>1257</v>
      </c>
      <c r="M170" s="5">
        <v>4506</v>
      </c>
      <c r="N170" s="5">
        <v>22</v>
      </c>
      <c r="O170" s="5">
        <v>9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</row>
    <row r="171">
      <c r="A171" s="20" t="s">
        <v>3025</v>
      </c>
      <c r="B171" s="13" t="str">
        <f>HYPERLINK("http://www.wimp.com/catskateboard/","http://www.wimp.com/catskateboard/")</f>
        <v>http://www.wimp.com/catskateboard/</v>
      </c>
      <c r="C171" s="5">
        <v>49</v>
      </c>
      <c r="D171" s="5" t="s">
        <v>219</v>
      </c>
      <c r="E171" s="5" t="s">
        <v>219</v>
      </c>
      <c r="F171" s="5"/>
      <c r="G171" s="5" t="s">
        <v>219</v>
      </c>
      <c r="H171" s="5"/>
      <c r="I171" s="5" t="s">
        <v>219</v>
      </c>
      <c r="J171" s="5">
        <v>7523</v>
      </c>
      <c r="K171" s="5">
        <v>5652</v>
      </c>
      <c r="L171" s="5">
        <v>307</v>
      </c>
      <c r="M171" s="5">
        <v>1324</v>
      </c>
      <c r="N171" s="5">
        <v>4</v>
      </c>
      <c r="O171" s="5">
        <v>2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</row>
    <row r="172">
      <c r="A172" s="20" t="s">
        <v>3026</v>
      </c>
      <c r="B172" s="13" t="str">
        <f>HYPERLINK("http://www.wimp.com/americanbritish/","http://www.wimp.com/americanbritish/")</f>
        <v>http://www.wimp.com/americanbritish/</v>
      </c>
      <c r="C172" s="5">
        <v>50</v>
      </c>
      <c r="D172" s="5" t="s">
        <v>219</v>
      </c>
      <c r="E172" s="5" t="s">
        <v>219</v>
      </c>
      <c r="F172" s="5"/>
      <c r="G172" s="5" t="s">
        <v>219</v>
      </c>
      <c r="H172" s="5"/>
      <c r="I172" s="5" t="s">
        <v>219</v>
      </c>
      <c r="J172" s="5">
        <v>256</v>
      </c>
      <c r="K172" s="5">
        <v>375</v>
      </c>
      <c r="L172" s="5">
        <v>4555</v>
      </c>
      <c r="M172" s="5">
        <v>21351</v>
      </c>
      <c r="N172" s="5">
        <v>260</v>
      </c>
      <c r="O172" s="5">
        <v>77</v>
      </c>
      <c r="P172" s="5">
        <v>0</v>
      </c>
      <c r="Q172" s="5">
        <v>2</v>
      </c>
      <c r="R172" s="5">
        <v>10</v>
      </c>
      <c r="S172" s="5">
        <v>2</v>
      </c>
      <c r="T172" s="5">
        <v>0</v>
      </c>
      <c r="U172" s="5">
        <v>0</v>
      </c>
    </row>
    <row r="173">
      <c r="A173" s="20" t="s">
        <v>3027</v>
      </c>
      <c r="B173" s="13" t="str">
        <f>HYPERLINK("http://www.wimp.com/raisinchampagne/","http://www.wimp.com/raisinchampagne/")</f>
        <v>http://www.wimp.com/raisinchampagne/</v>
      </c>
      <c r="C173" s="5">
        <v>44</v>
      </c>
      <c r="D173" s="5" t="s">
        <v>219</v>
      </c>
      <c r="E173" s="5" t="s">
        <v>218</v>
      </c>
      <c r="F173" s="5"/>
      <c r="G173" s="5" t="s">
        <v>219</v>
      </c>
      <c r="H173" s="5"/>
      <c r="I173" s="5" t="s">
        <v>219</v>
      </c>
      <c r="J173" s="5">
        <v>21</v>
      </c>
      <c r="K173" s="5">
        <v>37</v>
      </c>
      <c r="L173" s="5">
        <v>4463</v>
      </c>
      <c r="M173" s="5">
        <v>19221</v>
      </c>
      <c r="N173" s="5">
        <v>114</v>
      </c>
      <c r="O173" s="5">
        <v>25</v>
      </c>
      <c r="P173" s="5">
        <v>2</v>
      </c>
      <c r="Q173" s="5">
        <v>2</v>
      </c>
      <c r="R173" s="5">
        <v>4</v>
      </c>
      <c r="S173" s="5">
        <v>12</v>
      </c>
      <c r="T173" s="5">
        <v>0</v>
      </c>
      <c r="U173" s="5">
        <v>0</v>
      </c>
    </row>
    <row r="174">
      <c r="A174" s="20" t="s">
        <v>3028</v>
      </c>
      <c r="B174" s="13" t="str">
        <f>HYPERLINK("http://www.wimp.com/thievingraccoon/","http://www.wimp.com/thievingraccoon/")</f>
        <v>http://www.wimp.com/thievingraccoon/</v>
      </c>
      <c r="C174" s="5">
        <v>33</v>
      </c>
      <c r="D174" s="5" t="s">
        <v>219</v>
      </c>
      <c r="E174" s="5" t="s">
        <v>219</v>
      </c>
      <c r="F174" s="5"/>
      <c r="G174" s="5" t="s">
        <v>219</v>
      </c>
      <c r="H174" s="5"/>
      <c r="I174" s="5" t="s">
        <v>219</v>
      </c>
      <c r="J174" s="5">
        <v>5508</v>
      </c>
      <c r="K174" s="5">
        <v>3433</v>
      </c>
      <c r="L174" s="5">
        <v>336</v>
      </c>
      <c r="M174" s="5">
        <v>1202</v>
      </c>
      <c r="N174" s="5">
        <v>17</v>
      </c>
      <c r="O174" s="5">
        <v>2</v>
      </c>
      <c r="P174" s="5">
        <v>0</v>
      </c>
      <c r="Q174" s="5">
        <v>0</v>
      </c>
      <c r="R174" s="5">
        <v>3</v>
      </c>
      <c r="S174" s="5">
        <v>1</v>
      </c>
      <c r="T174" s="5">
        <v>0</v>
      </c>
      <c r="U174" s="5">
        <v>0</v>
      </c>
    </row>
    <row r="175">
      <c r="A175" s="20" t="s">
        <v>3029</v>
      </c>
      <c r="B175" s="13" t="str">
        <f>HYPERLINK("http://www.wimp.com/dogdifference/","http://www.wimp.com/dogdifference/")</f>
        <v>http://www.wimp.com/dogdifference/</v>
      </c>
      <c r="C175" s="5">
        <v>52</v>
      </c>
      <c r="D175" s="5" t="s">
        <v>219</v>
      </c>
      <c r="E175" s="5" t="s">
        <v>219</v>
      </c>
      <c r="F175" s="5"/>
      <c r="G175" s="5" t="s">
        <v>219</v>
      </c>
      <c r="H175" s="5"/>
      <c r="I175" s="5" t="s">
        <v>219</v>
      </c>
      <c r="J175" s="5">
        <v>5610</v>
      </c>
      <c r="K175" s="5">
        <v>5119</v>
      </c>
      <c r="L175" s="5">
        <v>2111</v>
      </c>
      <c r="M175" s="5">
        <v>6617</v>
      </c>
      <c r="N175" s="5">
        <v>63</v>
      </c>
      <c r="O175" s="5">
        <v>14</v>
      </c>
      <c r="P175" s="5">
        <v>3</v>
      </c>
      <c r="Q175" s="5">
        <v>3</v>
      </c>
      <c r="R175" s="5">
        <v>15</v>
      </c>
      <c r="S175" s="5">
        <v>3</v>
      </c>
      <c r="T175" s="5">
        <v>0</v>
      </c>
      <c r="U175" s="5">
        <v>0</v>
      </c>
    </row>
    <row r="176">
      <c r="A176" s="20" t="s">
        <v>3030</v>
      </c>
      <c r="B176" s="13" t="str">
        <f>HYPERLINK("http://www.wimp.com/dogsshake/","http://www.wimp.com/dogsshake/")</f>
        <v>http://www.wimp.com/dogsshake/</v>
      </c>
      <c r="C176" s="5">
        <v>43</v>
      </c>
      <c r="D176" s="5" t="s">
        <v>219</v>
      </c>
      <c r="E176" s="5" t="s">
        <v>219</v>
      </c>
      <c r="F176" s="5"/>
      <c r="G176" s="5" t="s">
        <v>219</v>
      </c>
      <c r="H176" s="5"/>
      <c r="I176" s="5" t="s">
        <v>219</v>
      </c>
      <c r="J176" s="5">
        <v>9325</v>
      </c>
      <c r="K176" s="5">
        <v>7267</v>
      </c>
      <c r="L176" s="5">
        <v>1155</v>
      </c>
      <c r="M176" s="5">
        <v>5424</v>
      </c>
      <c r="N176" s="5">
        <v>112</v>
      </c>
      <c r="O176" s="5">
        <v>12</v>
      </c>
      <c r="P176" s="5">
        <v>0</v>
      </c>
      <c r="Q176" s="5">
        <v>0</v>
      </c>
      <c r="R176" s="5">
        <v>0</v>
      </c>
      <c r="S176" s="5">
        <v>1</v>
      </c>
      <c r="T176" s="5">
        <v>25</v>
      </c>
      <c r="U176" s="5">
        <v>0</v>
      </c>
    </row>
    <row r="177">
      <c r="A177" s="20" t="s">
        <v>3031</v>
      </c>
      <c r="B177" s="13" t="str">
        <f>HYPERLINK("http://www.wimp.com/arguegoat/","http://www.wimp.com/arguegoat/")</f>
        <v>http://www.wimp.com/arguegoat/</v>
      </c>
      <c r="C177" s="5">
        <v>32</v>
      </c>
      <c r="D177" s="5" t="s">
        <v>219</v>
      </c>
      <c r="E177" s="5" t="s">
        <v>219</v>
      </c>
      <c r="F177" s="5"/>
      <c r="G177" s="5" t="s">
        <v>219</v>
      </c>
      <c r="H177" s="5"/>
      <c r="I177" s="5" t="s">
        <v>219</v>
      </c>
      <c r="J177" s="5">
        <v>2841</v>
      </c>
      <c r="K177" s="5">
        <v>5295</v>
      </c>
      <c r="L177" s="5">
        <v>963</v>
      </c>
      <c r="M177" s="5">
        <v>7383</v>
      </c>
      <c r="N177" s="5">
        <v>46</v>
      </c>
      <c r="O177" s="5">
        <v>9</v>
      </c>
      <c r="P177" s="5">
        <v>0</v>
      </c>
      <c r="Q177" s="5">
        <v>1</v>
      </c>
      <c r="R177" s="5">
        <v>6</v>
      </c>
      <c r="S177" s="5">
        <v>0</v>
      </c>
      <c r="T177" s="5">
        <v>0</v>
      </c>
      <c r="U177" s="5">
        <v>0</v>
      </c>
    </row>
    <row r="178">
      <c r="A178" s="20" t="s">
        <v>3032</v>
      </c>
      <c r="B178" s="13" t="str">
        <f>HYPERLINK("http://www.wimp.com/blindhit/","http://www.wimp.com/blindhit/")</f>
        <v>http://www.wimp.com/blindhit/</v>
      </c>
      <c r="C178" s="5">
        <v>40</v>
      </c>
      <c r="D178" s="5" t="s">
        <v>219</v>
      </c>
      <c r="E178" s="5" t="s">
        <v>219</v>
      </c>
      <c r="F178" s="5"/>
      <c r="G178" s="5" t="s">
        <v>219</v>
      </c>
      <c r="H178" s="5"/>
      <c r="I178" s="5" t="s">
        <v>219</v>
      </c>
      <c r="J178" s="5">
        <v>33</v>
      </c>
      <c r="K178" s="5">
        <v>28</v>
      </c>
      <c r="L178" s="5">
        <v>35642</v>
      </c>
      <c r="M178" s="5">
        <v>189133</v>
      </c>
      <c r="N178" s="5">
        <v>305</v>
      </c>
      <c r="O178" s="5">
        <v>47</v>
      </c>
      <c r="P178" s="5">
        <v>0</v>
      </c>
      <c r="Q178" s="5">
        <v>17</v>
      </c>
      <c r="R178" s="5">
        <v>3</v>
      </c>
      <c r="S178" s="5">
        <v>0</v>
      </c>
      <c r="T178" s="5">
        <v>18</v>
      </c>
      <c r="U178" s="5">
        <v>0</v>
      </c>
    </row>
    <row r="179">
      <c r="A179" s="20" t="s">
        <v>3033</v>
      </c>
      <c r="B179" s="13" t="str">
        <f>HYPERLINK("http://www.wimp.com/danceyear/","http://www.wimp.com/danceyear/")</f>
        <v>http://www.wimp.com/danceyear/</v>
      </c>
      <c r="C179" s="5">
        <v>32</v>
      </c>
      <c r="D179" s="5" t="s">
        <v>219</v>
      </c>
      <c r="E179" s="5" t="s">
        <v>219</v>
      </c>
      <c r="F179" s="5"/>
      <c r="G179" s="5" t="s">
        <v>219</v>
      </c>
      <c r="H179" s="5"/>
      <c r="I179" s="5" t="s">
        <v>219</v>
      </c>
      <c r="J179" s="5">
        <v>508</v>
      </c>
      <c r="K179" s="5">
        <v>531</v>
      </c>
      <c r="L179" s="5">
        <v>23977</v>
      </c>
      <c r="M179" s="5">
        <v>90971</v>
      </c>
      <c r="N179" s="5">
        <v>315</v>
      </c>
      <c r="O179" s="5">
        <v>104</v>
      </c>
      <c r="P179" s="5">
        <v>148</v>
      </c>
      <c r="Q179" s="5">
        <v>148</v>
      </c>
      <c r="R179" s="5">
        <v>0</v>
      </c>
      <c r="S179" s="5">
        <v>0</v>
      </c>
      <c r="T179" s="5">
        <v>18</v>
      </c>
      <c r="U179" s="5">
        <v>0</v>
      </c>
    </row>
    <row r="180">
      <c r="A180" s="20" t="s">
        <v>3034</v>
      </c>
      <c r="B180" s="13" t="str">
        <f>HYPERLINK("http://www.wimp.com/dramaticlipsync/","http://www.wimp.com/dramaticlipsync/")</f>
        <v>http://www.wimp.com/dramaticlipsync/</v>
      </c>
      <c r="C180" s="5">
        <v>53</v>
      </c>
      <c r="D180" s="5" t="s">
        <v>219</v>
      </c>
      <c r="E180" s="5" t="s">
        <v>219</v>
      </c>
      <c r="F180" s="5"/>
      <c r="G180" s="5" t="s">
        <v>219</v>
      </c>
      <c r="H180" s="5"/>
      <c r="I180" s="5" t="s">
        <v>219</v>
      </c>
      <c r="J180" s="5">
        <v>8938</v>
      </c>
      <c r="K180" s="5">
        <v>11058</v>
      </c>
      <c r="L180" s="5">
        <v>10877</v>
      </c>
      <c r="M180" s="5">
        <v>44461</v>
      </c>
      <c r="N180" s="5">
        <v>495</v>
      </c>
      <c r="O180" s="5">
        <v>149</v>
      </c>
      <c r="P180" s="5">
        <v>3</v>
      </c>
      <c r="Q180" s="5">
        <v>3</v>
      </c>
      <c r="R180" s="5">
        <v>24</v>
      </c>
      <c r="S180" s="5">
        <v>18</v>
      </c>
      <c r="T180" s="5">
        <v>0</v>
      </c>
      <c r="U180" s="5">
        <v>0</v>
      </c>
    </row>
    <row r="181">
      <c r="A181" s="20" t="s">
        <v>3035</v>
      </c>
      <c r="B181" s="13" t="str">
        <f>HYPERLINK("http://www.wimp.com/driftingcats/","http://www.wimp.com/driftingcats/")</f>
        <v>http://www.wimp.com/driftingcats/</v>
      </c>
      <c r="C181" s="5">
        <v>16</v>
      </c>
      <c r="D181" s="5" t="s">
        <v>219</v>
      </c>
      <c r="E181" s="5" t="s">
        <v>219</v>
      </c>
      <c r="F181" s="5"/>
      <c r="G181" s="5" t="s">
        <v>219</v>
      </c>
      <c r="H181" s="5"/>
      <c r="I181" s="5" t="s">
        <v>219</v>
      </c>
      <c r="J181" s="5">
        <v>4563</v>
      </c>
      <c r="K181" s="5">
        <v>5087</v>
      </c>
      <c r="L181" s="5">
        <v>767</v>
      </c>
      <c r="M181" s="5">
        <v>2969</v>
      </c>
      <c r="N181" s="5">
        <v>28</v>
      </c>
      <c r="O181" s="5">
        <v>0</v>
      </c>
      <c r="P181" s="5">
        <v>0</v>
      </c>
      <c r="Q181" s="5">
        <v>0</v>
      </c>
      <c r="R181" s="5">
        <v>0</v>
      </c>
      <c r="S181" s="5">
        <v>2</v>
      </c>
      <c r="T181" s="5">
        <v>6773</v>
      </c>
      <c r="U181" s="5">
        <v>0</v>
      </c>
    </row>
    <row r="182">
      <c r="A182" s="20" t="s">
        <v>3036</v>
      </c>
      <c r="B182" s="13" t="str">
        <f>HYPERLINK("http://www.wimp.com/drummerdrummer/","http://www.wimp.com/drummerdrummer/")</f>
        <v>http://www.wimp.com/drummerdrummer/</v>
      </c>
      <c r="C182" s="5">
        <v>29</v>
      </c>
      <c r="D182" s="5" t="s">
        <v>219</v>
      </c>
      <c r="E182" s="5" t="s">
        <v>219</v>
      </c>
      <c r="F182" s="5"/>
      <c r="G182" s="5" t="s">
        <v>219</v>
      </c>
      <c r="H182" s="5"/>
      <c r="I182" s="5" t="s">
        <v>219</v>
      </c>
      <c r="J182" s="5">
        <v>993</v>
      </c>
      <c r="K182" s="5">
        <v>1459</v>
      </c>
      <c r="L182" s="5">
        <v>567</v>
      </c>
      <c r="M182" s="5">
        <v>1955</v>
      </c>
      <c r="N182" s="5">
        <v>57</v>
      </c>
      <c r="O182" s="5">
        <v>6</v>
      </c>
      <c r="P182" s="5">
        <v>0</v>
      </c>
      <c r="Q182" s="5">
        <v>1</v>
      </c>
      <c r="R182" s="5">
        <v>10</v>
      </c>
      <c r="S182" s="5">
        <v>4</v>
      </c>
      <c r="T182" s="5">
        <v>0</v>
      </c>
      <c r="U182" s="5">
        <v>0</v>
      </c>
    </row>
    <row r="183">
      <c r="A183" s="20" t="s">
        <v>3037</v>
      </c>
      <c r="B183" s="13" t="str">
        <f>HYPERLINK("http://www.wimp.com/elephantdog/","http://www.wimp.com/elephantdog/")</f>
        <v>http://www.wimp.com/elephantdog/</v>
      </c>
      <c r="C183" s="5">
        <v>36</v>
      </c>
      <c r="D183" s="5" t="s">
        <v>219</v>
      </c>
      <c r="E183" s="5" t="s">
        <v>219</v>
      </c>
      <c r="F183" s="5"/>
      <c r="G183" s="5" t="s">
        <v>219</v>
      </c>
      <c r="H183" s="5"/>
      <c r="I183" s="5" t="s">
        <v>219</v>
      </c>
      <c r="J183" s="5">
        <v>28388</v>
      </c>
      <c r="K183" s="5">
        <v>13785</v>
      </c>
      <c r="L183" s="5">
        <v>462</v>
      </c>
      <c r="M183" s="5">
        <v>2545</v>
      </c>
      <c r="N183" s="5">
        <v>15</v>
      </c>
      <c r="O183" s="5">
        <v>0</v>
      </c>
      <c r="P183" s="5">
        <v>0</v>
      </c>
      <c r="Q183" s="5">
        <v>0</v>
      </c>
      <c r="R183" s="5">
        <v>3</v>
      </c>
      <c r="S183" s="5">
        <v>2</v>
      </c>
      <c r="T183" s="5">
        <v>785</v>
      </c>
      <c r="U183" s="5">
        <v>0</v>
      </c>
    </row>
    <row r="184">
      <c r="A184" s="20" t="s">
        <v>3038</v>
      </c>
      <c r="B184" s="13" t="str">
        <f>HYPERLINK("http://www.wimp.com/babymoved/","http://www.wimp.com/babymoved/")</f>
        <v>http://www.wimp.com/babymoved/</v>
      </c>
      <c r="C184" s="5">
        <v>51</v>
      </c>
      <c r="D184" s="5" t="s">
        <v>219</v>
      </c>
      <c r="E184" s="5" t="s">
        <v>219</v>
      </c>
      <c r="F184" s="5"/>
      <c r="G184" s="5" t="s">
        <v>219</v>
      </c>
      <c r="H184" s="5"/>
      <c r="I184" s="5" t="s">
        <v>219</v>
      </c>
      <c r="J184" s="5">
        <v>4341</v>
      </c>
      <c r="K184" s="5">
        <v>3311</v>
      </c>
      <c r="L184" s="5">
        <v>753</v>
      </c>
      <c r="M184" s="5">
        <v>4352</v>
      </c>
      <c r="N184" s="5">
        <v>31</v>
      </c>
      <c r="O184" s="5">
        <v>5</v>
      </c>
      <c r="P184" s="5">
        <v>4</v>
      </c>
      <c r="Q184" s="5">
        <v>4</v>
      </c>
      <c r="R184" s="5">
        <v>0</v>
      </c>
      <c r="S184" s="5">
        <v>0</v>
      </c>
      <c r="T184" s="5">
        <v>69</v>
      </c>
      <c r="U184" s="5">
        <v>0</v>
      </c>
    </row>
    <row r="185">
      <c r="A185" s="20" t="s">
        <v>3039</v>
      </c>
      <c r="B185" s="13" t="str">
        <f>HYPERLINK("http://www.wimp.com/epicspeech/","http://www.wimp.com/epicspeech/")</f>
        <v>http://www.wimp.com/epicspeech/</v>
      </c>
      <c r="C185" s="5">
        <v>53</v>
      </c>
      <c r="D185" s="5" t="s">
        <v>219</v>
      </c>
      <c r="E185" s="5" t="s">
        <v>219</v>
      </c>
      <c r="F185" s="5"/>
      <c r="G185" s="5" t="s">
        <v>219</v>
      </c>
      <c r="H185" s="5"/>
      <c r="I185" s="5" t="s">
        <v>219</v>
      </c>
      <c r="J185" s="5">
        <v>515</v>
      </c>
      <c r="K185" s="5">
        <v>711</v>
      </c>
      <c r="L185" s="5">
        <v>737</v>
      </c>
      <c r="M185" s="5">
        <v>2782</v>
      </c>
      <c r="N185" s="5">
        <v>20</v>
      </c>
      <c r="O185" s="5">
        <v>0</v>
      </c>
      <c r="P185" s="5">
        <v>0</v>
      </c>
      <c r="Q185" s="5">
        <v>0</v>
      </c>
      <c r="R185" s="5">
        <v>8</v>
      </c>
      <c r="S185" s="5">
        <v>3</v>
      </c>
      <c r="T185" s="5">
        <v>0</v>
      </c>
      <c r="U185" s="5">
        <v>0</v>
      </c>
    </row>
    <row r="186">
      <c r="A186" s="20" t="s">
        <v>3040</v>
      </c>
      <c r="B186" s="13" t="str">
        <f>HYPERLINK("http://www.wimp.com/havedoubt/","http://www.wimp.com/havedoubt/")</f>
        <v>http://www.wimp.com/havedoubt/</v>
      </c>
      <c r="C186" s="5">
        <v>31</v>
      </c>
      <c r="D186" s="5" t="s">
        <v>219</v>
      </c>
      <c r="E186" s="5" t="s">
        <v>219</v>
      </c>
      <c r="F186" s="5"/>
      <c r="G186" s="5" t="s">
        <v>219</v>
      </c>
      <c r="H186" s="5"/>
      <c r="I186" s="5" t="s">
        <v>219</v>
      </c>
      <c r="J186" s="5">
        <v>591</v>
      </c>
      <c r="K186" s="5">
        <v>486</v>
      </c>
      <c r="L186" s="5">
        <v>2164</v>
      </c>
      <c r="M186" s="5">
        <v>8945</v>
      </c>
      <c r="N186" s="5">
        <v>39</v>
      </c>
      <c r="O186" s="5">
        <v>8</v>
      </c>
      <c r="P186" s="5">
        <v>0</v>
      </c>
      <c r="Q186" s="5">
        <v>5</v>
      </c>
      <c r="R186" s="5">
        <v>4</v>
      </c>
      <c r="S186" s="5">
        <v>0</v>
      </c>
      <c r="T186" s="5">
        <v>0</v>
      </c>
      <c r="U186" s="5">
        <v>0</v>
      </c>
    </row>
    <row r="187">
      <c r="A187" s="20" t="s">
        <v>3041</v>
      </c>
      <c r="B187" s="13" t="str">
        <f>HYPERLINK("http://www.wimp.com/realelmo/","http://www.wimp.com/realelmo/")</f>
        <v>http://www.wimp.com/realelmo/</v>
      </c>
      <c r="C187" s="5">
        <v>35</v>
      </c>
      <c r="D187" s="5" t="s">
        <v>219</v>
      </c>
      <c r="E187" s="5" t="s">
        <v>218</v>
      </c>
      <c r="F187" s="5"/>
      <c r="G187" s="5" t="s">
        <v>219</v>
      </c>
      <c r="H187" s="5"/>
      <c r="I187" s="5" t="s">
        <v>219</v>
      </c>
      <c r="J187" s="5">
        <v>945</v>
      </c>
      <c r="K187" s="5">
        <v>1539</v>
      </c>
      <c r="L187" s="5">
        <v>412</v>
      </c>
      <c r="M187" s="5">
        <v>6695</v>
      </c>
      <c r="N187" s="5">
        <v>78</v>
      </c>
      <c r="O187" s="5">
        <v>5</v>
      </c>
      <c r="P187" s="5">
        <v>1</v>
      </c>
      <c r="Q187" s="5">
        <v>1</v>
      </c>
      <c r="R187" s="5">
        <v>0</v>
      </c>
      <c r="S187" s="5">
        <v>0</v>
      </c>
      <c r="T187" s="5">
        <v>0</v>
      </c>
      <c r="U187" s="5">
        <v>0</v>
      </c>
    </row>
    <row r="188">
      <c r="A188" s="20" t="s">
        <v>3042</v>
      </c>
      <c r="B188" s="13" t="str">
        <f>HYPERLINK("http://www.wimp.com/inventioncreated/","http://www.wimp.com/inventioncreated/")</f>
        <v>http://www.wimp.com/inventioncreated/</v>
      </c>
      <c r="C188" s="5">
        <v>58</v>
      </c>
      <c r="D188" s="5" t="s">
        <v>219</v>
      </c>
      <c r="E188" s="5" t="s">
        <v>218</v>
      </c>
      <c r="F188" s="5"/>
      <c r="G188" s="5" t="s">
        <v>219</v>
      </c>
      <c r="H188" s="5"/>
      <c r="I188" s="5" t="s">
        <v>219</v>
      </c>
      <c r="J188" s="5">
        <v>819</v>
      </c>
      <c r="K188" s="5">
        <v>1135</v>
      </c>
      <c r="L188" s="5">
        <v>3045</v>
      </c>
      <c r="M188" s="5">
        <v>6361</v>
      </c>
      <c r="N188" s="5">
        <v>53</v>
      </c>
      <c r="O188" s="5">
        <v>4</v>
      </c>
      <c r="P188" s="5">
        <v>0</v>
      </c>
      <c r="Q188" s="5">
        <v>0</v>
      </c>
      <c r="R188" s="5">
        <v>2</v>
      </c>
      <c r="S188" s="5">
        <v>0</v>
      </c>
      <c r="T188" s="5">
        <v>0</v>
      </c>
      <c r="U188" s="5">
        <v>0</v>
      </c>
    </row>
    <row r="189">
      <c r="A189" s="20" t="s">
        <v>3043</v>
      </c>
      <c r="B189" s="13" t="str">
        <f>HYPERLINK("http://www.wimp.com/wallflip/","http://www.wimp.com/wallflip/")</f>
        <v>http://www.wimp.com/wallflip/</v>
      </c>
      <c r="C189" s="5">
        <v>26</v>
      </c>
      <c r="D189" s="5" t="s">
        <v>219</v>
      </c>
      <c r="E189" s="5" t="s">
        <v>219</v>
      </c>
      <c r="F189" s="5"/>
      <c r="G189" s="5" t="s">
        <v>219</v>
      </c>
      <c r="H189" s="5"/>
      <c r="I189" s="5" t="s">
        <v>219</v>
      </c>
      <c r="J189" s="5">
        <v>146</v>
      </c>
      <c r="K189" s="5">
        <v>409</v>
      </c>
      <c r="L189" s="5">
        <v>2019</v>
      </c>
      <c r="M189" s="5">
        <v>5396</v>
      </c>
      <c r="N189" s="5">
        <v>36</v>
      </c>
      <c r="O189" s="5">
        <v>8</v>
      </c>
      <c r="P189" s="5">
        <v>0</v>
      </c>
      <c r="Q189" s="5">
        <v>0</v>
      </c>
      <c r="R189" s="5">
        <v>0</v>
      </c>
      <c r="S189" s="5">
        <v>2</v>
      </c>
      <c r="T189" s="5">
        <v>155</v>
      </c>
      <c r="U189" s="5">
        <v>0</v>
      </c>
    </row>
    <row r="190">
      <c r="A190" s="20" t="s">
        <v>3044</v>
      </c>
      <c r="B190" s="13" t="str">
        <f>HYPERLINK("http://www.wimp.com/leaveit/","http://www.wimp.com/leaveit/")</f>
        <v>http://www.wimp.com/leaveit/</v>
      </c>
      <c r="C190" s="5">
        <v>59</v>
      </c>
      <c r="D190" s="5" t="s">
        <v>219</v>
      </c>
      <c r="E190" s="5" t="s">
        <v>219</v>
      </c>
      <c r="F190" s="5"/>
      <c r="G190" s="5" t="s">
        <v>219</v>
      </c>
      <c r="H190" s="5"/>
      <c r="I190" s="5" t="s">
        <v>219</v>
      </c>
      <c r="J190" s="5">
        <v>3545</v>
      </c>
      <c r="K190" s="5">
        <v>3236</v>
      </c>
      <c r="L190" s="5">
        <v>313</v>
      </c>
      <c r="M190" s="5">
        <v>5185</v>
      </c>
      <c r="N190" s="5">
        <v>125</v>
      </c>
      <c r="O190" s="5">
        <v>39</v>
      </c>
      <c r="P190" s="5">
        <v>9</v>
      </c>
      <c r="Q190" s="5">
        <v>9</v>
      </c>
      <c r="R190" s="5">
        <v>5</v>
      </c>
      <c r="S190" s="5">
        <v>4</v>
      </c>
      <c r="T190" s="5">
        <v>32</v>
      </c>
      <c r="U190" s="5">
        <v>0</v>
      </c>
    </row>
    <row r="191">
      <c r="A191" s="20" t="s">
        <v>3045</v>
      </c>
      <c r="B191" s="13" t="str">
        <f>HYPERLINK("http://www.wimp.com/smokingads/","http://www.wimp.com/smokingads/")</f>
        <v>http://www.wimp.com/smokingads/</v>
      </c>
      <c r="C191" s="5">
        <v>55</v>
      </c>
      <c r="D191" s="5" t="s">
        <v>219</v>
      </c>
      <c r="E191" s="5" t="s">
        <v>219</v>
      </c>
      <c r="F191" s="5"/>
      <c r="G191" s="5" t="s">
        <v>219</v>
      </c>
      <c r="H191" s="5"/>
      <c r="I191" s="5" t="s">
        <v>219</v>
      </c>
      <c r="J191" s="5">
        <v>23035</v>
      </c>
      <c r="K191" s="5">
        <v>20316</v>
      </c>
      <c r="L191" s="5">
        <v>920</v>
      </c>
      <c r="M191" s="5">
        <v>5173</v>
      </c>
      <c r="N191" s="5">
        <v>73</v>
      </c>
      <c r="O191" s="5">
        <v>7</v>
      </c>
      <c r="P191" s="5">
        <v>2</v>
      </c>
      <c r="Q191" s="5">
        <v>2</v>
      </c>
      <c r="R191" s="5">
        <v>8</v>
      </c>
      <c r="S191" s="5">
        <v>0</v>
      </c>
      <c r="T191" s="5">
        <v>0</v>
      </c>
      <c r="U191" s="5">
        <v>0</v>
      </c>
    </row>
    <row r="192">
      <c r="A192" s="20" t="s">
        <v>3046</v>
      </c>
      <c r="B192" s="13" t="str">
        <f>HYPERLINK("http://www.wimp.com/sunweek/","http://www.wimp.com/sunweek/")</f>
        <v>http://www.wimp.com/sunweek/</v>
      </c>
      <c r="C192" s="5">
        <v>43</v>
      </c>
      <c r="D192" s="5" t="s">
        <v>219</v>
      </c>
      <c r="E192" s="5" t="s">
        <v>219</v>
      </c>
      <c r="F192" s="5"/>
      <c r="G192" s="5" t="s">
        <v>219</v>
      </c>
      <c r="H192" s="5"/>
      <c r="I192" s="5" t="s">
        <v>219</v>
      </c>
      <c r="J192" s="5">
        <v>126</v>
      </c>
      <c r="K192" s="5">
        <v>235</v>
      </c>
      <c r="L192" s="5">
        <v>1383</v>
      </c>
      <c r="M192" s="5">
        <v>4719</v>
      </c>
      <c r="N192" s="5">
        <v>55</v>
      </c>
      <c r="O192" s="5">
        <v>2</v>
      </c>
      <c r="P192" s="5">
        <v>0</v>
      </c>
      <c r="Q192" s="5">
        <v>9</v>
      </c>
      <c r="R192" s="5">
        <v>0</v>
      </c>
      <c r="S192" s="5">
        <v>0</v>
      </c>
      <c r="T192" s="5">
        <v>0</v>
      </c>
      <c r="U192" s="5">
        <v>0</v>
      </c>
    </row>
    <row r="193">
      <c r="A193" s="20" t="s">
        <v>3047</v>
      </c>
      <c r="B193" s="13" t="str">
        <f>HYPERLINK("http://www.wimp.com/excitedotters/","http://www.wimp.com/excitedotters/")</f>
        <v>http://www.wimp.com/excitedotters/</v>
      </c>
      <c r="C193" s="5">
        <v>17</v>
      </c>
      <c r="D193" s="5" t="s">
        <v>219</v>
      </c>
      <c r="E193" s="5" t="s">
        <v>219</v>
      </c>
      <c r="F193" s="5"/>
      <c r="G193" s="5" t="s">
        <v>219</v>
      </c>
      <c r="H193" s="5"/>
      <c r="I193" s="5" t="s">
        <v>219</v>
      </c>
      <c r="J193" s="5">
        <v>1680</v>
      </c>
      <c r="K193" s="5">
        <v>2643</v>
      </c>
      <c r="L193" s="5">
        <v>826</v>
      </c>
      <c r="M193" s="5">
        <v>2577</v>
      </c>
      <c r="N193" s="5">
        <v>11</v>
      </c>
      <c r="O193" s="5">
        <v>1</v>
      </c>
      <c r="P193" s="5">
        <v>0</v>
      </c>
      <c r="Q193" s="5">
        <v>0</v>
      </c>
      <c r="R193" s="5">
        <v>1</v>
      </c>
      <c r="S193" s="5">
        <v>0</v>
      </c>
      <c r="T193" s="5">
        <v>0</v>
      </c>
      <c r="U193" s="5">
        <v>0</v>
      </c>
    </row>
    <row r="194">
      <c r="A194" s="20" t="s">
        <v>3048</v>
      </c>
      <c r="B194" s="13" t="str">
        <f>HYPERLINK("http://www.wimp.com/concretebarrier/","http://www.wimp.com/concretebarrier/")</f>
        <v>http://www.wimp.com/concretebarrier/</v>
      </c>
      <c r="C194" s="5">
        <v>94</v>
      </c>
      <c r="D194" s="5" t="s">
        <v>219</v>
      </c>
      <c r="E194" s="5" t="s">
        <v>218</v>
      </c>
      <c r="F194" s="5"/>
      <c r="G194" s="5" t="s">
        <v>219</v>
      </c>
      <c r="H194" s="5"/>
      <c r="I194" s="5" t="s">
        <v>219</v>
      </c>
      <c r="J194" s="5">
        <v>265</v>
      </c>
      <c r="K194" s="5">
        <v>540</v>
      </c>
      <c r="L194" s="5">
        <v>872</v>
      </c>
      <c r="M194" s="5">
        <v>2342</v>
      </c>
      <c r="N194" s="5">
        <v>16</v>
      </c>
      <c r="O194" s="5">
        <v>429</v>
      </c>
      <c r="P194" s="5">
        <v>1</v>
      </c>
      <c r="Q194" s="5">
        <v>1</v>
      </c>
      <c r="R194" s="5">
        <v>0</v>
      </c>
      <c r="S194" s="5">
        <v>0</v>
      </c>
      <c r="T194" s="5">
        <v>31</v>
      </c>
      <c r="U194" s="5">
        <v>0</v>
      </c>
    </row>
    <row r="195">
      <c r="A195" s="20" t="s">
        <v>3049</v>
      </c>
      <c r="B195" s="13" t="str">
        <f>HYPERLINK("http://www.wimp.com/understandingcancer/","http://www.wimp.com/understandingcancer/")</f>
        <v>http://www.wimp.com/understandingcancer/</v>
      </c>
      <c r="C195" s="5">
        <v>57</v>
      </c>
      <c r="D195" s="5" t="s">
        <v>219</v>
      </c>
      <c r="E195" s="5" t="s">
        <v>219</v>
      </c>
      <c r="F195" s="5"/>
      <c r="G195" s="5" t="s">
        <v>219</v>
      </c>
      <c r="H195" s="5"/>
      <c r="I195" s="5" t="s">
        <v>219</v>
      </c>
      <c r="J195" s="5">
        <v>75</v>
      </c>
      <c r="K195" s="5">
        <v>616</v>
      </c>
      <c r="L195" s="5">
        <v>1788</v>
      </c>
      <c r="M195" s="5">
        <v>5290</v>
      </c>
      <c r="N195" s="5">
        <v>46</v>
      </c>
      <c r="O195" s="5">
        <v>2</v>
      </c>
      <c r="P195" s="5">
        <v>1</v>
      </c>
      <c r="Q195" s="5">
        <v>1</v>
      </c>
      <c r="R195" s="5">
        <v>9</v>
      </c>
      <c r="S195" s="5">
        <v>0</v>
      </c>
      <c r="T195" s="5">
        <v>0</v>
      </c>
      <c r="U195" s="5">
        <v>0</v>
      </c>
    </row>
    <row r="196">
      <c r="A196" s="20" t="s">
        <v>3050</v>
      </c>
      <c r="B196" s="13" t="str">
        <f>HYPERLINK("http://www.wimp.com/toroidalvortices/","http://www.wimp.com/toroidalvortices/")</f>
        <v>http://www.wimp.com/toroidalvortices/</v>
      </c>
      <c r="C196" s="5">
        <v>84</v>
      </c>
      <c r="D196" s="5" t="s">
        <v>219</v>
      </c>
      <c r="E196" s="5" t="s">
        <v>219</v>
      </c>
      <c r="F196" s="5"/>
      <c r="G196" s="5" t="s">
        <v>219</v>
      </c>
      <c r="H196" s="5"/>
      <c r="I196" s="5" t="s">
        <v>219</v>
      </c>
      <c r="J196" s="5">
        <v>1347</v>
      </c>
      <c r="K196" s="5">
        <v>1228</v>
      </c>
      <c r="L196" s="5">
        <v>141</v>
      </c>
      <c r="M196" s="5">
        <v>457</v>
      </c>
      <c r="N196" s="5">
        <v>20</v>
      </c>
      <c r="O196" s="5">
        <v>0</v>
      </c>
      <c r="P196" s="5">
        <v>0</v>
      </c>
      <c r="Q196" s="5">
        <v>0</v>
      </c>
      <c r="R196" s="5">
        <v>7</v>
      </c>
      <c r="S196" s="5">
        <v>4</v>
      </c>
      <c r="T196" s="5">
        <v>0</v>
      </c>
      <c r="U196" s="5">
        <v>0</v>
      </c>
    </row>
    <row r="197">
      <c r="A197" s="20" t="s">
        <v>3051</v>
      </c>
      <c r="B197" s="13" t="str">
        <f>HYPERLINK("http://www.wimp.com/familysurprise/","http://www.wimp.com/familysurprise/")</f>
        <v>http://www.wimp.com/familysurprise/</v>
      </c>
      <c r="C197" s="5">
        <v>67</v>
      </c>
      <c r="D197" s="5" t="s">
        <v>219</v>
      </c>
      <c r="E197" s="5" t="s">
        <v>219</v>
      </c>
      <c r="F197" s="5"/>
      <c r="G197" s="5" t="s">
        <v>219</v>
      </c>
      <c r="H197" s="5"/>
      <c r="I197" s="5" t="s">
        <v>219</v>
      </c>
      <c r="J197" s="5">
        <v>4883</v>
      </c>
      <c r="K197" s="5">
        <v>609</v>
      </c>
      <c r="L197" s="5">
        <v>40</v>
      </c>
      <c r="M197" s="5">
        <v>731</v>
      </c>
      <c r="N197" s="5">
        <v>12</v>
      </c>
      <c r="O197" s="5">
        <v>0</v>
      </c>
      <c r="P197" s="5">
        <v>0</v>
      </c>
      <c r="Q197" s="5">
        <v>0</v>
      </c>
      <c r="R197" s="5">
        <v>0</v>
      </c>
      <c r="S197" s="5">
        <v>1</v>
      </c>
      <c r="T197" s="5">
        <v>2</v>
      </c>
      <c r="U197" s="5">
        <v>0</v>
      </c>
    </row>
    <row r="198">
      <c r="A198" s="20" t="s">
        <v>3052</v>
      </c>
      <c r="B198" s="13" t="str">
        <f>HYPERLINK("http://www.wimp.com/fanwrestler/","http://www.wimp.com/fanwrestler/")</f>
        <v>http://www.wimp.com/fanwrestler/</v>
      </c>
      <c r="C198" s="5">
        <v>26</v>
      </c>
      <c r="D198" s="5" t="s">
        <v>219</v>
      </c>
      <c r="E198" s="5" t="s">
        <v>219</v>
      </c>
      <c r="F198" s="5"/>
      <c r="G198" s="5" t="s">
        <v>219</v>
      </c>
      <c r="H198" s="5"/>
      <c r="I198" s="5" t="s">
        <v>219</v>
      </c>
      <c r="J198" s="5">
        <v>169</v>
      </c>
      <c r="K198" s="5">
        <v>322</v>
      </c>
      <c r="L198" s="5">
        <v>408</v>
      </c>
      <c r="M198" s="5">
        <v>1330</v>
      </c>
      <c r="N198" s="5">
        <v>8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</row>
    <row r="199">
      <c r="A199" s="20" t="s">
        <v>3053</v>
      </c>
      <c r="B199" s="13" t="str">
        <f>HYPERLINK("http://www.wimp.com/sitski/","http://www.wimp.com/sitski/")</f>
        <v>http://www.wimp.com/sitski/</v>
      </c>
      <c r="C199" s="5">
        <v>48</v>
      </c>
      <c r="D199" s="5" t="s">
        <v>219</v>
      </c>
      <c r="E199" s="5" t="s">
        <v>219</v>
      </c>
      <c r="F199" s="5"/>
      <c r="G199" s="5" t="s">
        <v>219</v>
      </c>
      <c r="H199" s="5"/>
      <c r="I199" s="5" t="s">
        <v>219</v>
      </c>
      <c r="J199" s="5">
        <v>604</v>
      </c>
      <c r="K199" s="5">
        <v>964</v>
      </c>
      <c r="L199" s="5">
        <v>948</v>
      </c>
      <c r="M199" s="5">
        <v>3917</v>
      </c>
      <c r="N199" s="5">
        <v>55</v>
      </c>
      <c r="O199" s="5">
        <v>8</v>
      </c>
      <c r="P199" s="5">
        <v>0</v>
      </c>
      <c r="Q199" s="5">
        <v>3</v>
      </c>
      <c r="R199" s="5">
        <v>0</v>
      </c>
      <c r="S199" s="5">
        <v>0</v>
      </c>
      <c r="T199" s="5">
        <v>0</v>
      </c>
      <c r="U199" s="5">
        <v>0</v>
      </c>
    </row>
    <row r="200">
      <c r="A200" s="20" t="s">
        <v>3054</v>
      </c>
      <c r="B200" s="13" t="str">
        <f>HYPERLINK("http://www.wimp.com/fatcat/","http://www.wimp.com/fatcat/")</f>
        <v>http://www.wimp.com/fatcat/</v>
      </c>
      <c r="C200" s="5">
        <v>10</v>
      </c>
      <c r="D200" s="5" t="s">
        <v>219</v>
      </c>
      <c r="E200" s="5" t="s">
        <v>219</v>
      </c>
      <c r="F200" s="5"/>
      <c r="G200" s="5" t="s">
        <v>219</v>
      </c>
      <c r="H200" s="5"/>
      <c r="I200" s="5" t="s">
        <v>219</v>
      </c>
      <c r="J200" s="5">
        <v>291</v>
      </c>
      <c r="K200" s="5">
        <v>638</v>
      </c>
      <c r="L200" s="5">
        <v>14666</v>
      </c>
      <c r="M200" s="5">
        <v>35789</v>
      </c>
      <c r="N200" s="5">
        <v>691</v>
      </c>
      <c r="O200" s="5">
        <v>13</v>
      </c>
      <c r="P200" s="5">
        <v>1</v>
      </c>
      <c r="Q200" s="5">
        <v>1</v>
      </c>
      <c r="R200" s="5">
        <v>24</v>
      </c>
      <c r="S200" s="5">
        <v>43</v>
      </c>
      <c r="T200" s="5">
        <v>0</v>
      </c>
      <c r="U200" s="5">
        <v>0</v>
      </c>
    </row>
    <row r="201">
      <c r="A201" s="20" t="s">
        <v>3055</v>
      </c>
      <c r="B201" s="13" t="str">
        <f>HYPERLINK("http://www.wimp.com/superselfie/","http://www.wimp.com/superselfie/")</f>
        <v>http://www.wimp.com/superselfie/</v>
      </c>
      <c r="C201" s="5">
        <v>30</v>
      </c>
      <c r="D201" s="5" t="s">
        <v>219</v>
      </c>
      <c r="E201" s="5" t="s">
        <v>219</v>
      </c>
      <c r="F201" s="5"/>
      <c r="G201" s="5" t="s">
        <v>219</v>
      </c>
      <c r="H201" s="5"/>
      <c r="I201" s="5" t="s">
        <v>219</v>
      </c>
      <c r="J201" s="5">
        <v>1569</v>
      </c>
      <c r="K201" s="5">
        <v>1400</v>
      </c>
      <c r="L201" s="5">
        <v>196</v>
      </c>
      <c r="M201" s="5">
        <v>610</v>
      </c>
      <c r="N201" s="5">
        <v>2</v>
      </c>
      <c r="O201" s="5">
        <v>0</v>
      </c>
      <c r="P201" s="5">
        <v>0</v>
      </c>
      <c r="Q201" s="5">
        <v>0</v>
      </c>
      <c r="R201" s="5">
        <v>0</v>
      </c>
      <c r="S201" s="5">
        <v>2</v>
      </c>
      <c r="T201" s="5">
        <v>0</v>
      </c>
      <c r="U201" s="5">
        <v>0</v>
      </c>
    </row>
    <row r="202">
      <c r="A202" s="20" t="s">
        <v>3056</v>
      </c>
      <c r="B202" s="13" t="str">
        <f>HYPERLINK("http://www.wimp.com/diagnosedcancer/","http://www.wimp.com/diagnosedcancer/")</f>
        <v>http://www.wimp.com/diagnosedcancer/</v>
      </c>
      <c r="C202" s="5">
        <v>88</v>
      </c>
      <c r="D202" s="5" t="s">
        <v>219</v>
      </c>
      <c r="E202" s="5" t="s">
        <v>219</v>
      </c>
      <c r="F202" s="5"/>
      <c r="G202" s="5" t="s">
        <v>219</v>
      </c>
      <c r="H202" s="5"/>
      <c r="I202" s="5" t="s">
        <v>219</v>
      </c>
      <c r="J202" s="5">
        <v>1657</v>
      </c>
      <c r="K202" s="5">
        <v>3225</v>
      </c>
      <c r="L202" s="5">
        <v>749</v>
      </c>
      <c r="M202" s="5">
        <v>3381</v>
      </c>
      <c r="N202" s="5">
        <v>48</v>
      </c>
      <c r="O202" s="5">
        <v>1</v>
      </c>
      <c r="P202" s="5">
        <v>0</v>
      </c>
      <c r="Q202" s="5">
        <v>4</v>
      </c>
      <c r="R202" s="5">
        <v>0</v>
      </c>
      <c r="S202" s="5">
        <v>1</v>
      </c>
      <c r="T202" s="5">
        <v>0</v>
      </c>
      <c r="U202" s="5">
        <v>0</v>
      </c>
    </row>
    <row r="203">
      <c r="A203" s="20" t="s">
        <v>3057</v>
      </c>
      <c r="B203" s="13" t="str">
        <f>HYPERLINK("http://www.wimp.com/spacefall/","http://www.wimp.com/spacefall/")</f>
        <v>http://www.wimp.com/spacefall/</v>
      </c>
      <c r="C203" s="5">
        <v>54</v>
      </c>
      <c r="D203" s="5" t="s">
        <v>219</v>
      </c>
      <c r="E203" s="5" t="s">
        <v>219</v>
      </c>
      <c r="F203" s="5"/>
      <c r="G203" s="5" t="s">
        <v>219</v>
      </c>
      <c r="H203" s="5"/>
      <c r="I203" s="5" t="s">
        <v>219</v>
      </c>
      <c r="J203" s="5">
        <v>977</v>
      </c>
      <c r="K203" s="5">
        <v>1655</v>
      </c>
      <c r="L203" s="5">
        <v>761</v>
      </c>
      <c r="M203" s="5">
        <v>7863</v>
      </c>
      <c r="N203" s="5">
        <v>53</v>
      </c>
      <c r="O203" s="5">
        <v>7</v>
      </c>
      <c r="P203" s="5">
        <v>0</v>
      </c>
      <c r="Q203" s="5">
        <v>2</v>
      </c>
      <c r="R203" s="5">
        <v>0</v>
      </c>
      <c r="S203" s="5">
        <v>0</v>
      </c>
      <c r="T203" s="5">
        <v>4</v>
      </c>
      <c r="U203" s="5">
        <v>0</v>
      </c>
    </row>
    <row r="204">
      <c r="A204" s="20" t="s">
        <v>3058</v>
      </c>
      <c r="B204" s="13" t="str">
        <f>HYPERLINK("http://www.wimp.com/instantcoffee/","http://www.wimp.com/instantcoffee/")</f>
        <v>http://www.wimp.com/instantcoffee/</v>
      </c>
      <c r="C204" s="5">
        <v>45</v>
      </c>
      <c r="D204" s="5" t="s">
        <v>219</v>
      </c>
      <c r="E204" s="5" t="s">
        <v>219</v>
      </c>
      <c r="F204" s="5"/>
      <c r="G204" s="5" t="s">
        <v>219</v>
      </c>
      <c r="H204" s="5"/>
      <c r="I204" s="5" t="s">
        <v>219</v>
      </c>
      <c r="J204" s="5">
        <v>4730</v>
      </c>
      <c r="K204" s="5">
        <v>4277</v>
      </c>
      <c r="L204" s="5">
        <v>1080</v>
      </c>
      <c r="M204" s="5">
        <v>8078</v>
      </c>
      <c r="N204" s="5">
        <v>96</v>
      </c>
      <c r="O204" s="5">
        <v>2</v>
      </c>
      <c r="P204" s="5">
        <v>0</v>
      </c>
      <c r="Q204" s="5">
        <v>22</v>
      </c>
      <c r="R204" s="5">
        <v>1</v>
      </c>
      <c r="S204" s="5">
        <v>0</v>
      </c>
      <c r="T204" s="5">
        <v>9</v>
      </c>
      <c r="U204" s="5">
        <v>0</v>
      </c>
    </row>
    <row r="205">
      <c r="A205" s="20" t="s">
        <v>3059</v>
      </c>
      <c r="B205" s="13" t="str">
        <f>HYPERLINK("http://www.wimp.com/oilspill/","http://www.wimp.com/oilspill/")</f>
        <v>http://www.wimp.com/oilspill/</v>
      </c>
      <c r="C205" s="5">
        <v>65</v>
      </c>
      <c r="D205" s="5" t="s">
        <v>219</v>
      </c>
      <c r="E205" s="5" t="s">
        <v>219</v>
      </c>
      <c r="F205" s="5"/>
      <c r="G205" s="5" t="s">
        <v>219</v>
      </c>
      <c r="H205" s="5"/>
      <c r="I205" s="5" t="s">
        <v>219</v>
      </c>
      <c r="J205" s="5">
        <v>72</v>
      </c>
      <c r="K205" s="5">
        <v>250</v>
      </c>
      <c r="L205" s="5">
        <v>2986</v>
      </c>
      <c r="M205" s="5">
        <v>14255</v>
      </c>
      <c r="N205" s="5">
        <v>111</v>
      </c>
      <c r="O205" s="5">
        <v>8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</row>
    <row r="206">
      <c r="A206" s="20" t="s">
        <v>3060</v>
      </c>
      <c r="B206" s="13" t="str">
        <f>HYPERLINK("http://www.wimp.com/firetruck/","http://www.wimp.com/firetruck/")</f>
        <v>http://www.wimp.com/firetruck/</v>
      </c>
      <c r="C206" s="5">
        <v>44</v>
      </c>
      <c r="D206" s="5" t="s">
        <v>219</v>
      </c>
      <c r="E206" s="5" t="s">
        <v>219</v>
      </c>
      <c r="F206" s="5"/>
      <c r="G206" s="5" t="s">
        <v>219</v>
      </c>
      <c r="H206" s="5"/>
      <c r="I206" s="5" t="s">
        <v>219</v>
      </c>
      <c r="J206" s="5">
        <v>159</v>
      </c>
      <c r="K206" s="5">
        <v>295</v>
      </c>
      <c r="L206" s="5">
        <v>596</v>
      </c>
      <c r="M206" s="5">
        <v>3291</v>
      </c>
      <c r="N206" s="5">
        <v>53</v>
      </c>
      <c r="O206" s="5">
        <v>15</v>
      </c>
      <c r="P206" s="5">
        <v>11</v>
      </c>
      <c r="Q206" s="5">
        <v>11</v>
      </c>
      <c r="R206" s="5">
        <v>0</v>
      </c>
      <c r="S206" s="5">
        <v>1</v>
      </c>
      <c r="T206" s="5">
        <v>9</v>
      </c>
      <c r="U206" s="5">
        <v>0</v>
      </c>
    </row>
    <row r="207">
      <c r="A207" s="20" t="s">
        <v>3061</v>
      </c>
      <c r="B207" s="13" t="str">
        <f>HYPERLINK("http://www.wimp.com/poisonousbird/","http://www.wimp.com/poisonousbird/")</f>
        <v>http://www.wimp.com/poisonousbird/</v>
      </c>
      <c r="C207" s="5">
        <v>48</v>
      </c>
      <c r="D207" s="5" t="s">
        <v>219</v>
      </c>
      <c r="E207" s="5" t="s">
        <v>219</v>
      </c>
      <c r="F207" s="5"/>
      <c r="G207" s="5" t="s">
        <v>219</v>
      </c>
      <c r="H207" s="5"/>
      <c r="I207" s="5" t="s">
        <v>219</v>
      </c>
      <c r="J207" s="5">
        <v>181</v>
      </c>
      <c r="K207" s="5">
        <v>233</v>
      </c>
      <c r="L207" s="5">
        <v>182</v>
      </c>
      <c r="M207" s="5">
        <v>1221</v>
      </c>
      <c r="N207" s="5">
        <v>23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1</v>
      </c>
      <c r="U207" s="5">
        <v>0</v>
      </c>
    </row>
    <row r="208">
      <c r="A208" s="20" t="s">
        <v>3062</v>
      </c>
      <c r="B208" s="13" t="str">
        <f>HYPERLINK("http://www.wimp.com/fivefourteen/","http://www.wimp.com/fivefourteen/")</f>
        <v>http://www.wimp.com/fivefourteen/</v>
      </c>
      <c r="C208" s="5">
        <v>41</v>
      </c>
      <c r="D208" s="5" t="s">
        <v>219</v>
      </c>
      <c r="E208" s="5" t="s">
        <v>219</v>
      </c>
      <c r="F208" s="5"/>
      <c r="G208" s="5" t="s">
        <v>219</v>
      </c>
      <c r="H208" s="5"/>
      <c r="I208" s="5" t="s">
        <v>219</v>
      </c>
      <c r="J208" s="5">
        <v>755</v>
      </c>
      <c r="K208" s="5">
        <v>1447</v>
      </c>
      <c r="L208" s="5">
        <v>765</v>
      </c>
      <c r="M208" s="5">
        <v>3133</v>
      </c>
      <c r="N208" s="5">
        <v>21</v>
      </c>
      <c r="O208" s="5">
        <v>7</v>
      </c>
      <c r="P208" s="5">
        <v>0</v>
      </c>
      <c r="Q208" s="5">
        <v>0</v>
      </c>
      <c r="R208" s="5">
        <v>1</v>
      </c>
      <c r="S208" s="5">
        <v>6</v>
      </c>
      <c r="T208" s="5">
        <v>0</v>
      </c>
      <c r="U208" s="5">
        <v>0</v>
      </c>
    </row>
    <row r="209">
      <c r="A209" s="20" t="s">
        <v>3063</v>
      </c>
      <c r="B209" s="13" t="str">
        <f>HYPERLINK("http://www.wimp.com/flashflood/","http://www.wimp.com/flashflood/")</f>
        <v>http://www.wimp.com/flashflood/</v>
      </c>
      <c r="C209" s="5">
        <v>57</v>
      </c>
      <c r="D209" s="5" t="s">
        <v>219</v>
      </c>
      <c r="E209" s="5" t="s">
        <v>219</v>
      </c>
      <c r="F209" s="5"/>
      <c r="G209" s="5" t="s">
        <v>219</v>
      </c>
      <c r="H209" s="5"/>
      <c r="I209" s="5" t="s">
        <v>219</v>
      </c>
      <c r="J209" s="5">
        <v>1185</v>
      </c>
      <c r="K209" s="5">
        <v>4882</v>
      </c>
      <c r="L209" s="5">
        <v>3067</v>
      </c>
      <c r="M209" s="5">
        <v>13901</v>
      </c>
      <c r="N209" s="5">
        <v>143</v>
      </c>
      <c r="O209" s="5">
        <v>38</v>
      </c>
      <c r="P209" s="5">
        <v>0</v>
      </c>
      <c r="Q209" s="5">
        <v>0</v>
      </c>
      <c r="R209" s="5">
        <v>2</v>
      </c>
      <c r="S209" s="5">
        <v>0</v>
      </c>
      <c r="T209" s="5">
        <v>0</v>
      </c>
      <c r="U209" s="5">
        <v>0</v>
      </c>
    </row>
    <row r="210">
      <c r="A210" s="20" t="s">
        <v>3064</v>
      </c>
      <c r="B210" s="13" t="str">
        <f>HYPERLINK("http://www.wimp.com/copenhagenmetro/","http://www.wimp.com/copenhagenmetro/")</f>
        <v>http://www.wimp.com/copenhagenmetro/</v>
      </c>
      <c r="C210" s="5">
        <v>36</v>
      </c>
      <c r="D210" s="5" t="s">
        <v>219</v>
      </c>
      <c r="E210" s="5" t="s">
        <v>219</v>
      </c>
      <c r="F210" s="5"/>
      <c r="G210" s="5" t="s">
        <v>219</v>
      </c>
      <c r="H210" s="5"/>
      <c r="I210" s="5" t="s">
        <v>219</v>
      </c>
      <c r="J210" s="5">
        <v>50230</v>
      </c>
      <c r="K210" s="5">
        <v>32494</v>
      </c>
      <c r="L210" s="5">
        <v>1327</v>
      </c>
      <c r="M210" s="5">
        <v>4191</v>
      </c>
      <c r="N210" s="5">
        <v>29</v>
      </c>
      <c r="O210" s="5">
        <v>4</v>
      </c>
      <c r="P210" s="5">
        <v>0</v>
      </c>
      <c r="Q210" s="5">
        <v>0</v>
      </c>
      <c r="R210" s="5">
        <v>0</v>
      </c>
      <c r="S210" s="5">
        <v>1</v>
      </c>
      <c r="T210" s="5">
        <v>3833</v>
      </c>
      <c r="U210" s="5">
        <v>0</v>
      </c>
    </row>
    <row r="211">
      <c r="A211" s="20" t="s">
        <v>3065</v>
      </c>
      <c r="B211" s="13" t="str">
        <f>HYPERLINK("http://www.wimp.com/flipscooter/","http://www.wimp.com/flipscooter/")</f>
        <v>http://www.wimp.com/flipscooter/</v>
      </c>
      <c r="C211" s="5">
        <v>31</v>
      </c>
      <c r="D211" s="5" t="s">
        <v>219</v>
      </c>
      <c r="E211" s="5" t="s">
        <v>219</v>
      </c>
      <c r="F211" s="5"/>
      <c r="G211" s="5" t="s">
        <v>219</v>
      </c>
      <c r="H211" s="5"/>
      <c r="I211" s="5" t="s">
        <v>219</v>
      </c>
      <c r="J211" s="5">
        <v>229</v>
      </c>
      <c r="K211" s="5">
        <v>241</v>
      </c>
      <c r="L211" s="5">
        <v>51</v>
      </c>
      <c r="M211" s="5">
        <v>261</v>
      </c>
      <c r="N211" s="5">
        <v>9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6</v>
      </c>
      <c r="U211" s="5">
        <v>0</v>
      </c>
    </row>
    <row r="212">
      <c r="A212" s="20" t="s">
        <v>3066</v>
      </c>
      <c r="B212" s="13" t="str">
        <f>HYPERLINK("http://www.wimp.com/flipbookanimation/","http://www.wimp.com/flipbookanimation/")</f>
        <v>http://www.wimp.com/flipbookanimation/</v>
      </c>
      <c r="C212" s="5">
        <v>43</v>
      </c>
      <c r="D212" s="5" t="s">
        <v>219</v>
      </c>
      <c r="E212" s="5" t="s">
        <v>219</v>
      </c>
      <c r="F212" s="5"/>
      <c r="G212" s="5" t="s">
        <v>219</v>
      </c>
      <c r="H212" s="5"/>
      <c r="I212" s="5" t="s">
        <v>219</v>
      </c>
      <c r="J212" s="5">
        <v>426</v>
      </c>
      <c r="K212" s="5">
        <v>423</v>
      </c>
      <c r="L212" s="5">
        <v>6929</v>
      </c>
      <c r="M212" s="5">
        <v>35345</v>
      </c>
      <c r="N212" s="5">
        <v>198</v>
      </c>
      <c r="O212" s="5">
        <v>37</v>
      </c>
      <c r="P212" s="5">
        <v>25</v>
      </c>
      <c r="Q212" s="5">
        <v>25</v>
      </c>
      <c r="R212" s="5">
        <v>0</v>
      </c>
      <c r="S212" s="5">
        <v>0</v>
      </c>
      <c r="T212" s="5">
        <v>0</v>
      </c>
      <c r="U212" s="5">
        <v>0</v>
      </c>
    </row>
    <row r="213">
      <c r="A213" s="20" t="s">
        <v>3067</v>
      </c>
      <c r="B213" s="13" t="str">
        <f>HYPERLINK("http://www.wimp.com/flowerboy/","http://www.wimp.com/flowerboy/")</f>
        <v>http://www.wimp.com/flowerboy/</v>
      </c>
      <c r="C213" s="5">
        <v>25</v>
      </c>
      <c r="D213" s="5" t="s">
        <v>219</v>
      </c>
      <c r="E213" s="5" t="s">
        <v>219</v>
      </c>
      <c r="F213" s="5"/>
      <c r="G213" s="5" t="s">
        <v>219</v>
      </c>
      <c r="H213" s="5"/>
      <c r="I213" s="5" t="s">
        <v>219</v>
      </c>
      <c r="J213" s="5">
        <v>168</v>
      </c>
      <c r="K213" s="5">
        <v>215</v>
      </c>
      <c r="L213" s="5">
        <v>707</v>
      </c>
      <c r="M213" s="5">
        <v>3169</v>
      </c>
      <c r="N213" s="5">
        <v>49</v>
      </c>
      <c r="O213" s="5">
        <v>3</v>
      </c>
      <c r="P213" s="5">
        <v>2</v>
      </c>
      <c r="Q213" s="5">
        <v>2</v>
      </c>
      <c r="R213" s="5">
        <v>0</v>
      </c>
      <c r="S213" s="5">
        <v>0</v>
      </c>
      <c r="T213" s="5">
        <v>0</v>
      </c>
      <c r="U213" s="5">
        <v>0</v>
      </c>
    </row>
    <row r="214">
      <c r="A214" s="20" t="s">
        <v>3068</v>
      </c>
      <c r="B214" s="13" t="str">
        <f>HYPERLINK("http://www.wimp.com/fluffykitten/","http://www.wimp.com/fluffykitten/")</f>
        <v>http://www.wimp.com/fluffykitten/</v>
      </c>
      <c r="C214" s="5">
        <v>28</v>
      </c>
      <c r="D214" s="5" t="s">
        <v>219</v>
      </c>
      <c r="E214" s="5" t="s">
        <v>219</v>
      </c>
      <c r="F214" s="5"/>
      <c r="G214" s="5" t="s">
        <v>219</v>
      </c>
      <c r="H214" s="5"/>
      <c r="I214" s="5" t="s">
        <v>219</v>
      </c>
      <c r="J214" s="5">
        <v>2204</v>
      </c>
      <c r="K214" s="5">
        <v>1946</v>
      </c>
      <c r="L214" s="5">
        <v>203</v>
      </c>
      <c r="M214" s="5">
        <v>1208</v>
      </c>
      <c r="N214" s="5">
        <v>14</v>
      </c>
      <c r="O214" s="5">
        <v>50</v>
      </c>
      <c r="P214" s="5">
        <v>0</v>
      </c>
      <c r="Q214" s="5">
        <v>1</v>
      </c>
      <c r="R214" s="5">
        <v>1</v>
      </c>
      <c r="S214" s="5">
        <v>0</v>
      </c>
      <c r="T214" s="5">
        <v>0</v>
      </c>
      <c r="U214" s="5">
        <v>0</v>
      </c>
    </row>
    <row r="215">
      <c r="A215" s="20" t="s">
        <v>3069</v>
      </c>
      <c r="B215" s="13" t="str">
        <f>HYPERLINK("http://www.wimp.com/flyingmower/","http://www.wimp.com/flyingmower/")</f>
        <v>http://www.wimp.com/flyingmower/</v>
      </c>
      <c r="C215" s="5">
        <v>20</v>
      </c>
      <c r="D215" s="5" t="s">
        <v>219</v>
      </c>
      <c r="E215" s="5" t="s">
        <v>219</v>
      </c>
      <c r="F215" s="5"/>
      <c r="G215" s="5" t="s">
        <v>219</v>
      </c>
      <c r="H215" s="5"/>
      <c r="I215" s="5" t="s">
        <v>219</v>
      </c>
      <c r="J215" s="5">
        <v>292</v>
      </c>
      <c r="K215" s="5">
        <v>602</v>
      </c>
      <c r="L215" s="5">
        <v>1327</v>
      </c>
      <c r="M215" s="5">
        <v>4191</v>
      </c>
      <c r="N215" s="5">
        <v>29</v>
      </c>
      <c r="O215" s="5">
        <v>4</v>
      </c>
      <c r="P215" s="5">
        <v>0</v>
      </c>
      <c r="Q215" s="5">
        <v>0</v>
      </c>
      <c r="R215" s="5">
        <v>0</v>
      </c>
      <c r="S215" s="5">
        <v>1</v>
      </c>
      <c r="T215" s="5">
        <v>3833</v>
      </c>
      <c r="U215" s="5">
        <v>0</v>
      </c>
    </row>
    <row r="216">
      <c r="A216" s="20" t="s">
        <v>3070</v>
      </c>
      <c r="B216" s="13" t="str">
        <f>HYPERLINK("http://www.wimp.com/toosoon/","http://www.wimp.com/toosoon/")</f>
        <v>http://www.wimp.com/toosoon/</v>
      </c>
      <c r="C216" s="5">
        <v>51</v>
      </c>
      <c r="D216" s="5" t="s">
        <v>219</v>
      </c>
      <c r="E216" s="5" t="s">
        <v>219</v>
      </c>
      <c r="F216" s="5"/>
      <c r="G216" s="5" t="s">
        <v>219</v>
      </c>
      <c r="H216" s="5"/>
      <c r="I216" s="5" t="s">
        <v>219</v>
      </c>
      <c r="J216" s="5">
        <v>1</v>
      </c>
      <c r="K216" s="5">
        <v>15</v>
      </c>
      <c r="L216" s="5">
        <v>51</v>
      </c>
      <c r="M216" s="5">
        <v>261</v>
      </c>
      <c r="N216" s="5">
        <v>9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6</v>
      </c>
      <c r="U216" s="5">
        <v>0</v>
      </c>
    </row>
    <row r="217">
      <c r="A217" s="20" t="s">
        <v>3071</v>
      </c>
      <c r="B217" s="13" t="str">
        <f>HYPERLINK("http://www.wimp.com/practicedrills/","http://www.wimp.com/practicedrills/")</f>
        <v>http://www.wimp.com/practicedrills/</v>
      </c>
      <c r="C217" s="5">
        <v>51</v>
      </c>
      <c r="D217" s="5" t="s">
        <v>219</v>
      </c>
      <c r="E217" s="5" t="s">
        <v>219</v>
      </c>
      <c r="F217" s="5"/>
      <c r="G217" s="5" t="s">
        <v>219</v>
      </c>
      <c r="H217" s="5"/>
      <c r="I217" s="5" t="s">
        <v>219</v>
      </c>
      <c r="J217" s="5">
        <v>1380</v>
      </c>
      <c r="K217" s="5">
        <v>1985</v>
      </c>
      <c r="L217" s="5">
        <v>4589</v>
      </c>
      <c r="M217" s="5">
        <v>18622</v>
      </c>
      <c r="N217" s="5">
        <v>207</v>
      </c>
      <c r="O217" s="5">
        <v>60</v>
      </c>
      <c r="P217" s="5">
        <v>0</v>
      </c>
      <c r="Q217" s="5">
        <v>0</v>
      </c>
      <c r="R217" s="5">
        <v>11</v>
      </c>
      <c r="S217" s="5">
        <v>6</v>
      </c>
      <c r="T217" s="5">
        <v>0</v>
      </c>
      <c r="U217" s="5">
        <v>0</v>
      </c>
    </row>
    <row r="218">
      <c r="A218" s="20" t="s">
        <v>3072</v>
      </c>
      <c r="B218" s="13" t="str">
        <f>HYPERLINK("http://www.wimp.com/formulamonaco/","http://www.wimp.com/formulamonaco/")</f>
        <v>http://www.wimp.com/formulamonaco/</v>
      </c>
      <c r="C218" s="5">
        <v>36</v>
      </c>
      <c r="D218" s="5" t="s">
        <v>219</v>
      </c>
      <c r="E218" s="5" t="s">
        <v>219</v>
      </c>
      <c r="F218" s="5"/>
      <c r="G218" s="5" t="s">
        <v>219</v>
      </c>
      <c r="H218" s="5"/>
      <c r="I218" s="5" t="s">
        <v>219</v>
      </c>
      <c r="J218" s="5">
        <v>1133</v>
      </c>
      <c r="K218" s="5">
        <v>1682</v>
      </c>
      <c r="L218" s="5">
        <v>6929</v>
      </c>
      <c r="M218" s="5">
        <v>35345</v>
      </c>
      <c r="N218" s="5">
        <v>198</v>
      </c>
      <c r="O218" s="5">
        <v>37</v>
      </c>
      <c r="P218" s="5">
        <v>25</v>
      </c>
      <c r="Q218" s="5">
        <v>25</v>
      </c>
      <c r="R218" s="5">
        <v>0</v>
      </c>
      <c r="S218" s="5">
        <v>0</v>
      </c>
      <c r="T218" s="5">
        <v>0</v>
      </c>
      <c r="U218" s="5">
        <v>0</v>
      </c>
    </row>
    <row r="219">
      <c r="A219" s="20" t="s">
        <v>3073</v>
      </c>
      <c r="B219" s="13" t="str">
        <f>HYPERLINK("http://www.wimp.com/fountainsbellagio/","http://www.wimp.com/fountainsbellagio/")</f>
        <v>http://www.wimp.com/fountainsbellagio/</v>
      </c>
      <c r="C219" s="5">
        <v>45</v>
      </c>
      <c r="D219" s="5" t="s">
        <v>219</v>
      </c>
      <c r="E219" s="5" t="s">
        <v>219</v>
      </c>
      <c r="F219" s="5"/>
      <c r="G219" s="5" t="s">
        <v>219</v>
      </c>
      <c r="H219" s="5"/>
      <c r="I219" s="5" t="s">
        <v>219</v>
      </c>
      <c r="J219" s="5">
        <v>407</v>
      </c>
      <c r="K219" s="5">
        <v>466</v>
      </c>
      <c r="L219" s="5">
        <v>707</v>
      </c>
      <c r="M219" s="5">
        <v>3169</v>
      </c>
      <c r="N219" s="5">
        <v>49</v>
      </c>
      <c r="O219" s="5">
        <v>3</v>
      </c>
      <c r="P219" s="5">
        <v>2</v>
      </c>
      <c r="Q219" s="5">
        <v>2</v>
      </c>
      <c r="R219" s="5">
        <v>0</v>
      </c>
      <c r="S219" s="5">
        <v>0</v>
      </c>
      <c r="T219" s="5">
        <v>0</v>
      </c>
      <c r="U219" s="5">
        <v>0</v>
      </c>
    </row>
    <row r="220">
      <c r="A220" s="20" t="s">
        <v>3074</v>
      </c>
      <c r="B220" s="13" t="str">
        <f>HYPERLINK("http://www.wimp.com/progolfers/","http://www.wimp.com/progolfers/")</f>
        <v>http://www.wimp.com/progolfers/</v>
      </c>
      <c r="C220" s="5">
        <v>81</v>
      </c>
      <c r="D220" s="5" t="s">
        <v>219</v>
      </c>
      <c r="E220" s="5" t="s">
        <v>219</v>
      </c>
      <c r="F220" s="5"/>
      <c r="G220" s="5" t="s">
        <v>219</v>
      </c>
      <c r="H220" s="5"/>
      <c r="I220" s="5" t="s">
        <v>219</v>
      </c>
      <c r="J220" s="5">
        <v>1033</v>
      </c>
      <c r="K220" s="5">
        <v>1792</v>
      </c>
      <c r="L220" s="5">
        <v>203</v>
      </c>
      <c r="M220" s="5">
        <v>1208</v>
      </c>
      <c r="N220" s="5">
        <v>14</v>
      </c>
      <c r="O220" s="5">
        <v>50</v>
      </c>
      <c r="P220" s="5">
        <v>0</v>
      </c>
      <c r="Q220" s="5">
        <v>1</v>
      </c>
      <c r="R220" s="5">
        <v>1</v>
      </c>
      <c r="S220" s="5">
        <v>0</v>
      </c>
      <c r="T220" s="5">
        <v>0</v>
      </c>
      <c r="U220" s="5">
        <v>0</v>
      </c>
    </row>
    <row r="221">
      <c r="A221" s="20" t="s">
        <v>3075</v>
      </c>
      <c r="B221" s="13" t="str">
        <f>HYPERLINK("http://www.wimp.com/freakycat/","http://www.wimp.com/freakycat/")</f>
        <v>http://www.wimp.com/freakycat/</v>
      </c>
      <c r="C221" s="5">
        <v>13</v>
      </c>
      <c r="D221" s="5" t="s">
        <v>219</v>
      </c>
      <c r="E221" s="5" t="s">
        <v>219</v>
      </c>
      <c r="F221" s="5"/>
      <c r="G221" s="5" t="s">
        <v>219</v>
      </c>
      <c r="H221" s="5"/>
      <c r="I221" s="5" t="s">
        <v>219</v>
      </c>
      <c r="J221" s="5">
        <v>839</v>
      </c>
      <c r="K221" s="5">
        <v>1991</v>
      </c>
      <c r="L221" s="5">
        <v>6056</v>
      </c>
      <c r="M221" s="5">
        <v>30910</v>
      </c>
      <c r="N221" s="5">
        <v>264</v>
      </c>
      <c r="O221" s="5">
        <v>15</v>
      </c>
      <c r="P221" s="5">
        <v>51</v>
      </c>
      <c r="Q221" s="5">
        <v>51</v>
      </c>
      <c r="R221" s="5">
        <v>8</v>
      </c>
      <c r="S221" s="5">
        <v>0</v>
      </c>
      <c r="T221" s="5">
        <v>0</v>
      </c>
      <c r="U221" s="5">
        <v>0</v>
      </c>
    </row>
    <row r="222">
      <c r="A222" s="20" t="s">
        <v>3076</v>
      </c>
      <c r="B222" s="13" t="str">
        <f>HYPERLINK("http://www.wimp.com/woodenmotorcycle/","http://www.wimp.com/woodenmotorcycle/")</f>
        <v>http://www.wimp.com/woodenmotorcycle/</v>
      </c>
      <c r="C222" s="5">
        <v>37</v>
      </c>
      <c r="D222" s="5" t="s">
        <v>219</v>
      </c>
      <c r="E222" s="5" t="s">
        <v>219</v>
      </c>
      <c r="F222" s="5"/>
      <c r="G222" s="5" t="s">
        <v>219</v>
      </c>
      <c r="H222" s="5"/>
      <c r="I222" s="5" t="s">
        <v>219</v>
      </c>
      <c r="J222" s="5">
        <v>3589</v>
      </c>
      <c r="K222" s="5">
        <v>2831</v>
      </c>
      <c r="L222" s="5">
        <v>73</v>
      </c>
      <c r="M222" s="5">
        <v>427</v>
      </c>
      <c r="N222" s="5">
        <v>3</v>
      </c>
      <c r="O222" s="5">
        <v>1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</row>
    <row r="223">
      <c r="A223" s="20" t="s">
        <v>3077</v>
      </c>
      <c r="B223" s="13" t="str">
        <f>HYPERLINK("http://www.wimp.com/waterprank/","http://www.wimp.com/waterprank/")</f>
        <v>http://www.wimp.com/waterprank/</v>
      </c>
      <c r="C223" s="5">
        <v>28</v>
      </c>
      <c r="D223" s="5" t="s">
        <v>219</v>
      </c>
      <c r="E223" s="5" t="s">
        <v>219</v>
      </c>
      <c r="F223" s="5"/>
      <c r="G223" s="5" t="s">
        <v>219</v>
      </c>
      <c r="H223" s="5"/>
      <c r="I223" s="5" t="s">
        <v>219</v>
      </c>
      <c r="J223" s="5">
        <v>94</v>
      </c>
      <c r="K223" s="5">
        <v>124</v>
      </c>
      <c r="L223" s="5">
        <v>1924</v>
      </c>
      <c r="M223" s="5">
        <v>6173</v>
      </c>
      <c r="N223" s="5">
        <v>38</v>
      </c>
      <c r="O223" s="5">
        <v>77</v>
      </c>
      <c r="P223" s="5">
        <v>0</v>
      </c>
      <c r="Q223" s="5">
        <v>0</v>
      </c>
      <c r="R223" s="5">
        <v>3</v>
      </c>
      <c r="S223" s="5">
        <v>0</v>
      </c>
      <c r="T223" s="5">
        <v>0</v>
      </c>
      <c r="U223" s="5">
        <v>0</v>
      </c>
    </row>
    <row r="224">
      <c r="A224" s="20" t="s">
        <v>3078</v>
      </c>
      <c r="B224" s="13" t="str">
        <f>HYPERLINK("http://www.wimp.com/baseballboy/","http://www.wimp.com/baseballboy/")</f>
        <v>http://www.wimp.com/baseballboy/</v>
      </c>
      <c r="C224" s="5">
        <v>60</v>
      </c>
      <c r="D224" s="5" t="s">
        <v>219</v>
      </c>
      <c r="E224" s="5" t="s">
        <v>219</v>
      </c>
      <c r="F224" s="5"/>
      <c r="G224" s="5" t="s">
        <v>219</v>
      </c>
      <c r="H224" s="5"/>
      <c r="I224" s="5" t="s">
        <v>219</v>
      </c>
      <c r="J224" s="5">
        <v>6676</v>
      </c>
      <c r="K224" s="5">
        <v>4180</v>
      </c>
      <c r="L224" s="5">
        <v>4624</v>
      </c>
      <c r="M224" s="5">
        <v>36262</v>
      </c>
      <c r="N224" s="5">
        <v>96</v>
      </c>
      <c r="O224" s="5">
        <v>12</v>
      </c>
      <c r="P224" s="5">
        <v>0</v>
      </c>
      <c r="Q224" s="5">
        <v>6</v>
      </c>
      <c r="R224" s="5">
        <v>0</v>
      </c>
      <c r="S224" s="5">
        <v>0</v>
      </c>
      <c r="T224" s="5">
        <v>0</v>
      </c>
      <c r="U224" s="5">
        <v>0</v>
      </c>
    </row>
    <row r="225">
      <c r="A225" s="20" t="s">
        <v>3079</v>
      </c>
      <c r="B225" s="13" t="str">
        <f>HYPERLINK("http://www.wimp.com/antcolony/","http://www.wimp.com/antcolony/")</f>
        <v>http://www.wimp.com/antcolony/</v>
      </c>
      <c r="C225" s="5">
        <v>54</v>
      </c>
      <c r="D225" s="5" t="s">
        <v>219</v>
      </c>
      <c r="E225" s="5" t="s">
        <v>219</v>
      </c>
      <c r="F225" s="5"/>
      <c r="G225" s="5" t="s">
        <v>219</v>
      </c>
      <c r="H225" s="5"/>
      <c r="I225" s="5" t="s">
        <v>219</v>
      </c>
      <c r="J225" s="5">
        <v>1624</v>
      </c>
      <c r="K225" s="5">
        <v>2139</v>
      </c>
      <c r="L225" s="5">
        <v>1250</v>
      </c>
      <c r="M225" s="5">
        <v>11390</v>
      </c>
      <c r="N225" s="5">
        <v>42</v>
      </c>
      <c r="O225" s="5">
        <v>8</v>
      </c>
      <c r="P225" s="5">
        <v>0</v>
      </c>
      <c r="Q225" s="5">
        <v>4</v>
      </c>
      <c r="R225" s="5">
        <v>0</v>
      </c>
      <c r="S225" s="5">
        <v>0</v>
      </c>
      <c r="T225" s="5">
        <v>0</v>
      </c>
      <c r="U225" s="5">
        <v>0</v>
      </c>
    </row>
    <row r="226">
      <c r="A226" s="20" t="s">
        <v>3080</v>
      </c>
      <c r="B226" s="13" t="str">
        <f>HYPERLINK("http://www.wimp.com/dumbidea/","http://www.wimp.com/dumbidea/")</f>
        <v>http://www.wimp.com/dumbidea/</v>
      </c>
      <c r="C226" s="5">
        <v>32</v>
      </c>
      <c r="D226" s="5" t="s">
        <v>219</v>
      </c>
      <c r="E226" s="5" t="s">
        <v>219</v>
      </c>
      <c r="F226" s="5"/>
      <c r="G226" s="5" t="s">
        <v>219</v>
      </c>
      <c r="H226" s="5"/>
      <c r="I226" s="5" t="s">
        <v>219</v>
      </c>
      <c r="J226" s="5">
        <v>0</v>
      </c>
      <c r="K226" s="5">
        <v>0</v>
      </c>
      <c r="L226" s="5">
        <v>2002</v>
      </c>
      <c r="M226" s="5">
        <v>11449</v>
      </c>
      <c r="N226" s="5">
        <v>82</v>
      </c>
      <c r="O226" s="5">
        <v>21</v>
      </c>
      <c r="P226" s="5">
        <v>0</v>
      </c>
      <c r="Q226" s="5">
        <v>1</v>
      </c>
      <c r="R226" s="5">
        <v>8</v>
      </c>
      <c r="S226" s="5">
        <v>3</v>
      </c>
      <c r="T226" s="5">
        <v>0</v>
      </c>
      <c r="U226" s="5">
        <v>0</v>
      </c>
    </row>
    <row r="227">
      <c r="A227" s="20" t="s">
        <v>3081</v>
      </c>
      <c r="B227" s="13" t="str">
        <f>HYPERLINK("http://www.wimp.com/pandasnow/","http://www.wimp.com/pandasnow/")</f>
        <v>http://www.wimp.com/pandasnow/</v>
      </c>
      <c r="C227" s="5">
        <v>36</v>
      </c>
      <c r="D227" s="5" t="s">
        <v>219</v>
      </c>
      <c r="E227" s="5" t="s">
        <v>219</v>
      </c>
      <c r="F227" s="5"/>
      <c r="G227" s="5" t="s">
        <v>219</v>
      </c>
      <c r="H227" s="5"/>
      <c r="I227" s="5" t="s">
        <v>219</v>
      </c>
      <c r="J227" s="5">
        <v>5087</v>
      </c>
      <c r="K227" s="5">
        <v>2015</v>
      </c>
      <c r="L227" s="5">
        <v>410</v>
      </c>
      <c r="M227" s="5">
        <v>2250</v>
      </c>
      <c r="N227" s="5">
        <v>50</v>
      </c>
      <c r="O227" s="5">
        <v>10</v>
      </c>
      <c r="P227" s="5">
        <v>0</v>
      </c>
      <c r="Q227" s="5">
        <v>0</v>
      </c>
      <c r="R227" s="5">
        <v>2</v>
      </c>
      <c r="S227" s="5">
        <v>0</v>
      </c>
      <c r="T227" s="5">
        <v>0</v>
      </c>
      <c r="U227" s="5">
        <v>0</v>
      </c>
    </row>
    <row r="228">
      <c r="A228" s="20" t="s">
        <v>3082</v>
      </c>
      <c r="B228" s="13" t="str">
        <f>HYPERLINK("http://www.wimp.com/giantseagull/","http://www.wimp.com/giantseagull/")</f>
        <v>http://www.wimp.com/giantseagull/</v>
      </c>
      <c r="C228" s="5">
        <v>16</v>
      </c>
      <c r="D228" s="5" t="s">
        <v>219</v>
      </c>
      <c r="E228" s="5" t="s">
        <v>219</v>
      </c>
      <c r="F228" s="5"/>
      <c r="G228" s="5" t="s">
        <v>219</v>
      </c>
      <c r="H228" s="5"/>
      <c r="I228" s="5" t="s">
        <v>219</v>
      </c>
      <c r="J228" s="5">
        <v>40</v>
      </c>
      <c r="K228" s="5">
        <v>53</v>
      </c>
      <c r="L228" s="5">
        <v>595</v>
      </c>
      <c r="M228" s="5">
        <v>2418</v>
      </c>
      <c r="N228" s="5">
        <v>29</v>
      </c>
      <c r="O228" s="5">
        <v>1</v>
      </c>
      <c r="P228" s="5">
        <v>0</v>
      </c>
      <c r="Q228" s="5">
        <v>0</v>
      </c>
      <c r="R228" s="5">
        <v>2</v>
      </c>
      <c r="S228" s="5">
        <v>0</v>
      </c>
      <c r="T228" s="5">
        <v>30068</v>
      </c>
      <c r="U228" s="5">
        <v>0</v>
      </c>
    </row>
    <row r="229">
      <c r="A229" s="20" t="s">
        <v>3083</v>
      </c>
      <c r="B229" s="13" t="str">
        <f>HYPERLINK("http://www.wimp.com/wordbackwards/","http://www.wimp.com/wordbackwards/")</f>
        <v>http://www.wimp.com/wordbackwards/</v>
      </c>
      <c r="C229" s="5">
        <v>45</v>
      </c>
      <c r="D229" s="5" t="s">
        <v>219</v>
      </c>
      <c r="E229" s="5" t="s">
        <v>219</v>
      </c>
      <c r="F229" s="5"/>
      <c r="G229" s="5" t="s">
        <v>219</v>
      </c>
      <c r="H229" s="5"/>
      <c r="I229" s="5" t="s">
        <v>219</v>
      </c>
      <c r="J229" s="5">
        <v>1198</v>
      </c>
      <c r="K229" s="5">
        <v>1543</v>
      </c>
      <c r="L229" s="5">
        <v>280</v>
      </c>
      <c r="M229" s="5">
        <v>2129</v>
      </c>
      <c r="N229" s="5">
        <v>9</v>
      </c>
      <c r="O229" s="5">
        <v>1</v>
      </c>
      <c r="P229" s="5">
        <v>5</v>
      </c>
      <c r="Q229" s="5">
        <v>5</v>
      </c>
      <c r="R229" s="5">
        <v>0</v>
      </c>
      <c r="S229" s="5">
        <v>0</v>
      </c>
      <c r="T229" s="5">
        <v>0</v>
      </c>
      <c r="U229" s="5">
        <v>0</v>
      </c>
    </row>
    <row r="230">
      <c r="A230" s="20" t="s">
        <v>3084</v>
      </c>
      <c r="B230" s="13" t="str">
        <f>HYPERLINK("http://www.wimp.com/youngvolinist/","http://www.wimp.com/youngvolinist/")</f>
        <v>http://www.wimp.com/youngvolinist/</v>
      </c>
      <c r="C230" s="5">
        <v>30</v>
      </c>
      <c r="D230" s="5" t="s">
        <v>219</v>
      </c>
      <c r="E230" s="5" t="s">
        <v>219</v>
      </c>
      <c r="F230" s="5"/>
      <c r="G230" s="5" t="s">
        <v>219</v>
      </c>
      <c r="H230" s="5"/>
      <c r="I230" s="5" t="s">
        <v>219</v>
      </c>
      <c r="J230" s="5">
        <v>20</v>
      </c>
      <c r="K230" s="5">
        <v>45</v>
      </c>
      <c r="L230" s="5">
        <v>5391</v>
      </c>
      <c r="M230" s="5">
        <v>24274</v>
      </c>
      <c r="N230" s="5">
        <v>160</v>
      </c>
      <c r="O230" s="5">
        <v>26</v>
      </c>
      <c r="P230" s="5">
        <v>12</v>
      </c>
      <c r="Q230" s="5">
        <v>12</v>
      </c>
      <c r="R230" s="5">
        <v>0</v>
      </c>
      <c r="S230" s="5">
        <v>0</v>
      </c>
      <c r="T230" s="5">
        <v>0</v>
      </c>
      <c r="U230" s="5">
        <v>0</v>
      </c>
    </row>
    <row r="231">
      <c r="A231" s="20" t="s">
        <v>3085</v>
      </c>
      <c r="B231" s="13" t="str">
        <f>HYPERLINK("http://www.wimp.com/goatyelling/","http://www.wimp.com/goatyelling/")</f>
        <v>http://www.wimp.com/goatyelling/</v>
      </c>
      <c r="C231" s="5">
        <v>24</v>
      </c>
      <c r="D231" s="5" t="s">
        <v>219</v>
      </c>
      <c r="E231" s="5" t="s">
        <v>219</v>
      </c>
      <c r="F231" s="5"/>
      <c r="G231" s="5" t="s">
        <v>219</v>
      </c>
      <c r="H231" s="5"/>
      <c r="I231" s="5" t="s">
        <v>219</v>
      </c>
      <c r="J231" s="5">
        <v>186</v>
      </c>
      <c r="K231" s="5">
        <v>638</v>
      </c>
      <c r="L231" s="5">
        <v>149</v>
      </c>
      <c r="M231" s="5">
        <v>619</v>
      </c>
      <c r="N231" s="5">
        <v>14</v>
      </c>
      <c r="O231" s="5">
        <v>1</v>
      </c>
      <c r="P231" s="5">
        <v>0</v>
      </c>
      <c r="Q231" s="5">
        <v>0</v>
      </c>
      <c r="R231" s="5">
        <v>0</v>
      </c>
      <c r="S231" s="5">
        <v>0</v>
      </c>
      <c r="T231" s="5">
        <v>2</v>
      </c>
      <c r="U231" s="5">
        <v>0</v>
      </c>
    </row>
    <row r="232">
      <c r="A232" s="20" t="s">
        <v>3085</v>
      </c>
      <c r="B232" s="13" t="str">
        <f>HYPERLINK("http://www.wimp.com/goatyelling/","http://www.wimp.com/goatyelling/")</f>
        <v>http://www.wimp.com/goatyelling/</v>
      </c>
      <c r="C232" s="5">
        <v>24</v>
      </c>
      <c r="D232" s="5" t="s">
        <v>219</v>
      </c>
      <c r="E232" s="5" t="s">
        <v>219</v>
      </c>
      <c r="F232" s="5"/>
      <c r="G232" s="5" t="s">
        <v>219</v>
      </c>
      <c r="H232" s="5"/>
      <c r="I232" s="5" t="s">
        <v>219</v>
      </c>
      <c r="J232" s="5">
        <v>186</v>
      </c>
      <c r="K232" s="5">
        <v>638</v>
      </c>
      <c r="L232" s="5">
        <v>70</v>
      </c>
      <c r="M232" s="5">
        <v>329</v>
      </c>
      <c r="N232" s="5">
        <v>7</v>
      </c>
      <c r="O232" s="5">
        <v>3</v>
      </c>
      <c r="P232" s="5">
        <v>1</v>
      </c>
      <c r="Q232" s="5">
        <v>1</v>
      </c>
      <c r="R232" s="5">
        <v>3</v>
      </c>
      <c r="S232" s="5">
        <v>2</v>
      </c>
      <c r="T232" s="5">
        <v>0</v>
      </c>
      <c r="U232" s="5">
        <v>0</v>
      </c>
    </row>
    <row r="233">
      <c r="A233" s="20" t="s">
        <v>3086</v>
      </c>
      <c r="B233" s="13" t="str">
        <f>HYPERLINK("http://www.wimp.com/ibexsurvival/","http://www.wimp.com/ibexsurvival/")</f>
        <v>http://www.wimp.com/ibexsurvival/</v>
      </c>
      <c r="C233" s="5">
        <v>56</v>
      </c>
      <c r="D233" s="5" t="s">
        <v>219</v>
      </c>
      <c r="E233" s="5" t="s">
        <v>219</v>
      </c>
      <c r="F233" s="5"/>
      <c r="G233" s="5" t="s">
        <v>219</v>
      </c>
      <c r="H233" s="5"/>
      <c r="I233" s="5" t="s">
        <v>219</v>
      </c>
      <c r="J233" s="5">
        <v>1072</v>
      </c>
      <c r="K233" s="5">
        <v>1525</v>
      </c>
      <c r="L233" s="5">
        <v>237</v>
      </c>
      <c r="M233" s="5">
        <v>1246</v>
      </c>
      <c r="N233" s="5">
        <v>14</v>
      </c>
      <c r="O233" s="5">
        <v>9</v>
      </c>
      <c r="P233" s="5">
        <v>0</v>
      </c>
      <c r="Q233" s="5">
        <v>1</v>
      </c>
      <c r="R233" s="5">
        <v>0</v>
      </c>
      <c r="S233" s="5">
        <v>0</v>
      </c>
      <c r="T233" s="5">
        <v>0</v>
      </c>
      <c r="U233" s="5">
        <v>0</v>
      </c>
    </row>
    <row r="234">
      <c r="A234" s="20" t="s">
        <v>3087</v>
      </c>
      <c r="B234" s="13" t="str">
        <f>HYPERLINK("http://www.wimp.com/godzillaroar/","http://www.wimp.com/godzillaroar/")</f>
        <v>http://www.wimp.com/godzillaroar/</v>
      </c>
      <c r="C234" s="5">
        <v>83</v>
      </c>
      <c r="D234" s="5" t="s">
        <v>219</v>
      </c>
      <c r="E234" s="5" t="s">
        <v>219</v>
      </c>
      <c r="F234" s="5"/>
      <c r="G234" s="5" t="s">
        <v>219</v>
      </c>
      <c r="H234" s="5"/>
      <c r="I234" s="5" t="s">
        <v>219</v>
      </c>
      <c r="J234" s="5">
        <v>451</v>
      </c>
      <c r="K234" s="5">
        <v>415</v>
      </c>
      <c r="L234" s="5">
        <v>1768</v>
      </c>
      <c r="M234" s="5">
        <v>7260</v>
      </c>
      <c r="N234" s="5">
        <v>35</v>
      </c>
      <c r="O234" s="5">
        <v>1</v>
      </c>
      <c r="P234" s="5">
        <v>0</v>
      </c>
      <c r="Q234" s="5">
        <v>0</v>
      </c>
      <c r="R234" s="5">
        <v>0</v>
      </c>
      <c r="S234" s="5">
        <v>1</v>
      </c>
      <c r="T234" s="5">
        <v>0</v>
      </c>
      <c r="U234" s="5">
        <v>0</v>
      </c>
    </row>
    <row r="235">
      <c r="A235" s="20" t="s">
        <v>3088</v>
      </c>
      <c r="B235" s="13" t="str">
        <f>HYPERLINK("http://www.wimp.com/goodboy/","http://www.wimp.com/goodboy/")</f>
        <v>http://www.wimp.com/goodboy/</v>
      </c>
      <c r="C235" s="5">
        <v>11</v>
      </c>
      <c r="D235" s="5" t="s">
        <v>219</v>
      </c>
      <c r="E235" s="5" t="s">
        <v>219</v>
      </c>
      <c r="F235" s="5"/>
      <c r="G235" s="5" t="s">
        <v>219</v>
      </c>
      <c r="H235" s="5"/>
      <c r="I235" s="5" t="s">
        <v>219</v>
      </c>
      <c r="J235" s="5">
        <v>2325</v>
      </c>
      <c r="K235" s="5">
        <v>2671</v>
      </c>
      <c r="L235" s="5">
        <v>4103</v>
      </c>
      <c r="M235" s="5">
        <v>25591</v>
      </c>
      <c r="N235" s="5">
        <v>60</v>
      </c>
      <c r="O235" s="5">
        <v>23</v>
      </c>
      <c r="P235" s="5">
        <v>29</v>
      </c>
      <c r="Q235" s="5">
        <v>29</v>
      </c>
      <c r="R235" s="5">
        <v>0</v>
      </c>
      <c r="S235" s="5">
        <v>0</v>
      </c>
      <c r="T235" s="5">
        <v>1</v>
      </c>
      <c r="U235" s="5">
        <v>0</v>
      </c>
    </row>
    <row r="236">
      <c r="A236" s="20" t="s">
        <v>3089</v>
      </c>
      <c r="B236" s="13" t="str">
        <f>HYPERLINK("http://www.wimp.com/onioncontest/","http://www.wimp.com/onioncontest/")</f>
        <v>http://www.wimp.com/onioncontest/</v>
      </c>
      <c r="C236" s="5">
        <v>85</v>
      </c>
      <c r="D236" s="5" t="s">
        <v>219</v>
      </c>
      <c r="E236" s="5" t="s">
        <v>219</v>
      </c>
      <c r="F236" s="5"/>
      <c r="G236" s="5" t="s">
        <v>219</v>
      </c>
      <c r="H236" s="5"/>
      <c r="I236" s="5" t="s">
        <v>219</v>
      </c>
      <c r="J236" s="5">
        <v>510</v>
      </c>
      <c r="K236" s="5">
        <v>495</v>
      </c>
      <c r="L236" s="5">
        <v>1125</v>
      </c>
      <c r="M236" s="5">
        <v>3240</v>
      </c>
      <c r="N236" s="5">
        <v>23</v>
      </c>
      <c r="O236" s="5">
        <v>5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</row>
    <row r="237">
      <c r="A237" s="20" t="s">
        <v>3090</v>
      </c>
      <c r="B237" s="13" t="str">
        <f>HYPERLINK("http://www.wimp.com/choponion/","http://www.wimp.com/choponion/")</f>
        <v>http://www.wimp.com/choponion/</v>
      </c>
      <c r="C237" s="5">
        <v>38</v>
      </c>
      <c r="D237" s="5" t="s">
        <v>219</v>
      </c>
      <c r="E237" s="5" t="s">
        <v>219</v>
      </c>
      <c r="F237" s="5"/>
      <c r="G237" s="5" t="s">
        <v>219</v>
      </c>
      <c r="H237" s="5"/>
      <c r="I237" s="5" t="s">
        <v>219</v>
      </c>
      <c r="J237" s="5">
        <v>666</v>
      </c>
      <c r="K237" s="5">
        <v>1148</v>
      </c>
      <c r="L237" s="5">
        <v>150</v>
      </c>
      <c r="M237" s="5">
        <v>689</v>
      </c>
      <c r="N237" s="5">
        <v>3</v>
      </c>
      <c r="O237" s="5">
        <v>1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</row>
    <row r="238">
      <c r="A238" s="20" t="s">
        <v>3091</v>
      </c>
      <c r="B238" s="13" t="str">
        <f>HYPERLINK("http://www.wimp.com/hugedive/","http://www.wimp.com/hugedive/")</f>
        <v>http://www.wimp.com/hugedive/</v>
      </c>
      <c r="C238" s="5">
        <v>27</v>
      </c>
      <c r="D238" s="5" t="s">
        <v>219</v>
      </c>
      <c r="E238" s="5" t="s">
        <v>219</v>
      </c>
      <c r="F238" s="5"/>
      <c r="G238" s="5" t="s">
        <v>219</v>
      </c>
      <c r="H238" s="5"/>
      <c r="I238" s="5" t="s">
        <v>219</v>
      </c>
      <c r="J238" s="5">
        <v>5</v>
      </c>
      <c r="K238" s="5">
        <v>22</v>
      </c>
      <c r="L238" s="5">
        <v>892</v>
      </c>
      <c r="M238" s="5">
        <v>4480</v>
      </c>
      <c r="N238" s="5">
        <v>32</v>
      </c>
      <c r="O238" s="5">
        <v>11</v>
      </c>
      <c r="P238" s="5">
        <v>0</v>
      </c>
      <c r="Q238" s="5">
        <v>0</v>
      </c>
      <c r="R238" s="5">
        <v>0</v>
      </c>
      <c r="S238" s="5">
        <v>1</v>
      </c>
      <c r="T238" s="5">
        <v>0</v>
      </c>
      <c r="U238" s="5">
        <v>0</v>
      </c>
    </row>
    <row r="239">
      <c r="A239" s="20" t="s">
        <v>3092</v>
      </c>
      <c r="B239" s="13" t="str">
        <f>HYPERLINK("http://www.wimp.com/theego/","http://www.wimp.com/theego/")</f>
        <v>http://www.wimp.com/theego/</v>
      </c>
      <c r="C239" s="5">
        <v>22</v>
      </c>
      <c r="D239" s="5" t="s">
        <v>219</v>
      </c>
      <c r="E239" s="5" t="s">
        <v>219</v>
      </c>
      <c r="F239" s="5"/>
      <c r="G239" s="5" t="s">
        <v>219</v>
      </c>
      <c r="H239" s="5"/>
      <c r="I239" s="5" t="s">
        <v>219</v>
      </c>
      <c r="J239" s="5">
        <v>348</v>
      </c>
      <c r="K239" s="5">
        <v>837</v>
      </c>
      <c r="L239" s="5">
        <v>12317</v>
      </c>
      <c r="M239" s="5">
        <v>56843</v>
      </c>
      <c r="N239" s="5">
        <v>380</v>
      </c>
      <c r="O239" s="5">
        <v>41</v>
      </c>
      <c r="P239" s="5">
        <v>16</v>
      </c>
      <c r="Q239" s="5">
        <v>16</v>
      </c>
      <c r="R239" s="5">
        <v>21</v>
      </c>
      <c r="S239" s="5">
        <v>12</v>
      </c>
      <c r="T239" s="5">
        <v>31157</v>
      </c>
      <c r="U239" s="5">
        <v>0</v>
      </c>
    </row>
    <row r="240">
      <c r="A240" s="20" t="s">
        <v>3093</v>
      </c>
      <c r="B240" s="13" t="str">
        <f>HYPERLINK("http://www.wimp.com/fungigrow/","http://www.wimp.com/fungigrow/")</f>
        <v>http://www.wimp.com/fungigrow/</v>
      </c>
      <c r="C240" s="5">
        <v>33</v>
      </c>
      <c r="D240" s="5" t="s">
        <v>219</v>
      </c>
      <c r="E240" s="5" t="s">
        <v>218</v>
      </c>
      <c r="F240" s="5"/>
      <c r="G240" s="5" t="s">
        <v>219</v>
      </c>
      <c r="H240" s="5"/>
      <c r="I240" s="5" t="s">
        <v>219</v>
      </c>
      <c r="J240" s="5">
        <v>350</v>
      </c>
      <c r="K240" s="5">
        <v>572</v>
      </c>
      <c r="L240" s="5">
        <v>486</v>
      </c>
      <c r="M240" s="5">
        <v>3560</v>
      </c>
      <c r="N240" s="5">
        <v>42</v>
      </c>
      <c r="O240" s="5">
        <v>8</v>
      </c>
      <c r="P240" s="5">
        <v>0</v>
      </c>
      <c r="Q240" s="5">
        <v>0</v>
      </c>
      <c r="R240" s="5">
        <v>1</v>
      </c>
      <c r="S240" s="5">
        <v>0</v>
      </c>
      <c r="T240" s="5">
        <v>0</v>
      </c>
      <c r="U240" s="5">
        <v>0</v>
      </c>
    </row>
    <row r="241">
      <c r="A241" s="20" t="s">
        <v>3094</v>
      </c>
      <c r="B241" s="13" t="str">
        <f>HYPERLINK("http://www.wimp.com/christmassplits/","http://www.wimp.com/christmassplits/")</f>
        <v>http://www.wimp.com/christmassplits/</v>
      </c>
      <c r="C241" s="5">
        <v>54</v>
      </c>
      <c r="D241" s="5" t="s">
        <v>219</v>
      </c>
      <c r="E241" s="5" t="s">
        <v>219</v>
      </c>
      <c r="F241" s="5"/>
      <c r="G241" s="5" t="s">
        <v>219</v>
      </c>
      <c r="H241" s="5"/>
      <c r="I241" s="5" t="s">
        <v>219</v>
      </c>
      <c r="J241" s="5">
        <v>3236</v>
      </c>
      <c r="K241" s="5">
        <v>3518</v>
      </c>
      <c r="L241" s="5">
        <v>2362</v>
      </c>
      <c r="M241" s="5">
        <v>10204</v>
      </c>
      <c r="N241" s="5">
        <v>90</v>
      </c>
      <c r="O241" s="5">
        <v>24</v>
      </c>
      <c r="P241" s="5">
        <v>0</v>
      </c>
      <c r="Q241" s="5">
        <v>0</v>
      </c>
      <c r="R241" s="5">
        <v>17</v>
      </c>
      <c r="S241" s="5">
        <v>1</v>
      </c>
      <c r="T241" s="5">
        <v>0</v>
      </c>
      <c r="U241" s="5">
        <v>0</v>
      </c>
    </row>
    <row r="242">
      <c r="A242" s="20" t="s">
        <v>3095</v>
      </c>
      <c r="B242" s="13" t="str">
        <f>HYPERLINK("http://www.wimp.com/thoselips/","http://www.wimp.com/thoselips/")</f>
        <v>http://www.wimp.com/thoselips/</v>
      </c>
      <c r="C242" s="5">
        <v>13</v>
      </c>
      <c r="D242" s="5" t="s">
        <v>219</v>
      </c>
      <c r="E242" s="5" t="s">
        <v>219</v>
      </c>
      <c r="F242" s="5"/>
      <c r="G242" s="5" t="s">
        <v>219</v>
      </c>
      <c r="H242" s="5"/>
      <c r="I242" s="5" t="s">
        <v>219</v>
      </c>
      <c r="J242" s="5">
        <v>4</v>
      </c>
      <c r="K242" s="5">
        <v>7</v>
      </c>
      <c r="L242" s="5">
        <v>1983</v>
      </c>
      <c r="M242" s="5">
        <v>9635</v>
      </c>
      <c r="N242" s="5">
        <v>80</v>
      </c>
      <c r="O242" s="5">
        <v>14</v>
      </c>
      <c r="P242" s="5">
        <v>0</v>
      </c>
      <c r="Q242" s="5">
        <v>15</v>
      </c>
      <c r="R242" s="5">
        <v>0</v>
      </c>
      <c r="S242" s="5">
        <v>1</v>
      </c>
      <c r="T242" s="5">
        <v>0</v>
      </c>
      <c r="U242" s="5">
        <v>0</v>
      </c>
    </row>
    <row r="243">
      <c r="A243" s="20" t="s">
        <v>3096</v>
      </c>
      <c r="B243" s="13" t="str">
        <f>HYPERLINK("http://www.wimp.com/percussioncover/","http://www.wimp.com/percussioncover/")</f>
        <v>http://www.wimp.com/percussioncover/</v>
      </c>
      <c r="C243" s="5">
        <v>63</v>
      </c>
      <c r="D243" s="5" t="s">
        <v>219</v>
      </c>
      <c r="E243" s="5" t="s">
        <v>219</v>
      </c>
      <c r="F243" s="5"/>
      <c r="G243" s="5" t="s">
        <v>219</v>
      </c>
      <c r="H243" s="5"/>
      <c r="I243" s="5" t="s">
        <v>219</v>
      </c>
      <c r="J243" s="5">
        <v>1121</v>
      </c>
      <c r="K243" s="5">
        <v>1441</v>
      </c>
      <c r="L243" s="5">
        <v>526</v>
      </c>
      <c r="M243" s="5">
        <v>4117</v>
      </c>
      <c r="N243" s="5">
        <v>39</v>
      </c>
      <c r="O243" s="5">
        <v>43</v>
      </c>
      <c r="P243" s="5">
        <v>0</v>
      </c>
      <c r="Q243" s="5">
        <v>0</v>
      </c>
      <c r="R243" s="5">
        <v>4</v>
      </c>
      <c r="S243" s="5">
        <v>1</v>
      </c>
      <c r="T243" s="5">
        <v>0</v>
      </c>
      <c r="U243" s="5">
        <v>0</v>
      </c>
    </row>
    <row r="244">
      <c r="A244" s="20" t="s">
        <v>3097</v>
      </c>
      <c r="B244" s="13" t="str">
        <f>HYPERLINK("http://www.wimp.com/imperialmeasurements/","http://www.wimp.com/imperialmeasurements/")</f>
        <v>http://www.wimp.com/imperialmeasurements/</v>
      </c>
      <c r="C244" s="5">
        <v>67</v>
      </c>
      <c r="D244" s="5" t="s">
        <v>219</v>
      </c>
      <c r="E244" s="5" t="s">
        <v>219</v>
      </c>
      <c r="F244" s="5"/>
      <c r="G244" s="5" t="s">
        <v>219</v>
      </c>
      <c r="H244" s="5"/>
      <c r="I244" s="5" t="s">
        <v>219</v>
      </c>
      <c r="J244" s="5">
        <v>1895</v>
      </c>
      <c r="K244" s="5">
        <v>2084</v>
      </c>
      <c r="L244" s="5">
        <v>2031</v>
      </c>
      <c r="M244" s="5">
        <v>12546</v>
      </c>
      <c r="N244" s="5">
        <v>54</v>
      </c>
      <c r="O244" s="5">
        <v>1</v>
      </c>
      <c r="P244" s="5">
        <v>0</v>
      </c>
      <c r="Q244" s="5">
        <v>4</v>
      </c>
      <c r="R244" s="5">
        <v>0</v>
      </c>
      <c r="S244" s="5">
        <v>0</v>
      </c>
      <c r="T244" s="5">
        <v>11</v>
      </c>
      <c r="U244" s="5">
        <v>0</v>
      </c>
    </row>
    <row r="245">
      <c r="A245" s="20" t="s">
        <v>3098</v>
      </c>
      <c r="B245" s="13" t="str">
        <f>HYPERLINK("http://www.wimp.com/singledime/","http://www.wimp.com/singledime/")</f>
        <v>http://www.wimp.com/singledime/</v>
      </c>
      <c r="C245" s="5">
        <v>42</v>
      </c>
      <c r="D245" s="5" t="s">
        <v>219</v>
      </c>
      <c r="E245" s="5" t="s">
        <v>219</v>
      </c>
      <c r="F245" s="5"/>
      <c r="G245" s="5" t="s">
        <v>219</v>
      </c>
      <c r="H245" s="5"/>
      <c r="I245" s="5" t="s">
        <v>219</v>
      </c>
      <c r="J245" s="5">
        <v>612</v>
      </c>
      <c r="K245" s="5">
        <v>580</v>
      </c>
      <c r="L245" s="5">
        <v>2506</v>
      </c>
      <c r="M245" s="5">
        <v>11021</v>
      </c>
      <c r="N245" s="5">
        <v>56</v>
      </c>
      <c r="O245" s="5">
        <v>68</v>
      </c>
      <c r="P245" s="5">
        <v>0</v>
      </c>
      <c r="Q245" s="5">
        <v>1</v>
      </c>
      <c r="R245" s="5">
        <v>4</v>
      </c>
      <c r="S245" s="5">
        <v>1</v>
      </c>
      <c r="T245" s="5">
        <v>9062</v>
      </c>
      <c r="U245" s="5">
        <v>0</v>
      </c>
    </row>
    <row r="246">
      <c r="A246" s="20" t="s">
        <v>3099</v>
      </c>
      <c r="B246" s="13" t="str">
        <f>HYPERLINK("http://www.wimp.com/amazingtricks/","http://www.wimp.com/amazingtricks/")</f>
        <v>http://www.wimp.com/amazingtricks/</v>
      </c>
      <c r="C246" s="5">
        <v>47</v>
      </c>
      <c r="D246" s="5" t="s">
        <v>219</v>
      </c>
      <c r="E246" s="5" t="s">
        <v>219</v>
      </c>
      <c r="F246" s="5"/>
      <c r="G246" s="5" t="s">
        <v>219</v>
      </c>
      <c r="H246" s="5"/>
      <c r="I246" s="5" t="s">
        <v>219</v>
      </c>
      <c r="J246" s="5">
        <v>421</v>
      </c>
      <c r="K246" s="5">
        <v>935</v>
      </c>
      <c r="L246" s="5">
        <v>1254</v>
      </c>
      <c r="M246" s="5">
        <v>4757</v>
      </c>
      <c r="N246" s="5">
        <v>49</v>
      </c>
      <c r="O246" s="5">
        <v>13</v>
      </c>
      <c r="P246" s="5">
        <v>2</v>
      </c>
      <c r="Q246" s="5">
        <v>2</v>
      </c>
      <c r="R246" s="5">
        <v>0</v>
      </c>
      <c r="S246" s="5">
        <v>0</v>
      </c>
      <c r="T246" s="5">
        <v>0</v>
      </c>
      <c r="U246" s="5">
        <v>0</v>
      </c>
    </row>
    <row r="247">
      <c r="A247" s="20" t="s">
        <v>3100</v>
      </c>
      <c r="B247" s="13" t="str">
        <f>HYPERLINK("http://www.wimp.com/clearlandmines/","http://www.wimp.com/clearlandmines/")</f>
        <v>http://www.wimp.com/clearlandmines/</v>
      </c>
      <c r="C247" s="5">
        <v>75</v>
      </c>
      <c r="D247" s="5" t="s">
        <v>219</v>
      </c>
      <c r="E247" s="5" t="s">
        <v>219</v>
      </c>
      <c r="F247" s="5"/>
      <c r="G247" s="5" t="s">
        <v>219</v>
      </c>
      <c r="H247" s="5"/>
      <c r="I247" s="5" t="s">
        <v>219</v>
      </c>
      <c r="J247" s="5">
        <v>327</v>
      </c>
      <c r="K247" s="5">
        <v>284</v>
      </c>
      <c r="L247" s="5">
        <v>760</v>
      </c>
      <c r="M247" s="5">
        <v>3013</v>
      </c>
      <c r="N247" s="5">
        <v>68</v>
      </c>
      <c r="O247" s="5">
        <v>8</v>
      </c>
      <c r="P247" s="5">
        <v>2</v>
      </c>
      <c r="Q247" s="5">
        <v>2</v>
      </c>
      <c r="R247" s="5">
        <v>0</v>
      </c>
      <c r="S247" s="5">
        <v>0</v>
      </c>
      <c r="T247" s="5">
        <v>0</v>
      </c>
      <c r="U247" s="5">
        <v>0</v>
      </c>
    </row>
    <row r="248">
      <c r="A248" s="20" t="s">
        <v>3101</v>
      </c>
      <c r="B248" s="13" t="str">
        <f>HYPERLINK("http://www.wimp.com/unusualway/","http://www.wimp.com/unusualway/")</f>
        <v>http://www.wimp.com/unusualway/</v>
      </c>
      <c r="C248" s="5">
        <v>56</v>
      </c>
      <c r="D248" s="5" t="s">
        <v>219</v>
      </c>
      <c r="E248" s="5" t="s">
        <v>219</v>
      </c>
      <c r="F248" s="5"/>
      <c r="G248" s="5" t="s">
        <v>219</v>
      </c>
      <c r="H248" s="5"/>
      <c r="I248" s="5" t="s">
        <v>219</v>
      </c>
      <c r="J248" s="5">
        <v>164</v>
      </c>
      <c r="K248" s="5">
        <v>307</v>
      </c>
      <c r="L248" s="5">
        <v>339</v>
      </c>
      <c r="M248" s="5">
        <v>1458</v>
      </c>
      <c r="N248" s="5">
        <v>28</v>
      </c>
      <c r="O248" s="5">
        <v>16</v>
      </c>
      <c r="P248" s="5">
        <v>0</v>
      </c>
      <c r="Q248" s="5">
        <v>0</v>
      </c>
      <c r="R248" s="5">
        <v>0</v>
      </c>
      <c r="S248" s="5">
        <v>1</v>
      </c>
      <c r="T248" s="5">
        <v>19</v>
      </c>
      <c r="U248" s="5">
        <v>0</v>
      </c>
    </row>
    <row r="249">
      <c r="A249" s="20" t="s">
        <v>3102</v>
      </c>
      <c r="B249" s="13" t="str">
        <f>HYPERLINK("http://www.wimp.com/errorsong/","http://www.wimp.com/errorsong/")</f>
        <v>http://www.wimp.com/errorsong/</v>
      </c>
      <c r="C249" s="5">
        <v>47</v>
      </c>
      <c r="D249" s="5" t="s">
        <v>219</v>
      </c>
      <c r="E249" s="5" t="s">
        <v>219</v>
      </c>
      <c r="F249" s="5"/>
      <c r="G249" s="5" t="s">
        <v>219</v>
      </c>
      <c r="H249" s="5"/>
      <c r="I249" s="5" t="s">
        <v>219</v>
      </c>
      <c r="J249" s="5">
        <v>581</v>
      </c>
      <c r="K249" s="5">
        <v>1170</v>
      </c>
      <c r="L249" s="5">
        <v>193</v>
      </c>
      <c r="M249" s="5">
        <v>1234</v>
      </c>
      <c r="N249" s="5">
        <v>17</v>
      </c>
      <c r="O249" s="5">
        <v>4</v>
      </c>
      <c r="P249" s="5">
        <v>1</v>
      </c>
      <c r="Q249" s="5">
        <v>1</v>
      </c>
      <c r="R249" s="5">
        <v>0</v>
      </c>
      <c r="S249" s="5">
        <v>0</v>
      </c>
      <c r="T249" s="5">
        <v>0</v>
      </c>
      <c r="U249" s="5">
        <v>0</v>
      </c>
    </row>
    <row r="250">
      <c r="A250" s="20" t="s">
        <v>3103</v>
      </c>
      <c r="B250" s="13" t="str">
        <f>HYPERLINK("http://www.wimp.com/whitehat/","http://www.wimp.com/whitehat/")</f>
        <v>http://www.wimp.com/whitehat/</v>
      </c>
      <c r="C250" s="5">
        <v>52</v>
      </c>
      <c r="D250" s="5" t="s">
        <v>219</v>
      </c>
      <c r="E250" s="5" t="s">
        <v>219</v>
      </c>
      <c r="F250" s="5"/>
      <c r="G250" s="5" t="s">
        <v>219</v>
      </c>
      <c r="H250" s="5"/>
      <c r="I250" s="5" t="s">
        <v>219</v>
      </c>
      <c r="J250" s="5">
        <v>7326</v>
      </c>
      <c r="K250" s="5">
        <v>1765</v>
      </c>
      <c r="L250" s="5">
        <v>325</v>
      </c>
      <c r="M250" s="5">
        <v>1162</v>
      </c>
      <c r="N250" s="5">
        <v>21</v>
      </c>
      <c r="O250" s="5">
        <v>0</v>
      </c>
      <c r="P250" s="5">
        <v>0</v>
      </c>
      <c r="Q250" s="5">
        <v>0</v>
      </c>
      <c r="R250" s="5">
        <v>0</v>
      </c>
      <c r="S250" s="5">
        <v>1</v>
      </c>
      <c r="T250" s="5">
        <v>172</v>
      </c>
      <c r="U250" s="5">
        <v>0</v>
      </c>
    </row>
    <row r="251">
      <c r="A251" s="20" t="s">
        <v>3104</v>
      </c>
      <c r="B251" s="13" t="str">
        <f>HYPERLINK("http://www.wimp.com/singsbuttercup/","http://www.wimp.com/singsbuttercup/")</f>
        <v>http://www.wimp.com/singsbuttercup/</v>
      </c>
      <c r="C251" s="5">
        <v>64</v>
      </c>
      <c r="D251" s="5" t="s">
        <v>219</v>
      </c>
      <c r="E251" s="5" t="s">
        <v>219</v>
      </c>
      <c r="F251" s="5"/>
      <c r="G251" s="5" t="s">
        <v>219</v>
      </c>
      <c r="H251" s="5"/>
      <c r="I251" s="5" t="s">
        <v>219</v>
      </c>
      <c r="J251" s="5">
        <v>45967</v>
      </c>
      <c r="K251" s="5">
        <v>21027</v>
      </c>
      <c r="L251" s="5">
        <v>266</v>
      </c>
      <c r="M251" s="5">
        <v>1115</v>
      </c>
      <c r="N251" s="5">
        <v>5</v>
      </c>
      <c r="O251" s="5">
        <v>0</v>
      </c>
      <c r="P251" s="5">
        <v>0</v>
      </c>
      <c r="Q251" s="5">
        <v>0</v>
      </c>
      <c r="R251" s="5">
        <v>3</v>
      </c>
      <c r="S251" s="5">
        <v>0</v>
      </c>
      <c r="T251" s="5">
        <v>0</v>
      </c>
      <c r="U251" s="5">
        <v>0</v>
      </c>
    </row>
    <row r="252">
      <c r="A252" s="20" t="s">
        <v>3105</v>
      </c>
      <c r="B252" s="13" t="str">
        <f>HYPERLINK("http://www.wimp.com/guypen/","http://www.wimp.com/guypen/")</f>
        <v>http://www.wimp.com/guypen/</v>
      </c>
      <c r="C252" s="5">
        <v>24</v>
      </c>
      <c r="D252" s="5" t="s">
        <v>219</v>
      </c>
      <c r="E252" s="5" t="s">
        <v>219</v>
      </c>
      <c r="F252" s="5"/>
      <c r="G252" s="5" t="s">
        <v>219</v>
      </c>
      <c r="H252" s="5"/>
      <c r="I252" s="5" t="s">
        <v>219</v>
      </c>
      <c r="J252" s="5">
        <v>545</v>
      </c>
      <c r="K252" s="5">
        <v>707</v>
      </c>
      <c r="L252" s="5">
        <v>338</v>
      </c>
      <c r="M252" s="5">
        <v>1029</v>
      </c>
      <c r="N252" s="5">
        <v>7</v>
      </c>
      <c r="O252" s="5">
        <v>0</v>
      </c>
      <c r="P252" s="5">
        <v>2</v>
      </c>
      <c r="Q252" s="5">
        <v>2</v>
      </c>
      <c r="R252" s="5">
        <v>1</v>
      </c>
      <c r="S252" s="5">
        <v>1</v>
      </c>
      <c r="T252" s="5">
        <v>0</v>
      </c>
      <c r="U252" s="5">
        <v>0</v>
      </c>
    </row>
    <row r="253">
      <c r="A253" s="20" t="s">
        <v>3106</v>
      </c>
      <c r="B253" s="13" t="str">
        <f>HYPERLINK("http://www.wimp.com/bestcribs/","http://www.wimp.com/bestcribs/")</f>
        <v>http://www.wimp.com/bestcribs/</v>
      </c>
      <c r="C253" s="5">
        <v>38</v>
      </c>
      <c r="D253" s="5" t="s">
        <v>219</v>
      </c>
      <c r="E253" s="5" t="s">
        <v>219</v>
      </c>
      <c r="F253" s="5"/>
      <c r="G253" s="5" t="s">
        <v>219</v>
      </c>
      <c r="H253" s="5"/>
      <c r="I253" s="5" t="s">
        <v>219</v>
      </c>
      <c r="J253" s="5">
        <v>2064</v>
      </c>
      <c r="K253" s="5">
        <v>1925</v>
      </c>
      <c r="L253" s="5">
        <v>917</v>
      </c>
      <c r="M253" s="5">
        <v>3076</v>
      </c>
      <c r="N253" s="5">
        <v>16</v>
      </c>
      <c r="O253" s="5">
        <v>1</v>
      </c>
      <c r="P253" s="5">
        <v>0</v>
      </c>
      <c r="Q253" s="5">
        <v>0</v>
      </c>
      <c r="R253" s="5">
        <v>1</v>
      </c>
      <c r="S253" s="5">
        <v>0</v>
      </c>
      <c r="T253" s="5">
        <v>0</v>
      </c>
      <c r="U253" s="5">
        <v>0</v>
      </c>
    </row>
    <row r="254">
      <c r="A254" s="20" t="s">
        <v>3107</v>
      </c>
      <c r="B254" s="13" t="str">
        <f>HYPERLINK("http://www.wimp.com/bikechange/","http://www.wimp.com/bikechange/")</f>
        <v>http://www.wimp.com/bikechange/</v>
      </c>
      <c r="C254" s="5">
        <v>27</v>
      </c>
      <c r="D254" s="5" t="s">
        <v>219</v>
      </c>
      <c r="E254" s="5" t="s">
        <v>219</v>
      </c>
      <c r="F254" s="5"/>
      <c r="G254" s="5" t="s">
        <v>219</v>
      </c>
      <c r="H254" s="5"/>
      <c r="I254" s="5" t="s">
        <v>219</v>
      </c>
      <c r="J254" s="5">
        <v>757</v>
      </c>
      <c r="K254" s="5">
        <v>786</v>
      </c>
      <c r="L254" s="5">
        <v>526</v>
      </c>
      <c r="M254" s="5">
        <v>2170</v>
      </c>
      <c r="N254" s="5">
        <v>34</v>
      </c>
      <c r="O254" s="5">
        <v>12</v>
      </c>
      <c r="P254" s="5">
        <v>0</v>
      </c>
      <c r="Q254" s="5">
        <v>0</v>
      </c>
      <c r="R254" s="5">
        <v>0</v>
      </c>
      <c r="S254" s="5">
        <v>0</v>
      </c>
      <c r="T254" s="5">
        <v>5</v>
      </c>
      <c r="U254" s="5">
        <v>0</v>
      </c>
    </row>
    <row r="255">
      <c r="A255" s="20" t="s">
        <v>3108</v>
      </c>
      <c r="B255" s="13" t="str">
        <f>HYPERLINK("http://www.wimp.com/ravenspeak/","http://www.wimp.com/ravenspeak/")</f>
        <v>http://www.wimp.com/ravenspeak/</v>
      </c>
      <c r="C255" s="5">
        <v>36</v>
      </c>
      <c r="D255" s="5" t="s">
        <v>219</v>
      </c>
      <c r="E255" s="5" t="s">
        <v>218</v>
      </c>
      <c r="F255" s="5"/>
      <c r="G255" s="5" t="s">
        <v>219</v>
      </c>
      <c r="H255" s="5"/>
      <c r="I255" s="5" t="s">
        <v>219</v>
      </c>
      <c r="J255" s="5">
        <v>520</v>
      </c>
      <c r="K255" s="5">
        <v>499</v>
      </c>
      <c r="L255" s="5">
        <v>353</v>
      </c>
      <c r="M255" s="5">
        <v>2114</v>
      </c>
      <c r="N255" s="5">
        <v>14</v>
      </c>
      <c r="O255" s="5">
        <v>11</v>
      </c>
      <c r="P255" s="5">
        <v>0</v>
      </c>
      <c r="Q255" s="5">
        <v>0</v>
      </c>
      <c r="R255" s="5">
        <v>1</v>
      </c>
      <c r="S255" s="5">
        <v>0</v>
      </c>
      <c r="T255" s="5">
        <v>0</v>
      </c>
      <c r="U255" s="5">
        <v>0</v>
      </c>
    </row>
    <row r="256">
      <c r="A256" s="20" t="s">
        <v>3109</v>
      </c>
      <c r="B256" s="13" t="str">
        <f>HYPERLINK("http://www.wimp.com/skydiverrescued/","http://www.wimp.com/skydiverrescued/")</f>
        <v>http://www.wimp.com/skydiverrescued/</v>
      </c>
      <c r="C256" s="5">
        <v>62</v>
      </c>
      <c r="D256" s="5" t="s">
        <v>219</v>
      </c>
      <c r="E256" s="5" t="s">
        <v>219</v>
      </c>
      <c r="F256" s="5"/>
      <c r="G256" s="5" t="s">
        <v>219</v>
      </c>
      <c r="H256" s="5"/>
      <c r="I256" s="5" t="s">
        <v>219</v>
      </c>
      <c r="J256" s="5">
        <v>574</v>
      </c>
      <c r="K256" s="5">
        <v>587</v>
      </c>
      <c r="L256" s="5">
        <v>3447</v>
      </c>
      <c r="M256" s="5">
        <v>19712</v>
      </c>
      <c r="N256" s="5">
        <v>222</v>
      </c>
      <c r="O256" s="5">
        <v>23</v>
      </c>
      <c r="P256" s="5">
        <v>9</v>
      </c>
      <c r="Q256" s="5">
        <v>9</v>
      </c>
      <c r="R256" s="5">
        <v>2</v>
      </c>
      <c r="S256" s="5">
        <v>0</v>
      </c>
      <c r="T256" s="5">
        <v>77</v>
      </c>
      <c r="U256" s="5">
        <v>0</v>
      </c>
    </row>
    <row r="257">
      <c r="A257" s="20" t="s">
        <v>3110</v>
      </c>
      <c r="B257" s="13" t="str">
        <f>HYPERLINK("http://www.wimp.com/herodog/","http://www.wimp.com/herodog/")</f>
        <v>http://www.wimp.com/herodog/</v>
      </c>
      <c r="C257" s="5">
        <v>37</v>
      </c>
      <c r="D257" s="5" t="s">
        <v>219</v>
      </c>
      <c r="E257" s="5" t="s">
        <v>219</v>
      </c>
      <c r="F257" s="5"/>
      <c r="G257" s="5" t="s">
        <v>219</v>
      </c>
      <c r="H257" s="5"/>
      <c r="I257" s="5" t="s">
        <v>219</v>
      </c>
      <c r="J257" s="5">
        <v>30467</v>
      </c>
      <c r="K257" s="5">
        <v>20300</v>
      </c>
      <c r="L257" s="5">
        <v>450</v>
      </c>
      <c r="M257" s="5">
        <v>1406</v>
      </c>
      <c r="N257" s="5">
        <v>16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</row>
    <row r="258">
      <c r="A258" s="20" t="s">
        <v>3111</v>
      </c>
      <c r="B258" s="13" t="str">
        <f>HYPERLINK("http://www.wimp.com/herosaves/","http://www.wimp.com/herosaves/")</f>
        <v>http://www.wimp.com/herosaves/</v>
      </c>
      <c r="C258" s="5">
        <v>45</v>
      </c>
      <c r="D258" s="5" t="s">
        <v>219</v>
      </c>
      <c r="E258" s="5" t="s">
        <v>219</v>
      </c>
      <c r="F258" s="5"/>
      <c r="G258" s="5" t="s">
        <v>219</v>
      </c>
      <c r="H258" s="5"/>
      <c r="I258" s="5" t="s">
        <v>219</v>
      </c>
      <c r="J258" s="5">
        <v>1923</v>
      </c>
      <c r="K258" s="5">
        <v>1022</v>
      </c>
      <c r="L258" s="5">
        <v>708</v>
      </c>
      <c r="M258" s="5">
        <v>4056</v>
      </c>
      <c r="N258" s="5">
        <v>69</v>
      </c>
      <c r="O258" s="5">
        <v>15</v>
      </c>
      <c r="P258" s="5">
        <v>4</v>
      </c>
      <c r="Q258" s="5">
        <v>4</v>
      </c>
      <c r="R258" s="5">
        <v>0</v>
      </c>
      <c r="S258" s="5">
        <v>2</v>
      </c>
      <c r="T258" s="5">
        <v>0</v>
      </c>
      <c r="U258" s="5">
        <v>0</v>
      </c>
    </row>
    <row r="259">
      <c r="A259" s="20" t="s">
        <v>3112</v>
      </c>
      <c r="B259" s="13" t="str">
        <f>HYPERLINK("http://www.wimp.com/mannequinprank/","http://www.wimp.com/mannequinprank/")</f>
        <v>http://www.wimp.com/mannequinprank/</v>
      </c>
      <c r="C259" s="5">
        <v>47</v>
      </c>
      <c r="D259" s="5" t="s">
        <v>219</v>
      </c>
      <c r="E259" s="5" t="s">
        <v>219</v>
      </c>
      <c r="F259" s="5"/>
      <c r="G259" s="5" t="s">
        <v>219</v>
      </c>
      <c r="H259" s="5"/>
      <c r="I259" s="5" t="s">
        <v>219</v>
      </c>
      <c r="J259" s="5">
        <v>756</v>
      </c>
      <c r="K259" s="5">
        <v>2318</v>
      </c>
      <c r="L259" s="5">
        <v>158</v>
      </c>
      <c r="M259" s="5">
        <v>827</v>
      </c>
      <c r="N259" s="5">
        <v>3</v>
      </c>
      <c r="O259" s="5">
        <v>0</v>
      </c>
      <c r="P259" s="5">
        <v>0</v>
      </c>
      <c r="Q259" s="5">
        <v>0</v>
      </c>
      <c r="R259" s="5">
        <v>1</v>
      </c>
      <c r="S259" s="5">
        <v>4</v>
      </c>
      <c r="T259" s="5">
        <v>0</v>
      </c>
      <c r="U259" s="5">
        <v>0</v>
      </c>
    </row>
    <row r="260">
      <c r="A260" s="20" t="s">
        <v>3113</v>
      </c>
      <c r="B260" s="13" t="str">
        <f>HYPERLINK("http://www.wimp.com/seekview/","http://www.wimp.com/seekview/")</f>
        <v>http://www.wimp.com/seekview/</v>
      </c>
      <c r="C260" s="5">
        <v>47</v>
      </c>
      <c r="D260" s="5" t="s">
        <v>219</v>
      </c>
      <c r="E260" s="5" t="s">
        <v>219</v>
      </c>
      <c r="F260" s="5"/>
      <c r="G260" s="5" t="s">
        <v>219</v>
      </c>
      <c r="H260" s="5"/>
      <c r="I260" s="5" t="s">
        <v>219</v>
      </c>
      <c r="J260" s="5">
        <v>1855</v>
      </c>
      <c r="K260" s="5">
        <v>1744</v>
      </c>
      <c r="L260" s="5">
        <v>176</v>
      </c>
      <c r="M260" s="5">
        <v>1198</v>
      </c>
      <c r="N260" s="5">
        <v>18</v>
      </c>
      <c r="O260" s="5">
        <v>2</v>
      </c>
      <c r="P260" s="5">
        <v>0</v>
      </c>
      <c r="Q260" s="5">
        <v>0</v>
      </c>
      <c r="R260" s="5">
        <v>0</v>
      </c>
      <c r="S260" s="5">
        <v>0</v>
      </c>
      <c r="T260" s="5">
        <v>2</v>
      </c>
      <c r="U260" s="5">
        <v>0</v>
      </c>
    </row>
    <row r="261">
      <c r="A261" s="20" t="s">
        <v>3114</v>
      </c>
      <c r="B261" s="13" t="str">
        <f>HYPERLINK("http://www.wimp.com/highdiving/","http://www.wimp.com/highdiving/")</f>
        <v>http://www.wimp.com/highdiving/</v>
      </c>
      <c r="C261" s="5">
        <v>23</v>
      </c>
      <c r="D261" s="5" t="s">
        <v>219</v>
      </c>
      <c r="E261" s="5" t="s">
        <v>219</v>
      </c>
      <c r="F261" s="5"/>
      <c r="G261" s="5" t="s">
        <v>219</v>
      </c>
      <c r="H261" s="5"/>
      <c r="I261" s="5" t="s">
        <v>219</v>
      </c>
      <c r="J261" s="5">
        <v>8727</v>
      </c>
      <c r="K261" s="5">
        <v>6975</v>
      </c>
      <c r="L261" s="5">
        <v>689</v>
      </c>
      <c r="M261" s="5">
        <v>4165</v>
      </c>
      <c r="N261" s="5">
        <v>27</v>
      </c>
      <c r="O261" s="5">
        <v>8</v>
      </c>
      <c r="P261" s="5">
        <v>0</v>
      </c>
      <c r="Q261" s="5">
        <v>12</v>
      </c>
      <c r="R261" s="5">
        <v>2</v>
      </c>
      <c r="S261" s="5">
        <v>1</v>
      </c>
      <c r="T261" s="5">
        <v>0</v>
      </c>
      <c r="U261" s="5">
        <v>0</v>
      </c>
    </row>
    <row r="262">
      <c r="A262" s="20" t="s">
        <v>3115</v>
      </c>
      <c r="B262" s="13" t="str">
        <f>HYPERLINK("http://www.wimp.com/firstkiss/","http://www.wimp.com/firstkiss/")</f>
        <v>http://www.wimp.com/firstkiss/</v>
      </c>
      <c r="C262" s="5">
        <v>27</v>
      </c>
      <c r="D262" s="5" t="s">
        <v>219</v>
      </c>
      <c r="E262" s="5" t="s">
        <v>219</v>
      </c>
      <c r="F262" s="5"/>
      <c r="G262" s="5" t="s">
        <v>219</v>
      </c>
      <c r="H262" s="5"/>
      <c r="I262" s="5" t="s">
        <v>219</v>
      </c>
      <c r="J262" s="5">
        <v>3255</v>
      </c>
      <c r="K262" s="5">
        <v>3747</v>
      </c>
      <c r="L262" s="5">
        <v>588</v>
      </c>
      <c r="M262" s="5">
        <v>2758</v>
      </c>
      <c r="N262" s="5">
        <v>31</v>
      </c>
      <c r="O262" s="5">
        <v>0</v>
      </c>
      <c r="P262" s="5">
        <v>0</v>
      </c>
      <c r="Q262" s="5">
        <v>0</v>
      </c>
      <c r="R262" s="5">
        <v>1</v>
      </c>
      <c r="S262" s="5">
        <v>1</v>
      </c>
      <c r="T262" s="5">
        <v>100</v>
      </c>
      <c r="U262" s="5">
        <v>0</v>
      </c>
    </row>
    <row r="263">
      <c r="A263" s="20" t="s">
        <v>3116</v>
      </c>
      <c r="B263" s="13" t="str">
        <f>HYPERLINK("http://www.wimp.com/controlleddemolition/","http://www.wimp.com/controlleddemolition/")</f>
        <v>http://www.wimp.com/controlleddemolition/</v>
      </c>
      <c r="C263" s="5">
        <v>45</v>
      </c>
      <c r="D263" s="5" t="s">
        <v>219</v>
      </c>
      <c r="E263" s="5" t="s">
        <v>219</v>
      </c>
      <c r="F263" s="5"/>
      <c r="G263" s="5" t="s">
        <v>219</v>
      </c>
      <c r="H263" s="5"/>
      <c r="I263" s="5" t="s">
        <v>219</v>
      </c>
      <c r="J263" s="5">
        <v>34</v>
      </c>
      <c r="K263" s="5">
        <v>28</v>
      </c>
      <c r="L263" s="5">
        <v>3454</v>
      </c>
      <c r="M263" s="5">
        <v>14470</v>
      </c>
      <c r="N263" s="5">
        <v>242</v>
      </c>
      <c r="O263" s="5">
        <v>49</v>
      </c>
      <c r="P263" s="5">
        <v>0</v>
      </c>
      <c r="Q263" s="5">
        <v>0</v>
      </c>
      <c r="R263" s="5">
        <v>24</v>
      </c>
      <c r="S263" s="5">
        <v>0</v>
      </c>
      <c r="T263" s="5">
        <v>0</v>
      </c>
      <c r="U263" s="5">
        <v>0</v>
      </c>
    </row>
    <row r="264">
      <c r="A264" s="20" t="s">
        <v>3117</v>
      </c>
      <c r="B264" s="13" t="str">
        <f>HYPERLINK("http://www.wimp.com/robotichands/","http://www.wimp.com/robotichands/")</f>
        <v>http://www.wimp.com/robotichands/</v>
      </c>
      <c r="C264" s="5">
        <v>27</v>
      </c>
      <c r="D264" s="5" t="s">
        <v>219</v>
      </c>
      <c r="E264" s="5" t="s">
        <v>219</v>
      </c>
      <c r="F264" s="5"/>
      <c r="G264" s="5" t="s">
        <v>219</v>
      </c>
      <c r="H264" s="5"/>
      <c r="I264" s="5" t="s">
        <v>219</v>
      </c>
      <c r="J264" s="5">
        <v>32</v>
      </c>
      <c r="K264" s="5">
        <v>130</v>
      </c>
      <c r="L264" s="5">
        <v>119</v>
      </c>
      <c r="M264" s="5">
        <v>354</v>
      </c>
      <c r="N264" s="5">
        <v>3</v>
      </c>
      <c r="O264" s="5">
        <v>6</v>
      </c>
      <c r="P264" s="5">
        <v>0</v>
      </c>
      <c r="Q264" s="5">
        <v>0</v>
      </c>
      <c r="R264" s="5">
        <v>0</v>
      </c>
      <c r="S264" s="5">
        <v>0</v>
      </c>
      <c r="T264" s="5">
        <v>2183</v>
      </c>
      <c r="U264" s="5">
        <v>0</v>
      </c>
    </row>
    <row r="265">
      <c r="A265" s="20" t="s">
        <v>3118</v>
      </c>
      <c r="B265" s="13" t="str">
        <f>HYPERLINK("http://www.wimp.com/catshowers/","http://www.wimp.com/catshowers/")</f>
        <v>http://www.wimp.com/catshowers/</v>
      </c>
      <c r="C265" s="5">
        <v>51</v>
      </c>
      <c r="D265" s="5" t="s">
        <v>219</v>
      </c>
      <c r="E265" s="5" t="s">
        <v>219</v>
      </c>
      <c r="F265" s="5"/>
      <c r="G265" s="5" t="s">
        <v>219</v>
      </c>
      <c r="H265" s="5"/>
      <c r="I265" s="5" t="s">
        <v>219</v>
      </c>
      <c r="J265" s="5">
        <v>8810</v>
      </c>
      <c r="K265" s="5">
        <v>9314</v>
      </c>
      <c r="L265" s="5">
        <v>162</v>
      </c>
      <c r="M265" s="5">
        <v>1426</v>
      </c>
      <c r="N265" s="5">
        <v>26</v>
      </c>
      <c r="O265" s="5">
        <v>1</v>
      </c>
      <c r="P265" s="5">
        <v>0</v>
      </c>
      <c r="Q265" s="5">
        <v>0</v>
      </c>
      <c r="R265" s="5">
        <v>0</v>
      </c>
      <c r="S265" s="5">
        <v>0</v>
      </c>
      <c r="T265" s="5">
        <v>30</v>
      </c>
      <c r="U265" s="5">
        <v>0</v>
      </c>
    </row>
    <row r="266">
      <c r="A266" s="20" t="s">
        <v>3119</v>
      </c>
      <c r="B266" s="13" t="str">
        <f>HYPERLINK("http://www.wimp.com/hippohouse/","http://www.wimp.com/hippohouse/")</f>
        <v>http://www.wimp.com/hippohouse/</v>
      </c>
      <c r="C266" s="5">
        <v>30</v>
      </c>
      <c r="D266" s="5" t="s">
        <v>219</v>
      </c>
      <c r="E266" s="5" t="s">
        <v>219</v>
      </c>
      <c r="F266" s="5"/>
      <c r="G266" s="5" t="s">
        <v>219</v>
      </c>
      <c r="H266" s="5"/>
      <c r="I266" s="5" t="s">
        <v>219</v>
      </c>
      <c r="J266" s="5">
        <v>3176</v>
      </c>
      <c r="K266" s="5">
        <v>4409</v>
      </c>
      <c r="L266" s="5">
        <v>761</v>
      </c>
      <c r="M266" s="5">
        <v>2495</v>
      </c>
      <c r="N266" s="5">
        <v>31</v>
      </c>
      <c r="O266" s="5">
        <v>2</v>
      </c>
      <c r="P266" s="5">
        <v>0</v>
      </c>
      <c r="Q266" s="5">
        <v>0</v>
      </c>
      <c r="R266" s="5">
        <v>5</v>
      </c>
      <c r="S266" s="5">
        <v>2</v>
      </c>
      <c r="T266" s="5">
        <v>0</v>
      </c>
      <c r="U266" s="5">
        <v>0</v>
      </c>
    </row>
    <row r="267">
      <c r="A267" s="20" t="s">
        <v>3120</v>
      </c>
      <c r="B267" s="13" t="str">
        <f>HYPERLINK("http://www.wimp.com/throwsstick/","http://www.wimp.com/throwsstick/")</f>
        <v>http://www.wimp.com/throwsstick/</v>
      </c>
      <c r="C267" s="5">
        <v>67</v>
      </c>
      <c r="D267" s="5" t="s">
        <v>219</v>
      </c>
      <c r="E267" s="5" t="s">
        <v>219</v>
      </c>
      <c r="F267" s="5"/>
      <c r="G267" s="5" t="s">
        <v>219</v>
      </c>
      <c r="H267" s="5"/>
      <c r="I267" s="5" t="s">
        <v>219</v>
      </c>
      <c r="J267" s="5">
        <v>2396</v>
      </c>
      <c r="K267" s="5">
        <v>1097</v>
      </c>
      <c r="L267" s="5">
        <v>136</v>
      </c>
      <c r="M267" s="5">
        <v>1016</v>
      </c>
      <c r="N267" s="5">
        <v>30</v>
      </c>
      <c r="O267" s="5">
        <v>5</v>
      </c>
      <c r="P267" s="5">
        <v>2</v>
      </c>
      <c r="Q267" s="5">
        <v>2</v>
      </c>
      <c r="R267" s="5">
        <v>7</v>
      </c>
      <c r="S267" s="5">
        <v>1</v>
      </c>
      <c r="T267" s="5">
        <v>0</v>
      </c>
      <c r="U267" s="5">
        <v>0</v>
      </c>
    </row>
    <row r="268">
      <c r="A268" s="20" t="s">
        <v>3121</v>
      </c>
      <c r="B268" s="13" t="str">
        <f>HYPERLINK("http://www.wimp.com/tomatosauce/","http://www.wimp.com/tomatosauce/")</f>
        <v>http://www.wimp.com/tomatosauce/</v>
      </c>
      <c r="C268" s="5">
        <v>24</v>
      </c>
      <c r="D268" s="5" t="s">
        <v>219</v>
      </c>
      <c r="E268" s="5" t="s">
        <v>219</v>
      </c>
      <c r="F268" s="5"/>
      <c r="G268" s="5" t="s">
        <v>219</v>
      </c>
      <c r="H268" s="5"/>
      <c r="I268" s="5" t="s">
        <v>219</v>
      </c>
      <c r="J268" s="5">
        <v>1695</v>
      </c>
      <c r="K268" s="5">
        <v>1641</v>
      </c>
      <c r="L268" s="5">
        <v>451</v>
      </c>
      <c r="M268" s="5">
        <v>1443</v>
      </c>
      <c r="N268" s="5">
        <v>9</v>
      </c>
      <c r="O268" s="5">
        <v>1</v>
      </c>
      <c r="P268" s="5">
        <v>0</v>
      </c>
      <c r="Q268" s="5">
        <v>0</v>
      </c>
      <c r="R268" s="5">
        <v>1</v>
      </c>
      <c r="S268" s="5">
        <v>5</v>
      </c>
      <c r="T268" s="5">
        <v>0</v>
      </c>
      <c r="U268" s="5">
        <v>0</v>
      </c>
    </row>
    <row r="269">
      <c r="A269" s="20" t="s">
        <v>3122</v>
      </c>
      <c r="B269" s="13" t="str">
        <f>HYPERLINK("http://www.wimp.com/differentialgear/","http://www.wimp.com/differentialgear/")</f>
        <v>http://www.wimp.com/differentialgear/</v>
      </c>
      <c r="C269" s="5">
        <v>32</v>
      </c>
      <c r="D269" s="5" t="s">
        <v>219</v>
      </c>
      <c r="E269" s="5" t="s">
        <v>219</v>
      </c>
      <c r="F269" s="5"/>
      <c r="G269" s="5" t="s">
        <v>219</v>
      </c>
      <c r="H269" s="5"/>
      <c r="I269" s="5" t="s">
        <v>219</v>
      </c>
      <c r="J269" s="5">
        <v>542</v>
      </c>
      <c r="K269" s="5">
        <v>840</v>
      </c>
      <c r="L269" s="5">
        <v>423</v>
      </c>
      <c r="M269" s="5">
        <v>1889</v>
      </c>
      <c r="N269" s="5">
        <v>29</v>
      </c>
      <c r="O269" s="5">
        <v>7</v>
      </c>
      <c r="P269" s="5">
        <v>1</v>
      </c>
      <c r="Q269" s="5">
        <v>1</v>
      </c>
      <c r="R269" s="5">
        <v>0</v>
      </c>
      <c r="S269" s="5">
        <v>0</v>
      </c>
      <c r="T269" s="5">
        <v>7</v>
      </c>
      <c r="U269" s="5">
        <v>0</v>
      </c>
    </row>
    <row r="270">
      <c r="A270" s="20" t="s">
        <v>3123</v>
      </c>
      <c r="B270" s="13" t="str">
        <f>HYPERLINK("http://www.wimp.com/skierlived/","http://www.wimp.com/skierlived/")</f>
        <v>http://www.wimp.com/skierlived/</v>
      </c>
      <c r="C270" s="5">
        <v>39</v>
      </c>
      <c r="D270" s="5" t="s">
        <v>219</v>
      </c>
      <c r="E270" s="5" t="s">
        <v>219</v>
      </c>
      <c r="F270" s="5"/>
      <c r="G270" s="5" t="s">
        <v>219</v>
      </c>
      <c r="H270" s="5"/>
      <c r="I270" s="5" t="s">
        <v>219</v>
      </c>
      <c r="J270" s="5">
        <v>410</v>
      </c>
      <c r="K270" s="5">
        <v>539</v>
      </c>
      <c r="L270" s="5">
        <v>75</v>
      </c>
      <c r="M270" s="5">
        <v>647</v>
      </c>
      <c r="N270" s="5">
        <v>8</v>
      </c>
      <c r="O270" s="5">
        <v>0</v>
      </c>
      <c r="P270" s="5">
        <v>0</v>
      </c>
      <c r="Q270" s="5">
        <v>0</v>
      </c>
      <c r="R270" s="5">
        <v>1</v>
      </c>
      <c r="S270" s="5">
        <v>4</v>
      </c>
      <c r="T270" s="5">
        <v>0</v>
      </c>
      <c r="U270" s="5">
        <v>0</v>
      </c>
    </row>
    <row r="271">
      <c r="A271" s="20" t="s">
        <v>3124</v>
      </c>
      <c r="B271" s="13" t="str">
        <f>HYPERLINK("http://www.wimp.com/engineerheart/","http://www.wimp.com/engineerheart/")</f>
        <v>http://www.wimp.com/engineerheart/</v>
      </c>
      <c r="C271" s="5">
        <v>41</v>
      </c>
      <c r="D271" s="5" t="s">
        <v>219</v>
      </c>
      <c r="E271" s="5" t="s">
        <v>219</v>
      </c>
      <c r="F271" s="5"/>
      <c r="G271" s="5" t="s">
        <v>219</v>
      </c>
      <c r="H271" s="5"/>
      <c r="I271" s="5" t="s">
        <v>219</v>
      </c>
      <c r="J271" s="5">
        <v>231</v>
      </c>
      <c r="K271" s="5">
        <v>484</v>
      </c>
      <c r="L271" s="5">
        <v>573</v>
      </c>
      <c r="M271" s="5">
        <v>2651</v>
      </c>
      <c r="N271" s="5">
        <v>25</v>
      </c>
      <c r="O271" s="5">
        <v>5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>
      <c r="A272" s="20" t="s">
        <v>3125</v>
      </c>
      <c r="B272" s="13" t="str">
        <f>HYPERLINK("http://www.wimp.com/usestairs/","http://www.wimp.com/usestairs/")</f>
        <v>http://www.wimp.com/usestairs/</v>
      </c>
      <c r="C272" s="5">
        <v>59</v>
      </c>
      <c r="D272" s="5" t="s">
        <v>219</v>
      </c>
      <c r="E272" s="5" t="s">
        <v>219</v>
      </c>
      <c r="F272" s="5"/>
      <c r="G272" s="5" t="s">
        <v>219</v>
      </c>
      <c r="H272" s="5"/>
      <c r="I272" s="5" t="s">
        <v>219</v>
      </c>
      <c r="J272" s="5">
        <v>55222</v>
      </c>
      <c r="K272" s="5">
        <v>27012</v>
      </c>
      <c r="L272" s="5">
        <v>871</v>
      </c>
      <c r="M272" s="5">
        <v>2196</v>
      </c>
      <c r="N272" s="5">
        <v>12</v>
      </c>
      <c r="O272" s="5">
        <v>3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>
      <c r="A273" s="20" t="s">
        <v>3126</v>
      </c>
      <c r="B273" s="13" t="str">
        <f>HYPERLINK("http://www.wimp.com/howencryption/","http://www.wimp.com/howencryption/")</f>
        <v>http://www.wimp.com/howencryption/</v>
      </c>
      <c r="C273" s="5">
        <v>43</v>
      </c>
      <c r="D273" s="5" t="s">
        <v>219</v>
      </c>
      <c r="E273" s="5" t="s">
        <v>219</v>
      </c>
      <c r="F273" s="5"/>
      <c r="G273" s="5" t="s">
        <v>219</v>
      </c>
      <c r="H273" s="5"/>
      <c r="I273" s="5" t="s">
        <v>219</v>
      </c>
      <c r="J273" s="5">
        <v>605</v>
      </c>
      <c r="K273" s="5">
        <v>2220</v>
      </c>
      <c r="L273" s="5">
        <v>472</v>
      </c>
      <c r="M273" s="5">
        <v>1926</v>
      </c>
      <c r="N273" s="5">
        <v>28</v>
      </c>
      <c r="O273" s="5">
        <v>3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</row>
    <row r="274">
      <c r="A274" s="20" t="s">
        <v>3127</v>
      </c>
      <c r="B274" s="13" t="str">
        <f>HYPERLINK("http://www.wimp.com/moonaway/","http://www.wimp.com/moonaway/")</f>
        <v>http://www.wimp.com/moonaway/</v>
      </c>
      <c r="C274" s="5">
        <v>27</v>
      </c>
      <c r="D274" s="5" t="s">
        <v>219</v>
      </c>
      <c r="E274" s="5" t="s">
        <v>218</v>
      </c>
      <c r="F274" s="5"/>
      <c r="G274" s="5" t="s">
        <v>219</v>
      </c>
      <c r="H274" s="5"/>
      <c r="I274" s="5" t="s">
        <v>219</v>
      </c>
      <c r="J274" s="5">
        <v>116</v>
      </c>
      <c r="K274" s="5">
        <v>200</v>
      </c>
      <c r="L274" s="5">
        <v>94</v>
      </c>
      <c r="M274" s="5">
        <v>593</v>
      </c>
      <c r="N274" s="5">
        <v>15</v>
      </c>
      <c r="O274" s="5">
        <v>1</v>
      </c>
      <c r="P274" s="5">
        <v>0</v>
      </c>
      <c r="Q274" s="5">
        <v>0</v>
      </c>
      <c r="R274" s="5">
        <v>0</v>
      </c>
      <c r="S274" s="5">
        <v>0</v>
      </c>
      <c r="T274" s="5">
        <v>2</v>
      </c>
      <c r="U274" s="5">
        <v>0</v>
      </c>
    </row>
    <row r="275">
      <c r="A275" s="20" t="s">
        <v>3128</v>
      </c>
      <c r="B275" s="13" t="str">
        <f>HYPERLINK("http://www.wimp.com/inkmade/","http://www.wimp.com/inkmade/")</f>
        <v>http://www.wimp.com/inkmade/</v>
      </c>
      <c r="C275" s="5">
        <v>18</v>
      </c>
      <c r="D275" s="5" t="s">
        <v>219</v>
      </c>
      <c r="E275" s="5" t="s">
        <v>219</v>
      </c>
      <c r="F275" s="5"/>
      <c r="G275" s="5" t="s">
        <v>219</v>
      </c>
      <c r="H275" s="5"/>
      <c r="I275" s="5" t="s">
        <v>219</v>
      </c>
      <c r="J275" s="5">
        <v>242</v>
      </c>
      <c r="K275" s="5">
        <v>461</v>
      </c>
      <c r="L275" s="5">
        <v>1895</v>
      </c>
      <c r="M275" s="5">
        <v>15070</v>
      </c>
      <c r="N275" s="5">
        <v>84</v>
      </c>
      <c r="O275" s="5">
        <v>0</v>
      </c>
      <c r="P275" s="5">
        <v>0</v>
      </c>
      <c r="Q275" s="5">
        <v>4</v>
      </c>
      <c r="R275" s="5">
        <v>0</v>
      </c>
      <c r="S275" s="5">
        <v>0</v>
      </c>
      <c r="T275" s="5">
        <v>0</v>
      </c>
      <c r="U275" s="5">
        <v>0</v>
      </c>
    </row>
    <row r="276">
      <c r="A276" s="20" t="s">
        <v>3129</v>
      </c>
      <c r="B276" s="13" t="str">
        <f>HYPERLINK("http://www.wimp.com/lightenup/","http://www.wimp.com/lightenup/")</f>
        <v>http://www.wimp.com/lightenup/</v>
      </c>
      <c r="C276" s="5">
        <v>50</v>
      </c>
      <c r="D276" s="5" t="s">
        <v>219</v>
      </c>
      <c r="E276" s="5" t="s">
        <v>219</v>
      </c>
      <c r="F276" s="5"/>
      <c r="G276" s="5" t="s">
        <v>219</v>
      </c>
      <c r="H276" s="5"/>
      <c r="I276" s="5" t="s">
        <v>219</v>
      </c>
      <c r="J276" s="5">
        <v>26218</v>
      </c>
      <c r="K276" s="5">
        <v>32059</v>
      </c>
      <c r="L276" s="5">
        <v>2546</v>
      </c>
      <c r="M276" s="5">
        <v>26231</v>
      </c>
      <c r="N276" s="5">
        <v>151</v>
      </c>
      <c r="O276" s="5">
        <v>11</v>
      </c>
      <c r="P276" s="5">
        <v>1</v>
      </c>
      <c r="Q276" s="5">
        <v>1</v>
      </c>
      <c r="R276" s="5">
        <v>5</v>
      </c>
      <c r="S276" s="5">
        <v>1</v>
      </c>
      <c r="T276" s="5">
        <v>99</v>
      </c>
      <c r="U276" s="5">
        <v>0</v>
      </c>
    </row>
    <row r="277">
      <c r="A277" s="20" t="s">
        <v>3130</v>
      </c>
      <c r="B277" s="13" t="str">
        <f>HYPERLINK("http://www.wimp.com/scientificdiscoveries/","http://www.wimp.com/scientificdiscoveries/")</f>
        <v>http://www.wimp.com/scientificdiscoveries/</v>
      </c>
      <c r="C277" s="5">
        <v>50</v>
      </c>
      <c r="D277" s="5" t="s">
        <v>219</v>
      </c>
      <c r="E277" s="5" t="s">
        <v>219</v>
      </c>
      <c r="F277" s="5"/>
      <c r="G277" s="5" t="s">
        <v>219</v>
      </c>
      <c r="H277" s="5"/>
      <c r="I277" s="5" t="s">
        <v>219</v>
      </c>
      <c r="J277" s="5">
        <v>555</v>
      </c>
      <c r="K277" s="5">
        <v>1233</v>
      </c>
      <c r="L277" s="5">
        <v>11905</v>
      </c>
      <c r="M277" s="5">
        <v>70182</v>
      </c>
      <c r="N277" s="5">
        <v>1012</v>
      </c>
      <c r="O277" s="5">
        <v>264</v>
      </c>
      <c r="P277" s="5">
        <v>0</v>
      </c>
      <c r="Q277" s="5">
        <v>9</v>
      </c>
      <c r="R277" s="5">
        <v>267</v>
      </c>
      <c r="S277" s="5">
        <v>20</v>
      </c>
      <c r="T277" s="5">
        <v>0</v>
      </c>
      <c r="U277" s="5">
        <v>0</v>
      </c>
    </row>
    <row r="278">
      <c r="A278" s="20" t="s">
        <v>3131</v>
      </c>
      <c r="B278" s="13" t="str">
        <f>HYPERLINK("http://www.wimp.com/inceptionconstructed/","http://www.wimp.com/inceptionconstructed/")</f>
        <v>http://www.wimp.com/inceptionconstructed/</v>
      </c>
      <c r="C278" s="5">
        <v>55</v>
      </c>
      <c r="D278" s="5" t="s">
        <v>219</v>
      </c>
      <c r="E278" s="5" t="s">
        <v>219</v>
      </c>
      <c r="F278" s="5"/>
      <c r="G278" s="5" t="s">
        <v>219</v>
      </c>
      <c r="H278" s="5"/>
      <c r="I278" s="5" t="s">
        <v>219</v>
      </c>
      <c r="J278" s="5">
        <v>292</v>
      </c>
      <c r="K278" s="5">
        <v>718</v>
      </c>
      <c r="L278" s="5">
        <v>279</v>
      </c>
      <c r="M278" s="5">
        <v>1749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</row>
    <row r="279">
      <c r="A279" s="20" t="s">
        <v>3132</v>
      </c>
      <c r="B279" s="13" t="str">
        <f>HYPERLINK("http://www.wimp.com/cyclepaths/","http://www.wimp.com/cyclepaths/")</f>
        <v>http://www.wimp.com/cyclepaths/</v>
      </c>
      <c r="C279" s="5">
        <v>38</v>
      </c>
      <c r="D279" s="5" t="s">
        <v>219</v>
      </c>
      <c r="E279" s="5" t="s">
        <v>219</v>
      </c>
      <c r="F279" s="5"/>
      <c r="G279" s="5" t="s">
        <v>219</v>
      </c>
      <c r="H279" s="5"/>
      <c r="I279" s="5" t="s">
        <v>219</v>
      </c>
      <c r="J279" s="5">
        <v>4674</v>
      </c>
      <c r="K279" s="5">
        <v>4130</v>
      </c>
      <c r="L279" s="5">
        <v>974</v>
      </c>
      <c r="M279" s="5">
        <v>3882</v>
      </c>
      <c r="N279" s="5">
        <v>83</v>
      </c>
      <c r="O279" s="5">
        <v>2</v>
      </c>
      <c r="P279" s="5">
        <v>0</v>
      </c>
      <c r="Q279" s="5">
        <v>0</v>
      </c>
      <c r="R279" s="5">
        <v>19</v>
      </c>
      <c r="S279" s="5">
        <v>3</v>
      </c>
      <c r="T279" s="5">
        <v>0</v>
      </c>
      <c r="U279" s="5">
        <v>0</v>
      </c>
    </row>
    <row r="280">
      <c r="A280" s="20" t="s">
        <v>3133</v>
      </c>
      <c r="B280" s="13" t="str">
        <f>HYPERLINK("http://www.wimp.com/internetworks/","http://www.wimp.com/internetworks/")</f>
        <v>http://www.wimp.com/internetworks/</v>
      </c>
      <c r="C280" s="5">
        <v>25</v>
      </c>
      <c r="D280" s="5" t="s">
        <v>219</v>
      </c>
      <c r="E280" s="5" t="s">
        <v>219</v>
      </c>
      <c r="F280" s="5"/>
      <c r="G280" s="5" t="s">
        <v>219</v>
      </c>
      <c r="H280" s="5"/>
      <c r="I280" s="5" t="s">
        <v>219</v>
      </c>
      <c r="J280" s="5">
        <v>5265</v>
      </c>
      <c r="K280" s="5">
        <v>7433</v>
      </c>
      <c r="L280" s="5">
        <v>229</v>
      </c>
      <c r="M280" s="5">
        <v>1372</v>
      </c>
      <c r="N280" s="5">
        <v>11</v>
      </c>
      <c r="O280" s="5">
        <v>1</v>
      </c>
      <c r="P280" s="5">
        <v>0</v>
      </c>
      <c r="Q280" s="5">
        <v>0</v>
      </c>
      <c r="R280" s="5">
        <v>2</v>
      </c>
      <c r="S280" s="5">
        <v>5</v>
      </c>
      <c r="T280" s="5">
        <v>0</v>
      </c>
      <c r="U280" s="5">
        <v>0</v>
      </c>
    </row>
    <row r="281">
      <c r="A281" s="20" t="s">
        <v>3134</v>
      </c>
      <c r="B281" s="13" t="str">
        <f>HYPERLINK("http://www.wimp.com/buycar/","http://www.wimp.com/buycar/")</f>
        <v>http://www.wimp.com/buycar/</v>
      </c>
      <c r="C281" s="5">
        <v>19</v>
      </c>
      <c r="D281" s="5" t="s">
        <v>219</v>
      </c>
      <c r="E281" s="5" t="s">
        <v>219</v>
      </c>
      <c r="F281" s="5"/>
      <c r="G281" s="5" t="s">
        <v>219</v>
      </c>
      <c r="H281" s="5"/>
      <c r="I281" s="5" t="s">
        <v>219</v>
      </c>
      <c r="J281" s="5">
        <v>675</v>
      </c>
      <c r="K281" s="5">
        <v>2165</v>
      </c>
      <c r="L281" s="5">
        <v>325</v>
      </c>
      <c r="M281" s="5">
        <v>1510</v>
      </c>
      <c r="N281" s="5">
        <v>30</v>
      </c>
      <c r="O281" s="5">
        <v>1</v>
      </c>
      <c r="P281" s="5">
        <v>0</v>
      </c>
      <c r="Q281" s="5">
        <v>0</v>
      </c>
      <c r="R281" s="5">
        <v>1</v>
      </c>
      <c r="S281" s="5">
        <v>0</v>
      </c>
      <c r="T281" s="5">
        <v>0</v>
      </c>
      <c r="U281" s="5">
        <v>0</v>
      </c>
    </row>
    <row r="282">
      <c r="A282" s="20" t="s">
        <v>3135</v>
      </c>
      <c r="B282" s="13" t="str">
        <f>HYPERLINK("http://www.wimp.com/strongpasswords/","http://www.wimp.com/strongpasswords/")</f>
        <v>http://www.wimp.com/strongpasswords/</v>
      </c>
      <c r="C282" s="5">
        <v>33</v>
      </c>
      <c r="D282" s="5" t="s">
        <v>219</v>
      </c>
      <c r="E282" s="5" t="s">
        <v>219</v>
      </c>
      <c r="F282" s="5"/>
      <c r="G282" s="5" t="s">
        <v>219</v>
      </c>
      <c r="H282" s="5"/>
      <c r="I282" s="5" t="s">
        <v>219</v>
      </c>
      <c r="J282" s="5">
        <v>702</v>
      </c>
      <c r="K282" s="5">
        <v>932</v>
      </c>
      <c r="L282" s="5">
        <v>5228</v>
      </c>
      <c r="M282" s="5">
        <v>24423</v>
      </c>
      <c r="N282" s="5">
        <v>90</v>
      </c>
      <c r="O282" s="5">
        <v>55</v>
      </c>
      <c r="P282" s="5">
        <v>0</v>
      </c>
      <c r="Q282" s="5">
        <v>15</v>
      </c>
      <c r="R282" s="5">
        <v>2</v>
      </c>
      <c r="S282" s="5">
        <v>1</v>
      </c>
      <c r="T282" s="5">
        <v>0</v>
      </c>
      <c r="U282" s="5">
        <v>0</v>
      </c>
    </row>
    <row r="283">
      <c r="A283" s="20" t="s">
        <v>3136</v>
      </c>
      <c r="B283" s="13" t="str">
        <f>HYPERLINK("http://www.wimp.com/snowroof/","http://www.wimp.com/snowroof/")</f>
        <v>http://www.wimp.com/snowroof/</v>
      </c>
      <c r="C283" s="5">
        <v>31</v>
      </c>
      <c r="D283" s="5" t="s">
        <v>219</v>
      </c>
      <c r="E283" s="5" t="s">
        <v>219</v>
      </c>
      <c r="F283" s="5"/>
      <c r="G283" s="5" t="s">
        <v>219</v>
      </c>
      <c r="H283" s="5"/>
      <c r="I283" s="5" t="s">
        <v>219</v>
      </c>
      <c r="J283" s="5">
        <v>39</v>
      </c>
      <c r="K283" s="5">
        <v>44</v>
      </c>
      <c r="L283" s="5">
        <v>932</v>
      </c>
      <c r="M283" s="5">
        <v>3325</v>
      </c>
      <c r="N283" s="5">
        <v>28</v>
      </c>
      <c r="O283" s="5">
        <v>3</v>
      </c>
      <c r="P283" s="5">
        <v>0</v>
      </c>
      <c r="Q283" s="5">
        <v>0</v>
      </c>
      <c r="R283" s="5">
        <v>5</v>
      </c>
      <c r="S283" s="5">
        <v>3</v>
      </c>
      <c r="T283" s="5">
        <v>4115</v>
      </c>
      <c r="U283" s="5">
        <v>0</v>
      </c>
    </row>
    <row r="284">
      <c r="A284" s="20" t="s">
        <v>3137</v>
      </c>
      <c r="B284" s="13" t="str">
        <f>HYPERLINK("http://www.wimp.com/createchocolate/","http://www.wimp.com/createchocolate/")</f>
        <v>http://www.wimp.com/createchocolate/</v>
      </c>
      <c r="C284" s="5">
        <v>41</v>
      </c>
      <c r="D284" s="5" t="s">
        <v>219</v>
      </c>
      <c r="E284" s="5" t="s">
        <v>219</v>
      </c>
      <c r="F284" s="5"/>
      <c r="G284" s="5" t="s">
        <v>219</v>
      </c>
      <c r="H284" s="5"/>
      <c r="I284" s="5" t="s">
        <v>219</v>
      </c>
      <c r="J284" s="5">
        <v>3308</v>
      </c>
      <c r="K284" s="5">
        <v>3071</v>
      </c>
      <c r="L284" s="5">
        <v>132</v>
      </c>
      <c r="M284" s="5">
        <v>782</v>
      </c>
      <c r="N284" s="5">
        <v>13</v>
      </c>
      <c r="O284" s="5">
        <v>2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</row>
    <row r="285">
      <c r="A285" s="20" t="s">
        <v>3138</v>
      </c>
      <c r="B285" s="13" t="str">
        <f>HYPERLINK("http://www.wimp.com/fittedsheet/","http://www.wimp.com/fittedsheet/")</f>
        <v>http://www.wimp.com/fittedsheet/</v>
      </c>
      <c r="C285" s="5">
        <v>29</v>
      </c>
      <c r="D285" s="5" t="s">
        <v>219</v>
      </c>
      <c r="E285" s="5" t="s">
        <v>219</v>
      </c>
      <c r="F285" s="5"/>
      <c r="G285" s="5" t="s">
        <v>219</v>
      </c>
      <c r="H285" s="5"/>
      <c r="I285" s="5" t="s">
        <v>219</v>
      </c>
      <c r="J285" s="5">
        <v>8186</v>
      </c>
      <c r="K285" s="5">
        <v>5962</v>
      </c>
      <c r="L285" s="5">
        <v>429</v>
      </c>
      <c r="M285" s="5">
        <v>1120</v>
      </c>
      <c r="N285" s="5">
        <v>6</v>
      </c>
      <c r="O285" s="5">
        <v>1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</row>
    <row r="286">
      <c r="A286" s="20" t="s">
        <v>3139</v>
      </c>
      <c r="B286" s="13" t="str">
        <f>HYPERLINK("http://www.wimp.com/patchhole/","http://www.wimp.com/patchhole/")</f>
        <v>http://www.wimp.com/patchhole/</v>
      </c>
      <c r="C286" s="5">
        <v>34</v>
      </c>
      <c r="D286" s="5" t="s">
        <v>219</v>
      </c>
      <c r="E286" s="5" t="s">
        <v>219</v>
      </c>
      <c r="F286" s="5"/>
      <c r="G286" s="5" t="s">
        <v>219</v>
      </c>
      <c r="H286" s="5"/>
      <c r="I286" s="5" t="s">
        <v>219</v>
      </c>
      <c r="J286" s="5">
        <v>228</v>
      </c>
      <c r="K286" s="5">
        <v>387</v>
      </c>
      <c r="L286" s="5">
        <v>1012</v>
      </c>
      <c r="M286" s="5">
        <v>2649</v>
      </c>
      <c r="N286" s="5">
        <v>13</v>
      </c>
      <c r="O286" s="5">
        <v>5</v>
      </c>
      <c r="P286" s="5">
        <v>0</v>
      </c>
      <c r="Q286" s="5">
        <v>0</v>
      </c>
      <c r="R286" s="5">
        <v>1</v>
      </c>
      <c r="S286" s="5">
        <v>0</v>
      </c>
      <c r="T286" s="5">
        <v>0</v>
      </c>
      <c r="U286" s="5">
        <v>0</v>
      </c>
    </row>
    <row r="287">
      <c r="A287" s="20" t="s">
        <v>3140</v>
      </c>
      <c r="B287" s="13" t="str">
        <f>HYPERLINK("http://www.wimp.com/sharpenyour/","http://www.wimp.com/sharpenyour/")</f>
        <v>http://www.wimp.com/sharpenyour/</v>
      </c>
      <c r="C287" s="5">
        <v>39</v>
      </c>
      <c r="D287" s="5" t="s">
        <v>219</v>
      </c>
      <c r="E287" s="5" t="s">
        <v>219</v>
      </c>
      <c r="F287" s="5"/>
      <c r="G287" s="5" t="s">
        <v>219</v>
      </c>
      <c r="H287" s="5"/>
      <c r="I287" s="5" t="s">
        <v>219</v>
      </c>
      <c r="J287" s="5">
        <v>1610</v>
      </c>
      <c r="K287" s="5">
        <v>1975</v>
      </c>
      <c r="L287" s="5">
        <v>498</v>
      </c>
      <c r="M287" s="5">
        <v>2767</v>
      </c>
      <c r="N287" s="5">
        <v>63</v>
      </c>
      <c r="O287" s="5">
        <v>21</v>
      </c>
      <c r="P287" s="5">
        <v>0</v>
      </c>
      <c r="Q287" s="5">
        <v>0</v>
      </c>
      <c r="R287" s="5">
        <v>5</v>
      </c>
      <c r="S287" s="5">
        <v>0</v>
      </c>
      <c r="T287" s="5">
        <v>52</v>
      </c>
      <c r="U287" s="5">
        <v>0</v>
      </c>
    </row>
    <row r="288">
      <c r="A288" s="20" t="s">
        <v>3141</v>
      </c>
      <c r="B288" s="13" t="str">
        <f>HYPERLINK("http://www.wimp.com/walkingproblem/","http://www.wimp.com/walkingproblem/")</f>
        <v>http://www.wimp.com/walkingproblem/</v>
      </c>
      <c r="C288" s="5">
        <v>38</v>
      </c>
      <c r="D288" s="5" t="s">
        <v>219</v>
      </c>
      <c r="E288" s="5" t="s">
        <v>219</v>
      </c>
      <c r="F288" s="5"/>
      <c r="G288" s="5" t="s">
        <v>219</v>
      </c>
      <c r="H288" s="5"/>
      <c r="I288" s="5" t="s">
        <v>219</v>
      </c>
      <c r="J288" s="5">
        <v>2062</v>
      </c>
      <c r="K288" s="5">
        <v>1782</v>
      </c>
      <c r="L288" s="5">
        <v>3318</v>
      </c>
      <c r="M288" s="5">
        <v>16125</v>
      </c>
      <c r="N288" s="5">
        <v>38</v>
      </c>
      <c r="O288" s="5">
        <v>5</v>
      </c>
      <c r="P288" s="5">
        <v>0</v>
      </c>
      <c r="Q288" s="5">
        <v>4</v>
      </c>
      <c r="R288" s="5">
        <v>0</v>
      </c>
      <c r="S288" s="5">
        <v>0</v>
      </c>
      <c r="T288" s="5">
        <v>0</v>
      </c>
      <c r="U288" s="5">
        <v>0</v>
      </c>
    </row>
    <row r="289">
      <c r="A289" s="20" t="s">
        <v>3142</v>
      </c>
      <c r="B289" s="13" t="str">
        <f>HYPERLINK("http://www.wimp.com/whichdog/","http://www.wimp.com/whichdog/")</f>
        <v>http://www.wimp.com/whichdog/</v>
      </c>
      <c r="C289" s="5">
        <v>43</v>
      </c>
      <c r="D289" s="5" t="s">
        <v>219</v>
      </c>
      <c r="E289" s="5" t="s">
        <v>219</v>
      </c>
      <c r="F289" s="5"/>
      <c r="G289" s="5" t="s">
        <v>219</v>
      </c>
      <c r="H289" s="5"/>
      <c r="I289" s="5" t="s">
        <v>219</v>
      </c>
      <c r="J289" s="5">
        <v>3017</v>
      </c>
      <c r="K289" s="5">
        <v>3362</v>
      </c>
      <c r="L289" s="5">
        <v>18161</v>
      </c>
      <c r="M289" s="5">
        <v>77663</v>
      </c>
      <c r="N289" s="5">
        <v>840</v>
      </c>
      <c r="O289" s="5">
        <v>379</v>
      </c>
      <c r="P289" s="5">
        <v>0</v>
      </c>
      <c r="Q289" s="5">
        <v>8</v>
      </c>
      <c r="R289" s="5">
        <v>110</v>
      </c>
      <c r="S289" s="5">
        <v>7</v>
      </c>
      <c r="T289" s="5">
        <v>0</v>
      </c>
      <c r="U289" s="5">
        <v>0</v>
      </c>
    </row>
    <row r="290">
      <c r="A290" s="20" t="s">
        <v>3143</v>
      </c>
      <c r="B290" s="13" t="str">
        <f>HYPERLINK("http://www.wimp.com/twitterhistory/","http://www.wimp.com/twitterhistory/")</f>
        <v>http://www.wimp.com/twitterhistory/</v>
      </c>
      <c r="C290" s="5">
        <v>44</v>
      </c>
      <c r="D290" s="5" t="s">
        <v>219</v>
      </c>
      <c r="E290" s="5" t="s">
        <v>219</v>
      </c>
      <c r="F290" s="5"/>
      <c r="G290" s="5" t="s">
        <v>219</v>
      </c>
      <c r="H290" s="5"/>
      <c r="I290" s="5" t="s">
        <v>219</v>
      </c>
      <c r="J290" s="5">
        <v>0</v>
      </c>
      <c r="K290" s="5">
        <v>34</v>
      </c>
      <c r="L290" s="5">
        <v>151</v>
      </c>
      <c r="M290" s="5">
        <v>715</v>
      </c>
      <c r="N290" s="5">
        <v>7</v>
      </c>
      <c r="O290" s="5">
        <v>4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</row>
    <row r="291">
      <c r="A291" s="20" t="s">
        <v>3143</v>
      </c>
      <c r="B291" s="13" t="str">
        <f>HYPERLINK("http://www.wimp.com/twitterhistory/","http://www.wimp.com/twitterhistory/")</f>
        <v>http://www.wimp.com/twitterhistory/</v>
      </c>
      <c r="C291" s="5">
        <v>44</v>
      </c>
      <c r="D291" s="5" t="s">
        <v>219</v>
      </c>
      <c r="E291" s="5" t="s">
        <v>219</v>
      </c>
      <c r="F291" s="5"/>
      <c r="G291" s="5" t="s">
        <v>219</v>
      </c>
      <c r="H291" s="5"/>
      <c r="I291" s="5" t="s">
        <v>219</v>
      </c>
      <c r="J291" s="5">
        <v>0</v>
      </c>
      <c r="K291" s="5">
        <v>34</v>
      </c>
      <c r="L291" s="5">
        <v>535</v>
      </c>
      <c r="M291" s="5">
        <v>3276</v>
      </c>
      <c r="N291" s="5">
        <v>54</v>
      </c>
      <c r="O291" s="5">
        <v>16</v>
      </c>
      <c r="P291" s="5">
        <v>0</v>
      </c>
      <c r="Q291" s="5">
        <v>0</v>
      </c>
      <c r="R291" s="5">
        <v>1</v>
      </c>
      <c r="S291" s="5">
        <v>1</v>
      </c>
      <c r="T291" s="5">
        <v>0</v>
      </c>
      <c r="U291" s="5">
        <v>0</v>
      </c>
    </row>
    <row r="292">
      <c r="A292" s="20" t="s">
        <v>3144</v>
      </c>
      <c r="B292" s="13" t="str">
        <f>HYPERLINK("http://www.wimp.com/humanhelicopter/","http://www.wimp.com/humanhelicopter/")</f>
        <v>http://www.wimp.com/humanhelicopter/</v>
      </c>
      <c r="C292" s="5">
        <v>78</v>
      </c>
      <c r="D292" s="5" t="s">
        <v>219</v>
      </c>
      <c r="E292" s="5" t="s">
        <v>219</v>
      </c>
      <c r="F292" s="5"/>
      <c r="G292" s="5" t="s">
        <v>219</v>
      </c>
      <c r="H292" s="5"/>
      <c r="I292" s="5" t="s">
        <v>219</v>
      </c>
      <c r="J292" s="5">
        <v>61</v>
      </c>
      <c r="K292" s="5">
        <v>149</v>
      </c>
      <c r="L292" s="5">
        <v>1355</v>
      </c>
      <c r="M292" s="5">
        <v>3309</v>
      </c>
      <c r="N292" s="5">
        <v>39</v>
      </c>
      <c r="O292" s="5">
        <v>6</v>
      </c>
      <c r="P292" s="5">
        <v>0</v>
      </c>
      <c r="Q292" s="5">
        <v>0</v>
      </c>
      <c r="R292" s="5">
        <v>2</v>
      </c>
      <c r="S292" s="5">
        <v>0</v>
      </c>
      <c r="T292" s="5">
        <v>0</v>
      </c>
      <c r="U292" s="5">
        <v>0</v>
      </c>
    </row>
    <row r="293">
      <c r="A293" s="20" t="s">
        <v>3145</v>
      </c>
      <c r="B293" s="13" t="str">
        <f>HYPERLINK("http://www.wimp.com/musicphotoshop/","http://www.wimp.com/musicphotoshop/")</f>
        <v>http://www.wimp.com/musicphotoshop/</v>
      </c>
      <c r="C293" s="5">
        <v>53</v>
      </c>
      <c r="D293" s="5" t="s">
        <v>219</v>
      </c>
      <c r="E293" s="5" t="s">
        <v>219</v>
      </c>
      <c r="F293" s="5"/>
      <c r="G293" s="5" t="s">
        <v>219</v>
      </c>
      <c r="H293" s="5"/>
      <c r="I293" s="5" t="s">
        <v>219</v>
      </c>
      <c r="J293" s="5">
        <v>7624</v>
      </c>
      <c r="K293" s="5">
        <v>5321</v>
      </c>
      <c r="L293" s="5">
        <v>23930</v>
      </c>
      <c r="M293" s="5">
        <v>106654</v>
      </c>
      <c r="N293" s="5">
        <v>561</v>
      </c>
      <c r="O293" s="5">
        <v>65</v>
      </c>
      <c r="P293" s="5">
        <v>0</v>
      </c>
      <c r="Q293" s="5">
        <v>0</v>
      </c>
      <c r="R293" s="5">
        <v>48</v>
      </c>
      <c r="S293" s="5">
        <v>8</v>
      </c>
      <c r="T293" s="5">
        <v>0</v>
      </c>
      <c r="U293" s="5">
        <v>0</v>
      </c>
    </row>
    <row r="294">
      <c r="A294" s="20" t="s">
        <v>3146</v>
      </c>
      <c r="B294" s="13" t="str">
        <f>HYPERLINK("http://www.wimp.com/husbandtutu/","http://www.wimp.com/husbandtutu/")</f>
        <v>http://www.wimp.com/husbandtutu/</v>
      </c>
      <c r="C294" s="5">
        <v>74</v>
      </c>
      <c r="D294" s="5" t="s">
        <v>219</v>
      </c>
      <c r="E294" s="5" t="s">
        <v>219</v>
      </c>
      <c r="F294" s="5"/>
      <c r="G294" s="5" t="s">
        <v>219</v>
      </c>
      <c r="H294" s="5"/>
      <c r="I294" s="5" t="s">
        <v>219</v>
      </c>
      <c r="J294" s="5">
        <v>12454</v>
      </c>
      <c r="K294" s="5">
        <v>3561</v>
      </c>
      <c r="L294" s="5">
        <v>1306</v>
      </c>
      <c r="M294" s="5">
        <v>4458</v>
      </c>
      <c r="N294" s="5">
        <v>21</v>
      </c>
      <c r="O294" s="5">
        <v>3</v>
      </c>
      <c r="P294" s="5">
        <v>0</v>
      </c>
      <c r="Q294" s="5">
        <v>0</v>
      </c>
      <c r="R294" s="5">
        <v>6</v>
      </c>
      <c r="S294" s="5">
        <v>0</v>
      </c>
      <c r="T294" s="5">
        <v>0</v>
      </c>
      <c r="U294" s="5">
        <v>0</v>
      </c>
    </row>
    <row r="295">
      <c r="A295" s="20" t="s">
        <v>3147</v>
      </c>
      <c r="B295" s="13" t="str">
        <f>HYPERLINK("http://www.wimp.com/blackdog/","http://www.wimp.com/blackdog/")</f>
        <v>http://www.wimp.com/blackdog/</v>
      </c>
      <c r="C295" s="5">
        <v>45</v>
      </c>
      <c r="D295" s="5" t="s">
        <v>219</v>
      </c>
      <c r="E295" s="5" t="s">
        <v>219</v>
      </c>
      <c r="F295" s="5"/>
      <c r="G295" s="5" t="s">
        <v>219</v>
      </c>
      <c r="H295" s="5"/>
      <c r="I295" s="5" t="s">
        <v>219</v>
      </c>
      <c r="J295" s="5">
        <v>3446</v>
      </c>
      <c r="K295" s="5">
        <v>2086</v>
      </c>
      <c r="L295" s="5">
        <v>237</v>
      </c>
      <c r="M295" s="5">
        <v>1256</v>
      </c>
      <c r="N295" s="5">
        <v>44</v>
      </c>
      <c r="O295" s="5">
        <v>0</v>
      </c>
      <c r="P295" s="5">
        <v>1</v>
      </c>
      <c r="Q295" s="5">
        <v>1</v>
      </c>
      <c r="R295" s="5">
        <v>0</v>
      </c>
      <c r="S295" s="5">
        <v>0</v>
      </c>
      <c r="T295" s="5">
        <v>2140</v>
      </c>
      <c r="U295" s="5">
        <v>0</v>
      </c>
    </row>
    <row r="296">
      <c r="A296" s="20" t="s">
        <v>3148</v>
      </c>
      <c r="B296" s="13" t="str">
        <f>HYPERLINK("http://www.wimp.com/fanescape/","http://www.wimp.com/fanescape/")</f>
        <v>http://www.wimp.com/fanescape/</v>
      </c>
      <c r="C296" s="5">
        <v>55</v>
      </c>
      <c r="D296" s="5" t="s">
        <v>219</v>
      </c>
      <c r="E296" s="5" t="s">
        <v>219</v>
      </c>
      <c r="F296" s="5"/>
      <c r="G296" s="5" t="s">
        <v>219</v>
      </c>
      <c r="H296" s="5"/>
      <c r="I296" s="5" t="s">
        <v>219</v>
      </c>
      <c r="J296" s="5">
        <v>673</v>
      </c>
      <c r="K296" s="5">
        <v>1011</v>
      </c>
      <c r="L296" s="5">
        <v>440</v>
      </c>
      <c r="M296" s="5">
        <v>2072</v>
      </c>
      <c r="N296" s="5">
        <v>57</v>
      </c>
      <c r="O296" s="5">
        <v>1</v>
      </c>
      <c r="P296" s="5">
        <v>1</v>
      </c>
      <c r="Q296" s="5">
        <v>1</v>
      </c>
      <c r="R296" s="5">
        <v>0</v>
      </c>
      <c r="S296" s="5">
        <v>0</v>
      </c>
      <c r="T296" s="5">
        <v>0</v>
      </c>
      <c r="U296" s="5">
        <v>0</v>
      </c>
    </row>
    <row r="297">
      <c r="A297" s="20" t="s">
        <v>3149</v>
      </c>
      <c r="B297" s="13" t="str">
        <f>HYPERLINK("http://www.wimp.com/brickcarrier/","http://www.wimp.com/brickcarrier/")</f>
        <v>http://www.wimp.com/brickcarrier/</v>
      </c>
      <c r="C297" s="5">
        <v>41</v>
      </c>
      <c r="D297" s="5" t="s">
        <v>219</v>
      </c>
      <c r="E297" s="5" t="s">
        <v>219</v>
      </c>
      <c r="F297" s="5"/>
      <c r="G297" s="5" t="s">
        <v>219</v>
      </c>
      <c r="H297" s="5"/>
      <c r="I297" s="5" t="s">
        <v>219</v>
      </c>
      <c r="J297" s="5">
        <v>595</v>
      </c>
      <c r="K297" s="5">
        <v>1139</v>
      </c>
      <c r="L297" s="5">
        <v>320</v>
      </c>
      <c r="M297" s="5">
        <v>2107</v>
      </c>
      <c r="N297" s="5">
        <v>9</v>
      </c>
      <c r="O297" s="5">
        <v>7</v>
      </c>
      <c r="P297" s="5">
        <v>0</v>
      </c>
      <c r="Q297" s="5">
        <v>0</v>
      </c>
      <c r="R297" s="5">
        <v>0</v>
      </c>
      <c r="S297" s="5">
        <v>0</v>
      </c>
      <c r="T297" s="5">
        <v>1</v>
      </c>
      <c r="U297" s="5">
        <v>0</v>
      </c>
    </row>
    <row r="298">
      <c r="A298" s="20" t="s">
        <v>3150</v>
      </c>
      <c r="B298" s="13" t="str">
        <f>HYPERLINK("http://www.wimp.com/excavatorskills/","http://www.wimp.com/excavatorskills/")</f>
        <v>http://www.wimp.com/excavatorskills/</v>
      </c>
      <c r="C298" s="5">
        <v>30</v>
      </c>
      <c r="D298" s="5" t="s">
        <v>219</v>
      </c>
      <c r="E298" s="5" t="s">
        <v>219</v>
      </c>
      <c r="F298" s="5"/>
      <c r="G298" s="5" t="s">
        <v>219</v>
      </c>
      <c r="H298" s="5"/>
      <c r="I298" s="5" t="s">
        <v>219</v>
      </c>
      <c r="J298" s="5">
        <v>327</v>
      </c>
      <c r="K298" s="5">
        <v>692</v>
      </c>
      <c r="L298" s="5">
        <v>183</v>
      </c>
      <c r="M298" s="5">
        <v>2709</v>
      </c>
      <c r="N298" s="5">
        <v>34</v>
      </c>
      <c r="O298" s="5">
        <v>5</v>
      </c>
      <c r="P298" s="5">
        <v>0</v>
      </c>
      <c r="Q298" s="5">
        <v>2</v>
      </c>
      <c r="R298" s="5">
        <v>0</v>
      </c>
      <c r="S298" s="5">
        <v>0</v>
      </c>
      <c r="T298" s="5">
        <v>2</v>
      </c>
      <c r="U298" s="5">
        <v>0</v>
      </c>
    </row>
    <row r="299">
      <c r="A299" s="20" t="s">
        <v>3151</v>
      </c>
      <c r="B299" s="13" t="str">
        <f>HYPERLINK("http://www.wimp.com/britishopen/","http://www.wimp.com/britishopen/")</f>
        <v>http://www.wimp.com/britishopen/</v>
      </c>
      <c r="C299" s="5">
        <v>52</v>
      </c>
      <c r="D299" s="5" t="s">
        <v>219</v>
      </c>
      <c r="E299" s="5" t="s">
        <v>219</v>
      </c>
      <c r="F299" s="5"/>
      <c r="G299" s="5" t="s">
        <v>219</v>
      </c>
      <c r="H299" s="5"/>
      <c r="I299" s="5" t="s">
        <v>219</v>
      </c>
      <c r="J299" s="5">
        <v>52</v>
      </c>
      <c r="K299" s="5">
        <v>149</v>
      </c>
      <c r="L299" s="5">
        <v>73</v>
      </c>
      <c r="M299" s="5">
        <v>453</v>
      </c>
      <c r="N299" s="5">
        <v>10</v>
      </c>
      <c r="O299" s="5">
        <v>3</v>
      </c>
      <c r="P299" s="5">
        <v>0</v>
      </c>
      <c r="Q299" s="5">
        <v>0</v>
      </c>
      <c r="R299" s="5">
        <v>9</v>
      </c>
      <c r="S299" s="5">
        <v>0</v>
      </c>
      <c r="T299" s="5">
        <v>0</v>
      </c>
      <c r="U299" s="5">
        <v>0</v>
      </c>
    </row>
    <row r="300">
      <c r="A300" s="20" t="s">
        <v>3152</v>
      </c>
      <c r="B300" s="13" t="str">
        <f>HYPERLINK("http://www.wimp.com/indiangymnastics/","http://www.wimp.com/indiangymnastics/")</f>
        <v>http://www.wimp.com/indiangymnastics/</v>
      </c>
      <c r="C300" s="5">
        <v>25</v>
      </c>
      <c r="D300" s="5" t="s">
        <v>219</v>
      </c>
      <c r="E300" s="5" t="s">
        <v>219</v>
      </c>
      <c r="F300" s="5"/>
      <c r="G300" s="5" t="s">
        <v>219</v>
      </c>
      <c r="H300" s="5"/>
      <c r="I300" s="5" t="s">
        <v>219</v>
      </c>
      <c r="J300" s="5">
        <v>8640</v>
      </c>
      <c r="K300" s="5">
        <v>12483</v>
      </c>
      <c r="L300" s="5">
        <v>905</v>
      </c>
      <c r="M300" s="5">
        <v>4606</v>
      </c>
      <c r="N300" s="5">
        <v>10</v>
      </c>
      <c r="O300" s="5">
        <v>0</v>
      </c>
      <c r="P300" s="5">
        <v>0</v>
      </c>
      <c r="Q300" s="5">
        <v>0</v>
      </c>
      <c r="R300" s="5">
        <v>3</v>
      </c>
      <c r="S300" s="5">
        <v>0</v>
      </c>
      <c r="T300" s="5">
        <v>0</v>
      </c>
      <c r="U300" s="5">
        <v>0</v>
      </c>
    </row>
    <row r="301">
      <c r="A301" s="20" t="s">
        <v>3153</v>
      </c>
      <c r="B301" s="13" t="str">
        <f>HYPERLINK("http://www.wimp.com/informationoverload/","http://www.wimp.com/informationoverload/")</f>
        <v>http://www.wimp.com/informationoverload/</v>
      </c>
      <c r="C301" s="5">
        <v>41</v>
      </c>
      <c r="D301" s="5" t="s">
        <v>219</v>
      </c>
      <c r="E301" s="5" t="s">
        <v>218</v>
      </c>
      <c r="F301" s="5"/>
      <c r="G301" s="5" t="s">
        <v>219</v>
      </c>
      <c r="H301" s="5"/>
      <c r="I301" s="5" t="s">
        <v>219</v>
      </c>
      <c r="J301" s="5">
        <v>368</v>
      </c>
      <c r="K301" s="5">
        <v>614</v>
      </c>
      <c r="L301" s="5">
        <v>1381</v>
      </c>
      <c r="M301" s="5">
        <v>4421</v>
      </c>
      <c r="N301" s="5">
        <v>14</v>
      </c>
      <c r="O301" s="5">
        <v>8</v>
      </c>
      <c r="P301" s="5">
        <v>0</v>
      </c>
      <c r="Q301" s="5">
        <v>0</v>
      </c>
      <c r="R301" s="5">
        <v>1</v>
      </c>
      <c r="S301" s="5">
        <v>4</v>
      </c>
      <c r="T301" s="5">
        <v>0</v>
      </c>
      <c r="U301" s="5">
        <v>0</v>
      </c>
    </row>
    <row r="302">
      <c r="A302" s="20" t="s">
        <v>3154</v>
      </c>
      <c r="B302" s="13" t="str">
        <f>HYPERLINK("http://www.wimp.com/balancingart/","http://www.wimp.com/balancingart/")</f>
        <v>http://www.wimp.com/balancingart/</v>
      </c>
      <c r="C302" s="5">
        <v>29</v>
      </c>
      <c r="D302" s="5" t="s">
        <v>219</v>
      </c>
      <c r="E302" s="5" t="s">
        <v>219</v>
      </c>
      <c r="F302" s="5"/>
      <c r="G302" s="5" t="s">
        <v>219</v>
      </c>
      <c r="H302" s="5"/>
      <c r="I302" s="5" t="s">
        <v>219</v>
      </c>
      <c r="J302" s="5">
        <v>1811</v>
      </c>
      <c r="K302" s="5">
        <v>1829</v>
      </c>
      <c r="L302" s="5">
        <v>4047</v>
      </c>
      <c r="M302" s="5">
        <v>26406</v>
      </c>
      <c r="N302" s="5">
        <v>131</v>
      </c>
      <c r="O302" s="5">
        <v>25</v>
      </c>
      <c r="P302" s="5">
        <v>0</v>
      </c>
      <c r="Q302" s="5">
        <v>22</v>
      </c>
      <c r="R302" s="5">
        <v>7</v>
      </c>
      <c r="S302" s="5">
        <v>0</v>
      </c>
      <c r="T302" s="5">
        <v>0</v>
      </c>
      <c r="U302" s="5">
        <v>0</v>
      </c>
    </row>
    <row r="303">
      <c r="A303" s="20" t="s">
        <v>3155</v>
      </c>
      <c r="B303" s="13" t="str">
        <f>HYPERLINK("http://www.wimp.com/controlroom/","http://www.wimp.com/controlroom/")</f>
        <v>http://www.wimp.com/controlroom/</v>
      </c>
      <c r="C303" s="5">
        <v>37</v>
      </c>
      <c r="D303" s="5" t="s">
        <v>219</v>
      </c>
      <c r="E303" s="5" t="s">
        <v>219</v>
      </c>
      <c r="F303" s="5"/>
      <c r="G303" s="5" t="s">
        <v>219</v>
      </c>
      <c r="H303" s="5"/>
      <c r="I303" s="5" t="s">
        <v>219</v>
      </c>
      <c r="J303" s="5">
        <v>801</v>
      </c>
      <c r="K303" s="5">
        <v>831</v>
      </c>
      <c r="L303" s="5">
        <v>842</v>
      </c>
      <c r="M303" s="5">
        <v>7646</v>
      </c>
      <c r="N303" s="5">
        <v>26</v>
      </c>
      <c r="O303" s="5">
        <v>11</v>
      </c>
      <c r="P303" s="5">
        <v>5</v>
      </c>
      <c r="Q303" s="5">
        <v>5</v>
      </c>
      <c r="R303" s="5">
        <v>3</v>
      </c>
      <c r="S303" s="5">
        <v>0</v>
      </c>
      <c r="T303" s="5">
        <v>0</v>
      </c>
      <c r="U303" s="5">
        <v>0</v>
      </c>
    </row>
    <row r="304">
      <c r="A304" s="20" t="s">
        <v>3156</v>
      </c>
      <c r="B304" s="13" t="str">
        <f>HYPERLINK("http://www.wimp.com/internetsymphony/","http://www.wimp.com/internetsymphony/")</f>
        <v>http://www.wimp.com/internetsymphony/</v>
      </c>
      <c r="C304" s="5">
        <v>35</v>
      </c>
      <c r="D304" s="5" t="s">
        <v>219</v>
      </c>
      <c r="E304" s="5" t="s">
        <v>219</v>
      </c>
      <c r="F304" s="5"/>
      <c r="G304" s="5" t="s">
        <v>219</v>
      </c>
      <c r="H304" s="5"/>
      <c r="I304" s="5" t="s">
        <v>219</v>
      </c>
      <c r="J304" s="5">
        <v>3</v>
      </c>
      <c r="K304" s="5">
        <v>11</v>
      </c>
      <c r="L304" s="5">
        <v>1610</v>
      </c>
      <c r="M304" s="5">
        <v>8476</v>
      </c>
      <c r="N304" s="5">
        <v>71</v>
      </c>
      <c r="O304" s="5">
        <v>11</v>
      </c>
      <c r="P304" s="5">
        <v>1</v>
      </c>
      <c r="Q304" s="5">
        <v>1</v>
      </c>
      <c r="R304" s="5">
        <v>2</v>
      </c>
      <c r="S304" s="5">
        <v>3</v>
      </c>
      <c r="T304" s="5">
        <v>777</v>
      </c>
      <c r="U304" s="5">
        <v>0</v>
      </c>
    </row>
    <row r="305">
      <c r="A305" s="20" t="s">
        <v>3157</v>
      </c>
      <c r="B305" s="13" t="str">
        <f>HYPERLINK("http://www.wimp.com/intoxicatedman/","http://www.wimp.com/intoxicatedman/")</f>
        <v>http://www.wimp.com/intoxicatedman/</v>
      </c>
      <c r="C305" s="5">
        <v>40</v>
      </c>
      <c r="D305" s="5" t="s">
        <v>219</v>
      </c>
      <c r="E305" s="5" t="s">
        <v>219</v>
      </c>
      <c r="F305" s="5"/>
      <c r="G305" s="5" t="s">
        <v>219</v>
      </c>
      <c r="H305" s="5"/>
      <c r="I305" s="5" t="s">
        <v>219</v>
      </c>
      <c r="J305" s="5">
        <v>28</v>
      </c>
      <c r="K305" s="5">
        <v>127</v>
      </c>
      <c r="L305" s="5">
        <v>379</v>
      </c>
      <c r="M305" s="5">
        <v>2020</v>
      </c>
      <c r="N305" s="5">
        <v>23</v>
      </c>
      <c r="O305" s="5">
        <v>3</v>
      </c>
      <c r="P305" s="5">
        <v>0</v>
      </c>
      <c r="Q305" s="5">
        <v>0</v>
      </c>
      <c r="R305" s="5">
        <v>0</v>
      </c>
      <c r="S305" s="5">
        <v>1</v>
      </c>
      <c r="T305" s="5">
        <v>14</v>
      </c>
      <c r="U305" s="5">
        <v>0</v>
      </c>
    </row>
    <row r="306">
      <c r="A306" s="20" t="s">
        <v>3158</v>
      </c>
      <c r="B306" s="13" t="str">
        <f>HYPERLINK("http://www.wimp.com/invisiblebump/","http://www.wimp.com/invisiblebump/")</f>
        <v>http://www.wimp.com/invisiblebump/</v>
      </c>
      <c r="C306" s="5">
        <v>23</v>
      </c>
      <c r="D306" s="5" t="s">
        <v>219</v>
      </c>
      <c r="E306" s="5" t="s">
        <v>219</v>
      </c>
      <c r="F306" s="5"/>
      <c r="G306" s="5" t="s">
        <v>219</v>
      </c>
      <c r="H306" s="5"/>
      <c r="I306" s="5" t="s">
        <v>219</v>
      </c>
      <c r="J306" s="5">
        <v>0</v>
      </c>
      <c r="K306" s="5">
        <v>0</v>
      </c>
      <c r="L306" s="5">
        <v>907</v>
      </c>
      <c r="M306" s="5">
        <v>4261</v>
      </c>
      <c r="N306" s="5">
        <v>43</v>
      </c>
      <c r="O306" s="5">
        <v>4</v>
      </c>
      <c r="P306" s="5">
        <v>0</v>
      </c>
      <c r="Q306" s="5">
        <v>1</v>
      </c>
      <c r="R306" s="5">
        <v>3</v>
      </c>
      <c r="S306" s="5">
        <v>4</v>
      </c>
      <c r="T306" s="5">
        <v>0</v>
      </c>
      <c r="U306" s="5">
        <v>0</v>
      </c>
    </row>
    <row r="307">
      <c r="A307" s="20" t="s">
        <v>3159</v>
      </c>
      <c r="B307" s="13" t="str">
        <f>HYPERLINK("http://www.wimp.com/woodydoll/","http://www.wimp.com/woodydoll/")</f>
        <v>http://www.wimp.com/woodydoll/</v>
      </c>
      <c r="C307" s="5">
        <v>45</v>
      </c>
      <c r="D307" s="5" t="s">
        <v>219</v>
      </c>
      <c r="E307" s="5" t="s">
        <v>218</v>
      </c>
      <c r="F307" s="5"/>
      <c r="G307" s="5" t="s">
        <v>219</v>
      </c>
      <c r="H307" s="5"/>
      <c r="I307" s="5" t="s">
        <v>219</v>
      </c>
      <c r="J307" s="5">
        <v>537</v>
      </c>
      <c r="K307" s="5">
        <v>531</v>
      </c>
      <c r="L307" s="5">
        <v>2742</v>
      </c>
      <c r="M307" s="5">
        <v>15440</v>
      </c>
      <c r="N307" s="5">
        <v>372</v>
      </c>
      <c r="O307" s="5">
        <v>56</v>
      </c>
      <c r="P307" s="5">
        <v>5</v>
      </c>
      <c r="Q307" s="5">
        <v>5</v>
      </c>
      <c r="R307" s="5">
        <v>106</v>
      </c>
      <c r="S307" s="5">
        <v>12</v>
      </c>
      <c r="T307" s="5">
        <v>163</v>
      </c>
      <c r="U307" s="5">
        <v>0</v>
      </c>
    </row>
    <row r="308">
      <c r="A308" s="20" t="s">
        <v>3160</v>
      </c>
      <c r="B308" s="13" t="str">
        <f>HYPERLINK("http://www.wimp.com/shuttleflips/","http://www.wimp.com/shuttleflips/")</f>
        <v>http://www.wimp.com/shuttleflips/</v>
      </c>
      <c r="C308" s="5">
        <v>68</v>
      </c>
      <c r="D308" s="5" t="s">
        <v>219</v>
      </c>
      <c r="E308" s="5" t="s">
        <v>219</v>
      </c>
      <c r="F308" s="5"/>
      <c r="G308" s="5" t="s">
        <v>219</v>
      </c>
      <c r="H308" s="5"/>
      <c r="I308" s="5" t="s">
        <v>219</v>
      </c>
      <c r="J308" s="5">
        <v>12</v>
      </c>
      <c r="K308" s="5">
        <v>18</v>
      </c>
      <c r="L308" s="5">
        <v>4096</v>
      </c>
      <c r="M308" s="5">
        <v>15219</v>
      </c>
      <c r="N308" s="5">
        <v>91</v>
      </c>
      <c r="O308" s="5">
        <v>92</v>
      </c>
      <c r="P308" s="5">
        <v>2</v>
      </c>
      <c r="Q308" s="5">
        <v>2</v>
      </c>
      <c r="R308" s="5">
        <v>6</v>
      </c>
      <c r="S308" s="5">
        <v>3</v>
      </c>
      <c r="T308" s="5">
        <v>292</v>
      </c>
      <c r="U308" s="5">
        <v>0</v>
      </c>
    </row>
    <row r="309">
      <c r="A309" s="20" t="s">
        <v>3161</v>
      </c>
      <c r="B309" s="13" t="str">
        <f>HYPERLINK("http://www.wimp.com/justcoincidence/","http://www.wimp.com/justcoincidence/")</f>
        <v>http://www.wimp.com/justcoincidence/</v>
      </c>
      <c r="C309" s="5">
        <v>33</v>
      </c>
      <c r="D309" s="5" t="s">
        <v>219</v>
      </c>
      <c r="E309" s="5" t="s">
        <v>219</v>
      </c>
      <c r="F309" s="5"/>
      <c r="G309" s="5" t="s">
        <v>219</v>
      </c>
      <c r="H309" s="5"/>
      <c r="I309" s="5" t="s">
        <v>219</v>
      </c>
      <c r="J309" s="5">
        <v>964</v>
      </c>
      <c r="K309" s="5">
        <v>1429</v>
      </c>
      <c r="L309" s="5">
        <v>4208</v>
      </c>
      <c r="M309" s="5">
        <v>10893</v>
      </c>
      <c r="N309" s="5">
        <v>125</v>
      </c>
      <c r="O309" s="5">
        <v>13</v>
      </c>
      <c r="P309" s="5">
        <v>0</v>
      </c>
      <c r="Q309" s="5">
        <v>0</v>
      </c>
      <c r="R309" s="5">
        <v>4</v>
      </c>
      <c r="S309" s="5">
        <v>1</v>
      </c>
      <c r="T309" s="5">
        <v>0</v>
      </c>
      <c r="U309" s="5">
        <v>0</v>
      </c>
    </row>
    <row r="310">
      <c r="A310" s="20" t="s">
        <v>3162</v>
      </c>
      <c r="B310" s="13" t="str">
        <f>HYPERLINK("http://www.wimp.com/littlelonger/","http://www.wimp.com/littlelonger/")</f>
        <v>http://www.wimp.com/littlelonger/</v>
      </c>
      <c r="C310" s="5">
        <v>35</v>
      </c>
      <c r="D310" s="5" t="s">
        <v>219</v>
      </c>
      <c r="E310" s="5" t="s">
        <v>219</v>
      </c>
      <c r="F310" s="5"/>
      <c r="G310" s="5" t="s">
        <v>219</v>
      </c>
      <c r="H310" s="5"/>
      <c r="I310" s="5" t="s">
        <v>219</v>
      </c>
      <c r="J310" s="5">
        <v>2541</v>
      </c>
      <c r="K310" s="5">
        <v>1949</v>
      </c>
      <c r="L310" s="5">
        <v>645</v>
      </c>
      <c r="M310" s="5">
        <v>3648</v>
      </c>
      <c r="N310" s="5">
        <v>105</v>
      </c>
      <c r="O310" s="5">
        <v>5</v>
      </c>
      <c r="P310" s="5">
        <v>0</v>
      </c>
      <c r="Q310" s="5">
        <v>0</v>
      </c>
      <c r="R310" s="5">
        <v>3</v>
      </c>
      <c r="S310" s="5">
        <v>0</v>
      </c>
      <c r="T310" s="5">
        <v>0</v>
      </c>
      <c r="U310" s="5">
        <v>0</v>
      </c>
    </row>
    <row r="311">
      <c r="A311" s="20" t="s">
        <v>3163</v>
      </c>
      <c r="B311" s="13" t="str">
        <f>HYPERLINK("http://www.wimp.com/realisticchip/","http://www.wimp.com/realisticchip/")</f>
        <v>http://www.wimp.com/realisticchip/</v>
      </c>
      <c r="C311" s="5">
        <v>54</v>
      </c>
      <c r="D311" s="5" t="s">
        <v>219</v>
      </c>
      <c r="E311" s="5" t="s">
        <v>219</v>
      </c>
      <c r="F311" s="5"/>
      <c r="G311" s="5" t="s">
        <v>219</v>
      </c>
      <c r="H311" s="5"/>
      <c r="I311" s="5" t="s">
        <v>219</v>
      </c>
      <c r="J311" s="5">
        <v>1372</v>
      </c>
      <c r="K311" s="5">
        <v>1323</v>
      </c>
      <c r="L311" s="5">
        <v>334</v>
      </c>
      <c r="M311" s="5">
        <v>1359</v>
      </c>
      <c r="N311" s="5">
        <v>27</v>
      </c>
      <c r="O311" s="5">
        <v>0</v>
      </c>
      <c r="P311" s="5">
        <v>0</v>
      </c>
      <c r="Q311" s="5">
        <v>0</v>
      </c>
      <c r="R311" s="5">
        <v>1</v>
      </c>
      <c r="S311" s="5">
        <v>2</v>
      </c>
      <c r="T311" s="5">
        <v>0</v>
      </c>
      <c r="U311" s="5">
        <v>0</v>
      </c>
    </row>
    <row r="312">
      <c r="A312" s="20" t="s">
        <v>3164</v>
      </c>
      <c r="B312" s="13" t="str">
        <f>HYPERLINK("http://www.wimp.com/powerfulfinesse/","http://www.wimp.com/powerfulfinesse/")</f>
        <v>http://www.wimp.com/powerfulfinesse/</v>
      </c>
      <c r="C312" s="5">
        <v>33</v>
      </c>
      <c r="D312" s="5" t="s">
        <v>219</v>
      </c>
      <c r="E312" s="5" t="s">
        <v>219</v>
      </c>
      <c r="F312" s="5"/>
      <c r="G312" s="5" t="s">
        <v>219</v>
      </c>
      <c r="H312" s="5"/>
      <c r="I312" s="5" t="s">
        <v>219</v>
      </c>
      <c r="J312" s="5">
        <v>19</v>
      </c>
      <c r="K312" s="5">
        <v>24</v>
      </c>
      <c r="L312" s="5">
        <v>2821</v>
      </c>
      <c r="M312" s="5">
        <v>10730</v>
      </c>
      <c r="N312" s="5">
        <v>64</v>
      </c>
      <c r="O312" s="5">
        <v>46</v>
      </c>
      <c r="P312" s="5">
        <v>0</v>
      </c>
      <c r="Q312" s="5">
        <v>0</v>
      </c>
      <c r="R312" s="5">
        <v>4</v>
      </c>
      <c r="S312" s="5">
        <v>1</v>
      </c>
      <c r="T312" s="5">
        <v>12844</v>
      </c>
      <c r="U312" s="5">
        <v>0</v>
      </c>
    </row>
    <row r="313">
      <c r="A313" s="20" t="s">
        <v>3164</v>
      </c>
      <c r="B313" s="13" t="str">
        <f>HYPERLINK("http://www.wimp.com/powerfulfinesse/","http://www.wimp.com/powerfulfinesse/")</f>
        <v>http://www.wimp.com/powerfulfinesse/</v>
      </c>
      <c r="C313" s="5">
        <v>33</v>
      </c>
      <c r="D313" s="5" t="s">
        <v>219</v>
      </c>
      <c r="E313" s="5" t="s">
        <v>219</v>
      </c>
      <c r="F313" s="5"/>
      <c r="G313" s="5" t="s">
        <v>219</v>
      </c>
      <c r="H313" s="5"/>
      <c r="I313" s="5" t="s">
        <v>219</v>
      </c>
      <c r="J313" s="5">
        <v>19</v>
      </c>
      <c r="K313" s="5">
        <v>24</v>
      </c>
      <c r="L313" s="5">
        <v>1083</v>
      </c>
      <c r="M313" s="5">
        <v>3898</v>
      </c>
      <c r="N313" s="5">
        <v>34</v>
      </c>
      <c r="O313" s="5">
        <v>24</v>
      </c>
      <c r="P313" s="5">
        <v>0</v>
      </c>
      <c r="Q313" s="5">
        <v>0</v>
      </c>
      <c r="R313" s="5">
        <v>4</v>
      </c>
      <c r="S313" s="5">
        <v>0</v>
      </c>
      <c r="T313" s="5">
        <v>38</v>
      </c>
      <c r="U313" s="5">
        <v>0</v>
      </c>
    </row>
    <row r="314">
      <c r="A314" s="20" t="s">
        <v>3165</v>
      </c>
      <c r="B314" s="13" t="str">
        <f>HYPERLINK("http://www.wimp.com/playsukulele/","http://www.wimp.com/playsukulele/")</f>
        <v>http://www.wimp.com/playsukulele/</v>
      </c>
      <c r="C314" s="5">
        <v>57</v>
      </c>
      <c r="D314" s="5" t="s">
        <v>219</v>
      </c>
      <c r="E314" s="5" t="s">
        <v>219</v>
      </c>
      <c r="F314" s="5"/>
      <c r="G314" s="5" t="s">
        <v>219</v>
      </c>
      <c r="H314" s="5"/>
      <c r="I314" s="5" t="s">
        <v>219</v>
      </c>
      <c r="J314" s="5">
        <v>1323</v>
      </c>
      <c r="K314" s="5">
        <v>2235</v>
      </c>
      <c r="L314" s="5">
        <v>280</v>
      </c>
      <c r="M314" s="5">
        <v>973</v>
      </c>
      <c r="N314" s="5">
        <v>11</v>
      </c>
      <c r="O314" s="5">
        <v>6</v>
      </c>
      <c r="P314" s="5">
        <v>0</v>
      </c>
      <c r="Q314" s="5">
        <v>0</v>
      </c>
      <c r="R314" s="5">
        <v>1</v>
      </c>
      <c r="S314" s="5">
        <v>0</v>
      </c>
      <c r="T314" s="5">
        <v>0</v>
      </c>
      <c r="U314" s="5">
        <v>0</v>
      </c>
    </row>
    <row r="315">
      <c r="A315" s="20" t="s">
        <v>3166</v>
      </c>
      <c r="B315" s="13" t="str">
        <f>HYPERLINK("http://www.wimp.com/janitorrevenge/","http://www.wimp.com/janitorrevenge/")</f>
        <v>http://www.wimp.com/janitorrevenge/</v>
      </c>
      <c r="C315" s="5">
        <v>54</v>
      </c>
      <c r="D315" s="5" t="s">
        <v>219</v>
      </c>
      <c r="E315" s="5" t="s">
        <v>219</v>
      </c>
      <c r="F315" s="5"/>
      <c r="G315" s="5" t="s">
        <v>219</v>
      </c>
      <c r="H315" s="5"/>
      <c r="I315" s="5" t="s">
        <v>219</v>
      </c>
      <c r="J315" s="5">
        <v>307292</v>
      </c>
      <c r="K315" s="5">
        <v>161061</v>
      </c>
      <c r="L315" s="5">
        <v>175</v>
      </c>
      <c r="M315" s="5">
        <v>1269</v>
      </c>
      <c r="N315" s="5">
        <v>36</v>
      </c>
      <c r="O315" s="5">
        <v>6</v>
      </c>
      <c r="P315" s="5">
        <v>1</v>
      </c>
      <c r="Q315" s="5">
        <v>1</v>
      </c>
      <c r="R315" s="5">
        <v>9</v>
      </c>
      <c r="S315" s="5">
        <v>0</v>
      </c>
      <c r="T315" s="5">
        <v>2</v>
      </c>
      <c r="U315" s="5">
        <v>0</v>
      </c>
    </row>
    <row r="316">
      <c r="A316" s="20" t="s">
        <v>3167</v>
      </c>
      <c r="B316" s="13" t="str">
        <f>HYPERLINK("http://www.wimp.com/museumnight/","http://www.wimp.com/museumnight/")</f>
        <v>http://www.wimp.com/museumnight/</v>
      </c>
      <c r="C316" s="5">
        <v>29</v>
      </c>
      <c r="D316" s="5" t="s">
        <v>219</v>
      </c>
      <c r="E316" s="5" t="s">
        <v>219</v>
      </c>
      <c r="F316" s="5"/>
      <c r="G316" s="5" t="s">
        <v>219</v>
      </c>
      <c r="H316" s="5"/>
      <c r="I316" s="5" t="s">
        <v>219</v>
      </c>
      <c r="J316" s="5">
        <v>64</v>
      </c>
      <c r="K316" s="5">
        <v>138</v>
      </c>
      <c r="L316" s="5">
        <v>379</v>
      </c>
      <c r="M316" s="5">
        <v>1771</v>
      </c>
      <c r="N316" s="5">
        <v>3</v>
      </c>
      <c r="O316" s="5">
        <v>1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</row>
    <row r="317">
      <c r="A317" s="20" t="s">
        <v>3168</v>
      </c>
      <c r="B317" s="13" t="str">
        <f>HYPERLINK("http://www.wimp.com/navyrecruitment/","http://www.wimp.com/navyrecruitment/")</f>
        <v>http://www.wimp.com/navyrecruitment/</v>
      </c>
      <c r="C317" s="5">
        <v>51</v>
      </c>
      <c r="D317" s="5" t="s">
        <v>219</v>
      </c>
      <c r="E317" s="5" t="s">
        <v>219</v>
      </c>
      <c r="F317" s="5"/>
      <c r="G317" s="5" t="s">
        <v>219</v>
      </c>
      <c r="H317" s="5"/>
      <c r="I317" s="5" t="s">
        <v>219</v>
      </c>
      <c r="J317" s="5">
        <v>1062</v>
      </c>
      <c r="K317" s="5">
        <v>1978</v>
      </c>
      <c r="L317" s="5">
        <v>917</v>
      </c>
      <c r="M317" s="5">
        <v>4502</v>
      </c>
      <c r="N317" s="5">
        <v>43</v>
      </c>
      <c r="O317" s="5">
        <v>6</v>
      </c>
      <c r="P317" s="5">
        <v>11</v>
      </c>
      <c r="Q317" s="5">
        <v>11</v>
      </c>
      <c r="R317" s="5">
        <v>1</v>
      </c>
      <c r="S317" s="5">
        <v>1</v>
      </c>
      <c r="T317" s="5">
        <v>0</v>
      </c>
      <c r="U317" s="5">
        <v>0</v>
      </c>
    </row>
    <row r="318">
      <c r="A318" s="20" t="s">
        <v>3169</v>
      </c>
      <c r="B318" s="13" t="str">
        <f>HYPERLINK("http://www.wimp.com/dancelight/","http://www.wimp.com/dancelight/")</f>
        <v>http://www.wimp.com/dancelight/</v>
      </c>
      <c r="C318" s="5">
        <v>49</v>
      </c>
      <c r="D318" s="5" t="s">
        <v>219</v>
      </c>
      <c r="E318" s="5" t="s">
        <v>219</v>
      </c>
      <c r="F318" s="5"/>
      <c r="G318" s="5" t="s">
        <v>219</v>
      </c>
      <c r="H318" s="5"/>
      <c r="I318" s="5" t="s">
        <v>219</v>
      </c>
      <c r="J318" s="5">
        <v>13030</v>
      </c>
      <c r="K318" s="5">
        <v>9329</v>
      </c>
      <c r="L318" s="5">
        <v>2647</v>
      </c>
      <c r="M318" s="5">
        <v>15592</v>
      </c>
      <c r="N318" s="5">
        <v>85</v>
      </c>
      <c r="O318" s="5">
        <v>12</v>
      </c>
      <c r="P318" s="5">
        <v>0</v>
      </c>
      <c r="Q318" s="5">
        <v>8</v>
      </c>
      <c r="R318" s="5">
        <v>0</v>
      </c>
      <c r="S318" s="5">
        <v>0</v>
      </c>
      <c r="T318" s="5">
        <v>5</v>
      </c>
      <c r="U318" s="5">
        <v>0</v>
      </c>
    </row>
    <row r="319">
      <c r="A319" s="20" t="s">
        <v>3170</v>
      </c>
      <c r="B319" s="13" t="str">
        <f>HYPERLINK("http://www.wimp.com/teacheshow/","http://www.wimp.com/teacheshow/")</f>
        <v>http://www.wimp.com/teacheshow/</v>
      </c>
      <c r="C319" s="5">
        <v>64</v>
      </c>
      <c r="D319" s="5" t="s">
        <v>219</v>
      </c>
      <c r="E319" s="5" t="s">
        <v>219</v>
      </c>
      <c r="F319" s="5"/>
      <c r="G319" s="5" t="s">
        <v>219</v>
      </c>
      <c r="H319" s="5"/>
      <c r="I319" s="5" t="s">
        <v>219</v>
      </c>
      <c r="J319" s="5">
        <v>512</v>
      </c>
      <c r="K319" s="5">
        <v>542</v>
      </c>
      <c r="L319" s="5">
        <v>1159</v>
      </c>
      <c r="M319" s="5">
        <v>2244</v>
      </c>
      <c r="N319" s="5">
        <v>4</v>
      </c>
      <c r="O319" s="5">
        <v>7</v>
      </c>
      <c r="P319" s="5">
        <v>1</v>
      </c>
      <c r="Q319" s="5">
        <v>1</v>
      </c>
      <c r="R319" s="5">
        <v>0</v>
      </c>
      <c r="S319" s="5">
        <v>0</v>
      </c>
      <c r="T319" s="5">
        <v>4157</v>
      </c>
      <c r="U319" s="5">
        <v>0</v>
      </c>
    </row>
    <row r="320">
      <c r="A320" s="20" t="s">
        <v>3171</v>
      </c>
      <c r="B320" s="13" t="str">
        <f>HYPERLINK("http://www.wimp.com/samemap/","http://www.wimp.com/samemap/")</f>
        <v>http://www.wimp.com/samemap/</v>
      </c>
      <c r="C320" s="5">
        <v>59</v>
      </c>
      <c r="D320" s="5" t="s">
        <v>219</v>
      </c>
      <c r="E320" s="5" t="s">
        <v>219</v>
      </c>
      <c r="F320" s="5"/>
      <c r="G320" s="5" t="s">
        <v>219</v>
      </c>
      <c r="H320" s="5"/>
      <c r="I320" s="5" t="s">
        <v>219</v>
      </c>
      <c r="J320" s="5">
        <v>898</v>
      </c>
      <c r="K320" s="5">
        <v>1338</v>
      </c>
      <c r="L320" s="5">
        <v>1368</v>
      </c>
      <c r="M320" s="5">
        <v>4894</v>
      </c>
      <c r="N320" s="5">
        <v>12</v>
      </c>
      <c r="O320" s="5">
        <v>0</v>
      </c>
      <c r="P320" s="5">
        <v>0</v>
      </c>
      <c r="Q320" s="5">
        <v>0</v>
      </c>
      <c r="R320" s="5">
        <v>2</v>
      </c>
      <c r="S320" s="5">
        <v>0</v>
      </c>
      <c r="T320" s="5">
        <v>0</v>
      </c>
      <c r="U320" s="5">
        <v>0</v>
      </c>
    </row>
    <row r="321">
      <c r="A321" s="20" t="s">
        <v>3172</v>
      </c>
      <c r="B321" s="13" t="str">
        <f>HYPERLINK("http://www.wimp.com/composerreturns/","http://www.wimp.com/composerreturns/")</f>
        <v>http://www.wimp.com/composerreturns/</v>
      </c>
      <c r="C321" s="5">
        <v>78</v>
      </c>
      <c r="D321" s="5" t="s">
        <v>219</v>
      </c>
      <c r="E321" s="5" t="s">
        <v>219</v>
      </c>
      <c r="F321" s="5"/>
      <c r="G321" s="5" t="s">
        <v>219</v>
      </c>
      <c r="H321" s="5"/>
      <c r="I321" s="5" t="s">
        <v>219</v>
      </c>
      <c r="J321" s="5">
        <v>669</v>
      </c>
      <c r="K321" s="5">
        <v>353</v>
      </c>
      <c r="L321" s="5">
        <v>3179</v>
      </c>
      <c r="M321" s="5">
        <v>12829</v>
      </c>
      <c r="N321" s="5">
        <v>67</v>
      </c>
      <c r="O321" s="5">
        <v>28</v>
      </c>
      <c r="P321" s="5">
        <v>1</v>
      </c>
      <c r="Q321" s="5">
        <v>1</v>
      </c>
      <c r="R321" s="5">
        <v>0</v>
      </c>
      <c r="S321" s="5">
        <v>2</v>
      </c>
      <c r="T321" s="5">
        <v>0</v>
      </c>
      <c r="U321" s="5">
        <v>0</v>
      </c>
    </row>
    <row r="322">
      <c r="A322" s="20" t="s">
        <v>3173</v>
      </c>
      <c r="B322" s="13" t="str">
        <f>HYPERLINK("http://www.wimp.com/guitartime/","http://www.wimp.com/guitartime/")</f>
        <v>http://www.wimp.com/guitartime/</v>
      </c>
      <c r="C322" s="5">
        <v>42</v>
      </c>
      <c r="D322" s="5" t="s">
        <v>219</v>
      </c>
      <c r="E322" s="5" t="s">
        <v>219</v>
      </c>
      <c r="F322" s="5"/>
      <c r="G322" s="5" t="s">
        <v>219</v>
      </c>
      <c r="H322" s="5"/>
      <c r="I322" s="5" t="s">
        <v>219</v>
      </c>
      <c r="J322" s="5">
        <v>4754</v>
      </c>
      <c r="K322" s="5">
        <v>5156</v>
      </c>
      <c r="L322" s="5">
        <v>1509</v>
      </c>
      <c r="M322" s="5">
        <v>9130</v>
      </c>
      <c r="N322" s="5">
        <v>78</v>
      </c>
      <c r="O322" s="5">
        <v>8</v>
      </c>
      <c r="P322" s="5">
        <v>2</v>
      </c>
      <c r="Q322" s="5">
        <v>2</v>
      </c>
      <c r="R322" s="5">
        <v>2</v>
      </c>
      <c r="S322" s="5">
        <v>4</v>
      </c>
      <c r="T322" s="5">
        <v>4206</v>
      </c>
      <c r="U322" s="5">
        <v>0</v>
      </c>
    </row>
    <row r="323">
      <c r="A323" s="20" t="s">
        <v>3174</v>
      </c>
      <c r="B323" s="13" t="str">
        <f>HYPERLINK("http://www.wimp.com/simpletrumpet/","http://www.wimp.com/simpletrumpet/")</f>
        <v>http://www.wimp.com/simpletrumpet/</v>
      </c>
      <c r="C323" s="5">
        <v>35</v>
      </c>
      <c r="D323" s="5" t="s">
        <v>219</v>
      </c>
      <c r="E323" s="5" t="s">
        <v>219</v>
      </c>
      <c r="F323" s="5"/>
      <c r="G323" s="5" t="s">
        <v>219</v>
      </c>
      <c r="H323" s="5"/>
      <c r="I323" s="5" t="s">
        <v>219</v>
      </c>
      <c r="J323" s="5">
        <v>834</v>
      </c>
      <c r="K323" s="5">
        <v>1195</v>
      </c>
      <c r="L323" s="5">
        <v>180</v>
      </c>
      <c r="M323" s="5">
        <v>873</v>
      </c>
      <c r="N323" s="5">
        <v>5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2762</v>
      </c>
      <c r="U323" s="5">
        <v>0</v>
      </c>
    </row>
    <row r="324">
      <c r="A324" s="20" t="s">
        <v>3175</v>
      </c>
      <c r="B324" s="13" t="str">
        <f>HYPERLINK("http://www.wimp.com/dogpark/","http://www.wimp.com/dogpark/")</f>
        <v>http://www.wimp.com/dogpark/</v>
      </c>
      <c r="C324" s="5">
        <v>63</v>
      </c>
      <c r="D324" s="5" t="s">
        <v>219</v>
      </c>
      <c r="E324" s="5" t="s">
        <v>219</v>
      </c>
      <c r="F324" s="5"/>
      <c r="G324" s="5" t="s">
        <v>219</v>
      </c>
      <c r="H324" s="5"/>
      <c r="I324" s="5" t="s">
        <v>219</v>
      </c>
      <c r="J324" s="5">
        <v>1663</v>
      </c>
      <c r="K324" s="5">
        <v>1586</v>
      </c>
      <c r="L324" s="5">
        <v>99</v>
      </c>
      <c r="M324" s="5">
        <v>543</v>
      </c>
      <c r="N324" s="5">
        <v>7</v>
      </c>
      <c r="O324" s="5">
        <v>2</v>
      </c>
      <c r="P324" s="5">
        <v>0</v>
      </c>
      <c r="Q324" s="5">
        <v>0</v>
      </c>
      <c r="R324" s="5">
        <v>1</v>
      </c>
      <c r="S324" s="5">
        <v>0</v>
      </c>
      <c r="T324" s="5">
        <v>2316</v>
      </c>
      <c r="U324" s="5">
        <v>0</v>
      </c>
    </row>
    <row r="325">
      <c r="A325" s="20" t="s">
        <v>3176</v>
      </c>
      <c r="B325" s="13" t="str">
        <f>HYPERLINK("http://www.wimp.com/whistlingguy/","http://www.wimp.com/whistlingguy/")</f>
        <v>http://www.wimp.com/whistlingguy/</v>
      </c>
      <c r="C325" s="5">
        <v>36</v>
      </c>
      <c r="D325" s="5" t="s">
        <v>219</v>
      </c>
      <c r="E325" s="5" t="s">
        <v>219</v>
      </c>
      <c r="F325" s="5"/>
      <c r="G325" s="5" t="s">
        <v>219</v>
      </c>
      <c r="H325" s="5"/>
      <c r="I325" s="5" t="s">
        <v>219</v>
      </c>
      <c r="J325" s="5">
        <v>2794</v>
      </c>
      <c r="K325" s="5">
        <v>3891</v>
      </c>
      <c r="L325" s="5">
        <v>194</v>
      </c>
      <c r="M325" s="5">
        <v>524</v>
      </c>
      <c r="N325" s="5">
        <v>7</v>
      </c>
      <c r="O325" s="5">
        <v>5</v>
      </c>
      <c r="P325" s="5">
        <v>0</v>
      </c>
      <c r="Q325" s="5">
        <v>0</v>
      </c>
      <c r="R325" s="5">
        <v>1</v>
      </c>
      <c r="S325" s="5">
        <v>2</v>
      </c>
      <c r="T325" s="5">
        <v>1029</v>
      </c>
      <c r="U325" s="5">
        <v>0</v>
      </c>
    </row>
    <row r="326">
      <c r="A326" s="20" t="s">
        <v>3177</v>
      </c>
      <c r="B326" s="13" t="str">
        <f>HYPERLINK("http://www.wimp.com/lizardplaying/","http://www.wimp.com/lizardplaying/")</f>
        <v>http://www.wimp.com/lizardplaying/</v>
      </c>
      <c r="C326" s="5">
        <v>36</v>
      </c>
      <c r="D326" s="5" t="s">
        <v>219</v>
      </c>
      <c r="E326" s="5" t="s">
        <v>219</v>
      </c>
      <c r="F326" s="5"/>
      <c r="G326" s="5" t="s">
        <v>219</v>
      </c>
      <c r="H326" s="5"/>
      <c r="I326" s="5" t="s">
        <v>219</v>
      </c>
      <c r="J326" s="5">
        <v>7937</v>
      </c>
      <c r="K326" s="5">
        <v>8859</v>
      </c>
      <c r="L326" s="5">
        <v>676</v>
      </c>
      <c r="M326" s="5">
        <v>2264</v>
      </c>
      <c r="N326" s="5">
        <v>14</v>
      </c>
      <c r="O326" s="5">
        <v>0</v>
      </c>
      <c r="P326" s="5">
        <v>0</v>
      </c>
      <c r="Q326" s="5">
        <v>0</v>
      </c>
      <c r="R326" s="5">
        <v>1</v>
      </c>
      <c r="S326" s="5">
        <v>3</v>
      </c>
      <c r="T326" s="5">
        <v>0</v>
      </c>
      <c r="U326" s="5">
        <v>0</v>
      </c>
    </row>
    <row r="327">
      <c r="A327" s="20" t="s">
        <v>3178</v>
      </c>
      <c r="B327" s="13" t="str">
        <f>HYPERLINK("http://www.wimp.com/moregas/","http://www.wimp.com/moregas/")</f>
        <v>http://www.wimp.com/moregas/</v>
      </c>
      <c r="C327" s="5">
        <v>24</v>
      </c>
      <c r="D327" s="5" t="s">
        <v>219</v>
      </c>
      <c r="E327" s="5" t="s">
        <v>219</v>
      </c>
      <c r="F327" s="5"/>
      <c r="G327" s="5" t="s">
        <v>219</v>
      </c>
      <c r="H327" s="5"/>
      <c r="I327" s="5" t="s">
        <v>219</v>
      </c>
      <c r="J327" s="5">
        <v>364</v>
      </c>
      <c r="K327" s="5">
        <v>572</v>
      </c>
      <c r="L327" s="5">
        <v>250</v>
      </c>
      <c r="M327" s="5">
        <v>1304</v>
      </c>
      <c r="N327" s="5">
        <v>23</v>
      </c>
      <c r="O327" s="5">
        <v>5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>
      <c r="A328" s="20" t="s">
        <v>3179</v>
      </c>
      <c r="B328" s="13" t="str">
        <f>HYPERLINK("http://www.wimp.com/justinbieber/","http://www.wimp.com/justinbieber/")</f>
        <v>http://www.wimp.com/justinbieber/</v>
      </c>
      <c r="C328" s="5">
        <v>33</v>
      </c>
      <c r="D328" s="5" t="s">
        <v>219</v>
      </c>
      <c r="E328" s="5" t="s">
        <v>219</v>
      </c>
      <c r="F328" s="5"/>
      <c r="G328" s="5" t="s">
        <v>219</v>
      </c>
      <c r="H328" s="5"/>
      <c r="I328" s="5" t="s">
        <v>219</v>
      </c>
      <c r="J328" s="5">
        <v>1710</v>
      </c>
      <c r="K328" s="5">
        <v>2572</v>
      </c>
      <c r="L328" s="5">
        <v>415</v>
      </c>
      <c r="M328" s="5">
        <v>2049</v>
      </c>
      <c r="N328" s="5">
        <v>20</v>
      </c>
      <c r="O328" s="5">
        <v>0</v>
      </c>
      <c r="P328" s="5">
        <v>0</v>
      </c>
      <c r="Q328" s="5">
        <v>0</v>
      </c>
      <c r="R328" s="5">
        <v>5</v>
      </c>
      <c r="S328" s="5">
        <v>4</v>
      </c>
      <c r="T328" s="5">
        <v>0</v>
      </c>
      <c r="U328" s="5">
        <v>0</v>
      </c>
    </row>
    <row r="329">
      <c r="A329" s="20" t="s">
        <v>3180</v>
      </c>
      <c r="B329" s="13" t="str">
        <f>HYPERLINK("http://www.wimp.com/autismduet/","http://www.wimp.com/autismduet/")</f>
        <v>http://www.wimp.com/autismduet/</v>
      </c>
      <c r="C329" s="5">
        <v>53</v>
      </c>
      <c r="D329" s="5" t="s">
        <v>219</v>
      </c>
      <c r="E329" s="5" t="s">
        <v>219</v>
      </c>
      <c r="F329" s="5"/>
      <c r="G329" s="5" t="s">
        <v>219</v>
      </c>
      <c r="H329" s="5"/>
      <c r="I329" s="5" t="s">
        <v>219</v>
      </c>
      <c r="J329" s="5">
        <v>14336</v>
      </c>
      <c r="K329" s="5">
        <v>10518</v>
      </c>
      <c r="L329" s="5">
        <v>32</v>
      </c>
      <c r="M329" s="5">
        <v>120</v>
      </c>
      <c r="N329" s="5">
        <v>1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30</v>
      </c>
      <c r="U329" s="5">
        <v>0</v>
      </c>
    </row>
    <row r="330">
      <c r="A330" s="20" t="s">
        <v>3181</v>
      </c>
      <c r="B330" s="13" t="str">
        <f>HYPERLINK("http://www.wimp.com/awayout/","http://www.wimp.com/awayout/")</f>
        <v>http://www.wimp.com/awayout/</v>
      </c>
      <c r="C330" s="5">
        <v>52</v>
      </c>
      <c r="D330" s="5" t="s">
        <v>219</v>
      </c>
      <c r="E330" s="5" t="s">
        <v>219</v>
      </c>
      <c r="F330" s="5"/>
      <c r="G330" s="5" t="s">
        <v>219</v>
      </c>
      <c r="H330" s="5"/>
      <c r="I330" s="5" t="s">
        <v>219</v>
      </c>
      <c r="J330" s="5">
        <v>88</v>
      </c>
      <c r="K330" s="5">
        <v>214</v>
      </c>
      <c r="L330" s="5">
        <v>1189</v>
      </c>
      <c r="M330" s="5">
        <v>8857</v>
      </c>
      <c r="N330" s="5">
        <v>85</v>
      </c>
      <c r="O330" s="5">
        <v>11</v>
      </c>
      <c r="P330" s="5">
        <v>0</v>
      </c>
      <c r="Q330" s="5">
        <v>0</v>
      </c>
      <c r="R330" s="5">
        <v>3</v>
      </c>
      <c r="S330" s="5">
        <v>2</v>
      </c>
      <c r="T330" s="5">
        <v>0</v>
      </c>
      <c r="U330" s="5">
        <v>0</v>
      </c>
    </row>
    <row r="331">
      <c r="A331" s="20" t="s">
        <v>3182</v>
      </c>
      <c r="B331" s="13" t="str">
        <f>HYPERLINK("http://www.wimp.com/kidmath/","http://www.wimp.com/kidmath/")</f>
        <v>http://www.wimp.com/kidmath/</v>
      </c>
      <c r="C331" s="5">
        <v>44</v>
      </c>
      <c r="D331" s="5" t="s">
        <v>219</v>
      </c>
      <c r="E331" s="5" t="s">
        <v>219</v>
      </c>
      <c r="F331" s="5"/>
      <c r="G331" s="5" t="s">
        <v>219</v>
      </c>
      <c r="H331" s="5"/>
      <c r="I331" s="5" t="s">
        <v>219</v>
      </c>
      <c r="J331" s="5">
        <v>679824</v>
      </c>
      <c r="K331" s="5">
        <v>260727</v>
      </c>
      <c r="L331" s="5">
        <v>5422</v>
      </c>
      <c r="M331" s="5">
        <v>25400</v>
      </c>
      <c r="N331" s="5">
        <v>90</v>
      </c>
      <c r="O331" s="5">
        <v>10</v>
      </c>
      <c r="P331" s="5">
        <v>0</v>
      </c>
      <c r="Q331" s="5">
        <v>0</v>
      </c>
      <c r="R331" s="5">
        <v>5</v>
      </c>
      <c r="S331" s="5">
        <v>0</v>
      </c>
      <c r="T331" s="5">
        <v>0</v>
      </c>
      <c r="U331" s="5">
        <v>0</v>
      </c>
    </row>
    <row r="332">
      <c r="A332" s="20" t="s">
        <v>3183</v>
      </c>
      <c r="B332" s="13" t="str">
        <f>HYPERLINK("http://www.wimp.com/sandbagsrelief/","http://www.wimp.com/sandbagsrelief/")</f>
        <v>http://www.wimp.com/sandbagsrelief/</v>
      </c>
      <c r="C332" s="5">
        <v>52</v>
      </c>
      <c r="D332" s="5" t="s">
        <v>219</v>
      </c>
      <c r="E332" s="5" t="s">
        <v>219</v>
      </c>
      <c r="F332" s="5"/>
      <c r="G332" s="5" t="s">
        <v>219</v>
      </c>
      <c r="H332" s="5"/>
      <c r="I332" s="5" t="s">
        <v>219</v>
      </c>
      <c r="J332" s="5">
        <v>14129</v>
      </c>
      <c r="K332" s="5">
        <v>5698</v>
      </c>
      <c r="L332" s="5">
        <v>3896</v>
      </c>
      <c r="M332" s="5">
        <v>9963</v>
      </c>
      <c r="N332" s="5">
        <v>104</v>
      </c>
      <c r="O332" s="5">
        <v>3</v>
      </c>
      <c r="P332" s="5">
        <v>0</v>
      </c>
      <c r="Q332" s="5">
        <v>0</v>
      </c>
      <c r="R332" s="5">
        <v>32</v>
      </c>
      <c r="S332" s="5">
        <v>0</v>
      </c>
      <c r="T332" s="5">
        <v>0</v>
      </c>
      <c r="U332" s="5">
        <v>0</v>
      </c>
    </row>
    <row r="333">
      <c r="A333" s="20" t="s">
        <v>3184</v>
      </c>
      <c r="B333" s="13" t="str">
        <f>HYPERLINK("http://www.wimp.com/kimpeek/","http://www.wimp.com/kimpeek/")</f>
        <v>http://www.wimp.com/kimpeek/</v>
      </c>
      <c r="C333" s="5">
        <v>30</v>
      </c>
      <c r="D333" s="5" t="s">
        <v>219</v>
      </c>
      <c r="E333" s="5" t="s">
        <v>219</v>
      </c>
      <c r="F333" s="5"/>
      <c r="G333" s="5" t="s">
        <v>219</v>
      </c>
      <c r="H333" s="5"/>
      <c r="I333" s="5" t="s">
        <v>219</v>
      </c>
      <c r="J333" s="5">
        <v>1680</v>
      </c>
      <c r="K333" s="5">
        <v>2021</v>
      </c>
      <c r="L333" s="5">
        <v>1119</v>
      </c>
      <c r="M333" s="5">
        <v>4824</v>
      </c>
      <c r="N333" s="5">
        <v>47</v>
      </c>
      <c r="O333" s="5">
        <v>6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</row>
    <row r="334">
      <c r="A334" s="20" t="s">
        <v>3185</v>
      </c>
      <c r="B334" s="13" t="str">
        <f>HYPERLINK("http://www.wimp.com/kittenparakeet/","http://www.wimp.com/kittenparakeet/")</f>
        <v>http://www.wimp.com/kittenparakeet/</v>
      </c>
      <c r="C334" s="5">
        <v>39</v>
      </c>
      <c r="D334" s="5" t="s">
        <v>219</v>
      </c>
      <c r="E334" s="5" t="s">
        <v>219</v>
      </c>
      <c r="F334" s="5"/>
      <c r="G334" s="5" t="s">
        <v>219</v>
      </c>
      <c r="H334" s="5"/>
      <c r="I334" s="5" t="s">
        <v>219</v>
      </c>
      <c r="J334" s="5">
        <v>506</v>
      </c>
      <c r="K334" s="5">
        <v>454</v>
      </c>
      <c r="L334" s="5">
        <v>863</v>
      </c>
      <c r="M334" s="5">
        <v>7778</v>
      </c>
      <c r="N334" s="5">
        <v>104</v>
      </c>
      <c r="O334" s="5">
        <v>10</v>
      </c>
      <c r="P334" s="5">
        <v>2</v>
      </c>
      <c r="Q334" s="5">
        <v>2</v>
      </c>
      <c r="R334" s="5">
        <v>1</v>
      </c>
      <c r="S334" s="5">
        <v>0</v>
      </c>
      <c r="T334" s="5">
        <v>2</v>
      </c>
      <c r="U334" s="5">
        <v>0</v>
      </c>
    </row>
    <row r="335">
      <c r="A335" s="20" t="s">
        <v>3186</v>
      </c>
      <c r="B335" s="13" t="str">
        <f>HYPERLINK("http://www.wimp.com/kittenrelaxes/","http://www.wimp.com/kittenrelaxes/")</f>
        <v>http://www.wimp.com/kittenrelaxes/</v>
      </c>
      <c r="C335" s="5">
        <v>33</v>
      </c>
      <c r="D335" s="5" t="s">
        <v>219</v>
      </c>
      <c r="E335" s="5" t="s">
        <v>219</v>
      </c>
      <c r="F335" s="5"/>
      <c r="G335" s="5" t="s">
        <v>219</v>
      </c>
      <c r="H335" s="5"/>
      <c r="I335" s="5" t="s">
        <v>219</v>
      </c>
      <c r="J335" s="5">
        <v>7306</v>
      </c>
      <c r="K335" s="5">
        <v>2705</v>
      </c>
      <c r="L335" s="5">
        <v>176</v>
      </c>
      <c r="M335" s="5">
        <v>939</v>
      </c>
      <c r="N335" s="5">
        <v>33</v>
      </c>
      <c r="O335" s="5">
        <v>2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</row>
    <row r="336">
      <c r="A336" s="20" t="s">
        <v>3187</v>
      </c>
      <c r="B336" s="13" t="str">
        <f>HYPERLINK("http://www.wimp.com/kittenfriend/","http://www.wimp.com/kittenfriend/")</f>
        <v>http://www.wimp.com/kittenfriend/</v>
      </c>
      <c r="C336" s="5">
        <v>34</v>
      </c>
      <c r="D336" s="5" t="s">
        <v>219</v>
      </c>
      <c r="E336" s="5" t="s">
        <v>219</v>
      </c>
      <c r="F336" s="5"/>
      <c r="G336" s="5" t="s">
        <v>219</v>
      </c>
      <c r="H336" s="5"/>
      <c r="I336" s="5" t="s">
        <v>219</v>
      </c>
      <c r="J336" s="5">
        <v>17384</v>
      </c>
      <c r="K336" s="5">
        <v>11032</v>
      </c>
      <c r="L336" s="5">
        <v>50</v>
      </c>
      <c r="M336" s="5">
        <v>972</v>
      </c>
      <c r="N336" s="5">
        <v>9</v>
      </c>
      <c r="O336" s="5">
        <v>6</v>
      </c>
      <c r="P336" s="5">
        <v>0</v>
      </c>
      <c r="Q336" s="5">
        <v>0</v>
      </c>
      <c r="R336" s="5">
        <v>1</v>
      </c>
      <c r="S336" s="5">
        <v>2</v>
      </c>
      <c r="T336" s="5">
        <v>30</v>
      </c>
      <c r="U336" s="5">
        <v>0</v>
      </c>
    </row>
    <row r="337">
      <c r="A337" s="20" t="s">
        <v>3187</v>
      </c>
      <c r="B337" s="13" t="str">
        <f>HYPERLINK("http://www.wimp.com/kittenfriend/","http://www.wimp.com/kittenfriend/")</f>
        <v>http://www.wimp.com/kittenfriend/</v>
      </c>
      <c r="C337" s="5">
        <v>34</v>
      </c>
      <c r="D337" s="5" t="s">
        <v>219</v>
      </c>
      <c r="E337" s="5" t="s">
        <v>219</v>
      </c>
      <c r="F337" s="5"/>
      <c r="G337" s="5" t="s">
        <v>219</v>
      </c>
      <c r="H337" s="5"/>
      <c r="I337" s="5" t="s">
        <v>219</v>
      </c>
      <c r="J337" s="5">
        <v>17384</v>
      </c>
      <c r="K337" s="5">
        <v>11032</v>
      </c>
      <c r="L337" s="5">
        <v>245</v>
      </c>
      <c r="M337" s="5">
        <v>800</v>
      </c>
      <c r="N337" s="5">
        <v>2</v>
      </c>
      <c r="O337" s="5">
        <v>1</v>
      </c>
      <c r="P337" s="5">
        <v>0</v>
      </c>
      <c r="Q337" s="5">
        <v>0</v>
      </c>
      <c r="R337" s="5">
        <v>0</v>
      </c>
      <c r="S337" s="5">
        <v>0</v>
      </c>
      <c r="T337" s="5">
        <v>208</v>
      </c>
      <c r="U337" s="5">
        <v>0</v>
      </c>
    </row>
    <row r="338">
      <c r="A338" s="20" t="s">
        <v>3188</v>
      </c>
      <c r="B338" s="13" t="str">
        <f>HYPERLINK("http://www.wimp.com/kittymassage/","http://www.wimp.com/kittymassage/")</f>
        <v>http://www.wimp.com/kittymassage/</v>
      </c>
      <c r="C338" s="5">
        <v>16</v>
      </c>
      <c r="D338" s="5" t="s">
        <v>219</v>
      </c>
      <c r="E338" s="5" t="s">
        <v>219</v>
      </c>
      <c r="F338" s="5"/>
      <c r="G338" s="5" t="s">
        <v>219</v>
      </c>
      <c r="H338" s="5"/>
      <c r="I338" s="5" t="s">
        <v>219</v>
      </c>
      <c r="J338" s="5">
        <v>946</v>
      </c>
      <c r="K338" s="5">
        <v>1272</v>
      </c>
      <c r="L338" s="5">
        <v>79</v>
      </c>
      <c r="M338" s="5">
        <v>1014</v>
      </c>
      <c r="N338" s="5">
        <v>17</v>
      </c>
      <c r="O338" s="5">
        <v>3</v>
      </c>
      <c r="P338" s="5">
        <v>0</v>
      </c>
      <c r="Q338" s="5">
        <v>0</v>
      </c>
      <c r="R338" s="5">
        <v>0</v>
      </c>
      <c r="S338" s="5">
        <v>0</v>
      </c>
      <c r="T338" s="5">
        <v>2500</v>
      </c>
      <c r="U338" s="5">
        <v>0</v>
      </c>
    </row>
    <row r="339">
      <c r="A339" s="20" t="s">
        <v>3189</v>
      </c>
      <c r="B339" s="13" t="str">
        <f>HYPERLINK("http://www.wimp.com/kittyrobot/","http://www.wimp.com/kittyrobot/")</f>
        <v>http://www.wimp.com/kittyrobot/</v>
      </c>
      <c r="C339" s="5">
        <v>18</v>
      </c>
      <c r="D339" s="5" t="s">
        <v>219</v>
      </c>
      <c r="E339" s="5" t="s">
        <v>219</v>
      </c>
      <c r="F339" s="5"/>
      <c r="G339" s="5" t="s">
        <v>219</v>
      </c>
      <c r="H339" s="5"/>
      <c r="I339" s="5" t="s">
        <v>219</v>
      </c>
      <c r="J339" s="5">
        <v>111</v>
      </c>
      <c r="K339" s="5">
        <v>226</v>
      </c>
      <c r="L339" s="5">
        <v>1413</v>
      </c>
      <c r="M339" s="5">
        <v>4849</v>
      </c>
      <c r="N339" s="5">
        <v>27</v>
      </c>
      <c r="O339" s="5">
        <v>13</v>
      </c>
      <c r="P339" s="5">
        <v>0</v>
      </c>
      <c r="Q339" s="5">
        <v>0</v>
      </c>
      <c r="R339" s="5">
        <v>0</v>
      </c>
      <c r="S339" s="5">
        <v>0</v>
      </c>
      <c r="T339" s="5">
        <v>10</v>
      </c>
      <c r="U339" s="5">
        <v>0</v>
      </c>
    </row>
    <row r="340">
      <c r="A340" s="20" t="s">
        <v>3190</v>
      </c>
      <c r="B340" s="13" t="str">
        <f>HYPERLINK("http://www.wimp.com/kleptomanta/","http://www.wimp.com/kleptomanta/")</f>
        <v>http://www.wimp.com/kleptomanta/</v>
      </c>
      <c r="C340" s="5">
        <v>30</v>
      </c>
      <c r="D340" s="5" t="s">
        <v>219</v>
      </c>
      <c r="E340" s="5" t="s">
        <v>219</v>
      </c>
      <c r="F340" s="5"/>
      <c r="G340" s="5" t="s">
        <v>219</v>
      </c>
      <c r="H340" s="5"/>
      <c r="I340" s="5" t="s">
        <v>219</v>
      </c>
      <c r="J340" s="5">
        <v>51</v>
      </c>
      <c r="K340" s="5">
        <v>140</v>
      </c>
      <c r="L340" s="5">
        <v>361</v>
      </c>
      <c r="M340" s="5">
        <v>1255</v>
      </c>
      <c r="N340" s="5">
        <v>18</v>
      </c>
      <c r="O340" s="5">
        <v>0</v>
      </c>
      <c r="P340" s="5">
        <v>0</v>
      </c>
      <c r="Q340" s="5">
        <v>0</v>
      </c>
      <c r="R340" s="5">
        <v>0</v>
      </c>
      <c r="S340" s="5">
        <v>2</v>
      </c>
      <c r="T340" s="5">
        <v>688</v>
      </c>
      <c r="U340" s="5">
        <v>0</v>
      </c>
    </row>
    <row r="341">
      <c r="A341" s="20" t="s">
        <v>3191</v>
      </c>
      <c r="B341" s="13" t="str">
        <f>HYPERLINK("http://www.wimp.com/leapingshampoo/","http://www.wimp.com/leapingshampoo/")</f>
        <v>http://www.wimp.com/leapingshampoo/</v>
      </c>
      <c r="C341" s="5">
        <v>53</v>
      </c>
      <c r="D341" s="5" t="s">
        <v>219</v>
      </c>
      <c r="E341" s="5" t="s">
        <v>219</v>
      </c>
      <c r="F341" s="5"/>
      <c r="G341" s="5" t="s">
        <v>219</v>
      </c>
      <c r="H341" s="5"/>
      <c r="I341" s="5" t="s">
        <v>219</v>
      </c>
      <c r="J341" s="5">
        <v>978</v>
      </c>
      <c r="K341" s="5">
        <v>1067</v>
      </c>
      <c r="L341" s="5">
        <v>1592</v>
      </c>
      <c r="M341" s="5">
        <v>4422</v>
      </c>
      <c r="N341" s="5">
        <v>34</v>
      </c>
      <c r="O341" s="5">
        <v>1</v>
      </c>
      <c r="P341" s="5">
        <v>0</v>
      </c>
      <c r="Q341" s="5">
        <v>0</v>
      </c>
      <c r="R341" s="5">
        <v>0</v>
      </c>
      <c r="S341" s="5">
        <v>5</v>
      </c>
      <c r="T341" s="5">
        <v>10240</v>
      </c>
      <c r="U341" s="5">
        <v>0</v>
      </c>
    </row>
    <row r="342">
      <c r="A342" s="20" t="s">
        <v>3192</v>
      </c>
      <c r="B342" s="13" t="str">
        <f>HYPERLINK("http://www.wimp.com/barefootmovement/","http://www.wimp.com/barefootmovement/")</f>
        <v>http://www.wimp.com/barefootmovement/</v>
      </c>
      <c r="C342" s="5">
        <v>36</v>
      </c>
      <c r="D342" s="5" t="s">
        <v>219</v>
      </c>
      <c r="E342" s="5" t="s">
        <v>219</v>
      </c>
      <c r="F342" s="5"/>
      <c r="G342" s="5" t="s">
        <v>219</v>
      </c>
      <c r="H342" s="5"/>
      <c r="I342" s="5" t="s">
        <v>219</v>
      </c>
      <c r="J342" s="5">
        <v>806</v>
      </c>
      <c r="K342" s="5">
        <v>955</v>
      </c>
      <c r="L342" s="5">
        <v>316</v>
      </c>
      <c r="M342" s="5">
        <v>1624</v>
      </c>
      <c r="N342" s="5">
        <v>18</v>
      </c>
      <c r="O342" s="5">
        <v>1</v>
      </c>
      <c r="P342" s="5">
        <v>0</v>
      </c>
      <c r="Q342" s="5">
        <v>0</v>
      </c>
      <c r="R342" s="5">
        <v>4</v>
      </c>
      <c r="S342" s="5">
        <v>0</v>
      </c>
      <c r="T342" s="5">
        <v>0</v>
      </c>
      <c r="U342" s="5">
        <v>0</v>
      </c>
    </row>
    <row r="343">
      <c r="A343" s="20" t="s">
        <v>3193</v>
      </c>
      <c r="B343" s="13" t="str">
        <f>HYPERLINK("http://www.wimp.com/levitationphysics/","http://www.wimp.com/levitationphysics/")</f>
        <v>http://www.wimp.com/levitationphysics/</v>
      </c>
      <c r="C343" s="5">
        <v>21</v>
      </c>
      <c r="D343" s="5" t="s">
        <v>219</v>
      </c>
      <c r="E343" s="5" t="s">
        <v>219</v>
      </c>
      <c r="F343" s="5"/>
      <c r="G343" s="5" t="s">
        <v>219</v>
      </c>
      <c r="H343" s="5"/>
      <c r="I343" s="5" t="s">
        <v>219</v>
      </c>
      <c r="J343" s="5">
        <v>226</v>
      </c>
      <c r="K343" s="5">
        <v>346</v>
      </c>
      <c r="L343" s="5">
        <v>962</v>
      </c>
      <c r="M343" s="5">
        <v>4099</v>
      </c>
      <c r="N343" s="5">
        <v>33</v>
      </c>
      <c r="O343" s="5">
        <v>0</v>
      </c>
      <c r="P343" s="5">
        <v>0</v>
      </c>
      <c r="Q343" s="5">
        <v>5</v>
      </c>
      <c r="R343" s="5">
        <v>0</v>
      </c>
      <c r="S343" s="5">
        <v>0</v>
      </c>
      <c r="T343" s="5">
        <v>6</v>
      </c>
      <c r="U343" s="5">
        <v>0</v>
      </c>
    </row>
    <row r="344">
      <c r="A344" s="20" t="s">
        <v>3194</v>
      </c>
      <c r="B344" s="13" t="str">
        <f>HYPERLINK("http://www.wimp.com/humanoidrobot/","http://www.wimp.com/humanoidrobot/")</f>
        <v>http://www.wimp.com/humanoidrobot/</v>
      </c>
      <c r="C344" s="5">
        <v>59</v>
      </c>
      <c r="D344" s="5" t="s">
        <v>219</v>
      </c>
      <c r="E344" s="5" t="s">
        <v>219</v>
      </c>
      <c r="F344" s="5"/>
      <c r="G344" s="5" t="s">
        <v>219</v>
      </c>
      <c r="H344" s="5"/>
      <c r="I344" s="5" t="s">
        <v>219</v>
      </c>
      <c r="J344" s="5">
        <v>222</v>
      </c>
      <c r="K344" s="5">
        <v>515</v>
      </c>
      <c r="L344" s="5">
        <v>4086</v>
      </c>
      <c r="M344" s="5">
        <v>12176</v>
      </c>
      <c r="N344" s="5">
        <v>256</v>
      </c>
      <c r="O344" s="5">
        <v>6</v>
      </c>
      <c r="P344" s="5">
        <v>0</v>
      </c>
      <c r="Q344" s="5">
        <v>0</v>
      </c>
      <c r="R344" s="5">
        <v>69</v>
      </c>
      <c r="S344" s="5">
        <v>1</v>
      </c>
      <c r="T344" s="5">
        <v>0</v>
      </c>
      <c r="U344" s="5">
        <v>0</v>
      </c>
    </row>
    <row r="345">
      <c r="A345" s="20" t="s">
        <v>3195</v>
      </c>
      <c r="B345" s="13" t="str">
        <f>HYPERLINK("http://www.wimp.com/legocar/","http://www.wimp.com/legocar/")</f>
        <v>http://www.wimp.com/legocar/</v>
      </c>
      <c r="C345" s="5">
        <v>37</v>
      </c>
      <c r="D345" s="5" t="s">
        <v>219</v>
      </c>
      <c r="E345" s="5" t="s">
        <v>219</v>
      </c>
      <c r="F345" s="5"/>
      <c r="G345" s="5" t="s">
        <v>219</v>
      </c>
      <c r="H345" s="5"/>
      <c r="I345" s="5" t="s">
        <v>219</v>
      </c>
      <c r="J345" s="5">
        <v>1757</v>
      </c>
      <c r="K345" s="5">
        <v>1663</v>
      </c>
      <c r="L345" s="5">
        <v>733</v>
      </c>
      <c r="M345" s="5">
        <v>1405</v>
      </c>
      <c r="N345" s="5">
        <v>47</v>
      </c>
      <c r="O345" s="5">
        <v>9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</row>
    <row r="346">
      <c r="A346" s="20" t="s">
        <v>3196</v>
      </c>
      <c r="B346" s="13" t="str">
        <f>HYPERLINK("http://www.wimp.com/lightningstrike/","http://www.wimp.com/lightningstrike/")</f>
        <v>http://www.wimp.com/lightningstrike/</v>
      </c>
      <c r="C346" s="5">
        <v>28</v>
      </c>
      <c r="D346" s="5" t="s">
        <v>219</v>
      </c>
      <c r="E346" s="5" t="s">
        <v>219</v>
      </c>
      <c r="F346" s="5"/>
      <c r="G346" s="5" t="s">
        <v>219</v>
      </c>
      <c r="H346" s="5"/>
      <c r="I346" s="5" t="s">
        <v>219</v>
      </c>
      <c r="J346" s="5">
        <v>169</v>
      </c>
      <c r="K346" s="5">
        <v>323</v>
      </c>
      <c r="L346" s="5">
        <v>1083</v>
      </c>
      <c r="M346" s="5">
        <v>3943</v>
      </c>
      <c r="N346" s="5">
        <v>12</v>
      </c>
      <c r="O346" s="5">
        <v>4</v>
      </c>
      <c r="P346" s="5">
        <v>0</v>
      </c>
      <c r="Q346" s="5">
        <v>0</v>
      </c>
      <c r="R346" s="5">
        <v>0</v>
      </c>
      <c r="S346" s="5">
        <v>4</v>
      </c>
      <c r="T346" s="5">
        <v>0</v>
      </c>
      <c r="U346" s="5">
        <v>0</v>
      </c>
    </row>
    <row r="347">
      <c r="A347" s="20" t="s">
        <v>3197</v>
      </c>
      <c r="B347" s="13" t="str">
        <f>HYPERLINK("http://www.wimp.com/lightscamera/","http://www.wimp.com/lightscamera/")</f>
        <v>http://www.wimp.com/lightscamera/</v>
      </c>
      <c r="C347" s="5">
        <v>29</v>
      </c>
      <c r="D347" s="5" t="s">
        <v>219</v>
      </c>
      <c r="E347" s="5" t="s">
        <v>219</v>
      </c>
      <c r="F347" s="5"/>
      <c r="G347" s="5" t="s">
        <v>219</v>
      </c>
      <c r="H347" s="5"/>
      <c r="I347" s="5" t="s">
        <v>219</v>
      </c>
      <c r="J347" s="5">
        <v>217</v>
      </c>
      <c r="K347" s="5">
        <v>300</v>
      </c>
      <c r="L347" s="5">
        <v>3867</v>
      </c>
      <c r="M347" s="5">
        <v>20459</v>
      </c>
      <c r="N347" s="5">
        <v>164</v>
      </c>
      <c r="O347" s="5">
        <v>31</v>
      </c>
      <c r="P347" s="5">
        <v>0</v>
      </c>
      <c r="Q347" s="5">
        <v>11</v>
      </c>
      <c r="R347" s="5">
        <v>2</v>
      </c>
      <c r="S347" s="5">
        <v>1</v>
      </c>
      <c r="T347" s="5">
        <v>0</v>
      </c>
      <c r="U347" s="5">
        <v>0</v>
      </c>
    </row>
    <row r="348">
      <c r="A348" s="20" t="s">
        <v>3198</v>
      </c>
      <c r="B348" s="13" t="str">
        <f>HYPERLINK("http://www.wimp.com/lionesstrust/","http://www.wimp.com/lionesstrust/")</f>
        <v>http://www.wimp.com/lionesstrust/</v>
      </c>
      <c r="C348" s="5">
        <v>51</v>
      </c>
      <c r="D348" s="5" t="s">
        <v>219</v>
      </c>
      <c r="E348" s="5" t="s">
        <v>219</v>
      </c>
      <c r="F348" s="5"/>
      <c r="G348" s="5" t="s">
        <v>219</v>
      </c>
      <c r="H348" s="5"/>
      <c r="I348" s="5" t="s">
        <v>219</v>
      </c>
      <c r="J348" s="5">
        <v>24672</v>
      </c>
      <c r="K348" s="5">
        <v>19854</v>
      </c>
      <c r="L348" s="5">
        <v>372</v>
      </c>
      <c r="M348" s="5">
        <v>1556</v>
      </c>
      <c r="N348" s="5">
        <v>23</v>
      </c>
      <c r="O348" s="5">
        <v>8</v>
      </c>
      <c r="P348" s="5">
        <v>0</v>
      </c>
      <c r="Q348" s="5">
        <v>2</v>
      </c>
      <c r="R348" s="5">
        <v>0</v>
      </c>
      <c r="S348" s="5">
        <v>0</v>
      </c>
      <c r="T348" s="5">
        <v>3</v>
      </c>
      <c r="U348" s="5">
        <v>0</v>
      </c>
    </row>
    <row r="349">
      <c r="A349" s="20" t="s">
        <v>3199</v>
      </c>
      <c r="B349" s="13" t="str">
        <f>HYPERLINK("http://www.wimp.com/parkedcars/","http://www.wimp.com/parkedcars/")</f>
        <v>http://www.wimp.com/parkedcars/</v>
      </c>
      <c r="C349" s="5">
        <v>86</v>
      </c>
      <c r="D349" s="5" t="s">
        <v>219</v>
      </c>
      <c r="E349" s="5" t="s">
        <v>219</v>
      </c>
      <c r="F349" s="5"/>
      <c r="G349" s="5" t="s">
        <v>219</v>
      </c>
      <c r="H349" s="5"/>
      <c r="I349" s="5" t="s">
        <v>219</v>
      </c>
      <c r="J349" s="5">
        <v>1031</v>
      </c>
      <c r="K349" s="5">
        <v>949</v>
      </c>
      <c r="L349" s="5">
        <v>6059</v>
      </c>
      <c r="M349" s="5">
        <v>19480</v>
      </c>
      <c r="N349" s="5">
        <v>70</v>
      </c>
      <c r="O349" s="5">
        <v>30</v>
      </c>
      <c r="P349" s="5">
        <v>3</v>
      </c>
      <c r="Q349" s="5">
        <v>3</v>
      </c>
      <c r="R349" s="5">
        <v>2</v>
      </c>
      <c r="S349" s="5">
        <v>1</v>
      </c>
      <c r="T349" s="5">
        <v>158</v>
      </c>
      <c r="U349" s="5">
        <v>0</v>
      </c>
    </row>
    <row r="350">
      <c r="A350" s="20" t="s">
        <v>3200</v>
      </c>
      <c r="B350" s="13" t="str">
        <f>HYPERLINK("http://www.wimp.com/elevatorprank/","http://www.wimp.com/elevatorprank/")</f>
        <v>http://www.wimp.com/elevatorprank/</v>
      </c>
      <c r="C350" s="5">
        <v>56</v>
      </c>
      <c r="D350" s="5" t="s">
        <v>219</v>
      </c>
      <c r="E350" s="5" t="s">
        <v>219</v>
      </c>
      <c r="F350" s="5"/>
      <c r="G350" s="5" t="s">
        <v>219</v>
      </c>
      <c r="H350" s="5"/>
      <c r="I350" s="5" t="s">
        <v>219</v>
      </c>
      <c r="J350" s="5">
        <v>305</v>
      </c>
      <c r="K350" s="5">
        <v>2181</v>
      </c>
      <c r="L350" s="5">
        <v>476</v>
      </c>
      <c r="M350" s="5">
        <v>2290</v>
      </c>
      <c r="N350" s="5">
        <v>38</v>
      </c>
      <c r="O350" s="5">
        <v>9</v>
      </c>
      <c r="P350" s="5">
        <v>0</v>
      </c>
      <c r="Q350" s="5">
        <v>3</v>
      </c>
      <c r="R350" s="5">
        <v>0</v>
      </c>
      <c r="S350" s="5">
        <v>1</v>
      </c>
      <c r="T350" s="5">
        <v>0</v>
      </c>
      <c r="U350" s="5">
        <v>0</v>
      </c>
    </row>
    <row r="351">
      <c r="A351" s="20" t="s">
        <v>3201</v>
      </c>
      <c r="B351" s="13" t="str">
        <f>HYPERLINK("http://www.wimp.com/longboardingcooler/","http://www.wimp.com/longboardingcooler/")</f>
        <v>http://www.wimp.com/longboardingcooler/</v>
      </c>
      <c r="C351" s="5">
        <v>31</v>
      </c>
      <c r="D351" s="5" t="s">
        <v>219</v>
      </c>
      <c r="E351" s="5" t="s">
        <v>219</v>
      </c>
      <c r="F351" s="5"/>
      <c r="G351" s="5" t="s">
        <v>219</v>
      </c>
      <c r="H351" s="5"/>
      <c r="I351" s="5" t="s">
        <v>219</v>
      </c>
      <c r="J351" s="5">
        <v>8011</v>
      </c>
      <c r="K351" s="5">
        <v>8204</v>
      </c>
      <c r="L351" s="5">
        <v>783</v>
      </c>
      <c r="M351" s="5">
        <v>2597</v>
      </c>
      <c r="N351" s="5">
        <v>35</v>
      </c>
      <c r="O351" s="5">
        <v>11</v>
      </c>
      <c r="P351" s="5">
        <v>7</v>
      </c>
      <c r="Q351" s="5">
        <v>7</v>
      </c>
      <c r="R351" s="5">
        <v>1</v>
      </c>
      <c r="S351" s="5">
        <v>0</v>
      </c>
      <c r="T351" s="5">
        <v>0</v>
      </c>
      <c r="U351" s="5">
        <v>0</v>
      </c>
    </row>
    <row r="352">
      <c r="A352" s="20" t="s">
        <v>3202</v>
      </c>
      <c r="B352" s="13" t="str">
        <f>HYPERLINK("http://www.wimp.com/enrose/","http://www.wimp.com/enrose/")</f>
        <v>http://www.wimp.com/enrose/</v>
      </c>
      <c r="C352" s="5">
        <v>34</v>
      </c>
      <c r="D352" s="5" t="s">
        <v>219</v>
      </c>
      <c r="E352" s="5" t="s">
        <v>219</v>
      </c>
      <c r="F352" s="5"/>
      <c r="G352" s="5" t="s">
        <v>219</v>
      </c>
      <c r="H352" s="5"/>
      <c r="I352" s="5" t="s">
        <v>219</v>
      </c>
      <c r="J352" s="5">
        <v>285</v>
      </c>
      <c r="K352" s="5">
        <v>395</v>
      </c>
      <c r="L352" s="5">
        <v>1157</v>
      </c>
      <c r="M352" s="5">
        <v>5233</v>
      </c>
      <c r="N352" s="5">
        <v>42</v>
      </c>
      <c r="O352" s="5">
        <v>5</v>
      </c>
      <c r="P352" s="5">
        <v>0</v>
      </c>
      <c r="Q352" s="5">
        <v>12</v>
      </c>
      <c r="R352" s="5">
        <v>2</v>
      </c>
      <c r="S352" s="5">
        <v>0</v>
      </c>
      <c r="T352" s="5">
        <v>3818</v>
      </c>
      <c r="U352" s="5">
        <v>0</v>
      </c>
    </row>
    <row r="353">
      <c r="A353" s="20" t="s">
        <v>3203</v>
      </c>
      <c r="B353" s="13" t="str">
        <f>HYPERLINK("http://www.wimp.com/pillowairplane/","http://www.wimp.com/pillowairplane/")</f>
        <v>http://www.wimp.com/pillowairplane/</v>
      </c>
      <c r="C353" s="5">
        <v>49</v>
      </c>
      <c r="D353" s="5" t="s">
        <v>219</v>
      </c>
      <c r="E353" s="5" t="s">
        <v>219</v>
      </c>
      <c r="F353" s="5"/>
      <c r="G353" s="5" t="s">
        <v>219</v>
      </c>
      <c r="H353" s="5"/>
      <c r="I353" s="5" t="s">
        <v>219</v>
      </c>
      <c r="J353" s="5">
        <v>351</v>
      </c>
      <c r="K353" s="5">
        <v>573</v>
      </c>
      <c r="L353" s="5">
        <v>798</v>
      </c>
      <c r="M353" s="5">
        <v>3031</v>
      </c>
      <c r="N353" s="5">
        <v>80</v>
      </c>
      <c r="O353" s="5">
        <v>9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</row>
    <row r="354">
      <c r="A354" s="20" t="s">
        <v>3204</v>
      </c>
      <c r="B354" s="13" t="str">
        <f>HYPERLINK("http://www.wimp.com/communicatehumans/","http://www.wimp.com/communicatehumans/")</f>
        <v>http://www.wimp.com/communicatehumans/</v>
      </c>
      <c r="C354" s="5">
        <v>88</v>
      </c>
      <c r="D354" s="5" t="s">
        <v>219</v>
      </c>
      <c r="E354" s="5" t="s">
        <v>219</v>
      </c>
      <c r="F354" s="5"/>
      <c r="G354" s="5" t="s">
        <v>219</v>
      </c>
      <c r="H354" s="5"/>
      <c r="I354" s="5" t="s">
        <v>219</v>
      </c>
      <c r="J354" s="5">
        <v>24481</v>
      </c>
      <c r="K354" s="5">
        <v>12522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</row>
    <row r="355">
      <c r="A355" s="20" t="s">
        <v>3205</v>
      </c>
      <c r="B355" s="13" t="str">
        <f>HYPERLINK("http://www.wimp.com/lytrophotos/","http://www.wimp.com/lytrophotos/")</f>
        <v>http://www.wimp.com/lytrophotos/</v>
      </c>
      <c r="C355" s="5">
        <v>34</v>
      </c>
      <c r="D355" s="5" t="s">
        <v>219</v>
      </c>
      <c r="E355" s="5" t="s">
        <v>219</v>
      </c>
      <c r="F355" s="5"/>
      <c r="G355" s="5" t="s">
        <v>219</v>
      </c>
      <c r="H355" s="5"/>
      <c r="I355" s="5" t="s">
        <v>219</v>
      </c>
      <c r="J355" s="5">
        <v>257</v>
      </c>
      <c r="K355" s="5">
        <v>436</v>
      </c>
      <c r="L355" s="5">
        <v>2026</v>
      </c>
      <c r="M355" s="5">
        <v>5870</v>
      </c>
      <c r="N355" s="5">
        <v>56</v>
      </c>
      <c r="O355" s="5">
        <v>28</v>
      </c>
      <c r="P355" s="5">
        <v>0</v>
      </c>
      <c r="Q355" s="5">
        <v>0</v>
      </c>
      <c r="R355" s="5">
        <v>24</v>
      </c>
      <c r="S355" s="5">
        <v>1</v>
      </c>
      <c r="T355" s="5">
        <v>0</v>
      </c>
      <c r="U355" s="5">
        <v>0</v>
      </c>
    </row>
    <row r="356">
      <c r="A356" s="20" t="s">
        <v>3206</v>
      </c>
      <c r="B356" s="13" t="str">
        <f>HYPERLINK("http://www.wimp.com/julyfourth/","http://www.wimp.com/julyfourth/")</f>
        <v>http://www.wimp.com/julyfourth/</v>
      </c>
      <c r="C356" s="5">
        <v>58</v>
      </c>
      <c r="D356" s="5" t="s">
        <v>219</v>
      </c>
      <c r="E356" s="5" t="s">
        <v>219</v>
      </c>
      <c r="F356" s="5"/>
      <c r="G356" s="5" t="s">
        <v>219</v>
      </c>
      <c r="H356" s="5"/>
      <c r="I356" s="5" t="s">
        <v>219</v>
      </c>
      <c r="J356" s="5">
        <v>113</v>
      </c>
      <c r="K356" s="5">
        <v>239</v>
      </c>
      <c r="L356" s="5">
        <v>2678</v>
      </c>
      <c r="M356" s="5">
        <v>16907</v>
      </c>
      <c r="N356" s="5">
        <v>202</v>
      </c>
      <c r="O356" s="5">
        <v>36</v>
      </c>
      <c r="P356" s="5">
        <v>1</v>
      </c>
      <c r="Q356" s="5">
        <v>1</v>
      </c>
      <c r="R356" s="5">
        <v>10</v>
      </c>
      <c r="S356" s="5">
        <v>0</v>
      </c>
      <c r="T356" s="5">
        <v>0</v>
      </c>
      <c r="U356" s="5">
        <v>0</v>
      </c>
    </row>
    <row r="357">
      <c r="A357" s="20" t="s">
        <v>3207</v>
      </c>
      <c r="B357" s="13" t="str">
        <f>HYPERLINK("http://www.wimp.com/sandartist/","http://www.wimp.com/sandartist/")</f>
        <v>http://www.wimp.com/sandartist/</v>
      </c>
      <c r="C357" s="5">
        <v>42</v>
      </c>
      <c r="D357" s="5" t="s">
        <v>219</v>
      </c>
      <c r="E357" s="5" t="s">
        <v>219</v>
      </c>
      <c r="F357" s="5"/>
      <c r="G357" s="5" t="s">
        <v>219</v>
      </c>
      <c r="H357" s="5"/>
      <c r="I357" s="5" t="s">
        <v>219</v>
      </c>
      <c r="J357" s="5">
        <v>480</v>
      </c>
      <c r="K357" s="5">
        <v>663</v>
      </c>
      <c r="L357" s="5">
        <v>670</v>
      </c>
      <c r="M357" s="5">
        <v>3495</v>
      </c>
      <c r="N357" s="5">
        <v>322</v>
      </c>
      <c r="O357" s="5">
        <v>246</v>
      </c>
      <c r="P357" s="5">
        <v>0</v>
      </c>
      <c r="Q357" s="5">
        <v>0</v>
      </c>
      <c r="R357" s="5">
        <v>35</v>
      </c>
      <c r="S357" s="5">
        <v>42</v>
      </c>
      <c r="T357" s="5">
        <v>1085</v>
      </c>
      <c r="U357" s="5">
        <v>0</v>
      </c>
    </row>
    <row r="358">
      <c r="A358" s="20" t="s">
        <v>3208</v>
      </c>
      <c r="B358" s="13" t="str">
        <f>HYPERLINK("http://www.wimp.com/cuttinginstrument/","http://www.wimp.com/cuttinginstrument/")</f>
        <v>http://www.wimp.com/cuttinginstrument/</v>
      </c>
      <c r="C358" s="5">
        <v>83</v>
      </c>
      <c r="D358" s="5" t="s">
        <v>219</v>
      </c>
      <c r="E358" s="5" t="s">
        <v>219</v>
      </c>
      <c r="F358" s="5"/>
      <c r="G358" s="5" t="s">
        <v>219</v>
      </c>
      <c r="H358" s="5"/>
      <c r="I358" s="5" t="s">
        <v>219</v>
      </c>
      <c r="J358" s="5">
        <v>225</v>
      </c>
      <c r="K358" s="5">
        <v>783</v>
      </c>
      <c r="L358" s="5">
        <v>1529</v>
      </c>
      <c r="M358" s="5">
        <v>3781</v>
      </c>
      <c r="N358" s="5">
        <v>24</v>
      </c>
      <c r="O358" s="5">
        <v>2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</row>
    <row r="359">
      <c r="A359" s="20" t="s">
        <v>3209</v>
      </c>
      <c r="B359" s="13" t="str">
        <f>HYPERLINK("http://www.wimp.com/suitcasecar/","http://www.wimp.com/suitcasecar/")</f>
        <v>http://www.wimp.com/suitcasecar/</v>
      </c>
      <c r="C359" s="5">
        <v>44</v>
      </c>
      <c r="D359" s="5" t="s">
        <v>219</v>
      </c>
      <c r="E359" s="5" t="s">
        <v>219</v>
      </c>
      <c r="F359" s="5"/>
      <c r="G359" s="5" t="s">
        <v>219</v>
      </c>
      <c r="H359" s="5"/>
      <c r="I359" s="5" t="s">
        <v>219</v>
      </c>
      <c r="J359" s="5">
        <v>6</v>
      </c>
      <c r="K359" s="5">
        <v>11</v>
      </c>
      <c r="L359" s="5">
        <v>2901</v>
      </c>
      <c r="M359" s="5">
        <v>15634</v>
      </c>
      <c r="N359" s="5">
        <v>159</v>
      </c>
      <c r="O359" s="5">
        <v>12</v>
      </c>
      <c r="P359" s="5">
        <v>9</v>
      </c>
      <c r="Q359" s="5">
        <v>9</v>
      </c>
      <c r="R359" s="5">
        <v>1</v>
      </c>
      <c r="S359" s="5">
        <v>1</v>
      </c>
      <c r="T359" s="5">
        <v>0</v>
      </c>
      <c r="U359" s="5">
        <v>0</v>
      </c>
    </row>
    <row r="360">
      <c r="A360" s="20" t="s">
        <v>3210</v>
      </c>
      <c r="B360" s="13" t="str">
        <f>HYPERLINK("http://www.wimp.com/gasstrangers/","http://www.wimp.com/gasstrangers/")</f>
        <v>http://www.wimp.com/gasstrangers/</v>
      </c>
      <c r="C360" s="5">
        <v>32</v>
      </c>
      <c r="D360" s="5" t="s">
        <v>219</v>
      </c>
      <c r="E360" s="5" t="s">
        <v>219</v>
      </c>
      <c r="F360" s="5"/>
      <c r="G360" s="5" t="s">
        <v>219</v>
      </c>
      <c r="H360" s="5"/>
      <c r="I360" s="5" t="s">
        <v>219</v>
      </c>
      <c r="J360" s="5">
        <v>200</v>
      </c>
      <c r="K360" s="5">
        <v>173</v>
      </c>
      <c r="L360" s="5">
        <v>682</v>
      </c>
      <c r="M360" s="5">
        <v>2220</v>
      </c>
      <c r="N360" s="5">
        <v>31</v>
      </c>
      <c r="O360" s="5">
        <v>0</v>
      </c>
      <c r="P360" s="5">
        <v>0</v>
      </c>
      <c r="Q360" s="5">
        <v>0</v>
      </c>
      <c r="R360" s="5">
        <v>1</v>
      </c>
      <c r="S360" s="5">
        <v>3</v>
      </c>
      <c r="T360" s="5">
        <v>0</v>
      </c>
      <c r="U360" s="5">
        <v>0</v>
      </c>
    </row>
    <row r="361">
      <c r="A361" s="20" t="s">
        <v>3211</v>
      </c>
      <c r="B361" s="13" t="str">
        <f>HYPERLINK("http://www.wimp.com/asianhornet/","http://www.wimp.com/asianhornet/")</f>
        <v>http://www.wimp.com/asianhornet/</v>
      </c>
      <c r="C361" s="5">
        <v>70</v>
      </c>
      <c r="D361" s="5" t="s">
        <v>219</v>
      </c>
      <c r="E361" s="5" t="s">
        <v>219</v>
      </c>
      <c r="F361" s="5"/>
      <c r="G361" s="5" t="s">
        <v>219</v>
      </c>
      <c r="H361" s="5"/>
      <c r="I361" s="5" t="s">
        <v>219</v>
      </c>
      <c r="J361" s="5">
        <v>78</v>
      </c>
      <c r="K361" s="5">
        <v>157</v>
      </c>
      <c r="L361" s="5">
        <v>1454</v>
      </c>
      <c r="M361" s="5">
        <v>5736</v>
      </c>
      <c r="N361" s="5">
        <v>70</v>
      </c>
      <c r="O361" s="5">
        <v>4</v>
      </c>
      <c r="P361" s="5">
        <v>0</v>
      </c>
      <c r="Q361" s="5">
        <v>0</v>
      </c>
      <c r="R361" s="5">
        <v>8</v>
      </c>
      <c r="S361" s="5">
        <v>0</v>
      </c>
      <c r="T361" s="5">
        <v>1027</v>
      </c>
      <c r="U361" s="5">
        <v>0</v>
      </c>
    </row>
    <row r="362">
      <c r="A362" s="20" t="s">
        <v>3212</v>
      </c>
      <c r="B362" s="13" t="str">
        <f>HYPERLINK("http://www.wimp.com/cooljob/","http://www.wimp.com/cooljob/")</f>
        <v>http://www.wimp.com/cooljob/</v>
      </c>
      <c r="C362" s="5">
        <v>36</v>
      </c>
      <c r="D362" s="5" t="s">
        <v>219</v>
      </c>
      <c r="E362" s="5" t="s">
        <v>219</v>
      </c>
      <c r="F362" s="5"/>
      <c r="G362" s="5" t="s">
        <v>219</v>
      </c>
      <c r="H362" s="5"/>
      <c r="I362" s="5" t="s">
        <v>219</v>
      </c>
      <c r="J362" s="5">
        <v>123</v>
      </c>
      <c r="K362" s="5">
        <v>275</v>
      </c>
      <c r="L362" s="5">
        <v>197</v>
      </c>
      <c r="M362" s="5">
        <v>1702</v>
      </c>
      <c r="N362" s="5">
        <v>18</v>
      </c>
      <c r="O362" s="5">
        <v>9</v>
      </c>
      <c r="P362" s="5">
        <v>0</v>
      </c>
      <c r="Q362" s="5">
        <v>0</v>
      </c>
      <c r="R362" s="5">
        <v>4</v>
      </c>
      <c r="S362" s="5">
        <v>0</v>
      </c>
      <c r="T362" s="5">
        <v>0</v>
      </c>
      <c r="U362" s="5">
        <v>0</v>
      </c>
    </row>
    <row r="363">
      <c r="A363" s="20" t="s">
        <v>3213</v>
      </c>
      <c r="B363" s="13" t="str">
        <f>HYPERLINK("http://www.wimp.com/reunitesgorilla/","http://www.wimp.com/reunitesgorilla/")</f>
        <v>http://www.wimp.com/reunitesgorilla/</v>
      </c>
      <c r="C363" s="5">
        <v>49</v>
      </c>
      <c r="D363" s="5" t="s">
        <v>219</v>
      </c>
      <c r="E363" s="5" t="s">
        <v>219</v>
      </c>
      <c r="F363" s="5"/>
      <c r="G363" s="5" t="s">
        <v>219</v>
      </c>
      <c r="H363" s="5"/>
      <c r="I363" s="5" t="s">
        <v>219</v>
      </c>
      <c r="J363" s="5">
        <v>20666</v>
      </c>
      <c r="K363" s="5">
        <v>13123</v>
      </c>
      <c r="L363" s="5">
        <v>149</v>
      </c>
      <c r="M363" s="5">
        <v>2635</v>
      </c>
      <c r="N363" s="5">
        <v>35</v>
      </c>
      <c r="O363" s="5">
        <v>14</v>
      </c>
      <c r="P363" s="5">
        <v>0</v>
      </c>
      <c r="Q363" s="5">
        <v>0</v>
      </c>
      <c r="R363" s="5">
        <v>7</v>
      </c>
      <c r="S363" s="5">
        <v>0</v>
      </c>
      <c r="T363" s="5">
        <v>85</v>
      </c>
      <c r="U363" s="5">
        <v>0</v>
      </c>
    </row>
    <row r="364">
      <c r="A364" s="20" t="s">
        <v>3214</v>
      </c>
      <c r="B364" s="13" t="str">
        <f>HYPERLINK("http://www.wimp.com/throwsboomerang/","http://www.wimp.com/throwsboomerang/")</f>
        <v>http://www.wimp.com/throwsboomerang/</v>
      </c>
      <c r="C364" s="5">
        <v>44</v>
      </c>
      <c r="D364" s="5" t="s">
        <v>219</v>
      </c>
      <c r="E364" s="5" t="s">
        <v>219</v>
      </c>
      <c r="F364" s="5"/>
      <c r="G364" s="5" t="s">
        <v>219</v>
      </c>
      <c r="H364" s="5"/>
      <c r="I364" s="5" t="s">
        <v>219</v>
      </c>
      <c r="J364" s="5">
        <v>2046</v>
      </c>
      <c r="K364" s="5">
        <v>1229</v>
      </c>
      <c r="L364" s="5">
        <v>742</v>
      </c>
      <c r="M364" s="5">
        <v>3567</v>
      </c>
      <c r="N364" s="5">
        <v>107</v>
      </c>
      <c r="O364" s="5">
        <v>8</v>
      </c>
      <c r="P364" s="5">
        <v>0</v>
      </c>
      <c r="Q364" s="5">
        <v>0</v>
      </c>
      <c r="R364" s="5">
        <v>9</v>
      </c>
      <c r="S364" s="5">
        <v>1</v>
      </c>
      <c r="T364" s="5">
        <v>0</v>
      </c>
      <c r="U364" s="5">
        <v>0</v>
      </c>
    </row>
    <row r="365">
      <c r="A365" s="20" t="s">
        <v>3215</v>
      </c>
      <c r="B365" s="13" t="str">
        <f>HYPERLINK("http://www.wimp.com/motorcycletravels/","http://www.wimp.com/motorcycletravels/")</f>
        <v>http://www.wimp.com/motorcycletravels/</v>
      </c>
      <c r="C365" s="5">
        <v>74</v>
      </c>
      <c r="D365" s="5" t="s">
        <v>219</v>
      </c>
      <c r="E365" s="5" t="s">
        <v>219</v>
      </c>
      <c r="F365" s="5"/>
      <c r="G365" s="5" t="s">
        <v>219</v>
      </c>
      <c r="H365" s="5"/>
      <c r="I365" s="5" t="s">
        <v>219</v>
      </c>
      <c r="J365" s="5">
        <v>5429</v>
      </c>
      <c r="K365" s="5">
        <v>4084</v>
      </c>
      <c r="L365" s="5">
        <v>930</v>
      </c>
      <c r="M365" s="5">
        <v>4205</v>
      </c>
      <c r="N365" s="5">
        <v>32</v>
      </c>
      <c r="O365" s="5">
        <v>12</v>
      </c>
      <c r="P365" s="5">
        <v>3</v>
      </c>
      <c r="Q365" s="5">
        <v>3</v>
      </c>
      <c r="R365" s="5">
        <v>0</v>
      </c>
      <c r="S365" s="5">
        <v>0</v>
      </c>
      <c r="T365" s="5">
        <v>11</v>
      </c>
      <c r="U365" s="5">
        <v>0</v>
      </c>
    </row>
    <row r="366">
      <c r="A366" s="20" t="s">
        <v>3216</v>
      </c>
      <c r="B366" s="13" t="str">
        <f>HYPERLINK("http://www.wimp.com/facesmoosh/","http://www.wimp.com/facesmoosh/")</f>
        <v>http://www.wimp.com/facesmoosh/</v>
      </c>
      <c r="C366" s="5">
        <v>22</v>
      </c>
      <c r="D366" s="5" t="s">
        <v>219</v>
      </c>
      <c r="E366" s="5" t="s">
        <v>219</v>
      </c>
      <c r="F366" s="5"/>
      <c r="G366" s="5" t="s">
        <v>219</v>
      </c>
      <c r="H366" s="5"/>
      <c r="I366" s="5" t="s">
        <v>219</v>
      </c>
      <c r="J366" s="5">
        <v>243</v>
      </c>
      <c r="K366" s="5">
        <v>565</v>
      </c>
      <c r="L366" s="5">
        <v>511</v>
      </c>
      <c r="M366" s="5">
        <v>2540</v>
      </c>
      <c r="N366" s="5">
        <v>17</v>
      </c>
      <c r="O366" s="5">
        <v>4</v>
      </c>
      <c r="P366" s="5">
        <v>0</v>
      </c>
      <c r="Q366" s="5">
        <v>0</v>
      </c>
      <c r="R366" s="5">
        <v>1</v>
      </c>
      <c r="S366" s="5">
        <v>3</v>
      </c>
      <c r="T366" s="5">
        <v>0</v>
      </c>
      <c r="U366" s="5">
        <v>0</v>
      </c>
    </row>
    <row r="367">
      <c r="A367" s="20" t="s">
        <v>3217</v>
      </c>
      <c r="B367" s="13" t="str">
        <f>HYPERLINK("http://www.wimp.com/manhattenvolunteers/","http://www.wimp.com/manhattenvolunteers/")</f>
        <v>http://www.wimp.com/manhattenvolunteers/</v>
      </c>
      <c r="C367" s="5">
        <v>54</v>
      </c>
      <c r="D367" s="5" t="s">
        <v>219</v>
      </c>
      <c r="E367" s="5" t="s">
        <v>219</v>
      </c>
      <c r="F367" s="5"/>
      <c r="G367" s="5" t="s">
        <v>219</v>
      </c>
      <c r="H367" s="5"/>
      <c r="I367" s="5" t="s">
        <v>219</v>
      </c>
      <c r="J367" s="5">
        <v>72</v>
      </c>
      <c r="K367" s="5">
        <v>248</v>
      </c>
      <c r="L367" s="5">
        <v>819</v>
      </c>
      <c r="M367" s="5">
        <v>5190</v>
      </c>
      <c r="N367" s="5">
        <v>54</v>
      </c>
      <c r="O367" s="5">
        <v>26</v>
      </c>
      <c r="P367" s="5">
        <v>0</v>
      </c>
      <c r="Q367" s="5">
        <v>0</v>
      </c>
      <c r="R367" s="5">
        <v>6</v>
      </c>
      <c r="S367" s="5">
        <v>6</v>
      </c>
      <c r="T367" s="5">
        <v>0</v>
      </c>
      <c r="U367" s="5">
        <v>0</v>
      </c>
    </row>
    <row r="368">
      <c r="A368" s="20" t="s">
        <v>3218</v>
      </c>
      <c r="B368" s="13" t="str">
        <f>HYPERLINK("http://www.wimp.com/workerrecording/","http://www.wimp.com/workerrecording/")</f>
        <v>http://www.wimp.com/workerrecording/</v>
      </c>
      <c r="C368" s="5">
        <v>60</v>
      </c>
      <c r="D368" s="5" t="s">
        <v>219</v>
      </c>
      <c r="E368" s="5" t="s">
        <v>219</v>
      </c>
      <c r="F368" s="5"/>
      <c r="G368" s="5" t="s">
        <v>219</v>
      </c>
      <c r="H368" s="5"/>
      <c r="I368" s="5" t="s">
        <v>219</v>
      </c>
      <c r="J368" s="5">
        <v>70</v>
      </c>
      <c r="K368" s="5">
        <v>115</v>
      </c>
      <c r="L368" s="5">
        <v>126</v>
      </c>
      <c r="M368" s="5">
        <v>555</v>
      </c>
      <c r="N368" s="5">
        <v>21</v>
      </c>
      <c r="O368" s="5">
        <v>0</v>
      </c>
      <c r="P368" s="5">
        <v>0</v>
      </c>
      <c r="Q368" s="5">
        <v>0</v>
      </c>
      <c r="R368" s="5">
        <v>1</v>
      </c>
      <c r="S368" s="5">
        <v>1</v>
      </c>
      <c r="T368" s="5">
        <v>0</v>
      </c>
      <c r="U368" s="5">
        <v>0</v>
      </c>
    </row>
    <row r="369">
      <c r="A369" s="20" t="s">
        <v>3219</v>
      </c>
      <c r="B369" s="13" t="str">
        <f>HYPERLINK("http://www.wimp.com/meetsnow/","http://www.wimp.com/meetsnow/")</f>
        <v>http://www.wimp.com/meetsnow/</v>
      </c>
      <c r="C369" s="5">
        <v>22</v>
      </c>
      <c r="D369" s="5" t="s">
        <v>219</v>
      </c>
      <c r="E369" s="5" t="s">
        <v>219</v>
      </c>
      <c r="F369" s="5"/>
      <c r="G369" s="5" t="s">
        <v>219</v>
      </c>
      <c r="H369" s="5"/>
      <c r="I369" s="5" t="s">
        <v>219</v>
      </c>
      <c r="J369" s="5">
        <v>103411</v>
      </c>
      <c r="K369" s="5">
        <v>50080</v>
      </c>
      <c r="L369" s="5">
        <v>6570</v>
      </c>
      <c r="M369" s="5">
        <v>14670</v>
      </c>
      <c r="N369" s="5">
        <v>275</v>
      </c>
      <c r="O369" s="5">
        <v>10</v>
      </c>
      <c r="P369" s="5">
        <v>0</v>
      </c>
      <c r="Q369" s="5">
        <v>1</v>
      </c>
      <c r="R369" s="5">
        <v>65</v>
      </c>
      <c r="S369" s="5">
        <v>7</v>
      </c>
      <c r="T369" s="5">
        <v>0</v>
      </c>
      <c r="U369" s="5">
        <v>0</v>
      </c>
    </row>
    <row r="370">
      <c r="A370" s="20" t="s">
        <v>3220</v>
      </c>
      <c r="B370" s="13" t="str">
        <f>HYPERLINK("http://www.wimp.com/menfilm/","http://www.wimp.com/menfilm/")</f>
        <v>http://www.wimp.com/menfilm/</v>
      </c>
      <c r="C370" s="5">
        <v>22</v>
      </c>
      <c r="D370" s="5" t="s">
        <v>219</v>
      </c>
      <c r="E370" s="5" t="s">
        <v>219</v>
      </c>
      <c r="F370" s="5"/>
      <c r="G370" s="5" t="s">
        <v>219</v>
      </c>
      <c r="H370" s="5"/>
      <c r="I370" s="5" t="s">
        <v>219</v>
      </c>
      <c r="J370" s="5">
        <v>301</v>
      </c>
      <c r="K370" s="5">
        <v>621</v>
      </c>
      <c r="L370" s="5">
        <v>2112</v>
      </c>
      <c r="M370" s="5">
        <v>7845</v>
      </c>
      <c r="N370" s="5">
        <v>97</v>
      </c>
      <c r="O370" s="5">
        <v>55</v>
      </c>
      <c r="P370" s="5">
        <v>2</v>
      </c>
      <c r="Q370" s="5">
        <v>2</v>
      </c>
      <c r="R370" s="5">
        <v>1</v>
      </c>
      <c r="S370" s="5">
        <v>1</v>
      </c>
      <c r="T370" s="5">
        <v>0</v>
      </c>
      <c r="U370" s="5">
        <v>0</v>
      </c>
    </row>
    <row r="371">
      <c r="A371" s="20" t="s">
        <v>3221</v>
      </c>
      <c r="B371" s="13" t="str">
        <f>HYPERLINK("http://www.wimp.com/phototrick/","http://www.wimp.com/phototrick/")</f>
        <v>http://www.wimp.com/phototrick/</v>
      </c>
      <c r="C371" s="5">
        <v>26</v>
      </c>
      <c r="D371" s="5" t="s">
        <v>219</v>
      </c>
      <c r="E371" s="5" t="s">
        <v>219</v>
      </c>
      <c r="F371" s="5"/>
      <c r="G371" s="5" t="s">
        <v>219</v>
      </c>
      <c r="H371" s="5"/>
      <c r="I371" s="5" t="s">
        <v>219</v>
      </c>
      <c r="J371" s="5">
        <v>3</v>
      </c>
      <c r="K371" s="5">
        <v>16</v>
      </c>
      <c r="L371" s="5">
        <v>63</v>
      </c>
      <c r="M371" s="5">
        <v>351</v>
      </c>
      <c r="N371" s="5">
        <v>4</v>
      </c>
      <c r="O371" s="5">
        <v>1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</row>
    <row r="372">
      <c r="A372" s="20" t="s">
        <v>3222</v>
      </c>
      <c r="B372" s="13" t="str">
        <f>HYPERLINK("http://www.wimp.com/breakdancingchallenge/","http://www.wimp.com/breakdancingchallenge/")</f>
        <v>http://www.wimp.com/breakdancingchallenge/</v>
      </c>
      <c r="C372" s="5">
        <v>54</v>
      </c>
      <c r="D372" s="5" t="s">
        <v>219</v>
      </c>
      <c r="E372" s="5" t="s">
        <v>219</v>
      </c>
      <c r="F372" s="5"/>
      <c r="G372" s="5" t="s">
        <v>219</v>
      </c>
      <c r="H372" s="5"/>
      <c r="I372" s="5" t="s">
        <v>219</v>
      </c>
      <c r="J372" s="5">
        <v>2802</v>
      </c>
      <c r="K372" s="5">
        <v>3406</v>
      </c>
      <c r="L372" s="5">
        <v>505</v>
      </c>
      <c r="M372" s="5">
        <v>2901</v>
      </c>
      <c r="N372" s="5">
        <v>43</v>
      </c>
      <c r="O372" s="5">
        <v>3</v>
      </c>
      <c r="P372" s="5">
        <v>0</v>
      </c>
      <c r="Q372" s="5">
        <v>20</v>
      </c>
      <c r="R372" s="5">
        <v>4</v>
      </c>
      <c r="S372" s="5">
        <v>0</v>
      </c>
      <c r="T372" s="5">
        <v>6</v>
      </c>
      <c r="U372" s="5">
        <v>0</v>
      </c>
    </row>
    <row r="373">
      <c r="A373" s="20" t="s">
        <v>3223</v>
      </c>
      <c r="B373" s="13" t="str">
        <f>HYPERLINK("http://www.wimp.com/magicmilk/","http://www.wimp.com/magicmilk/")</f>
        <v>http://www.wimp.com/magicmilk/</v>
      </c>
      <c r="C373" s="5">
        <v>13</v>
      </c>
      <c r="D373" s="5" t="s">
        <v>219</v>
      </c>
      <c r="E373" s="5" t="s">
        <v>219</v>
      </c>
      <c r="F373" s="5"/>
      <c r="G373" s="5" t="s">
        <v>219</v>
      </c>
      <c r="H373" s="5"/>
      <c r="I373" s="5" t="s">
        <v>219</v>
      </c>
      <c r="J373" s="5">
        <v>179</v>
      </c>
      <c r="K373" s="5">
        <v>306</v>
      </c>
      <c r="L373" s="5">
        <v>140</v>
      </c>
      <c r="M373" s="5">
        <v>657</v>
      </c>
      <c r="N373" s="5">
        <v>5</v>
      </c>
      <c r="O373" s="5">
        <v>1</v>
      </c>
      <c r="P373" s="5">
        <v>0</v>
      </c>
      <c r="Q373" s="5">
        <v>0</v>
      </c>
      <c r="R373" s="5">
        <v>0</v>
      </c>
      <c r="S373" s="5">
        <v>0</v>
      </c>
      <c r="T373" s="5">
        <v>3480</v>
      </c>
      <c r="U373" s="5">
        <v>0</v>
      </c>
    </row>
    <row r="374">
      <c r="A374" s="20" t="s">
        <v>3224</v>
      </c>
      <c r="B374" s="13" t="str">
        <f>HYPERLINK("http://www.wimp.com/mitseaswarm/","http://www.wimp.com/mitseaswarm/")</f>
        <v>http://www.wimp.com/mitseaswarm/</v>
      </c>
      <c r="C374" s="5">
        <v>89</v>
      </c>
      <c r="D374" s="5" t="s">
        <v>219</v>
      </c>
      <c r="E374" s="5" t="s">
        <v>219</v>
      </c>
      <c r="F374" s="5"/>
      <c r="G374" s="5" t="s">
        <v>219</v>
      </c>
      <c r="H374" s="5"/>
      <c r="I374" s="5" t="s">
        <v>219</v>
      </c>
      <c r="J374" s="5">
        <v>131</v>
      </c>
      <c r="K374" s="5">
        <v>234</v>
      </c>
      <c r="L374" s="5">
        <v>575</v>
      </c>
      <c r="M374" s="5">
        <v>1957</v>
      </c>
      <c r="N374" s="5">
        <v>19</v>
      </c>
      <c r="O374" s="5">
        <v>4</v>
      </c>
      <c r="P374" s="5">
        <v>0</v>
      </c>
      <c r="Q374" s="5">
        <v>1</v>
      </c>
      <c r="R374" s="5">
        <v>3</v>
      </c>
      <c r="S374" s="5">
        <v>0</v>
      </c>
      <c r="T374" s="5">
        <v>3257</v>
      </c>
      <c r="U374" s="5">
        <v>0</v>
      </c>
    </row>
    <row r="375">
      <c r="A375" s="20" t="s">
        <v>3225</v>
      </c>
      <c r="B375" s="13" t="str">
        <f>HYPERLINK("http://www.wimp.com/monkeyman/","http://www.wimp.com/monkeyman/")</f>
        <v>http://www.wimp.com/monkeyman/</v>
      </c>
      <c r="C375" s="5">
        <v>13</v>
      </c>
      <c r="D375" s="5" t="s">
        <v>219</v>
      </c>
      <c r="E375" s="5" t="s">
        <v>219</v>
      </c>
      <c r="F375" s="5"/>
      <c r="G375" s="5" t="s">
        <v>219</v>
      </c>
      <c r="H375" s="5"/>
      <c r="I375" s="5" t="s">
        <v>219</v>
      </c>
      <c r="J375" s="5">
        <v>173</v>
      </c>
      <c r="K375" s="5">
        <v>496</v>
      </c>
      <c r="L375" s="5">
        <v>2740</v>
      </c>
      <c r="M375" s="5">
        <v>6546</v>
      </c>
      <c r="N375" s="5">
        <v>86</v>
      </c>
      <c r="O375" s="5">
        <v>3</v>
      </c>
      <c r="P375" s="5">
        <v>0</v>
      </c>
      <c r="Q375" s="5">
        <v>0</v>
      </c>
      <c r="R375" s="5">
        <v>50</v>
      </c>
      <c r="S375" s="5">
        <v>0</v>
      </c>
      <c r="T375" s="5">
        <v>15012</v>
      </c>
      <c r="U375" s="5">
        <v>0</v>
      </c>
    </row>
    <row r="376">
      <c r="A376" s="20" t="s">
        <v>3226</v>
      </c>
      <c r="B376" s="13" t="str">
        <f>HYPERLINK("http://www.wimp.com/monkeyteaches/","http://www.wimp.com/monkeyteaches/")</f>
        <v>http://www.wimp.com/monkeyteaches/</v>
      </c>
      <c r="C376" s="5">
        <v>43</v>
      </c>
      <c r="D376" s="5" t="s">
        <v>219</v>
      </c>
      <c r="E376" s="5" t="s">
        <v>219</v>
      </c>
      <c r="F376" s="5"/>
      <c r="G376" s="5" t="s">
        <v>219</v>
      </c>
      <c r="H376" s="5"/>
      <c r="I376" s="5" t="s">
        <v>219</v>
      </c>
      <c r="J376" s="5">
        <v>10966</v>
      </c>
      <c r="K376" s="5">
        <v>5299</v>
      </c>
      <c r="L376" s="5">
        <v>312</v>
      </c>
      <c r="M376" s="5">
        <v>1169</v>
      </c>
      <c r="N376" s="5">
        <v>24</v>
      </c>
      <c r="O376" s="5">
        <v>0</v>
      </c>
      <c r="P376" s="5">
        <v>0</v>
      </c>
      <c r="Q376" s="5">
        <v>1</v>
      </c>
      <c r="R376" s="5">
        <v>0</v>
      </c>
      <c r="S376" s="5">
        <v>0</v>
      </c>
      <c r="T376" s="5">
        <v>2</v>
      </c>
      <c r="U376" s="5">
        <v>0</v>
      </c>
    </row>
    <row r="377">
      <c r="A377" s="20" t="s">
        <v>3227</v>
      </c>
      <c r="B377" s="13" t="str">
        <f>HYPERLINK("http://www.wimp.com/stickfigures/","http://www.wimp.com/stickfigures/")</f>
        <v>http://www.wimp.com/stickfigures/</v>
      </c>
      <c r="C377" s="5">
        <v>76</v>
      </c>
      <c r="D377" s="5" t="s">
        <v>219</v>
      </c>
      <c r="E377" s="5" t="s">
        <v>219</v>
      </c>
      <c r="F377" s="5"/>
      <c r="G377" s="5" t="s">
        <v>219</v>
      </c>
      <c r="H377" s="5"/>
      <c r="I377" s="5" t="s">
        <v>219</v>
      </c>
      <c r="J377" s="5">
        <v>1312</v>
      </c>
      <c r="K377" s="5">
        <v>941</v>
      </c>
      <c r="L377" s="5">
        <v>142</v>
      </c>
      <c r="M377" s="5">
        <v>1837</v>
      </c>
      <c r="N377" s="5">
        <v>27</v>
      </c>
      <c r="O377" s="5">
        <v>11</v>
      </c>
      <c r="P377" s="5">
        <v>0</v>
      </c>
      <c r="Q377" s="5">
        <v>0</v>
      </c>
      <c r="R377" s="5">
        <v>0</v>
      </c>
      <c r="S377" s="5">
        <v>0</v>
      </c>
      <c r="T377" s="5">
        <v>14</v>
      </c>
      <c r="U377" s="5">
        <v>0</v>
      </c>
    </row>
    <row r="378">
      <c r="A378" s="20" t="s">
        <v>3228</v>
      </c>
      <c r="B378" s="13" t="str">
        <f>HYPERLINK("http://www.wimp.com/catadopts/","http://www.wimp.com/catadopts/")</f>
        <v>http://www.wimp.com/catadopts/</v>
      </c>
      <c r="C378" s="5">
        <v>61</v>
      </c>
      <c r="D378" s="5" t="s">
        <v>219</v>
      </c>
      <c r="E378" s="5" t="s">
        <v>219</v>
      </c>
      <c r="F378" s="5"/>
      <c r="G378" s="5" t="s">
        <v>219</v>
      </c>
      <c r="H378" s="5"/>
      <c r="I378" s="5" t="s">
        <v>219</v>
      </c>
      <c r="J378" s="5">
        <v>4102</v>
      </c>
      <c r="K378" s="5">
        <v>2896</v>
      </c>
      <c r="L378" s="5">
        <v>193719</v>
      </c>
      <c r="M378" s="5">
        <v>1134270</v>
      </c>
      <c r="N378" s="5">
        <v>5551</v>
      </c>
      <c r="O378" s="5">
        <v>574</v>
      </c>
      <c r="P378" s="5">
        <v>0</v>
      </c>
      <c r="Q378" s="5">
        <v>112</v>
      </c>
      <c r="R378" s="5">
        <v>63</v>
      </c>
      <c r="S378" s="5">
        <v>7</v>
      </c>
      <c r="T378" s="5">
        <v>0</v>
      </c>
      <c r="U378" s="5">
        <v>0</v>
      </c>
    </row>
    <row r="379">
      <c r="A379" s="20" t="s">
        <v>3229</v>
      </c>
      <c r="B379" s="13" t="str">
        <f>HYPERLINK("http://www.wimp.com/motorcycletablecloth/","http://www.wimp.com/motorcycletablecloth/")</f>
        <v>http://www.wimp.com/motorcycletablecloth/</v>
      </c>
      <c r="C379" s="5">
        <v>59</v>
      </c>
      <c r="D379" s="5" t="s">
        <v>219</v>
      </c>
      <c r="E379" s="5" t="s">
        <v>219</v>
      </c>
      <c r="F379" s="5"/>
      <c r="G379" s="5" t="s">
        <v>219</v>
      </c>
      <c r="H379" s="5"/>
      <c r="I379" s="5" t="s">
        <v>219</v>
      </c>
      <c r="J379" s="5">
        <v>308</v>
      </c>
      <c r="K379" s="5">
        <v>700</v>
      </c>
      <c r="L379" s="5">
        <v>618</v>
      </c>
      <c r="M379" s="5">
        <v>1628</v>
      </c>
      <c r="N379" s="5">
        <v>33</v>
      </c>
      <c r="O379" s="5">
        <v>2</v>
      </c>
      <c r="P379" s="5">
        <v>0</v>
      </c>
      <c r="Q379" s="5">
        <v>0</v>
      </c>
      <c r="R379" s="5">
        <v>1</v>
      </c>
      <c r="S379" s="5">
        <v>0</v>
      </c>
      <c r="T379" s="5">
        <v>0</v>
      </c>
      <c r="U379" s="5">
        <v>0</v>
      </c>
    </row>
    <row r="380">
      <c r="A380" s="20" t="s">
        <v>3230</v>
      </c>
      <c r="B380" s="13" t="str">
        <f>HYPERLINK("http://www.wimp.com/mousekitty/","http://www.wimp.com/mousekitty/")</f>
        <v>http://www.wimp.com/mousekitty/</v>
      </c>
      <c r="C380" s="5">
        <v>37</v>
      </c>
      <c r="D380" s="5" t="s">
        <v>219</v>
      </c>
      <c r="E380" s="5" t="s">
        <v>219</v>
      </c>
      <c r="F380" s="5"/>
      <c r="G380" s="5" t="s">
        <v>219</v>
      </c>
      <c r="H380" s="5"/>
      <c r="I380" s="5" t="s">
        <v>219</v>
      </c>
      <c r="J380" s="5">
        <v>7409</v>
      </c>
      <c r="K380" s="5">
        <v>5324</v>
      </c>
      <c r="L380" s="5">
        <v>2073</v>
      </c>
      <c r="M380" s="5">
        <v>6531</v>
      </c>
      <c r="N380" s="5">
        <v>60</v>
      </c>
      <c r="O380" s="5">
        <v>11</v>
      </c>
      <c r="P380" s="5">
        <v>0</v>
      </c>
      <c r="Q380" s="5">
        <v>5</v>
      </c>
      <c r="R380" s="5">
        <v>0</v>
      </c>
      <c r="S380" s="5">
        <v>0</v>
      </c>
      <c r="T380" s="5">
        <v>12</v>
      </c>
      <c r="U380" s="5">
        <v>0</v>
      </c>
    </row>
    <row r="381">
      <c r="A381" s="20" t="s">
        <v>3231</v>
      </c>
      <c r="B381" s="13" t="str">
        <f>HYPERLINK("http://www.wimp.com/mudskipperfish/","http://www.wimp.com/mudskipperfish/")</f>
        <v>http://www.wimp.com/mudskipperfish/</v>
      </c>
      <c r="C381" s="5">
        <v>55</v>
      </c>
      <c r="D381" s="5" t="s">
        <v>219</v>
      </c>
      <c r="E381" s="5" t="s">
        <v>219</v>
      </c>
      <c r="F381" s="5"/>
      <c r="G381" s="5" t="s">
        <v>219</v>
      </c>
      <c r="H381" s="5"/>
      <c r="I381" s="5" t="s">
        <v>219</v>
      </c>
      <c r="J381" s="5">
        <v>1622</v>
      </c>
      <c r="K381" s="5">
        <v>1471</v>
      </c>
      <c r="L381" s="5">
        <v>659</v>
      </c>
      <c r="M381" s="5">
        <v>2215</v>
      </c>
      <c r="N381" s="5">
        <v>20</v>
      </c>
      <c r="O381" s="5">
        <v>4</v>
      </c>
      <c r="P381" s="5">
        <v>0</v>
      </c>
      <c r="Q381" s="5">
        <v>0</v>
      </c>
      <c r="R381" s="5">
        <v>1</v>
      </c>
      <c r="S381" s="5">
        <v>0</v>
      </c>
      <c r="T381" s="5">
        <v>1536</v>
      </c>
      <c r="U381" s="5">
        <v>0</v>
      </c>
    </row>
    <row r="382">
      <c r="A382" s="20" t="s">
        <v>3232</v>
      </c>
      <c r="B382" s="13" t="str">
        <f>HYPERLINK("http://www.wimp.com/mushroomsbacon/","http://www.wimp.com/mushroomsbacon/")</f>
        <v>http://www.wimp.com/mushroomsbacon/</v>
      </c>
      <c r="C382" s="5">
        <v>34</v>
      </c>
      <c r="D382" s="5" t="s">
        <v>219</v>
      </c>
      <c r="E382" s="5" t="s">
        <v>219</v>
      </c>
      <c r="F382" s="5"/>
      <c r="G382" s="5" t="s">
        <v>219</v>
      </c>
      <c r="H382" s="5"/>
      <c r="I382" s="5" t="s">
        <v>219</v>
      </c>
      <c r="J382" s="5">
        <v>61</v>
      </c>
      <c r="K382" s="5">
        <v>90</v>
      </c>
      <c r="L382" s="5">
        <v>679</v>
      </c>
      <c r="M382" s="5">
        <v>3131</v>
      </c>
      <c r="N382" s="5">
        <v>42</v>
      </c>
      <c r="O382" s="5">
        <v>4</v>
      </c>
      <c r="P382" s="5">
        <v>0</v>
      </c>
      <c r="Q382" s="5">
        <v>0</v>
      </c>
      <c r="R382" s="5">
        <v>4</v>
      </c>
      <c r="S382" s="5">
        <v>0</v>
      </c>
      <c r="T382" s="5">
        <v>0</v>
      </c>
      <c r="U382" s="5">
        <v>0</v>
      </c>
    </row>
    <row r="383">
      <c r="A383" s="20" t="s">
        <v>3233</v>
      </c>
      <c r="B383" s="13" t="str">
        <f>HYPERLINK("http://www.wimp.com/musicsession/","http://www.wimp.com/musicsession/")</f>
        <v>http://www.wimp.com/musicsession/</v>
      </c>
      <c r="C383" s="5">
        <v>33</v>
      </c>
      <c r="D383" s="5" t="s">
        <v>219</v>
      </c>
      <c r="E383" s="5" t="s">
        <v>219</v>
      </c>
      <c r="F383" s="5"/>
      <c r="G383" s="5" t="s">
        <v>219</v>
      </c>
      <c r="H383" s="5"/>
      <c r="I383" s="5" t="s">
        <v>219</v>
      </c>
      <c r="J383" s="5">
        <v>2264</v>
      </c>
      <c r="K383" s="5">
        <v>3473</v>
      </c>
      <c r="L383" s="5">
        <v>1567</v>
      </c>
      <c r="M383" s="5">
        <v>5556</v>
      </c>
      <c r="N383" s="5">
        <v>247</v>
      </c>
      <c r="O383" s="5">
        <v>3</v>
      </c>
      <c r="P383" s="5">
        <v>0</v>
      </c>
      <c r="Q383" s="5">
        <v>2</v>
      </c>
      <c r="R383" s="5">
        <v>1</v>
      </c>
      <c r="S383" s="5">
        <v>3</v>
      </c>
      <c r="T383" s="5">
        <v>1004</v>
      </c>
      <c r="U383" s="5">
        <v>0</v>
      </c>
    </row>
    <row r="384">
      <c r="A384" s="20" t="s">
        <v>3234</v>
      </c>
      <c r="B384" s="13" t="str">
        <f>HYPERLINK("http://www.wimp.com/nascarclose/","http://www.wimp.com/nascarclose/")</f>
        <v>http://www.wimp.com/nascarclose/</v>
      </c>
      <c r="C384" s="5">
        <v>18</v>
      </c>
      <c r="D384" s="5" t="s">
        <v>219</v>
      </c>
      <c r="E384" s="5" t="s">
        <v>219</v>
      </c>
      <c r="F384" s="5"/>
      <c r="G384" s="5" t="s">
        <v>219</v>
      </c>
      <c r="H384" s="5"/>
      <c r="I384" s="5" t="s">
        <v>219</v>
      </c>
      <c r="J384" s="5">
        <v>2014</v>
      </c>
      <c r="K384" s="5">
        <v>1269</v>
      </c>
      <c r="L384" s="5">
        <v>2093</v>
      </c>
      <c r="M384" s="5">
        <v>13098</v>
      </c>
      <c r="N384" s="5">
        <v>100</v>
      </c>
      <c r="O384" s="5">
        <v>13</v>
      </c>
      <c r="P384" s="5">
        <v>0</v>
      </c>
      <c r="Q384" s="5">
        <v>5</v>
      </c>
      <c r="R384" s="5">
        <v>0</v>
      </c>
      <c r="S384" s="5">
        <v>0</v>
      </c>
      <c r="T384" s="5">
        <v>0</v>
      </c>
      <c r="U384" s="5">
        <v>0</v>
      </c>
    </row>
    <row r="385">
      <c r="A385" s="20" t="s">
        <v>3235</v>
      </c>
      <c r="B385" s="13" t="str">
        <f>HYPERLINK("http://www.wimp.com/talksasteroid/","http://www.wimp.com/talksasteroid/")</f>
        <v>http://www.wimp.com/talksasteroid/</v>
      </c>
      <c r="C385" s="5">
        <v>64</v>
      </c>
      <c r="D385" s="5" t="s">
        <v>219</v>
      </c>
      <c r="E385" s="5" t="s">
        <v>219</v>
      </c>
      <c r="F385" s="5"/>
      <c r="G385" s="5" t="s">
        <v>219</v>
      </c>
      <c r="H385" s="5"/>
      <c r="I385" s="5" t="s">
        <v>219</v>
      </c>
      <c r="J385" s="5">
        <v>496</v>
      </c>
      <c r="K385" s="5">
        <v>571</v>
      </c>
      <c r="L385" s="5">
        <v>389</v>
      </c>
      <c r="M385" s="5">
        <v>1623</v>
      </c>
      <c r="N385" s="5">
        <v>27</v>
      </c>
      <c r="O385" s="5">
        <v>1</v>
      </c>
      <c r="P385" s="5">
        <v>0</v>
      </c>
      <c r="Q385" s="5">
        <v>0</v>
      </c>
      <c r="R385" s="5">
        <v>0</v>
      </c>
      <c r="S385" s="5">
        <v>0</v>
      </c>
      <c r="T385" s="5">
        <v>1249</v>
      </c>
      <c r="U385" s="5">
        <v>0</v>
      </c>
    </row>
    <row r="386">
      <c r="A386" s="20" t="s">
        <v>3236</v>
      </c>
      <c r="B386" s="13" t="str">
        <f>HYPERLINK("http://www.wimp.com/smartthink/","http://www.wimp.com/smartthink/")</f>
        <v>http://www.wimp.com/smartthink/</v>
      </c>
      <c r="C386" s="5">
        <v>65</v>
      </c>
      <c r="D386" s="5" t="s">
        <v>219</v>
      </c>
      <c r="E386" s="5" t="s">
        <v>219</v>
      </c>
      <c r="F386" s="5"/>
      <c r="G386" s="5" t="s">
        <v>219</v>
      </c>
      <c r="H386" s="5"/>
      <c r="I386" s="5" t="s">
        <v>219</v>
      </c>
      <c r="J386" s="5">
        <v>498</v>
      </c>
      <c r="K386" s="5">
        <v>826</v>
      </c>
      <c r="L386" s="5">
        <v>1836</v>
      </c>
      <c r="M386" s="5">
        <v>7832</v>
      </c>
      <c r="N386" s="5">
        <v>76</v>
      </c>
      <c r="O386" s="5">
        <v>24</v>
      </c>
      <c r="P386" s="5">
        <v>0</v>
      </c>
      <c r="Q386" s="5">
        <v>26</v>
      </c>
      <c r="R386" s="5">
        <v>0</v>
      </c>
      <c r="S386" s="5">
        <v>0</v>
      </c>
      <c r="T386" s="5">
        <v>19</v>
      </c>
      <c r="U386" s="5">
        <v>0</v>
      </c>
    </row>
    <row r="387">
      <c r="A387" s="20" t="s">
        <v>3237</v>
      </c>
      <c r="B387" s="13" t="str">
        <f>HYPERLINK("http://www.wimp.com/nelsonmandela/","http://www.wimp.com/nelsonmandela/")</f>
        <v>http://www.wimp.com/nelsonmandela/</v>
      </c>
      <c r="C387" s="5">
        <v>48</v>
      </c>
      <c r="D387" s="5" t="s">
        <v>219</v>
      </c>
      <c r="E387" s="5" t="s">
        <v>219</v>
      </c>
      <c r="F387" s="5"/>
      <c r="G387" s="5" t="s">
        <v>219</v>
      </c>
      <c r="H387" s="5"/>
      <c r="I387" s="5" t="s">
        <v>219</v>
      </c>
      <c r="J387" s="5">
        <v>139</v>
      </c>
      <c r="K387" s="5">
        <v>432</v>
      </c>
      <c r="L387" s="5">
        <v>177</v>
      </c>
      <c r="M387" s="5">
        <v>682</v>
      </c>
      <c r="N387" s="5">
        <v>2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</row>
    <row r="388">
      <c r="A388" s="20" t="s">
        <v>3238</v>
      </c>
      <c r="B388" s="13" t="str">
        <f>HYPERLINK("http://www.wimp.com/guitarpiano/","http://www.wimp.com/guitarpiano/")</f>
        <v>http://www.wimp.com/guitarpiano/</v>
      </c>
      <c r="C388" s="5">
        <v>62</v>
      </c>
      <c r="D388" s="5" t="s">
        <v>219</v>
      </c>
      <c r="E388" s="5" t="s">
        <v>219</v>
      </c>
      <c r="F388" s="5"/>
      <c r="G388" s="5" t="s">
        <v>219</v>
      </c>
      <c r="H388" s="5"/>
      <c r="I388" s="5" t="s">
        <v>219</v>
      </c>
      <c r="J388" s="5">
        <v>2743</v>
      </c>
      <c r="K388" s="5">
        <v>2215</v>
      </c>
      <c r="L388" s="5">
        <v>120</v>
      </c>
      <c r="M388" s="5">
        <v>766</v>
      </c>
      <c r="N388" s="5">
        <v>12</v>
      </c>
      <c r="O388" s="5">
        <v>24</v>
      </c>
      <c r="P388" s="5">
        <v>0</v>
      </c>
      <c r="Q388" s="5">
        <v>0</v>
      </c>
      <c r="R388" s="5">
        <v>2</v>
      </c>
      <c r="S388" s="5">
        <v>3</v>
      </c>
      <c r="T388" s="5">
        <v>0</v>
      </c>
      <c r="U388" s="5">
        <v>0</v>
      </c>
    </row>
    <row r="389">
      <c r="A389" s="20" t="s">
        <v>3239</v>
      </c>
      <c r="B389" s="13" t="str">
        <f>HYPERLINK("http://www.wimp.com/stopcrying/","http://www.wimp.com/stopcrying/")</f>
        <v>http://www.wimp.com/stopcrying/</v>
      </c>
      <c r="C389" s="5">
        <v>37</v>
      </c>
      <c r="D389" s="5" t="s">
        <v>219</v>
      </c>
      <c r="E389" s="5" t="s">
        <v>219</v>
      </c>
      <c r="F389" s="5"/>
      <c r="G389" s="5" t="s">
        <v>219</v>
      </c>
      <c r="H389" s="5"/>
      <c r="I389" s="5" t="s">
        <v>219</v>
      </c>
      <c r="J389" s="5">
        <v>13</v>
      </c>
      <c r="K389" s="5">
        <v>42</v>
      </c>
      <c r="L389" s="5">
        <v>142</v>
      </c>
      <c r="M389" s="5">
        <v>647</v>
      </c>
      <c r="N389" s="5">
        <v>12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</row>
    <row r="390">
      <c r="A390" s="20" t="s">
        <v>3240</v>
      </c>
      <c r="B390" s="13" t="str">
        <f>HYPERLINK("http://www.wimp.com/newsautotuned/","http://www.wimp.com/newsautotuned/")</f>
        <v>http://www.wimp.com/newsautotuned/</v>
      </c>
      <c r="C390" s="5">
        <v>17</v>
      </c>
      <c r="D390" s="5" t="s">
        <v>219</v>
      </c>
      <c r="E390" s="5" t="s">
        <v>219</v>
      </c>
      <c r="F390" s="5"/>
      <c r="G390" s="5" t="s">
        <v>219</v>
      </c>
      <c r="H390" s="5"/>
      <c r="I390" s="5" t="s">
        <v>219</v>
      </c>
      <c r="J390" s="5">
        <v>59</v>
      </c>
      <c r="K390" s="5">
        <v>152</v>
      </c>
      <c r="L390" s="5">
        <v>884</v>
      </c>
      <c r="M390" s="5">
        <v>4249</v>
      </c>
      <c r="N390" s="5">
        <v>74</v>
      </c>
      <c r="O390" s="5">
        <v>14</v>
      </c>
      <c r="P390" s="5">
        <v>0</v>
      </c>
      <c r="Q390" s="5">
        <v>1</v>
      </c>
      <c r="R390" s="5">
        <v>0</v>
      </c>
      <c r="S390" s="5">
        <v>0</v>
      </c>
      <c r="T390" s="5">
        <v>0</v>
      </c>
      <c r="U390" s="5">
        <v>0</v>
      </c>
    </row>
    <row r="391">
      <c r="A391" s="20" t="s">
        <v>3241</v>
      </c>
      <c r="B391" s="13" t="str">
        <f>HYPERLINK("http://www.wimp.com/nicecatch/","http://www.wimp.com/nicecatch/")</f>
        <v>http://www.wimp.com/nicecatch/</v>
      </c>
      <c r="C391" s="5">
        <v>36</v>
      </c>
      <c r="D391" s="5" t="s">
        <v>219</v>
      </c>
      <c r="E391" s="5" t="s">
        <v>219</v>
      </c>
      <c r="F391" s="5"/>
      <c r="G391" s="5" t="s">
        <v>219</v>
      </c>
      <c r="H391" s="5"/>
      <c r="I391" s="5" t="s">
        <v>219</v>
      </c>
      <c r="J391" s="5">
        <v>249</v>
      </c>
      <c r="K391" s="5">
        <v>543</v>
      </c>
      <c r="L391" s="5">
        <v>4828</v>
      </c>
      <c r="M391" s="5">
        <v>18665</v>
      </c>
      <c r="N391" s="5">
        <v>327</v>
      </c>
      <c r="O391" s="5">
        <v>82</v>
      </c>
      <c r="P391" s="5">
        <v>0</v>
      </c>
      <c r="Q391" s="5">
        <v>0</v>
      </c>
      <c r="R391" s="5">
        <v>57</v>
      </c>
      <c r="S391" s="5">
        <v>3</v>
      </c>
      <c r="T391" s="5">
        <v>41</v>
      </c>
      <c r="U391" s="5">
        <v>0</v>
      </c>
    </row>
    <row r="392">
      <c r="A392" s="20" t="s">
        <v>3242</v>
      </c>
      <c r="B392" s="13" t="str">
        <f>HYPERLINK("http://www.wimp.com/foxphotoshop/","http://www.wimp.com/foxphotoshop/")</f>
        <v>http://www.wimp.com/foxphotoshop/</v>
      </c>
      <c r="C392" s="5">
        <v>55</v>
      </c>
      <c r="D392" s="5" t="s">
        <v>219</v>
      </c>
      <c r="E392" s="5" t="s">
        <v>219</v>
      </c>
      <c r="F392" s="5"/>
      <c r="G392" s="5" t="s">
        <v>219</v>
      </c>
      <c r="H392" s="5"/>
      <c r="I392" s="5" t="s">
        <v>219</v>
      </c>
      <c r="J392" s="5">
        <v>244</v>
      </c>
      <c r="K392" s="5">
        <v>447</v>
      </c>
      <c r="L392" s="5">
        <v>1845</v>
      </c>
      <c r="M392" s="5">
        <v>5608</v>
      </c>
      <c r="N392" s="5">
        <v>67</v>
      </c>
      <c r="O392" s="5">
        <v>18</v>
      </c>
      <c r="P392" s="5">
        <v>0</v>
      </c>
      <c r="Q392" s="5">
        <v>0</v>
      </c>
      <c r="R392" s="5">
        <v>1</v>
      </c>
      <c r="S392" s="5">
        <v>6</v>
      </c>
      <c r="T392" s="5">
        <v>0</v>
      </c>
      <c r="U392" s="5">
        <v>0</v>
      </c>
    </row>
    <row r="393">
      <c r="A393" s="20" t="s">
        <v>3243</v>
      </c>
      <c r="B393" s="13" t="str">
        <f>HYPERLINK("http://www.wimp.com/leafmonkey/","http://www.wimp.com/leafmonkey/")</f>
        <v>http://www.wimp.com/leafmonkey/</v>
      </c>
      <c r="C393" s="5">
        <v>21</v>
      </c>
      <c r="D393" s="5" t="s">
        <v>219</v>
      </c>
      <c r="E393" s="5" t="s">
        <v>219</v>
      </c>
      <c r="F393" s="5"/>
      <c r="G393" s="5" t="s">
        <v>219</v>
      </c>
      <c r="H393" s="5"/>
      <c r="I393" s="5" t="s">
        <v>219</v>
      </c>
      <c r="J393" s="5">
        <v>52</v>
      </c>
      <c r="K393" s="5">
        <v>104</v>
      </c>
      <c r="L393" s="5">
        <v>82</v>
      </c>
      <c r="M393" s="5">
        <v>1387</v>
      </c>
      <c r="N393" s="5">
        <v>3</v>
      </c>
      <c r="O393" s="5">
        <v>26</v>
      </c>
      <c r="P393" s="5">
        <v>1</v>
      </c>
      <c r="Q393" s="5">
        <v>1</v>
      </c>
      <c r="R393" s="5">
        <v>0</v>
      </c>
      <c r="S393" s="5">
        <v>0</v>
      </c>
      <c r="T393" s="5">
        <v>0</v>
      </c>
      <c r="U393" s="5">
        <v>0</v>
      </c>
    </row>
    <row r="394">
      <c r="A394" s="20" t="s">
        <v>3244</v>
      </c>
      <c r="B394" s="13" t="str">
        <f>HYPERLINK("http://www.wimp.com/obamagame/","http://www.wimp.com/obamagame/")</f>
        <v>http://www.wimp.com/obamagame/</v>
      </c>
      <c r="C394" s="5">
        <v>45</v>
      </c>
      <c r="D394" s="5" t="s">
        <v>219</v>
      </c>
      <c r="E394" s="5" t="s">
        <v>219</v>
      </c>
      <c r="F394" s="5"/>
      <c r="G394" s="5" t="s">
        <v>219</v>
      </c>
      <c r="H394" s="5"/>
      <c r="I394" s="5" t="s">
        <v>219</v>
      </c>
      <c r="J394" s="5">
        <v>11</v>
      </c>
      <c r="K394" s="5">
        <v>54</v>
      </c>
      <c r="L394" s="5">
        <v>36</v>
      </c>
      <c r="M394" s="5">
        <v>98</v>
      </c>
      <c r="N394" s="5">
        <v>3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</row>
    <row r="395">
      <c r="A395" s="20" t="s">
        <v>3245</v>
      </c>
      <c r="B395" s="13" t="str">
        <f>HYPERLINK("http://www.wimp.com/presidentialseal/","http://www.wimp.com/presidentialseal/")</f>
        <v>http://www.wimp.com/presidentialseal/</v>
      </c>
      <c r="C395" s="5">
        <v>50</v>
      </c>
      <c r="D395" s="5" t="s">
        <v>219</v>
      </c>
      <c r="E395" s="5" t="s">
        <v>219</v>
      </c>
      <c r="F395" s="5"/>
      <c r="G395" s="5" t="s">
        <v>219</v>
      </c>
      <c r="H395" s="5"/>
      <c r="I395" s="5" t="s">
        <v>219</v>
      </c>
      <c r="J395" s="5">
        <v>232</v>
      </c>
      <c r="K395" s="5">
        <v>345</v>
      </c>
      <c r="L395" s="5">
        <v>4119</v>
      </c>
      <c r="M395" s="5">
        <v>11604</v>
      </c>
      <c r="N395" s="5">
        <v>155</v>
      </c>
      <c r="O395" s="5">
        <v>19</v>
      </c>
      <c r="P395" s="5">
        <v>0</v>
      </c>
      <c r="Q395" s="5">
        <v>0</v>
      </c>
      <c r="R395" s="5">
        <v>5</v>
      </c>
      <c r="S395" s="5">
        <v>4</v>
      </c>
      <c r="T395" s="5">
        <v>0</v>
      </c>
      <c r="U395" s="5">
        <v>0</v>
      </c>
    </row>
    <row r="396">
      <c r="A396" s="20" t="s">
        <v>3246</v>
      </c>
      <c r="B396" s="13" t="str">
        <f>HYPERLINK("http://www.wimp.com/donniewilliams/","http://www.wimp.com/donniewilliams/")</f>
        <v>http://www.wimp.com/donniewilliams/</v>
      </c>
      <c r="C396" s="5">
        <v>89</v>
      </c>
      <c r="D396" s="5" t="s">
        <v>219</v>
      </c>
      <c r="E396" s="5" t="s">
        <v>219</v>
      </c>
      <c r="F396" s="5"/>
      <c r="G396" s="5" t="s">
        <v>219</v>
      </c>
      <c r="H396" s="5"/>
      <c r="I396" s="5" t="s">
        <v>219</v>
      </c>
      <c r="J396" s="5">
        <v>3638</v>
      </c>
      <c r="K396" s="5">
        <v>4271</v>
      </c>
      <c r="L396" s="5">
        <v>312</v>
      </c>
      <c r="M396" s="5">
        <v>1136</v>
      </c>
      <c r="N396" s="5">
        <v>6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</row>
    <row r="397">
      <c r="A397" s="20" t="s">
        <v>3247</v>
      </c>
      <c r="B397" s="13" t="str">
        <f>HYPERLINK("http://www.wimp.com/oldtruck/","http://www.wimp.com/oldtruck/")</f>
        <v>http://www.wimp.com/oldtruck/</v>
      </c>
      <c r="C397" s="5">
        <v>27</v>
      </c>
      <c r="D397" s="5" t="s">
        <v>219</v>
      </c>
      <c r="E397" s="5" t="s">
        <v>219</v>
      </c>
      <c r="F397" s="5"/>
      <c r="G397" s="5" t="s">
        <v>219</v>
      </c>
      <c r="H397" s="5"/>
      <c r="I397" s="5" t="s">
        <v>219</v>
      </c>
      <c r="J397" s="5">
        <v>837</v>
      </c>
      <c r="K397" s="5">
        <v>1416</v>
      </c>
      <c r="L397" s="5">
        <v>5433</v>
      </c>
      <c r="M397" s="5">
        <v>32128</v>
      </c>
      <c r="N397" s="5">
        <v>264</v>
      </c>
      <c r="O397" s="5">
        <v>23</v>
      </c>
      <c r="P397" s="5">
        <v>12</v>
      </c>
      <c r="Q397" s="5">
        <v>12</v>
      </c>
      <c r="R397" s="5">
        <v>3</v>
      </c>
      <c r="S397" s="5">
        <v>2</v>
      </c>
      <c r="T397" s="5">
        <v>0</v>
      </c>
      <c r="U397" s="5">
        <v>0</v>
      </c>
    </row>
    <row r="398">
      <c r="A398" s="20" t="s">
        <v>3248</v>
      </c>
      <c r="B398" s="13" t="str">
        <f>HYPERLINK("http://www.wimp.com/bestadvertisements/","http://www.wimp.com/bestadvertisements/")</f>
        <v>http://www.wimp.com/bestadvertisements/</v>
      </c>
      <c r="C398" s="5">
        <v>54</v>
      </c>
      <c r="D398" s="5" t="s">
        <v>219</v>
      </c>
      <c r="E398" s="5" t="s">
        <v>219</v>
      </c>
      <c r="F398" s="5"/>
      <c r="G398" s="5" t="s">
        <v>219</v>
      </c>
      <c r="H398" s="5"/>
      <c r="I398" s="5" t="s">
        <v>219</v>
      </c>
      <c r="J398" s="5">
        <v>939</v>
      </c>
      <c r="K398" s="5">
        <v>366</v>
      </c>
      <c r="L398" s="5">
        <v>1483</v>
      </c>
      <c r="M398" s="5">
        <v>8467</v>
      </c>
      <c r="N398" s="5">
        <v>24</v>
      </c>
      <c r="O398" s="5">
        <v>1</v>
      </c>
      <c r="P398" s="5">
        <v>0</v>
      </c>
      <c r="Q398" s="5">
        <v>2</v>
      </c>
      <c r="R398" s="5">
        <v>0</v>
      </c>
      <c r="S398" s="5">
        <v>0</v>
      </c>
      <c r="T398" s="5">
        <v>0</v>
      </c>
      <c r="U398" s="5">
        <v>0</v>
      </c>
    </row>
    <row r="399">
      <c r="A399" s="20" t="s">
        <v>3249</v>
      </c>
      <c r="B399" s="13" t="str">
        <f>HYPERLINK("http://www.wimp.com/greateststunts/","http://www.wimp.com/greateststunts/")</f>
        <v>http://www.wimp.com/greateststunts/</v>
      </c>
      <c r="C399" s="5">
        <v>82</v>
      </c>
      <c r="D399" s="5" t="s">
        <v>219</v>
      </c>
      <c r="E399" s="5" t="s">
        <v>219</v>
      </c>
      <c r="F399" s="5"/>
      <c r="G399" s="5" t="s">
        <v>219</v>
      </c>
      <c r="H399" s="5"/>
      <c r="I399" s="5" t="s">
        <v>219</v>
      </c>
      <c r="J399" s="5">
        <v>328</v>
      </c>
      <c r="K399" s="5">
        <v>346</v>
      </c>
      <c r="L399" s="5">
        <v>36</v>
      </c>
      <c r="M399" s="5">
        <v>98</v>
      </c>
      <c r="N399" s="5">
        <v>3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</row>
    <row r="400">
      <c r="A400" s="20" t="s">
        <v>3250</v>
      </c>
      <c r="B400" s="13" t="str">
        <f>HYPERLINK("http://www.wimp.com/directorsfilm/","http://www.wimp.com/directorsfilm/")</f>
        <v>http://www.wimp.com/directorsfilm/</v>
      </c>
      <c r="C400" s="5">
        <v>52</v>
      </c>
      <c r="D400" s="5" t="s">
        <v>219</v>
      </c>
      <c r="E400" s="5" t="s">
        <v>218</v>
      </c>
      <c r="F400" s="5"/>
      <c r="G400" s="5" t="s">
        <v>219</v>
      </c>
      <c r="H400" s="5"/>
      <c r="I400" s="5" t="s">
        <v>219</v>
      </c>
      <c r="J400" s="5">
        <v>1072</v>
      </c>
      <c r="K400" s="5">
        <v>1529</v>
      </c>
      <c r="L400" s="5">
        <v>300</v>
      </c>
      <c r="M400" s="5">
        <v>1367</v>
      </c>
      <c r="N400" s="5">
        <v>24</v>
      </c>
      <c r="O400" s="5">
        <v>2</v>
      </c>
      <c r="P400" s="5">
        <v>1</v>
      </c>
      <c r="Q400" s="5">
        <v>1</v>
      </c>
      <c r="R400" s="5">
        <v>0</v>
      </c>
      <c r="S400" s="5">
        <v>0</v>
      </c>
      <c r="T400" s="5">
        <v>0</v>
      </c>
      <c r="U400" s="5">
        <v>0</v>
      </c>
    </row>
    <row r="401">
      <c r="A401" s="20" t="s">
        <v>3251</v>
      </c>
      <c r="B401" s="13" t="str">
        <f>HYPERLINK("http://www.wimp.com/impossiblemotion/","http://www.wimp.com/impossiblemotion/")</f>
        <v>http://www.wimp.com/impossiblemotion/</v>
      </c>
      <c r="C401" s="5">
        <v>38</v>
      </c>
      <c r="D401" s="5" t="s">
        <v>219</v>
      </c>
      <c r="E401" s="5" t="s">
        <v>219</v>
      </c>
      <c r="F401" s="5"/>
      <c r="G401" s="5" t="s">
        <v>219</v>
      </c>
      <c r="H401" s="5"/>
      <c r="I401" s="5" t="s">
        <v>219</v>
      </c>
      <c r="J401" s="5">
        <v>167</v>
      </c>
      <c r="K401" s="5">
        <v>277</v>
      </c>
      <c r="L401" s="5">
        <v>848</v>
      </c>
      <c r="M401" s="5">
        <v>2349</v>
      </c>
      <c r="N401" s="5">
        <v>41</v>
      </c>
      <c r="O401" s="5">
        <v>3</v>
      </c>
      <c r="P401" s="5">
        <v>0</v>
      </c>
      <c r="Q401" s="5">
        <v>0</v>
      </c>
      <c r="R401" s="5">
        <v>7</v>
      </c>
      <c r="S401" s="5">
        <v>4</v>
      </c>
      <c r="T401" s="5">
        <v>0</v>
      </c>
      <c r="U401" s="5">
        <v>0</v>
      </c>
    </row>
    <row r="402">
      <c r="A402" s="20" t="s">
        <v>3252</v>
      </c>
      <c r="B402" s="13" t="str">
        <f>HYPERLINK("http://www.wimp.com/walkerremembered/","http://www.wimp.com/walkerremembered/")</f>
        <v>http://www.wimp.com/walkerremembered/</v>
      </c>
      <c r="C402" s="5">
        <v>64</v>
      </c>
      <c r="D402" s="5" t="s">
        <v>219</v>
      </c>
      <c r="E402" s="5" t="s">
        <v>219</v>
      </c>
      <c r="F402" s="5"/>
      <c r="G402" s="5" t="s">
        <v>219</v>
      </c>
      <c r="H402" s="5"/>
      <c r="I402" s="5" t="s">
        <v>219</v>
      </c>
      <c r="J402" s="5">
        <v>3697</v>
      </c>
      <c r="K402" s="5">
        <v>2586</v>
      </c>
      <c r="L402" s="5">
        <v>312</v>
      </c>
      <c r="M402" s="5">
        <v>1136</v>
      </c>
      <c r="N402" s="5">
        <v>6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</row>
    <row r="403">
      <c r="A403" s="20" t="s">
        <v>3253</v>
      </c>
      <c r="B403" s="13" t="str">
        <f>HYPERLINK("http://www.wimp.com/outsmartingchild/","http://www.wimp.com/outsmartingchild/")</f>
        <v>http://www.wimp.com/outsmartingchild/</v>
      </c>
      <c r="C403" s="5">
        <v>44</v>
      </c>
      <c r="D403" s="5" t="s">
        <v>219</v>
      </c>
      <c r="E403" s="5" t="s">
        <v>219</v>
      </c>
      <c r="F403" s="5"/>
      <c r="G403" s="5" t="s">
        <v>219</v>
      </c>
      <c r="H403" s="5"/>
      <c r="I403" s="5" t="s">
        <v>219</v>
      </c>
      <c r="J403" s="5">
        <v>9168</v>
      </c>
      <c r="K403" s="5">
        <v>6866</v>
      </c>
      <c r="L403" s="5">
        <v>5433</v>
      </c>
      <c r="M403" s="5">
        <v>32128</v>
      </c>
      <c r="N403" s="5">
        <v>264</v>
      </c>
      <c r="O403" s="5">
        <v>23</v>
      </c>
      <c r="P403" s="5">
        <v>12</v>
      </c>
      <c r="Q403" s="5">
        <v>12</v>
      </c>
      <c r="R403" s="5">
        <v>3</v>
      </c>
      <c r="S403" s="5">
        <v>2</v>
      </c>
      <c r="T403" s="5">
        <v>0</v>
      </c>
      <c r="U403" s="5">
        <v>0</v>
      </c>
    </row>
    <row r="404">
      <c r="A404" s="20" t="s">
        <v>3254</v>
      </c>
      <c r="B404" s="13" t="str">
        <f>HYPERLINK("http://www.wimp.com/owlwatching/","http://www.wimp.com/owlwatching/")</f>
        <v>http://www.wimp.com/owlwatching/</v>
      </c>
      <c r="C404" s="5">
        <v>22</v>
      </c>
      <c r="D404" s="5" t="s">
        <v>219</v>
      </c>
      <c r="E404" s="5" t="s">
        <v>219</v>
      </c>
      <c r="F404" s="5"/>
      <c r="G404" s="5" t="s">
        <v>219</v>
      </c>
      <c r="H404" s="5"/>
      <c r="I404" s="5" t="s">
        <v>219</v>
      </c>
      <c r="J404" s="5">
        <v>1378</v>
      </c>
      <c r="K404" s="5">
        <v>2124</v>
      </c>
      <c r="L404" s="5">
        <v>156</v>
      </c>
      <c r="M404" s="5">
        <v>1431</v>
      </c>
      <c r="N404" s="5">
        <v>21</v>
      </c>
      <c r="O404" s="5">
        <v>23</v>
      </c>
      <c r="P404" s="5">
        <v>0</v>
      </c>
      <c r="Q404" s="5">
        <v>1</v>
      </c>
      <c r="R404" s="5">
        <v>1</v>
      </c>
      <c r="S404" s="5">
        <v>0</v>
      </c>
      <c r="T404" s="5">
        <v>0</v>
      </c>
      <c r="U404" s="5">
        <v>0</v>
      </c>
    </row>
    <row r="405">
      <c r="A405" s="20" t="s">
        <v>3255</v>
      </c>
      <c r="B405" s="13" t="str">
        <f>HYPERLINK("http://www.wimp.com/pacmanillusion/","http://www.wimp.com/pacmanillusion/")</f>
        <v>http://www.wimp.com/pacmanillusion/</v>
      </c>
      <c r="C405" s="5">
        <v>19</v>
      </c>
      <c r="D405" s="5" t="s">
        <v>219</v>
      </c>
      <c r="E405" s="5" t="s">
        <v>219</v>
      </c>
      <c r="F405" s="5"/>
      <c r="G405" s="5" t="s">
        <v>219</v>
      </c>
      <c r="H405" s="5"/>
      <c r="I405" s="5" t="s">
        <v>219</v>
      </c>
      <c r="J405" s="5">
        <v>39</v>
      </c>
      <c r="K405" s="5">
        <v>56</v>
      </c>
      <c r="L405" s="5">
        <v>361</v>
      </c>
      <c r="M405" s="5">
        <v>1307</v>
      </c>
      <c r="N405" s="5">
        <v>13</v>
      </c>
      <c r="O405" s="5">
        <v>0</v>
      </c>
      <c r="P405" s="5">
        <v>0</v>
      </c>
      <c r="Q405" s="5">
        <v>0</v>
      </c>
      <c r="R405" s="5">
        <v>1</v>
      </c>
      <c r="S405" s="5">
        <v>0</v>
      </c>
      <c r="T405" s="5">
        <v>0</v>
      </c>
      <c r="U405" s="5">
        <v>0</v>
      </c>
    </row>
    <row r="406">
      <c r="A406" s="20" t="s">
        <v>3256</v>
      </c>
      <c r="B406" s="13" t="str">
        <f>HYPERLINK("http://www.wimp.com/paintingwater/","http://www.wimp.com/paintingwater/")</f>
        <v>http://www.wimp.com/paintingwater/</v>
      </c>
      <c r="C406" s="5">
        <v>17</v>
      </c>
      <c r="D406" s="5" t="s">
        <v>219</v>
      </c>
      <c r="E406" s="5" t="s">
        <v>219</v>
      </c>
      <c r="F406" s="5"/>
      <c r="G406" s="5" t="s">
        <v>219</v>
      </c>
      <c r="H406" s="5"/>
      <c r="I406" s="5" t="s">
        <v>219</v>
      </c>
      <c r="J406" s="5">
        <v>6045</v>
      </c>
      <c r="K406" s="5">
        <v>8713</v>
      </c>
      <c r="L406" s="5">
        <v>784</v>
      </c>
      <c r="M406" s="5">
        <v>3385</v>
      </c>
      <c r="N406" s="5">
        <v>44</v>
      </c>
      <c r="O406" s="5">
        <v>11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</row>
    <row r="407">
      <c r="A407" s="20" t="s">
        <v>3257</v>
      </c>
      <c r="B407" s="13" t="str">
        <f>HYPERLINK("http://www.wimp.com/workoutroutine/","http://www.wimp.com/workoutroutine/")</f>
        <v>http://www.wimp.com/workoutroutine/</v>
      </c>
      <c r="C407" s="5">
        <v>43</v>
      </c>
      <c r="D407" s="5" t="s">
        <v>219</v>
      </c>
      <c r="E407" s="5" t="s">
        <v>218</v>
      </c>
      <c r="F407" s="5"/>
      <c r="G407" s="5" t="s">
        <v>219</v>
      </c>
      <c r="H407" s="5"/>
      <c r="I407" s="5" t="s">
        <v>219</v>
      </c>
      <c r="J407" s="5">
        <v>365</v>
      </c>
      <c r="K407" s="5">
        <v>911</v>
      </c>
      <c r="L407" s="5">
        <v>471</v>
      </c>
      <c r="M407" s="5">
        <v>1279</v>
      </c>
      <c r="N407" s="5">
        <v>6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</row>
    <row r="408">
      <c r="A408" s="20" t="s">
        <v>3258</v>
      </c>
      <c r="B408" s="13" t="str">
        <f>HYPERLINK("http://www.wimp.com/playsfetch/","http://www.wimp.com/playsfetch/")</f>
        <v>http://www.wimp.com/playsfetch/</v>
      </c>
      <c r="C408" s="5">
        <v>38</v>
      </c>
      <c r="D408" s="5" t="s">
        <v>219</v>
      </c>
      <c r="E408" s="5" t="s">
        <v>219</v>
      </c>
      <c r="F408" s="5"/>
      <c r="G408" s="5" t="s">
        <v>219</v>
      </c>
      <c r="H408" s="5"/>
      <c r="I408" s="5" t="s">
        <v>219</v>
      </c>
      <c r="J408" s="5">
        <v>1793</v>
      </c>
      <c r="K408" s="5">
        <v>1683</v>
      </c>
      <c r="L408" s="5">
        <v>318</v>
      </c>
      <c r="M408" s="5">
        <v>1242</v>
      </c>
      <c r="N408" s="5">
        <v>20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</row>
    <row r="409">
      <c r="A409" s="20" t="s">
        <v>3259</v>
      </c>
      <c r="B409" s="13" t="str">
        <f>HYPERLINK("http://www.wimp.com/newarkpassengers/","http://www.wimp.com/newarkpassengers/")</f>
        <v>http://www.wimp.com/newarkpassengers/</v>
      </c>
      <c r="C409" s="5">
        <v>54</v>
      </c>
      <c r="D409" s="5" t="s">
        <v>219</v>
      </c>
      <c r="E409" s="5" t="s">
        <v>219</v>
      </c>
      <c r="F409" s="5"/>
      <c r="G409" s="5" t="s">
        <v>219</v>
      </c>
      <c r="H409" s="5"/>
      <c r="I409" s="5" t="s">
        <v>219</v>
      </c>
      <c r="J409" s="5">
        <v>74</v>
      </c>
      <c r="K409" s="5">
        <v>115</v>
      </c>
      <c r="L409" s="5">
        <v>409</v>
      </c>
      <c r="M409" s="5">
        <v>1726</v>
      </c>
      <c r="N409" s="5">
        <v>36</v>
      </c>
      <c r="O409" s="5">
        <v>1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</row>
    <row r="410">
      <c r="A410" s="20" t="s">
        <v>3108</v>
      </c>
      <c r="B410" s="13" t="str">
        <f>HYPERLINK("http://www.wimp.com/ravenspeak/","http://www.wimp.com/ravenspeak/")</f>
        <v>http://www.wimp.com/ravenspeak/</v>
      </c>
      <c r="C410" s="5">
        <v>36</v>
      </c>
      <c r="D410" s="5" t="s">
        <v>219</v>
      </c>
      <c r="E410" s="5" t="s">
        <v>218</v>
      </c>
      <c r="F410" s="5"/>
      <c r="G410" s="5" t="s">
        <v>219</v>
      </c>
      <c r="H410" s="5"/>
      <c r="I410" s="5" t="s">
        <v>219</v>
      </c>
      <c r="J410" s="5">
        <v>520</v>
      </c>
      <c r="K410" s="5">
        <v>499</v>
      </c>
      <c r="L410" s="5">
        <v>280</v>
      </c>
      <c r="M410" s="5">
        <v>1229</v>
      </c>
      <c r="N410" s="5">
        <v>8</v>
      </c>
      <c r="O410" s="5">
        <v>6</v>
      </c>
      <c r="P410" s="5">
        <v>0</v>
      </c>
      <c r="Q410" s="5">
        <v>0</v>
      </c>
      <c r="R410" s="5">
        <v>0</v>
      </c>
      <c r="S410" s="5">
        <v>0</v>
      </c>
      <c r="T410" s="5">
        <v>244</v>
      </c>
      <c r="U410" s="5">
        <v>0</v>
      </c>
    </row>
    <row r="411">
      <c r="A411" s="20" t="s">
        <v>3260</v>
      </c>
      <c r="B411" s="13" t="str">
        <f>HYPERLINK("http://www.wimp.com/flyingrays/","http://www.wimp.com/flyingrays/")</f>
        <v>http://www.wimp.com/flyingrays/</v>
      </c>
      <c r="C411" s="5">
        <v>27</v>
      </c>
      <c r="D411" s="5" t="s">
        <v>219</v>
      </c>
      <c r="E411" s="5" t="s">
        <v>219</v>
      </c>
      <c r="F411" s="5"/>
      <c r="G411" s="5" t="s">
        <v>219</v>
      </c>
      <c r="H411" s="5"/>
      <c r="I411" s="5" t="s">
        <v>219</v>
      </c>
      <c r="J411" s="5">
        <v>1051</v>
      </c>
      <c r="K411" s="5">
        <v>1184</v>
      </c>
      <c r="L411" s="5">
        <v>694</v>
      </c>
      <c r="M411" s="5">
        <v>3359</v>
      </c>
      <c r="N411" s="5">
        <v>31</v>
      </c>
      <c r="O411" s="5">
        <v>7</v>
      </c>
      <c r="P411" s="5">
        <v>0</v>
      </c>
      <c r="Q411" s="5">
        <v>0</v>
      </c>
      <c r="R411" s="5">
        <v>2</v>
      </c>
      <c r="S411" s="5">
        <v>0</v>
      </c>
      <c r="T411" s="5">
        <v>0</v>
      </c>
      <c r="U411" s="5">
        <v>0</v>
      </c>
    </row>
    <row r="412">
      <c r="A412" s="20" t="s">
        <v>3261</v>
      </c>
      <c r="B412" s="13" t="str">
        <f>HYPERLINK("http://www.wimp.com/penguinseal/","http://www.wimp.com/penguinseal/")</f>
        <v>http://www.wimp.com/penguinseal/</v>
      </c>
      <c r="C412" s="5">
        <v>54</v>
      </c>
      <c r="D412" s="5" t="s">
        <v>219</v>
      </c>
      <c r="E412" s="5" t="s">
        <v>219</v>
      </c>
      <c r="F412" s="5"/>
      <c r="G412" s="5" t="s">
        <v>219</v>
      </c>
      <c r="H412" s="5"/>
      <c r="I412" s="5" t="s">
        <v>219</v>
      </c>
      <c r="J412" s="5">
        <v>1634</v>
      </c>
      <c r="K412" s="5">
        <v>1679</v>
      </c>
      <c r="L412" s="5">
        <v>187</v>
      </c>
      <c r="M412" s="5">
        <v>1169</v>
      </c>
      <c r="N412" s="5">
        <v>60</v>
      </c>
      <c r="O412" s="5">
        <v>11</v>
      </c>
      <c r="P412" s="5">
        <v>0</v>
      </c>
      <c r="Q412" s="5">
        <v>3</v>
      </c>
      <c r="R412" s="5">
        <v>7</v>
      </c>
      <c r="S412" s="5">
        <v>0</v>
      </c>
      <c r="T412" s="5">
        <v>0</v>
      </c>
      <c r="U412" s="5">
        <v>0</v>
      </c>
    </row>
    <row r="413">
      <c r="A413" s="20" t="s">
        <v>3262</v>
      </c>
      <c r="B413" s="13" t="str">
        <f>HYPERLINK("http://www.wimp.com/penguinslips/","http://www.wimp.com/penguinslips/")</f>
        <v>http://www.wimp.com/penguinslips/</v>
      </c>
      <c r="C413" s="5">
        <v>57</v>
      </c>
      <c r="D413" s="5" t="s">
        <v>219</v>
      </c>
      <c r="E413" s="5" t="s">
        <v>219</v>
      </c>
      <c r="F413" s="5"/>
      <c r="G413" s="5" t="s">
        <v>219</v>
      </c>
      <c r="H413" s="5"/>
      <c r="I413" s="5" t="s">
        <v>219</v>
      </c>
      <c r="J413" s="5">
        <v>157486</v>
      </c>
      <c r="K413" s="5">
        <v>62134</v>
      </c>
      <c r="L413" s="5">
        <v>89</v>
      </c>
      <c r="M413" s="5">
        <v>385</v>
      </c>
      <c r="N413" s="5">
        <v>8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</row>
    <row r="414">
      <c r="A414" s="20" t="s">
        <v>3263</v>
      </c>
      <c r="B414" s="13" t="str">
        <f>HYPERLINK("http://www.wimp.com/intuitiontrick/","http://www.wimp.com/intuitiontrick/")</f>
        <v>http://www.wimp.com/intuitiontrick/</v>
      </c>
      <c r="C414" s="5">
        <v>48</v>
      </c>
      <c r="D414" s="5" t="s">
        <v>219</v>
      </c>
      <c r="E414" s="5" t="s">
        <v>219</v>
      </c>
      <c r="F414" s="5"/>
      <c r="G414" s="5" t="s">
        <v>219</v>
      </c>
      <c r="H414" s="5"/>
      <c r="I414" s="5" t="s">
        <v>219</v>
      </c>
      <c r="J414" s="5">
        <v>486</v>
      </c>
      <c r="K414" s="5">
        <v>494</v>
      </c>
      <c r="L414" s="5">
        <v>611</v>
      </c>
      <c r="M414" s="5">
        <v>3173</v>
      </c>
      <c r="N414" s="5">
        <v>31</v>
      </c>
      <c r="O414" s="5">
        <v>3</v>
      </c>
      <c r="P414" s="5">
        <v>3</v>
      </c>
      <c r="Q414" s="5">
        <v>3</v>
      </c>
      <c r="R414" s="5">
        <v>0</v>
      </c>
      <c r="S414" s="5">
        <v>0</v>
      </c>
      <c r="T414" s="5">
        <v>8</v>
      </c>
      <c r="U414" s="5">
        <v>0</v>
      </c>
    </row>
    <row r="415">
      <c r="A415" s="20" t="s">
        <v>3264</v>
      </c>
      <c r="B415" s="13" t="str">
        <f>HYPERLINK("http://www.wimp.com/revealtrick/","http://www.wimp.com/revealtrick/")</f>
        <v>http://www.wimp.com/revealtrick/</v>
      </c>
      <c r="C415" s="5">
        <v>37</v>
      </c>
      <c r="D415" s="5" t="s">
        <v>219</v>
      </c>
      <c r="E415" s="5" t="s">
        <v>219</v>
      </c>
      <c r="F415" s="5"/>
      <c r="G415" s="5" t="s">
        <v>219</v>
      </c>
      <c r="H415" s="5"/>
      <c r="I415" s="5" t="s">
        <v>219</v>
      </c>
      <c r="J415" s="5">
        <v>321</v>
      </c>
      <c r="K415" s="5">
        <v>520</v>
      </c>
      <c r="L415" s="5">
        <v>1050</v>
      </c>
      <c r="M415" s="5">
        <v>4368</v>
      </c>
      <c r="N415" s="5">
        <v>87</v>
      </c>
      <c r="O415" s="5">
        <v>20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</row>
    <row r="416">
      <c r="A416" s="20" t="s">
        <v>3265</v>
      </c>
      <c r="B416" s="13" t="str">
        <f>HYPERLINK("http://www.wimp.com/skidsteer/","http://www.wimp.com/skidsteer/")</f>
        <v>http://www.wimp.com/skidsteer/</v>
      </c>
      <c r="C416" s="5">
        <v>37</v>
      </c>
      <c r="D416" s="5" t="s">
        <v>219</v>
      </c>
      <c r="E416" s="5" t="s">
        <v>218</v>
      </c>
      <c r="F416" s="5"/>
      <c r="G416" s="5" t="s">
        <v>219</v>
      </c>
      <c r="H416" s="5"/>
      <c r="I416" s="5" t="s">
        <v>219</v>
      </c>
      <c r="J416" s="5">
        <v>437</v>
      </c>
      <c r="K416" s="5">
        <v>580</v>
      </c>
      <c r="L416" s="5">
        <v>194</v>
      </c>
      <c r="M416" s="5">
        <v>1174</v>
      </c>
      <c r="N416" s="5">
        <v>8</v>
      </c>
      <c r="O416" s="5">
        <v>16</v>
      </c>
      <c r="P416" s="5">
        <v>0</v>
      </c>
      <c r="Q416" s="5">
        <v>0</v>
      </c>
      <c r="R416" s="5">
        <v>0</v>
      </c>
      <c r="S416" s="5">
        <v>2</v>
      </c>
      <c r="T416" s="5">
        <v>0</v>
      </c>
      <c r="U416" s="5">
        <v>0</v>
      </c>
    </row>
    <row r="417">
      <c r="A417" s="20" t="s">
        <v>3266</v>
      </c>
      <c r="B417" s="13" t="str">
        <f>HYPERLINK("http://www.wimp.com/approachlanding/","http://www.wimp.com/approachlanding/")</f>
        <v>http://www.wimp.com/approachlanding/</v>
      </c>
      <c r="C417" s="5">
        <v>64</v>
      </c>
      <c r="D417" s="5" t="s">
        <v>219</v>
      </c>
      <c r="E417" s="5" t="s">
        <v>219</v>
      </c>
      <c r="F417" s="5"/>
      <c r="G417" s="5" t="s">
        <v>219</v>
      </c>
      <c r="H417" s="5"/>
      <c r="I417" s="5" t="s">
        <v>219</v>
      </c>
      <c r="J417" s="5">
        <v>33216</v>
      </c>
      <c r="K417" s="5">
        <v>26286</v>
      </c>
      <c r="L417" s="5">
        <v>8713</v>
      </c>
      <c r="M417" s="5">
        <v>45716</v>
      </c>
      <c r="N417" s="5">
        <v>189</v>
      </c>
      <c r="O417" s="5">
        <v>82</v>
      </c>
      <c r="P417" s="5">
        <v>41</v>
      </c>
      <c r="Q417" s="5">
        <v>41</v>
      </c>
      <c r="R417" s="5">
        <v>12</v>
      </c>
      <c r="S417" s="5">
        <v>0</v>
      </c>
      <c r="T417" s="5">
        <v>302</v>
      </c>
      <c r="U417" s="5">
        <v>0</v>
      </c>
    </row>
    <row r="418">
      <c r="A418" s="20" t="s">
        <v>3267</v>
      </c>
      <c r="B418" s="13" t="str">
        <f>HYPERLINK("http://www.wimp.com/laptoprepaired/","http://www.wimp.com/laptoprepaired/")</f>
        <v>http://www.wimp.com/laptoprepaired/</v>
      </c>
      <c r="C418" s="5">
        <v>53</v>
      </c>
      <c r="D418" s="5" t="s">
        <v>219</v>
      </c>
      <c r="E418" s="5" t="s">
        <v>219</v>
      </c>
      <c r="F418" s="5"/>
      <c r="G418" s="5" t="s">
        <v>219</v>
      </c>
      <c r="H418" s="5"/>
      <c r="I418" s="5" t="s">
        <v>219</v>
      </c>
      <c r="J418" s="5">
        <v>304</v>
      </c>
      <c r="K418" s="5">
        <v>929</v>
      </c>
      <c r="L418" s="5">
        <v>228</v>
      </c>
      <c r="M418" s="5">
        <v>975</v>
      </c>
      <c r="N418" s="5">
        <v>12</v>
      </c>
      <c r="O418" s="5">
        <v>0</v>
      </c>
      <c r="P418" s="5">
        <v>0</v>
      </c>
      <c r="Q418" s="5">
        <v>0</v>
      </c>
      <c r="R418" s="5">
        <v>2</v>
      </c>
      <c r="S418" s="5">
        <v>0</v>
      </c>
      <c r="T418" s="5">
        <v>0</v>
      </c>
      <c r="U418" s="5">
        <v>0</v>
      </c>
    </row>
    <row r="419">
      <c r="A419" s="20" t="s">
        <v>3268</v>
      </c>
      <c r="B419" s="13" t="str">
        <f>HYPERLINK("http://www.wimp.com/gooddeed/","http://www.wimp.com/gooddeed/")</f>
        <v>http://www.wimp.com/gooddeed/</v>
      </c>
      <c r="C419" s="5">
        <v>60</v>
      </c>
      <c r="D419" s="5" t="s">
        <v>219</v>
      </c>
      <c r="E419" s="5" t="s">
        <v>219</v>
      </c>
      <c r="F419" s="5"/>
      <c r="G419" s="5" t="s">
        <v>219</v>
      </c>
      <c r="H419" s="5"/>
      <c r="I419" s="5" t="s">
        <v>219</v>
      </c>
      <c r="J419" s="5">
        <v>11336</v>
      </c>
      <c r="K419" s="5">
        <v>4107</v>
      </c>
      <c r="L419" s="5">
        <v>3256</v>
      </c>
      <c r="M419" s="5">
        <v>10258</v>
      </c>
      <c r="N419" s="5">
        <v>61</v>
      </c>
      <c r="O419" s="5">
        <v>6</v>
      </c>
      <c r="P419" s="5">
        <v>0</v>
      </c>
      <c r="Q419" s="5">
        <v>1</v>
      </c>
      <c r="R419" s="5">
        <v>10</v>
      </c>
      <c r="S419" s="5">
        <v>0</v>
      </c>
      <c r="T419" s="5">
        <v>11934</v>
      </c>
      <c r="U419" s="5">
        <v>0</v>
      </c>
    </row>
    <row r="420">
      <c r="A420" s="20" t="s">
        <v>3269</v>
      </c>
      <c r="B420" s="13" t="str">
        <f>HYPERLINK("http://www.wimp.com/worstescape/","http://www.wimp.com/worstescape/")</f>
        <v>http://www.wimp.com/worstescape/</v>
      </c>
      <c r="C420" s="5">
        <v>47</v>
      </c>
      <c r="D420" s="5" t="s">
        <v>219</v>
      </c>
      <c r="E420" s="5" t="s">
        <v>219</v>
      </c>
      <c r="F420" s="5"/>
      <c r="G420" s="5" t="s">
        <v>219</v>
      </c>
      <c r="H420" s="5"/>
      <c r="I420" s="5" t="s">
        <v>219</v>
      </c>
      <c r="J420" s="5">
        <v>49</v>
      </c>
      <c r="K420" s="5">
        <v>72</v>
      </c>
      <c r="L420" s="5">
        <v>980</v>
      </c>
      <c r="M420" s="5">
        <v>4686</v>
      </c>
      <c r="N420" s="5">
        <v>31</v>
      </c>
      <c r="O420" s="5">
        <v>11</v>
      </c>
      <c r="P420" s="5">
        <v>0</v>
      </c>
      <c r="Q420" s="5">
        <v>0</v>
      </c>
      <c r="R420" s="5">
        <v>1</v>
      </c>
      <c r="S420" s="5">
        <v>6</v>
      </c>
      <c r="T420" s="5">
        <v>0</v>
      </c>
      <c r="U420" s="5">
        <v>0</v>
      </c>
    </row>
    <row r="421">
      <c r="A421" s="20" t="s">
        <v>3270</v>
      </c>
      <c r="B421" s="13" t="str">
        <f>HYPERLINK("http://www.wimp.com/japanesegirls/","http://www.wimp.com/japanesegirls/")</f>
        <v>http://www.wimp.com/japanesegirls/</v>
      </c>
      <c r="C421" s="5">
        <v>54</v>
      </c>
      <c r="D421" s="5" t="s">
        <v>219</v>
      </c>
      <c r="E421" s="5" t="s">
        <v>219</v>
      </c>
      <c r="F421" s="5"/>
      <c r="G421" s="5" t="s">
        <v>219</v>
      </c>
      <c r="H421" s="5"/>
      <c r="I421" s="5" t="s">
        <v>219</v>
      </c>
      <c r="J421" s="5">
        <v>3590</v>
      </c>
      <c r="K421" s="5">
        <v>4031</v>
      </c>
      <c r="L421" s="5">
        <v>6165</v>
      </c>
      <c r="M421" s="5">
        <v>22380</v>
      </c>
      <c r="N421" s="5">
        <v>168</v>
      </c>
      <c r="O421" s="5">
        <v>41</v>
      </c>
      <c r="P421" s="5">
        <v>0</v>
      </c>
      <c r="Q421" s="5">
        <v>0</v>
      </c>
      <c r="R421" s="5">
        <v>6</v>
      </c>
      <c r="S421" s="5">
        <v>0</v>
      </c>
      <c r="T421" s="5">
        <v>131</v>
      </c>
      <c r="U421" s="5">
        <v>0</v>
      </c>
    </row>
    <row r="422">
      <c r="A422" s="20" t="s">
        <v>3271</v>
      </c>
      <c r="B422" s="13" t="str">
        <f>HYPERLINK("http://www.wimp.com/printerfuture/","http://www.wimp.com/printerfuture/")</f>
        <v>http://www.wimp.com/printerfuture/</v>
      </c>
      <c r="C422" s="5">
        <v>24</v>
      </c>
      <c r="D422" s="5" t="s">
        <v>219</v>
      </c>
      <c r="E422" s="5" t="s">
        <v>219</v>
      </c>
      <c r="F422" s="5"/>
      <c r="G422" s="5" t="s">
        <v>219</v>
      </c>
      <c r="H422" s="5"/>
      <c r="I422" s="5" t="s">
        <v>219</v>
      </c>
      <c r="J422" s="5">
        <v>281</v>
      </c>
      <c r="K422" s="5">
        <v>303</v>
      </c>
      <c r="L422" s="5">
        <v>290</v>
      </c>
      <c r="M422" s="5">
        <v>2255</v>
      </c>
      <c r="N422" s="5">
        <v>60</v>
      </c>
      <c r="O422" s="5">
        <v>2</v>
      </c>
      <c r="P422" s="5">
        <v>2</v>
      </c>
      <c r="Q422" s="5">
        <v>2</v>
      </c>
      <c r="R422" s="5">
        <v>0</v>
      </c>
      <c r="S422" s="5">
        <v>0</v>
      </c>
      <c r="T422" s="5">
        <v>0</v>
      </c>
      <c r="U422" s="5">
        <v>0</v>
      </c>
    </row>
    <row r="423">
      <c r="A423" s="20" t="s">
        <v>3272</v>
      </c>
      <c r="B423" s="13" t="str">
        <f>HYPERLINK("http://www.wimp.com/puppieshowl/","http://www.wimp.com/puppieshowl/")</f>
        <v>http://www.wimp.com/puppieshowl/</v>
      </c>
      <c r="C423" s="5">
        <v>39</v>
      </c>
      <c r="D423" s="5" t="s">
        <v>219</v>
      </c>
      <c r="E423" s="5" t="s">
        <v>219</v>
      </c>
      <c r="F423" s="5"/>
      <c r="G423" s="5" t="s">
        <v>219</v>
      </c>
      <c r="H423" s="5"/>
      <c r="I423" s="5" t="s">
        <v>219</v>
      </c>
      <c r="J423" s="5">
        <v>6447</v>
      </c>
      <c r="K423" s="5">
        <v>3693</v>
      </c>
      <c r="L423" s="5">
        <v>767</v>
      </c>
      <c r="M423" s="5">
        <v>6230</v>
      </c>
      <c r="N423" s="5">
        <v>58</v>
      </c>
      <c r="O423" s="5">
        <v>4</v>
      </c>
      <c r="P423" s="5">
        <v>5</v>
      </c>
      <c r="Q423" s="5">
        <v>5</v>
      </c>
      <c r="R423" s="5">
        <v>6</v>
      </c>
      <c r="S423" s="5">
        <v>0</v>
      </c>
      <c r="T423" s="5">
        <v>0</v>
      </c>
      <c r="U423" s="5">
        <v>0</v>
      </c>
    </row>
    <row r="424">
      <c r="A424" s="20" t="s">
        <v>3273</v>
      </c>
      <c r="B424" s="13" t="str">
        <f>HYPERLINK("http://www.wimp.com/puppymirror/","http://www.wimp.com/puppymirror/")</f>
        <v>http://www.wimp.com/puppymirror/</v>
      </c>
      <c r="C424" s="5">
        <v>19</v>
      </c>
      <c r="D424" s="5" t="s">
        <v>219</v>
      </c>
      <c r="E424" s="5" t="s">
        <v>219</v>
      </c>
      <c r="F424" s="5"/>
      <c r="G424" s="5" t="s">
        <v>219</v>
      </c>
      <c r="H424" s="5"/>
      <c r="I424" s="5" t="s">
        <v>219</v>
      </c>
      <c r="J424" s="5">
        <v>78</v>
      </c>
      <c r="K424" s="5">
        <v>188</v>
      </c>
      <c r="L424" s="5">
        <v>34</v>
      </c>
      <c r="M424" s="5">
        <v>336</v>
      </c>
      <c r="N424" s="5">
        <v>16</v>
      </c>
      <c r="O424" s="5">
        <v>0</v>
      </c>
      <c r="P424" s="5">
        <v>1</v>
      </c>
      <c r="Q424" s="5">
        <v>1</v>
      </c>
      <c r="R424" s="5">
        <v>0</v>
      </c>
      <c r="S424" s="5">
        <v>0</v>
      </c>
      <c r="T424" s="5">
        <v>6</v>
      </c>
      <c r="U424" s="5">
        <v>0</v>
      </c>
    </row>
    <row r="425">
      <c r="A425" s="20" t="s">
        <v>3274</v>
      </c>
      <c r="B425" s="13" t="str">
        <f>HYPERLINK("http://www.wimp.com/quantumlevitation/","http://www.wimp.com/quantumlevitation/")</f>
        <v>http://www.wimp.com/quantumlevitation/</v>
      </c>
      <c r="C425" s="5">
        <v>21</v>
      </c>
      <c r="D425" s="5" t="s">
        <v>219</v>
      </c>
      <c r="E425" s="5" t="s">
        <v>219</v>
      </c>
      <c r="F425" s="5"/>
      <c r="G425" s="5" t="s">
        <v>219</v>
      </c>
      <c r="H425" s="5"/>
      <c r="I425" s="5" t="s">
        <v>219</v>
      </c>
      <c r="J425" s="5">
        <v>5245</v>
      </c>
      <c r="K425" s="5">
        <v>4911</v>
      </c>
      <c r="L425" s="5">
        <v>1711</v>
      </c>
      <c r="M425" s="5">
        <v>5568</v>
      </c>
      <c r="N425" s="5">
        <v>53</v>
      </c>
      <c r="O425" s="5">
        <v>37</v>
      </c>
      <c r="P425" s="5">
        <v>0</v>
      </c>
      <c r="Q425" s="5">
        <v>3</v>
      </c>
      <c r="R425" s="5">
        <v>3</v>
      </c>
      <c r="S425" s="5">
        <v>0</v>
      </c>
      <c r="T425" s="5">
        <v>5</v>
      </c>
      <c r="U425" s="5">
        <v>0</v>
      </c>
    </row>
    <row r="426">
      <c r="A426" s="20" t="s">
        <v>3275</v>
      </c>
      <c r="B426" s="13" t="str">
        <f>HYPERLINK("http://www.wimp.com/girlcamel/","http://www.wimp.com/girlcamel/")</f>
        <v>http://www.wimp.com/girlcamel/</v>
      </c>
      <c r="C426" s="5">
        <v>23</v>
      </c>
      <c r="D426" s="5" t="s">
        <v>219</v>
      </c>
      <c r="E426" s="5" t="s">
        <v>219</v>
      </c>
      <c r="F426" s="5"/>
      <c r="G426" s="5" t="s">
        <v>219</v>
      </c>
      <c r="H426" s="5"/>
      <c r="I426" s="5" t="s">
        <v>219</v>
      </c>
      <c r="J426" s="5">
        <v>1462</v>
      </c>
      <c r="K426" s="5">
        <v>1915</v>
      </c>
      <c r="L426" s="5">
        <v>401</v>
      </c>
      <c r="M426" s="5">
        <v>1627</v>
      </c>
      <c r="N426" s="5">
        <v>28</v>
      </c>
      <c r="O426" s="5">
        <v>6</v>
      </c>
      <c r="P426" s="5">
        <v>0</v>
      </c>
      <c r="Q426" s="5">
        <v>2</v>
      </c>
      <c r="R426" s="5">
        <v>2</v>
      </c>
      <c r="S426" s="5">
        <v>1</v>
      </c>
      <c r="T426" s="5">
        <v>0</v>
      </c>
      <c r="U426" s="5">
        <v>0</v>
      </c>
    </row>
    <row r="427">
      <c r="A427" s="20" t="s">
        <v>3276</v>
      </c>
      <c r="B427" s="13" t="str">
        <f>HYPERLINK("http://www.wimp.com/driversick/","http://www.wimp.com/driversick/")</f>
        <v>http://www.wimp.com/driversick/</v>
      </c>
      <c r="C427" s="5">
        <v>39</v>
      </c>
      <c r="D427" s="5" t="s">
        <v>219</v>
      </c>
      <c r="E427" s="5" t="s">
        <v>219</v>
      </c>
      <c r="F427" s="5"/>
      <c r="G427" s="5" t="s">
        <v>219</v>
      </c>
      <c r="H427" s="5"/>
      <c r="I427" s="5" t="s">
        <v>219</v>
      </c>
      <c r="J427" s="5">
        <v>5</v>
      </c>
      <c r="K427" s="5">
        <v>17</v>
      </c>
      <c r="L427" s="5">
        <v>466</v>
      </c>
      <c r="M427" s="5">
        <v>1699</v>
      </c>
      <c r="N427" s="5">
        <v>24</v>
      </c>
      <c r="O427" s="5">
        <v>2</v>
      </c>
      <c r="P427" s="5">
        <v>0</v>
      </c>
      <c r="Q427" s="5">
        <v>0</v>
      </c>
      <c r="R427" s="5">
        <v>0</v>
      </c>
      <c r="S427" s="5">
        <v>0</v>
      </c>
      <c r="T427" s="5">
        <v>2054</v>
      </c>
      <c r="U427" s="5">
        <v>0</v>
      </c>
    </row>
    <row r="428">
      <c r="A428" s="20" t="s">
        <v>3277</v>
      </c>
      <c r="B428" s="13" t="str">
        <f>HYPERLINK("http://www.wimp.com/steadicamshot/","http://www.wimp.com/steadicamshot/")</f>
        <v>http://www.wimp.com/steadicamshot/</v>
      </c>
      <c r="C428" s="5">
        <v>48</v>
      </c>
      <c r="D428" s="5" t="s">
        <v>219</v>
      </c>
      <c r="E428" s="5" t="s">
        <v>219</v>
      </c>
      <c r="F428" s="5"/>
      <c r="G428" s="5" t="s">
        <v>219</v>
      </c>
      <c r="H428" s="5"/>
      <c r="I428" s="5" t="s">
        <v>219</v>
      </c>
      <c r="J428" s="5">
        <v>1709</v>
      </c>
      <c r="K428" s="5">
        <v>2097</v>
      </c>
      <c r="L428" s="5">
        <v>213</v>
      </c>
      <c r="M428" s="5">
        <v>928</v>
      </c>
      <c r="N428" s="5">
        <v>10</v>
      </c>
      <c r="O428" s="5">
        <v>3</v>
      </c>
      <c r="P428" s="5">
        <v>0</v>
      </c>
      <c r="Q428" s="5">
        <v>0</v>
      </c>
      <c r="R428" s="5">
        <v>2</v>
      </c>
      <c r="S428" s="5">
        <v>0</v>
      </c>
      <c r="T428" s="5">
        <v>0</v>
      </c>
      <c r="U428" s="5">
        <v>0</v>
      </c>
    </row>
    <row r="429">
      <c r="A429" s="20" t="s">
        <v>3278</v>
      </c>
      <c r="B429" s="13" t="str">
        <f>HYPERLINK("http://www.wimp.com/helmetcam/","http://www.wimp.com/helmetcam/")</f>
        <v>http://www.wimp.com/helmetcam/</v>
      </c>
      <c r="C429" s="5">
        <v>40</v>
      </c>
      <c r="D429" s="5" t="s">
        <v>219</v>
      </c>
      <c r="E429" s="5" t="s">
        <v>219</v>
      </c>
      <c r="F429" s="5"/>
      <c r="G429" s="5" t="s">
        <v>219</v>
      </c>
      <c r="H429" s="5"/>
      <c r="I429" s="5" t="s">
        <v>219</v>
      </c>
      <c r="J429" s="5">
        <v>817</v>
      </c>
      <c r="K429" s="5">
        <v>804</v>
      </c>
      <c r="L429" s="5">
        <v>26</v>
      </c>
      <c r="M429" s="5">
        <v>91</v>
      </c>
      <c r="N429" s="5">
        <v>1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</row>
    <row r="430">
      <c r="A430" s="20" t="s">
        <v>3279</v>
      </c>
      <c r="B430" s="13" t="str">
        <f>HYPERLINK("http://www.wimp.com/dekaarm/","http://www.wimp.com/dekaarm/")</f>
        <v>http://www.wimp.com/dekaarm/</v>
      </c>
      <c r="C430" s="5">
        <v>43</v>
      </c>
      <c r="D430" s="5" t="s">
        <v>219</v>
      </c>
      <c r="E430" s="5" t="s">
        <v>219</v>
      </c>
      <c r="F430" s="5"/>
      <c r="G430" s="5" t="s">
        <v>219</v>
      </c>
      <c r="H430" s="5"/>
      <c r="I430" s="5" t="s">
        <v>219</v>
      </c>
      <c r="J430" s="5">
        <v>110</v>
      </c>
      <c r="K430" s="5">
        <v>244</v>
      </c>
      <c r="L430" s="5">
        <v>1037</v>
      </c>
      <c r="M430" s="5">
        <v>6569</v>
      </c>
      <c r="N430" s="5">
        <v>105</v>
      </c>
      <c r="O430" s="5">
        <v>11</v>
      </c>
      <c r="P430" s="5">
        <v>0</v>
      </c>
      <c r="Q430" s="5">
        <v>4</v>
      </c>
      <c r="R430" s="5">
        <v>6</v>
      </c>
      <c r="S430" s="5">
        <v>0</v>
      </c>
      <c r="T430" s="5">
        <v>0</v>
      </c>
      <c r="U430" s="5">
        <v>0</v>
      </c>
    </row>
    <row r="431">
      <c r="A431" s="20" t="s">
        <v>3280</v>
      </c>
      <c r="B431" s="13" t="str">
        <f>HYPERLINK("http://www.wimp.com/goingto/","http://www.wimp.com/goingto/")</f>
        <v>http://www.wimp.com/goingto/</v>
      </c>
      <c r="C431" s="5">
        <v>37</v>
      </c>
      <c r="D431" s="5" t="s">
        <v>219</v>
      </c>
      <c r="E431" s="5" t="s">
        <v>219</v>
      </c>
      <c r="F431" s="5"/>
      <c r="G431" s="5" t="s">
        <v>219</v>
      </c>
      <c r="H431" s="5"/>
      <c r="I431" s="5" t="s">
        <v>219</v>
      </c>
      <c r="J431" s="5">
        <v>1486</v>
      </c>
      <c r="K431" s="5">
        <v>2155</v>
      </c>
      <c r="L431" s="5">
        <v>603</v>
      </c>
      <c r="M431" s="5">
        <v>2553</v>
      </c>
      <c r="N431" s="5">
        <v>29</v>
      </c>
      <c r="O431" s="5">
        <v>6</v>
      </c>
      <c r="P431" s="5">
        <v>6</v>
      </c>
      <c r="Q431" s="5">
        <v>6</v>
      </c>
      <c r="R431" s="5">
        <v>2</v>
      </c>
      <c r="S431" s="5">
        <v>0</v>
      </c>
      <c r="T431" s="5">
        <v>4</v>
      </c>
      <c r="U431" s="5">
        <v>0</v>
      </c>
    </row>
    <row r="432">
      <c r="A432" s="20" t="s">
        <v>3281</v>
      </c>
      <c r="B432" s="13" t="str">
        <f>HYPERLINK("http://www.wimp.com/risingtone/","http://www.wimp.com/risingtone/")</f>
        <v>http://www.wimp.com/risingtone/</v>
      </c>
      <c r="C432" s="5">
        <v>23</v>
      </c>
      <c r="D432" s="5" t="s">
        <v>219</v>
      </c>
      <c r="E432" s="5" t="s">
        <v>219</v>
      </c>
      <c r="F432" s="5"/>
      <c r="G432" s="5" t="s">
        <v>219</v>
      </c>
      <c r="H432" s="5"/>
      <c r="I432" s="5" t="s">
        <v>219</v>
      </c>
      <c r="J432" s="5">
        <v>885</v>
      </c>
      <c r="K432" s="5">
        <v>1483</v>
      </c>
      <c r="L432" s="5">
        <v>578</v>
      </c>
      <c r="M432" s="5">
        <v>1981</v>
      </c>
      <c r="N432" s="5">
        <v>22</v>
      </c>
      <c r="O432" s="5">
        <v>1</v>
      </c>
      <c r="P432" s="5">
        <v>0</v>
      </c>
      <c r="Q432" s="5">
        <v>0</v>
      </c>
      <c r="R432" s="5">
        <v>4</v>
      </c>
      <c r="S432" s="5">
        <v>5</v>
      </c>
      <c r="T432" s="5">
        <v>0</v>
      </c>
      <c r="U432" s="5">
        <v>0</v>
      </c>
    </row>
    <row r="433">
      <c r="A433" s="20" t="s">
        <v>3282</v>
      </c>
      <c r="B433" s="13" t="str">
        <f>HYPERLINK("http://www.wimp.com/cuberobot/","http://www.wimp.com/cuberobot/")</f>
        <v>http://www.wimp.com/cuberobot/</v>
      </c>
      <c r="C433" s="5">
        <v>30</v>
      </c>
      <c r="D433" s="5" t="s">
        <v>219</v>
      </c>
      <c r="E433" s="5" t="s">
        <v>219</v>
      </c>
      <c r="F433" s="5"/>
      <c r="G433" s="5" t="s">
        <v>219</v>
      </c>
      <c r="H433" s="5"/>
      <c r="I433" s="5" t="s">
        <v>219</v>
      </c>
      <c r="J433" s="5">
        <v>10</v>
      </c>
      <c r="K433" s="5">
        <v>15</v>
      </c>
      <c r="L433" s="5">
        <v>1625</v>
      </c>
      <c r="M433" s="5">
        <v>5118</v>
      </c>
      <c r="N433" s="5">
        <v>79</v>
      </c>
      <c r="O433" s="5">
        <v>6</v>
      </c>
      <c r="P433" s="5">
        <v>0</v>
      </c>
      <c r="Q433" s="5">
        <v>5</v>
      </c>
      <c r="R433" s="5">
        <v>0</v>
      </c>
      <c r="S433" s="5">
        <v>1</v>
      </c>
      <c r="T433" s="5">
        <v>0</v>
      </c>
      <c r="U433" s="5">
        <v>0</v>
      </c>
    </row>
    <row r="434">
      <c r="A434" s="20" t="s">
        <v>3283</v>
      </c>
      <c r="B434" s="13" t="str">
        <f>HYPERLINK("http://www.wimp.com/rocketscientist/","http://www.wimp.com/rocketscientist/")</f>
        <v>http://www.wimp.com/rocketscientist/</v>
      </c>
      <c r="C434" s="5">
        <v>60</v>
      </c>
      <c r="D434" s="5" t="s">
        <v>219</v>
      </c>
      <c r="E434" s="5" t="s">
        <v>219</v>
      </c>
      <c r="F434" s="5"/>
      <c r="G434" s="5" t="s">
        <v>219</v>
      </c>
      <c r="H434" s="5"/>
      <c r="I434" s="5" t="s">
        <v>219</v>
      </c>
      <c r="J434" s="5">
        <v>318</v>
      </c>
      <c r="K434" s="5">
        <v>328</v>
      </c>
      <c r="L434" s="5">
        <v>570</v>
      </c>
      <c r="M434" s="5">
        <v>1862</v>
      </c>
      <c r="N434" s="5">
        <v>13</v>
      </c>
      <c r="O434" s="5">
        <v>2</v>
      </c>
      <c r="P434" s="5">
        <v>0</v>
      </c>
      <c r="Q434" s="5">
        <v>0</v>
      </c>
      <c r="R434" s="5">
        <v>2</v>
      </c>
      <c r="S434" s="5">
        <v>2</v>
      </c>
      <c r="T434" s="5">
        <v>2864</v>
      </c>
      <c r="U434" s="5">
        <v>0</v>
      </c>
    </row>
    <row r="435">
      <c r="A435" s="20" t="s">
        <v>3284</v>
      </c>
      <c r="B435" s="13" t="str">
        <f>HYPERLINK("http://www.wimp.com/rottingfood/","http://www.wimp.com/rottingfood/")</f>
        <v>http://www.wimp.com/rottingfood/</v>
      </c>
      <c r="C435" s="5">
        <v>25</v>
      </c>
      <c r="D435" s="5" t="s">
        <v>219</v>
      </c>
      <c r="E435" s="5" t="s">
        <v>219</v>
      </c>
      <c r="F435" s="5"/>
      <c r="G435" s="5" t="s">
        <v>219</v>
      </c>
      <c r="H435" s="5"/>
      <c r="I435" s="5" t="s">
        <v>219</v>
      </c>
      <c r="J435" s="5">
        <v>27</v>
      </c>
      <c r="K435" s="5">
        <v>61</v>
      </c>
      <c r="L435" s="5">
        <v>1904</v>
      </c>
      <c r="M435" s="5">
        <v>6780</v>
      </c>
      <c r="N435" s="5">
        <v>93</v>
      </c>
      <c r="O435" s="5">
        <v>82</v>
      </c>
      <c r="P435" s="5">
        <v>0</v>
      </c>
      <c r="Q435" s="5">
        <v>1</v>
      </c>
      <c r="R435" s="5">
        <v>3</v>
      </c>
      <c r="S435" s="5">
        <v>0</v>
      </c>
      <c r="T435" s="5">
        <v>22</v>
      </c>
      <c r="U435" s="5">
        <v>0</v>
      </c>
    </row>
    <row r="436">
      <c r="A436" s="20" t="s">
        <v>3285</v>
      </c>
      <c r="B436" s="13" t="str">
        <f>HYPERLINK("http://www.wimp.com/rubenstube/","http://www.wimp.com/rubenstube/")</f>
        <v>http://www.wimp.com/rubenstube/</v>
      </c>
      <c r="C436" s="5">
        <v>43</v>
      </c>
      <c r="D436" s="5" t="s">
        <v>219</v>
      </c>
      <c r="E436" s="5" t="s">
        <v>219</v>
      </c>
      <c r="F436" s="5"/>
      <c r="G436" s="5" t="s">
        <v>219</v>
      </c>
      <c r="H436" s="5"/>
      <c r="I436" s="5" t="s">
        <v>219</v>
      </c>
      <c r="J436" s="5">
        <v>800</v>
      </c>
      <c r="K436" s="5">
        <v>1524</v>
      </c>
      <c r="L436" s="5">
        <v>1909</v>
      </c>
      <c r="M436" s="5">
        <v>5549</v>
      </c>
      <c r="N436" s="5">
        <v>40</v>
      </c>
      <c r="O436" s="5">
        <v>0</v>
      </c>
      <c r="P436" s="5">
        <v>0</v>
      </c>
      <c r="Q436" s="5">
        <v>0</v>
      </c>
      <c r="R436" s="5">
        <v>11</v>
      </c>
      <c r="S436" s="5">
        <v>0</v>
      </c>
      <c r="T436" s="5">
        <v>0</v>
      </c>
      <c r="U436" s="5">
        <v>0</v>
      </c>
    </row>
    <row r="437">
      <c r="A437" s="20" t="s">
        <v>3286</v>
      </c>
      <c r="B437" s="13" t="str">
        <f>HYPERLINK("http://www.wimp.com/saharawonderland/","http://www.wimp.com/saharawonderland/")</f>
        <v>http://www.wimp.com/saharawonderland/</v>
      </c>
      <c r="C437" s="5">
        <v>20</v>
      </c>
      <c r="D437" s="5" t="s">
        <v>219</v>
      </c>
      <c r="E437" s="5" t="s">
        <v>219</v>
      </c>
      <c r="F437" s="5"/>
      <c r="G437" s="5" t="s">
        <v>219</v>
      </c>
      <c r="H437" s="5"/>
      <c r="I437" s="5" t="s">
        <v>219</v>
      </c>
      <c r="J437" s="5">
        <v>267</v>
      </c>
      <c r="K437" s="5">
        <v>334</v>
      </c>
      <c r="L437" s="5">
        <v>239</v>
      </c>
      <c r="M437" s="5">
        <v>1307</v>
      </c>
      <c r="N437" s="5">
        <v>22</v>
      </c>
      <c r="O437" s="5">
        <v>1</v>
      </c>
      <c r="P437" s="5">
        <v>0</v>
      </c>
      <c r="Q437" s="5">
        <v>0</v>
      </c>
      <c r="R437" s="5">
        <v>8</v>
      </c>
      <c r="S437" s="5">
        <v>0</v>
      </c>
      <c r="T437" s="5">
        <v>5374</v>
      </c>
      <c r="U437" s="5">
        <v>0</v>
      </c>
    </row>
    <row r="438">
      <c r="A438" s="20" t="s">
        <v>3286</v>
      </c>
      <c r="B438" s="13" t="str">
        <f>HYPERLINK("http://www.wimp.com/saharawonderland/","http://www.wimp.com/saharawonderland/")</f>
        <v>http://www.wimp.com/saharawonderland/</v>
      </c>
      <c r="C438" s="5">
        <v>20</v>
      </c>
      <c r="D438" s="5" t="s">
        <v>219</v>
      </c>
      <c r="E438" s="5" t="s">
        <v>219</v>
      </c>
      <c r="F438" s="5"/>
      <c r="G438" s="5" t="s">
        <v>219</v>
      </c>
      <c r="H438" s="5"/>
      <c r="I438" s="5" t="s">
        <v>219</v>
      </c>
      <c r="J438" s="5">
        <v>267</v>
      </c>
      <c r="K438" s="5">
        <v>334</v>
      </c>
      <c r="L438" s="5">
        <v>299</v>
      </c>
      <c r="M438" s="5">
        <v>1617</v>
      </c>
      <c r="N438" s="5">
        <v>12</v>
      </c>
      <c r="O438" s="5">
        <v>2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</row>
    <row r="439">
      <c r="A439" s="20" t="s">
        <v>3287</v>
      </c>
      <c r="B439" s="13" t="str">
        <f>HYPERLINK("http://www.wimp.com/sanddream/","http://www.wimp.com/sanddream/")</f>
        <v>http://www.wimp.com/sanddream/</v>
      </c>
      <c r="C439" s="5">
        <v>28</v>
      </c>
      <c r="D439" s="5" t="s">
        <v>219</v>
      </c>
      <c r="E439" s="5" t="s">
        <v>219</v>
      </c>
      <c r="F439" s="5"/>
      <c r="G439" s="5" t="s">
        <v>219</v>
      </c>
      <c r="H439" s="5"/>
      <c r="I439" s="5" t="s">
        <v>219</v>
      </c>
      <c r="J439" s="5">
        <v>4410</v>
      </c>
      <c r="K439" s="5">
        <v>5037</v>
      </c>
      <c r="L439" s="5">
        <v>420</v>
      </c>
      <c r="M439" s="5">
        <v>1770</v>
      </c>
      <c r="N439" s="5">
        <v>22</v>
      </c>
      <c r="O439" s="5">
        <v>19</v>
      </c>
      <c r="P439" s="5">
        <v>0</v>
      </c>
      <c r="Q439" s="5">
        <v>1</v>
      </c>
      <c r="R439" s="5">
        <v>0</v>
      </c>
      <c r="S439" s="5">
        <v>0</v>
      </c>
      <c r="T439" s="5">
        <v>5850</v>
      </c>
      <c r="U439" s="5">
        <v>0</v>
      </c>
    </row>
    <row r="440">
      <c r="A440" s="20" t="s">
        <v>3288</v>
      </c>
      <c r="B440" s="13" t="str">
        <f>HYPERLINK("http://www.wimp.com/scaryparasite/","http://www.wimp.com/scaryparasite/")</f>
        <v>http://www.wimp.com/scaryparasite/</v>
      </c>
      <c r="C440" s="5">
        <v>17</v>
      </c>
      <c r="D440" s="5" t="s">
        <v>219</v>
      </c>
      <c r="E440" s="5" t="s">
        <v>219</v>
      </c>
      <c r="F440" s="5"/>
      <c r="G440" s="5" t="s">
        <v>219</v>
      </c>
      <c r="H440" s="5"/>
      <c r="I440" s="5" t="s">
        <v>219</v>
      </c>
      <c r="J440" s="5">
        <v>8</v>
      </c>
      <c r="K440" s="5">
        <v>22</v>
      </c>
      <c r="L440" s="5">
        <v>26682</v>
      </c>
      <c r="M440" s="5">
        <v>102186</v>
      </c>
      <c r="N440" s="5">
        <v>451</v>
      </c>
      <c r="O440" s="5">
        <v>41</v>
      </c>
      <c r="P440" s="5">
        <v>0</v>
      </c>
      <c r="Q440" s="5">
        <v>5</v>
      </c>
      <c r="R440" s="5">
        <v>15</v>
      </c>
      <c r="S440" s="5">
        <v>3</v>
      </c>
      <c r="T440" s="5">
        <v>0</v>
      </c>
      <c r="U440" s="5">
        <v>0</v>
      </c>
    </row>
    <row r="441">
      <c r="A441" s="20" t="s">
        <v>3289</v>
      </c>
      <c r="B441" s="13" t="str">
        <f>HYPERLINK("http://www.wimp.com/musicbops/","http://www.wimp.com/musicbops/")</f>
        <v>http://www.wimp.com/musicbops/</v>
      </c>
      <c r="C441" s="5">
        <v>29</v>
      </c>
      <c r="D441" s="5" t="s">
        <v>219</v>
      </c>
      <c r="E441" s="5" t="s">
        <v>219</v>
      </c>
      <c r="F441" s="5"/>
      <c r="G441" s="5" t="s">
        <v>219</v>
      </c>
      <c r="H441" s="5"/>
      <c r="I441" s="5" t="s">
        <v>219</v>
      </c>
      <c r="J441" s="5">
        <v>824</v>
      </c>
      <c r="K441" s="5">
        <v>820</v>
      </c>
      <c r="L441" s="5">
        <v>1848</v>
      </c>
      <c r="M441" s="5">
        <v>7429</v>
      </c>
      <c r="N441" s="5">
        <v>85</v>
      </c>
      <c r="O441" s="5">
        <v>11</v>
      </c>
      <c r="P441" s="5">
        <v>0</v>
      </c>
      <c r="Q441" s="5">
        <v>0</v>
      </c>
      <c r="R441" s="5">
        <v>2</v>
      </c>
      <c r="S441" s="5">
        <v>0</v>
      </c>
      <c r="T441" s="5">
        <v>161</v>
      </c>
      <c r="U441" s="5">
        <v>0</v>
      </c>
    </row>
    <row r="442">
      <c r="A442" s="20" t="s">
        <v>3290</v>
      </c>
      <c r="B442" s="13" t="str">
        <f>HYPERLINK("http://www.wimp.com/sensordronekickstarter/","http://www.wimp.com/sensordronekickstarter/")</f>
        <v>http://www.wimp.com/sensordronekickstarter/</v>
      </c>
      <c r="C442" s="5">
        <v>32</v>
      </c>
      <c r="D442" s="5" t="s">
        <v>219</v>
      </c>
      <c r="E442" s="5" t="s">
        <v>219</v>
      </c>
      <c r="F442" s="5"/>
      <c r="G442" s="5" t="s">
        <v>219</v>
      </c>
      <c r="H442" s="5"/>
      <c r="I442" s="5" t="s">
        <v>219</v>
      </c>
      <c r="J442" s="5">
        <v>203</v>
      </c>
      <c r="K442" s="5">
        <v>637</v>
      </c>
      <c r="L442" s="5">
        <v>568</v>
      </c>
      <c r="M442" s="5">
        <v>2487</v>
      </c>
      <c r="N442" s="5">
        <v>33</v>
      </c>
      <c r="O442" s="5">
        <v>24</v>
      </c>
      <c r="P442" s="5">
        <v>0</v>
      </c>
      <c r="Q442" s="5">
        <v>0</v>
      </c>
      <c r="R442" s="5">
        <v>0</v>
      </c>
      <c r="S442" s="5">
        <v>0</v>
      </c>
      <c r="T442" s="5">
        <v>18</v>
      </c>
      <c r="U442" s="5">
        <v>0</v>
      </c>
    </row>
    <row r="443">
      <c r="A443" s="20" t="s">
        <v>3291</v>
      </c>
      <c r="B443" s="13" t="str">
        <f>HYPERLINK("http://www.wimp.com/seperationpowers/","http://www.wimp.com/seperationpowers/")</f>
        <v>http://www.wimp.com/seperationpowers/</v>
      </c>
      <c r="C443" s="5">
        <v>23</v>
      </c>
      <c r="D443" s="5" t="s">
        <v>219</v>
      </c>
      <c r="E443" s="5" t="s">
        <v>219</v>
      </c>
      <c r="F443" s="5"/>
      <c r="G443" s="5" t="s">
        <v>219</v>
      </c>
      <c r="H443" s="5"/>
      <c r="I443" s="5" t="s">
        <v>219</v>
      </c>
      <c r="J443" s="5">
        <v>4</v>
      </c>
      <c r="K443" s="5">
        <v>17</v>
      </c>
      <c r="L443" s="5">
        <v>73</v>
      </c>
      <c r="M443" s="5">
        <v>579</v>
      </c>
      <c r="N443" s="5">
        <v>18</v>
      </c>
      <c r="O443" s="5">
        <v>4</v>
      </c>
      <c r="P443" s="5">
        <v>5</v>
      </c>
      <c r="Q443" s="5">
        <v>5</v>
      </c>
      <c r="R443" s="5">
        <v>0</v>
      </c>
      <c r="S443" s="5">
        <v>0</v>
      </c>
      <c r="T443" s="5">
        <v>0</v>
      </c>
      <c r="U443" s="5">
        <v>0</v>
      </c>
    </row>
    <row r="444">
      <c r="A444" s="20" t="s">
        <v>3292</v>
      </c>
      <c r="B444" s="13" t="str">
        <f>HYPERLINK("http://www.wimp.com/myvoice/","http://www.wimp.com/myvoice/")</f>
        <v>http://www.wimp.com/myvoice/</v>
      </c>
      <c r="C444" s="5">
        <v>34</v>
      </c>
      <c r="D444" s="5" t="s">
        <v>219</v>
      </c>
      <c r="E444" s="5" t="s">
        <v>219</v>
      </c>
      <c r="F444" s="5"/>
      <c r="G444" s="5" t="s">
        <v>219</v>
      </c>
      <c r="H444" s="5"/>
      <c r="I444" s="5" t="s">
        <v>219</v>
      </c>
      <c r="J444" s="5">
        <v>3139</v>
      </c>
      <c r="K444" s="5">
        <v>4703</v>
      </c>
      <c r="L444" s="5">
        <v>272</v>
      </c>
      <c r="M444" s="5">
        <v>1365</v>
      </c>
      <c r="N444" s="5">
        <v>25</v>
      </c>
      <c r="O444" s="5">
        <v>1</v>
      </c>
      <c r="P444" s="5">
        <v>0</v>
      </c>
      <c r="Q444" s="5">
        <v>4</v>
      </c>
      <c r="R444" s="5">
        <v>1</v>
      </c>
      <c r="S444" s="5">
        <v>1</v>
      </c>
      <c r="T444" s="5">
        <v>8</v>
      </c>
      <c r="U444" s="5">
        <v>0</v>
      </c>
    </row>
    <row r="445">
      <c r="A445" s="20" t="s">
        <v>3293</v>
      </c>
      <c r="B445" s="13" t="str">
        <f>HYPERLINK("http://www.wimp.com/whatlove/","http://www.wimp.com/whatlove/")</f>
        <v>http://www.wimp.com/whatlove/</v>
      </c>
      <c r="C445" s="5">
        <v>55</v>
      </c>
      <c r="D445" s="5" t="s">
        <v>219</v>
      </c>
      <c r="E445" s="5" t="s">
        <v>219</v>
      </c>
      <c r="F445" s="5"/>
      <c r="G445" s="5" t="s">
        <v>219</v>
      </c>
      <c r="H445" s="5"/>
      <c r="I445" s="5" t="s">
        <v>219</v>
      </c>
      <c r="J445" s="5">
        <v>277</v>
      </c>
      <c r="K445" s="5">
        <v>566</v>
      </c>
      <c r="L445" s="5">
        <v>238</v>
      </c>
      <c r="M445" s="5">
        <v>1500</v>
      </c>
      <c r="N445" s="5">
        <v>22</v>
      </c>
      <c r="O445" s="5">
        <v>0</v>
      </c>
      <c r="P445" s="5">
        <v>0</v>
      </c>
      <c r="Q445" s="5">
        <v>2</v>
      </c>
      <c r="R445" s="5">
        <v>2</v>
      </c>
      <c r="S445" s="5">
        <v>2</v>
      </c>
      <c r="T445" s="5">
        <v>0</v>
      </c>
      <c r="U445" s="5">
        <v>0</v>
      </c>
    </row>
    <row r="446">
      <c r="A446" s="20" t="s">
        <v>3294</v>
      </c>
      <c r="B446" s="13" t="str">
        <f>HYPERLINK("http://www.wimp.com/carsun/","http://www.wimp.com/carsun/")</f>
        <v>http://www.wimp.com/carsun/</v>
      </c>
      <c r="C446" s="5">
        <v>67</v>
      </c>
      <c r="D446" s="5" t="s">
        <v>219</v>
      </c>
      <c r="E446" s="5" t="s">
        <v>219</v>
      </c>
      <c r="F446" s="5"/>
      <c r="G446" s="5" t="s">
        <v>219</v>
      </c>
      <c r="H446" s="5"/>
      <c r="I446" s="5" t="s">
        <v>219</v>
      </c>
      <c r="J446" s="5">
        <v>4712</v>
      </c>
      <c r="K446" s="5">
        <v>3803</v>
      </c>
      <c r="L446" s="5">
        <v>1598</v>
      </c>
      <c r="M446" s="5">
        <v>7335</v>
      </c>
      <c r="N446" s="5">
        <v>58</v>
      </c>
      <c r="O446" s="5">
        <v>8</v>
      </c>
      <c r="P446" s="5">
        <v>0</v>
      </c>
      <c r="Q446" s="5">
        <v>0</v>
      </c>
      <c r="R446" s="5">
        <v>1</v>
      </c>
      <c r="S446" s="5">
        <v>1</v>
      </c>
      <c r="T446" s="5">
        <v>29</v>
      </c>
      <c r="U446" s="5">
        <v>0</v>
      </c>
    </row>
    <row r="447">
      <c r="A447" s="20" t="s">
        <v>3295</v>
      </c>
      <c r="B447" s="13" t="str">
        <f>HYPERLINK("http://www.wimp.com/coffeegravity/","http://www.wimp.com/coffeegravity/")</f>
        <v>http://www.wimp.com/coffeegravity/</v>
      </c>
      <c r="C447" s="5">
        <v>44</v>
      </c>
      <c r="D447" s="5" t="s">
        <v>219</v>
      </c>
      <c r="E447" s="5" t="s">
        <v>219</v>
      </c>
      <c r="F447" s="5"/>
      <c r="G447" s="5" t="s">
        <v>219</v>
      </c>
      <c r="H447" s="5"/>
      <c r="I447" s="5" t="s">
        <v>219</v>
      </c>
      <c r="J447" s="5">
        <v>44</v>
      </c>
      <c r="K447" s="5">
        <v>130</v>
      </c>
      <c r="L447" s="5">
        <v>804</v>
      </c>
      <c r="M447" s="5">
        <v>3057</v>
      </c>
      <c r="N447" s="5">
        <v>23</v>
      </c>
      <c r="O447" s="5">
        <v>10</v>
      </c>
      <c r="P447" s="5">
        <v>0</v>
      </c>
      <c r="Q447" s="5">
        <v>1</v>
      </c>
      <c r="R447" s="5">
        <v>0</v>
      </c>
      <c r="S447" s="5">
        <v>0</v>
      </c>
      <c r="T447" s="5">
        <v>0</v>
      </c>
      <c r="U447" s="5">
        <v>0</v>
      </c>
    </row>
    <row r="448">
      <c r="A448" s="20" t="s">
        <v>3296</v>
      </c>
      <c r="B448" s="13" t="str">
        <f>HYPERLINK("http://www.wimp.com/thoughtexperiments/","http://www.wimp.com/thoughtexperiments/")</f>
        <v>http://www.wimp.com/thoughtexperiments/</v>
      </c>
      <c r="C448" s="5">
        <v>50</v>
      </c>
      <c r="D448" s="5" t="s">
        <v>219</v>
      </c>
      <c r="E448" s="5" t="s">
        <v>219</v>
      </c>
      <c r="F448" s="5"/>
      <c r="G448" s="5" t="s">
        <v>219</v>
      </c>
      <c r="H448" s="5"/>
      <c r="I448" s="5" t="s">
        <v>219</v>
      </c>
      <c r="J448" s="5">
        <v>2101</v>
      </c>
      <c r="K448" s="5">
        <v>2270</v>
      </c>
      <c r="L448" s="5">
        <v>45</v>
      </c>
      <c r="M448" s="5">
        <v>213</v>
      </c>
      <c r="N448" s="5">
        <v>1</v>
      </c>
      <c r="O448" s="5">
        <v>0</v>
      </c>
      <c r="P448" s="5">
        <v>0</v>
      </c>
      <c r="Q448" s="5">
        <v>0</v>
      </c>
      <c r="R448" s="5">
        <v>1</v>
      </c>
      <c r="S448" s="5">
        <v>0</v>
      </c>
      <c r="T448" s="5">
        <v>73</v>
      </c>
      <c r="U448" s="5">
        <v>0</v>
      </c>
    </row>
    <row r="449">
      <c r="A449" s="20" t="s">
        <v>3297</v>
      </c>
      <c r="B449" s="13" t="str">
        <f>HYPERLINK("http://www.wimp.com/slotcars/","http://www.wimp.com/slotcars/")</f>
        <v>http://www.wimp.com/slotcars/</v>
      </c>
      <c r="C449" s="5">
        <v>38</v>
      </c>
      <c r="D449" s="5" t="s">
        <v>219</v>
      </c>
      <c r="E449" s="5" t="s">
        <v>219</v>
      </c>
      <c r="F449" s="5"/>
      <c r="G449" s="5" t="s">
        <v>219</v>
      </c>
      <c r="H449" s="5"/>
      <c r="I449" s="5" t="s">
        <v>219</v>
      </c>
      <c r="J449" s="5">
        <v>468</v>
      </c>
      <c r="K449" s="5">
        <v>1144</v>
      </c>
      <c r="L449" s="5">
        <v>997</v>
      </c>
      <c r="M449" s="5">
        <v>3233</v>
      </c>
      <c r="N449" s="5">
        <v>187</v>
      </c>
      <c r="O449" s="5">
        <v>91</v>
      </c>
      <c r="P449" s="5">
        <v>0</v>
      </c>
      <c r="Q449" s="5">
        <v>0</v>
      </c>
      <c r="R449" s="5">
        <v>3</v>
      </c>
      <c r="S449" s="5">
        <v>9</v>
      </c>
      <c r="T449" s="5">
        <v>0</v>
      </c>
      <c r="U449" s="5">
        <v>0</v>
      </c>
    </row>
    <row r="450">
      <c r="A450" s="20" t="s">
        <v>3298</v>
      </c>
      <c r="B450" s="13" t="str">
        <f>HYPERLINK("http://www.wimp.com/slothcarrots/","http://www.wimp.com/slothcarrots/")</f>
        <v>http://www.wimp.com/slothcarrots/</v>
      </c>
      <c r="C450" s="5">
        <v>27</v>
      </c>
      <c r="D450" s="5" t="s">
        <v>219</v>
      </c>
      <c r="E450" s="5" t="s">
        <v>219</v>
      </c>
      <c r="F450" s="5"/>
      <c r="G450" s="5" t="s">
        <v>219</v>
      </c>
      <c r="H450" s="5"/>
      <c r="I450" s="5" t="s">
        <v>219</v>
      </c>
      <c r="J450" s="5">
        <v>13444</v>
      </c>
      <c r="K450" s="5">
        <v>5439</v>
      </c>
      <c r="L450" s="5">
        <v>1059</v>
      </c>
      <c r="M450" s="5">
        <v>3507</v>
      </c>
      <c r="N450" s="5">
        <v>36</v>
      </c>
      <c r="O450" s="5">
        <v>6</v>
      </c>
      <c r="P450" s="5">
        <v>0</v>
      </c>
      <c r="Q450" s="5">
        <v>0</v>
      </c>
      <c r="R450" s="5">
        <v>0</v>
      </c>
      <c r="S450" s="5">
        <v>0</v>
      </c>
      <c r="T450" s="5">
        <v>298</v>
      </c>
      <c r="U450" s="5">
        <v>0</v>
      </c>
    </row>
    <row r="451">
      <c r="A451" s="20" t="s">
        <v>3299</v>
      </c>
      <c r="B451" s="13" t="str">
        <f>HYPERLINK("http://www.wimp.com/dragonflyfrog/","http://www.wimp.com/dragonflyfrog/")</f>
        <v>http://www.wimp.com/dragonflyfrog/</v>
      </c>
      <c r="C451" s="5">
        <v>45</v>
      </c>
      <c r="D451" s="5" t="s">
        <v>219</v>
      </c>
      <c r="E451" s="5" t="s">
        <v>219</v>
      </c>
      <c r="F451" s="5"/>
      <c r="G451" s="5" t="s">
        <v>219</v>
      </c>
      <c r="H451" s="5"/>
      <c r="I451" s="5" t="s">
        <v>219</v>
      </c>
      <c r="J451" s="5">
        <v>227</v>
      </c>
      <c r="K451" s="5">
        <v>463</v>
      </c>
      <c r="L451" s="5">
        <v>596</v>
      </c>
      <c r="M451" s="5">
        <v>5086</v>
      </c>
      <c r="N451" s="5">
        <v>54</v>
      </c>
      <c r="O451" s="5">
        <v>15</v>
      </c>
      <c r="P451" s="5">
        <v>4</v>
      </c>
      <c r="Q451" s="5">
        <v>4</v>
      </c>
      <c r="R451" s="5">
        <v>0</v>
      </c>
      <c r="S451" s="5">
        <v>0</v>
      </c>
      <c r="T451" s="5">
        <v>0</v>
      </c>
      <c r="U451" s="5">
        <v>0</v>
      </c>
    </row>
    <row r="452">
      <c r="A452" s="20" t="s">
        <v>3300</v>
      </c>
      <c r="B452" s="13" t="str">
        <f>HYPERLINK("http://www.wimp.com/smartcow/","http://www.wimp.com/smartcow/")</f>
        <v>http://www.wimp.com/smartcow/</v>
      </c>
      <c r="C452" s="5">
        <v>61</v>
      </c>
      <c r="D452" s="5" t="s">
        <v>219</v>
      </c>
      <c r="E452" s="5" t="s">
        <v>219</v>
      </c>
      <c r="F452" s="5"/>
      <c r="G452" s="5" t="s">
        <v>219</v>
      </c>
      <c r="H452" s="5"/>
      <c r="I452" s="5" t="s">
        <v>219</v>
      </c>
      <c r="J452" s="5">
        <v>2144</v>
      </c>
      <c r="K452" s="5">
        <v>2272</v>
      </c>
      <c r="L452" s="5">
        <v>863</v>
      </c>
      <c r="M452" s="5">
        <v>4593</v>
      </c>
      <c r="N452" s="5">
        <v>63</v>
      </c>
      <c r="O452" s="5">
        <v>6</v>
      </c>
      <c r="P452" s="5">
        <v>0</v>
      </c>
      <c r="Q452" s="5">
        <v>2</v>
      </c>
      <c r="R452" s="5">
        <v>0</v>
      </c>
      <c r="S452" s="5">
        <v>0</v>
      </c>
      <c r="T452" s="5">
        <v>0</v>
      </c>
      <c r="U452" s="5">
        <v>0</v>
      </c>
    </row>
    <row r="453">
      <c r="A453" s="20" t="s">
        <v>3301</v>
      </c>
      <c r="B453" s="13" t="str">
        <f>HYPERLINK("http://www.wimp.com/smartfailure/","http://www.wimp.com/smartfailure/")</f>
        <v>http://www.wimp.com/smartfailure/</v>
      </c>
      <c r="C453" s="5">
        <v>42</v>
      </c>
      <c r="D453" s="5" t="s">
        <v>219</v>
      </c>
      <c r="E453" s="5" t="s">
        <v>219</v>
      </c>
      <c r="F453" s="5"/>
      <c r="G453" s="5" t="s">
        <v>219</v>
      </c>
      <c r="H453" s="5"/>
      <c r="I453" s="5" t="s">
        <v>219</v>
      </c>
      <c r="J453" s="5">
        <v>194</v>
      </c>
      <c r="K453" s="5">
        <v>573</v>
      </c>
      <c r="L453" s="5">
        <v>2531</v>
      </c>
      <c r="M453" s="5">
        <v>11335</v>
      </c>
      <c r="N453" s="5">
        <v>218</v>
      </c>
      <c r="O453" s="5">
        <v>26</v>
      </c>
      <c r="P453" s="5">
        <v>0</v>
      </c>
      <c r="Q453" s="5">
        <v>0</v>
      </c>
      <c r="R453" s="5">
        <v>8</v>
      </c>
      <c r="S453" s="5">
        <v>0</v>
      </c>
      <c r="T453" s="5">
        <v>15</v>
      </c>
      <c r="U453" s="5">
        <v>0</v>
      </c>
    </row>
    <row r="454">
      <c r="A454" s="20" t="s">
        <v>3302</v>
      </c>
      <c r="B454" s="13" t="str">
        <f>HYPERLINK("http://www.wimp.com/cutestbaby/","http://www.wimp.com/cutestbaby/")</f>
        <v>http://www.wimp.com/cutestbaby/</v>
      </c>
      <c r="C454" s="5">
        <v>59</v>
      </c>
      <c r="D454" s="5" t="s">
        <v>219</v>
      </c>
      <c r="E454" s="5" t="s">
        <v>219</v>
      </c>
      <c r="F454" s="5"/>
      <c r="G454" s="5" t="s">
        <v>219</v>
      </c>
      <c r="H454" s="5"/>
      <c r="I454" s="5" t="s">
        <v>219</v>
      </c>
      <c r="J454" s="5">
        <v>6522</v>
      </c>
      <c r="K454" s="5">
        <v>4460</v>
      </c>
      <c r="L454" s="5">
        <v>135</v>
      </c>
      <c r="M454" s="5">
        <v>759</v>
      </c>
      <c r="N454" s="5">
        <v>7</v>
      </c>
      <c r="O454" s="5">
        <v>0</v>
      </c>
      <c r="P454" s="5">
        <v>0</v>
      </c>
      <c r="Q454" s="5">
        <v>0</v>
      </c>
      <c r="R454" s="5">
        <v>0</v>
      </c>
      <c r="S454" s="5">
        <v>2</v>
      </c>
      <c r="T454" s="5">
        <v>0</v>
      </c>
      <c r="U454" s="5">
        <v>0</v>
      </c>
    </row>
    <row r="455">
      <c r="A455" s="20" t="s">
        <v>3303</v>
      </c>
      <c r="B455" s="13" t="str">
        <f>HYPERLINK("http://www.wimp.com/snipershoots/","http://www.wimp.com/snipershoots/")</f>
        <v>http://www.wimp.com/snipershoots/</v>
      </c>
      <c r="C455" s="5">
        <v>41</v>
      </c>
      <c r="D455" s="5" t="s">
        <v>219</v>
      </c>
      <c r="E455" s="5" t="s">
        <v>219</v>
      </c>
      <c r="F455" s="5"/>
      <c r="G455" s="5" t="s">
        <v>219</v>
      </c>
      <c r="H455" s="5"/>
      <c r="I455" s="5" t="s">
        <v>219</v>
      </c>
      <c r="J455" s="5">
        <v>46</v>
      </c>
      <c r="K455" s="5">
        <v>122</v>
      </c>
      <c r="L455" s="5">
        <v>909</v>
      </c>
      <c r="M455" s="5">
        <v>4467</v>
      </c>
      <c r="N455" s="5">
        <v>31</v>
      </c>
      <c r="O455" s="5">
        <v>13</v>
      </c>
      <c r="P455" s="5">
        <v>0</v>
      </c>
      <c r="Q455" s="5">
        <v>7</v>
      </c>
      <c r="R455" s="5">
        <v>0</v>
      </c>
      <c r="S455" s="5">
        <v>0</v>
      </c>
      <c r="T455" s="5">
        <v>0</v>
      </c>
      <c r="U455" s="5">
        <v>0</v>
      </c>
    </row>
    <row r="456">
      <c r="A456" s="20" t="s">
        <v>3304</v>
      </c>
      <c r="B456" s="13" t="str">
        <f>HYPERLINK("http://www.wimp.com/solarroadways/","http://www.wimp.com/solarroadways/")</f>
        <v>http://www.wimp.com/solarroadways/</v>
      </c>
      <c r="C456" s="5">
        <v>17</v>
      </c>
      <c r="D456" s="5" t="s">
        <v>219</v>
      </c>
      <c r="E456" s="5" t="s">
        <v>219</v>
      </c>
      <c r="F456" s="5"/>
      <c r="G456" s="5" t="s">
        <v>219</v>
      </c>
      <c r="H456" s="5"/>
      <c r="I456" s="5" t="s">
        <v>219</v>
      </c>
      <c r="J456" s="5">
        <v>1716</v>
      </c>
      <c r="K456" s="5">
        <v>2537</v>
      </c>
      <c r="L456" s="5">
        <v>1717</v>
      </c>
      <c r="M456" s="5">
        <v>12573</v>
      </c>
      <c r="N456" s="5">
        <v>89</v>
      </c>
      <c r="O456" s="5">
        <v>32</v>
      </c>
      <c r="P456" s="5">
        <v>0</v>
      </c>
      <c r="Q456" s="5">
        <v>4</v>
      </c>
      <c r="R456" s="5">
        <v>6</v>
      </c>
      <c r="S456" s="5">
        <v>0</v>
      </c>
      <c r="T456" s="5">
        <v>0</v>
      </c>
      <c r="U456" s="5">
        <v>0</v>
      </c>
    </row>
    <row r="457">
      <c r="A457" s="20" t="s">
        <v>3305</v>
      </c>
      <c r="B457" s="20" t="s">
        <v>3306</v>
      </c>
      <c r="C457" s="5">
        <v>67</v>
      </c>
      <c r="D457" s="5" t="s">
        <v>219</v>
      </c>
      <c r="E457" s="5" t="s">
        <v>218</v>
      </c>
      <c r="F457" s="5"/>
      <c r="G457" s="5" t="s">
        <v>219</v>
      </c>
      <c r="H457" s="5"/>
      <c r="I457" s="5" t="s">
        <v>219</v>
      </c>
      <c r="J457" s="5">
        <v>407</v>
      </c>
      <c r="K457" s="5">
        <v>3667</v>
      </c>
      <c r="L457" s="5">
        <v>294</v>
      </c>
      <c r="M457" s="5">
        <v>1486</v>
      </c>
      <c r="N457" s="5">
        <v>21</v>
      </c>
      <c r="O457" s="5">
        <v>15</v>
      </c>
      <c r="P457" s="5">
        <v>0</v>
      </c>
      <c r="Q457" s="5">
        <v>0</v>
      </c>
      <c r="R457" s="5">
        <v>0</v>
      </c>
      <c r="S457" s="5">
        <v>0</v>
      </c>
      <c r="T457" s="5">
        <v>62</v>
      </c>
      <c r="U457" s="5">
        <v>0</v>
      </c>
    </row>
    <row r="458">
      <c r="A458" s="20" t="s">
        <v>3307</v>
      </c>
      <c r="B458" s="13" t="str">
        <f>HYPERLINK("http://www.wimp.com/talkmoose/","http://www.wimp.com/talkmoose/")</f>
        <v>http://www.wimp.com/talkmoose/</v>
      </c>
      <c r="C458" s="5">
        <v>38</v>
      </c>
      <c r="D458" s="5" t="s">
        <v>219</v>
      </c>
      <c r="E458" s="5" t="s">
        <v>219</v>
      </c>
      <c r="F458" s="5"/>
      <c r="G458" s="5" t="s">
        <v>219</v>
      </c>
      <c r="H458" s="5"/>
      <c r="I458" s="5" t="s">
        <v>219</v>
      </c>
      <c r="J458" s="5">
        <v>99</v>
      </c>
      <c r="K458" s="5">
        <v>432</v>
      </c>
      <c r="L458" s="5">
        <v>518</v>
      </c>
      <c r="M458" s="5">
        <v>2457</v>
      </c>
      <c r="N458" s="5">
        <v>30</v>
      </c>
      <c r="O458" s="5">
        <v>2</v>
      </c>
      <c r="P458" s="5">
        <v>1</v>
      </c>
      <c r="Q458" s="5">
        <v>1</v>
      </c>
      <c r="R458" s="5">
        <v>0</v>
      </c>
      <c r="S458" s="5">
        <v>0</v>
      </c>
      <c r="T458" s="5">
        <v>0</v>
      </c>
      <c r="U458" s="5">
        <v>0</v>
      </c>
    </row>
    <row r="459">
      <c r="A459" s="20" t="s">
        <v>3308</v>
      </c>
      <c r="B459" s="13" t="str">
        <f>HYPERLINK("http://www.wimp.com/tiledemonstration/","http://www.wimp.com/tiledemonstration/")</f>
        <v>http://www.wimp.com/tiledemonstration/</v>
      </c>
      <c r="C459" s="5">
        <v>43</v>
      </c>
      <c r="D459" s="5" t="s">
        <v>219</v>
      </c>
      <c r="E459" s="5" t="s">
        <v>219</v>
      </c>
      <c r="F459" s="5"/>
      <c r="G459" s="5" t="s">
        <v>219</v>
      </c>
      <c r="H459" s="5"/>
      <c r="I459" s="5" t="s">
        <v>219</v>
      </c>
      <c r="J459" s="5">
        <v>420</v>
      </c>
      <c r="K459" s="5">
        <v>589</v>
      </c>
      <c r="L459" s="5">
        <v>148</v>
      </c>
      <c r="M459" s="5">
        <v>653</v>
      </c>
      <c r="N459" s="5">
        <v>4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368</v>
      </c>
      <c r="U459" s="5">
        <v>0</v>
      </c>
    </row>
    <row r="460">
      <c r="A460" s="20" t="s">
        <v>3309</v>
      </c>
      <c r="B460" s="13" t="str">
        <f>HYPERLINK("http://www.wimp.com/spiderdad/","http://www.wimp.com/spiderdad/")</f>
        <v>http://www.wimp.com/spiderdad/</v>
      </c>
      <c r="C460" s="5">
        <v>52</v>
      </c>
      <c r="D460" s="5" t="s">
        <v>219</v>
      </c>
      <c r="E460" s="5" t="s">
        <v>219</v>
      </c>
      <c r="F460" s="5"/>
      <c r="G460" s="5" t="s">
        <v>219</v>
      </c>
      <c r="H460" s="5"/>
      <c r="I460" s="5" t="s">
        <v>219</v>
      </c>
      <c r="J460" s="5">
        <v>1345</v>
      </c>
      <c r="K460" s="5">
        <v>1101</v>
      </c>
      <c r="L460" s="5">
        <v>1160</v>
      </c>
      <c r="M460" s="5">
        <v>7914</v>
      </c>
      <c r="N460" s="5">
        <v>78</v>
      </c>
      <c r="O460" s="5">
        <v>17</v>
      </c>
      <c r="P460" s="5">
        <v>0</v>
      </c>
      <c r="Q460" s="5">
        <v>1</v>
      </c>
      <c r="R460" s="5">
        <v>8</v>
      </c>
      <c r="S460" s="5">
        <v>0</v>
      </c>
      <c r="T460" s="5">
        <v>0</v>
      </c>
      <c r="U460" s="5">
        <v>0</v>
      </c>
    </row>
    <row r="461">
      <c r="A461" s="20" t="s">
        <v>3310</v>
      </c>
      <c r="B461" s="13" t="str">
        <f>HYPERLINK("http://www.wimp.com/peanutbutter/","http://www.wimp.com/peanutbutter/")</f>
        <v>http://www.wimp.com/peanutbutter/</v>
      </c>
      <c r="C461" s="5">
        <v>46</v>
      </c>
      <c r="D461" s="5" t="s">
        <v>219</v>
      </c>
      <c r="E461" s="5" t="s">
        <v>219</v>
      </c>
      <c r="F461" s="5"/>
      <c r="G461" s="5" t="s">
        <v>219</v>
      </c>
      <c r="H461" s="5"/>
      <c r="I461" s="5" t="s">
        <v>219</v>
      </c>
      <c r="J461" s="5">
        <v>11134</v>
      </c>
      <c r="K461" s="5">
        <v>8061</v>
      </c>
      <c r="L461" s="5">
        <v>463</v>
      </c>
      <c r="M461" s="5">
        <v>2046</v>
      </c>
      <c r="N461" s="5">
        <v>12</v>
      </c>
      <c r="O461" s="5">
        <v>5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</row>
    <row r="462">
      <c r="A462" s="20" t="s">
        <v>3311</v>
      </c>
      <c r="B462" s="13" t="str">
        <f>HYPERLINK("http://www.wimp.com/finesttrek/","http://www.wimp.com/finesttrek/")</f>
        <v>http://www.wimp.com/finesttrek/</v>
      </c>
      <c r="C462" s="5">
        <v>26</v>
      </c>
      <c r="D462" s="5" t="s">
        <v>219</v>
      </c>
      <c r="E462" s="5" t="s">
        <v>219</v>
      </c>
      <c r="F462" s="5"/>
      <c r="G462" s="5" t="s">
        <v>219</v>
      </c>
      <c r="H462" s="5"/>
      <c r="I462" s="5" t="s">
        <v>219</v>
      </c>
      <c r="J462" s="5">
        <v>630</v>
      </c>
      <c r="K462" s="5">
        <v>773</v>
      </c>
      <c r="L462" s="5">
        <v>3260</v>
      </c>
      <c r="M462" s="5">
        <v>14485</v>
      </c>
      <c r="N462" s="5">
        <v>229</v>
      </c>
      <c r="O462" s="5">
        <v>12</v>
      </c>
      <c r="P462" s="5">
        <v>0</v>
      </c>
      <c r="Q462" s="5">
        <v>291</v>
      </c>
      <c r="R462" s="5">
        <v>1</v>
      </c>
      <c r="S462" s="5">
        <v>0</v>
      </c>
      <c r="T462" s="5">
        <v>0</v>
      </c>
      <c r="U462" s="5">
        <v>0</v>
      </c>
    </row>
    <row r="463">
      <c r="A463" s="20" t="s">
        <v>3312</v>
      </c>
      <c r="B463" s="13" t="str">
        <f>HYPERLINK("http://www.wimp.com/camerashake/","http://www.wimp.com/camerashake/")</f>
        <v>http://www.wimp.com/camerashake/</v>
      </c>
      <c r="C463" s="5">
        <v>37</v>
      </c>
      <c r="D463" s="5" t="s">
        <v>219</v>
      </c>
      <c r="E463" s="5" t="s">
        <v>219</v>
      </c>
      <c r="F463" s="5"/>
      <c r="G463" s="5" t="s">
        <v>219</v>
      </c>
      <c r="H463" s="5"/>
      <c r="I463" s="5" t="s">
        <v>219</v>
      </c>
      <c r="J463" s="5">
        <v>1976</v>
      </c>
      <c r="K463" s="5">
        <v>1342</v>
      </c>
      <c r="L463" s="5">
        <v>1843</v>
      </c>
      <c r="M463" s="5">
        <v>6801</v>
      </c>
      <c r="N463" s="5">
        <v>41</v>
      </c>
      <c r="O463" s="5">
        <v>5</v>
      </c>
      <c r="P463" s="5">
        <v>0</v>
      </c>
      <c r="Q463" s="5">
        <v>3</v>
      </c>
      <c r="R463" s="5">
        <v>3</v>
      </c>
      <c r="S463" s="5">
        <v>0</v>
      </c>
      <c r="T463" s="5">
        <v>0</v>
      </c>
      <c r="U463" s="5">
        <v>0</v>
      </c>
    </row>
    <row r="464">
      <c r="A464" s="20" t="s">
        <v>3313</v>
      </c>
      <c r="B464" s="13" t="str">
        <f>HYPERLINK("http://www.wimp.com/starcello/","http://www.wimp.com/starcello/")</f>
        <v>http://www.wimp.com/starcello/</v>
      </c>
      <c r="C464" s="5">
        <v>18</v>
      </c>
      <c r="D464" s="5" t="s">
        <v>219</v>
      </c>
      <c r="E464" s="5" t="s">
        <v>219</v>
      </c>
      <c r="F464" s="5"/>
      <c r="G464" s="5" t="s">
        <v>219</v>
      </c>
      <c r="H464" s="5"/>
      <c r="I464" s="5" t="s">
        <v>219</v>
      </c>
      <c r="J464" s="5">
        <v>5297</v>
      </c>
      <c r="K464" s="5">
        <v>5826</v>
      </c>
      <c r="L464" s="5">
        <v>1779</v>
      </c>
      <c r="M464" s="5">
        <v>7527</v>
      </c>
      <c r="N464" s="5">
        <v>199</v>
      </c>
      <c r="O464" s="5">
        <v>4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</row>
    <row r="465">
      <c r="A465" s="20" t="s">
        <v>3314</v>
      </c>
      <c r="B465" s="13" t="str">
        <f>HYPERLINK("http://www.wimp.com/staticycat/","http://www.wimp.com/staticycat/")</f>
        <v>http://www.wimp.com/staticycat/</v>
      </c>
      <c r="C465" s="5">
        <v>26</v>
      </c>
      <c r="D465" s="5" t="s">
        <v>219</v>
      </c>
      <c r="E465" s="5" t="s">
        <v>219</v>
      </c>
      <c r="F465" s="5"/>
      <c r="G465" s="5" t="s">
        <v>219</v>
      </c>
      <c r="H465" s="5"/>
      <c r="I465" s="5" t="s">
        <v>219</v>
      </c>
      <c r="J465" s="5">
        <v>828</v>
      </c>
      <c r="K465" s="5">
        <v>1405</v>
      </c>
      <c r="L465" s="5">
        <v>1334</v>
      </c>
      <c r="M465" s="5">
        <v>4902</v>
      </c>
      <c r="N465" s="5">
        <v>29</v>
      </c>
      <c r="O465" s="5">
        <v>14</v>
      </c>
      <c r="P465" s="5">
        <v>0</v>
      </c>
      <c r="Q465" s="5">
        <v>4</v>
      </c>
      <c r="R465" s="5">
        <v>0</v>
      </c>
      <c r="S465" s="5">
        <v>0</v>
      </c>
      <c r="T465" s="5">
        <v>13</v>
      </c>
      <c r="U465" s="5">
        <v>0</v>
      </c>
    </row>
    <row r="466">
      <c r="A466" s="20" t="s">
        <v>3315</v>
      </c>
      <c r="B466" s="13" t="str">
        <f>HYPERLINK("http://www.wimp.com/steffigraf/","http://www.wimp.com/steffigraf/")</f>
        <v>http://www.wimp.com/steffigraf/</v>
      </c>
      <c r="C466" s="5">
        <v>58</v>
      </c>
      <c r="D466" s="5" t="s">
        <v>219</v>
      </c>
      <c r="E466" s="5" t="s">
        <v>219</v>
      </c>
      <c r="F466" s="5"/>
      <c r="G466" s="5" t="s">
        <v>219</v>
      </c>
      <c r="H466" s="5"/>
      <c r="I466" s="5" t="s">
        <v>219</v>
      </c>
      <c r="J466" s="5">
        <v>99</v>
      </c>
      <c r="K466" s="5">
        <v>189</v>
      </c>
      <c r="L466" s="5">
        <v>590</v>
      </c>
      <c r="M466" s="5">
        <v>4083</v>
      </c>
      <c r="N466" s="5">
        <v>41</v>
      </c>
      <c r="O466" s="5">
        <v>3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</row>
    <row r="467">
      <c r="A467" s="20" t="s">
        <v>3316</v>
      </c>
      <c r="B467" s="13" t="str">
        <f>HYPERLINK("http://www.wimp.com/lawnchair/","http://www.wimp.com/lawnchair/")</f>
        <v>http://www.wimp.com/lawnchair/</v>
      </c>
      <c r="C467" s="5">
        <v>43</v>
      </c>
      <c r="D467" s="5" t="s">
        <v>219</v>
      </c>
      <c r="E467" s="5" t="s">
        <v>219</v>
      </c>
      <c r="F467" s="5"/>
      <c r="G467" s="5" t="s">
        <v>219</v>
      </c>
      <c r="H467" s="5"/>
      <c r="I467" s="5" t="s">
        <v>219</v>
      </c>
      <c r="J467" s="5">
        <v>837</v>
      </c>
      <c r="K467" s="5">
        <v>1113</v>
      </c>
      <c r="L467" s="5">
        <v>2091</v>
      </c>
      <c r="M467" s="5">
        <v>8209</v>
      </c>
      <c r="N467" s="5">
        <v>95</v>
      </c>
      <c r="O467" s="5">
        <v>37</v>
      </c>
      <c r="P467" s="5">
        <v>0</v>
      </c>
      <c r="Q467" s="5">
        <v>0</v>
      </c>
      <c r="R467" s="5">
        <v>2</v>
      </c>
      <c r="S467" s="5">
        <v>0</v>
      </c>
      <c r="T467" s="5">
        <v>0</v>
      </c>
      <c r="U467" s="5">
        <v>0</v>
      </c>
    </row>
    <row r="468">
      <c r="A468" s="20" t="s">
        <v>3317</v>
      </c>
      <c r="B468" s="13" t="str">
        <f>HYPERLINK("http://www.wimp.com/needdollar/","http://www.wimp.com/needdollar/")</f>
        <v>http://www.wimp.com/needdollar/</v>
      </c>
      <c r="C468" s="5">
        <v>55</v>
      </c>
      <c r="D468" s="5" t="s">
        <v>219</v>
      </c>
      <c r="E468" s="5" t="s">
        <v>219</v>
      </c>
      <c r="F468" s="5"/>
      <c r="G468" s="5" t="s">
        <v>219</v>
      </c>
      <c r="H468" s="5"/>
      <c r="I468" s="5" t="s">
        <v>219</v>
      </c>
      <c r="J468" s="5">
        <v>1800</v>
      </c>
      <c r="K468" s="5">
        <v>2469</v>
      </c>
      <c r="L468" s="5">
        <v>470</v>
      </c>
      <c r="M468" s="5">
        <v>2916</v>
      </c>
      <c r="N468" s="5">
        <v>27</v>
      </c>
      <c r="O468" s="5">
        <v>2</v>
      </c>
      <c r="P468" s="5">
        <v>0</v>
      </c>
      <c r="Q468" s="5">
        <v>2</v>
      </c>
      <c r="R468" s="5">
        <v>0</v>
      </c>
      <c r="S468" s="5">
        <v>0</v>
      </c>
      <c r="T468" s="5">
        <v>0</v>
      </c>
      <c r="U468" s="5">
        <v>0</v>
      </c>
    </row>
    <row r="469">
      <c r="A469" s="20" t="s">
        <v>3318</v>
      </c>
      <c r="B469" s="13" t="str">
        <f>HYPERLINK("http://www.wimp.com/babyclass/","http://www.wimp.com/babyclass/")</f>
        <v>http://www.wimp.com/babyclass/</v>
      </c>
      <c r="C469" s="5">
        <v>42</v>
      </c>
      <c r="D469" s="5" t="s">
        <v>219</v>
      </c>
      <c r="E469" s="5" t="s">
        <v>219</v>
      </c>
      <c r="F469" s="5"/>
      <c r="G469" s="5" t="s">
        <v>219</v>
      </c>
      <c r="H469" s="5"/>
      <c r="I469" s="5" t="s">
        <v>219</v>
      </c>
      <c r="J469" s="5">
        <v>64</v>
      </c>
      <c r="K469" s="5">
        <v>108</v>
      </c>
      <c r="L469" s="5">
        <v>4140</v>
      </c>
      <c r="M469" s="5">
        <v>14296</v>
      </c>
      <c r="N469" s="5">
        <v>91</v>
      </c>
      <c r="O469" s="5">
        <v>158</v>
      </c>
      <c r="P469" s="5">
        <v>0</v>
      </c>
      <c r="Q469" s="5">
        <v>0</v>
      </c>
      <c r="R469" s="5">
        <v>10</v>
      </c>
      <c r="S469" s="5">
        <v>93</v>
      </c>
      <c r="T469" s="5">
        <v>554</v>
      </c>
      <c r="U469" s="5">
        <v>0</v>
      </c>
    </row>
    <row r="470">
      <c r="A470" s="20" t="s">
        <v>3319</v>
      </c>
      <c r="B470" s="13" t="str">
        <f>HYPERLINK("http://www.wimp.com/surfingbackflip/","http://www.wimp.com/surfingbackflip/")</f>
        <v>http://www.wimp.com/surfingbackflip/</v>
      </c>
      <c r="C470" s="5">
        <v>39</v>
      </c>
      <c r="D470" s="5" t="s">
        <v>219</v>
      </c>
      <c r="E470" s="5" t="s">
        <v>219</v>
      </c>
      <c r="F470" s="5"/>
      <c r="G470" s="5" t="s">
        <v>219</v>
      </c>
      <c r="H470" s="5"/>
      <c r="I470" s="5" t="s">
        <v>219</v>
      </c>
      <c r="J470" s="5">
        <v>832</v>
      </c>
      <c r="K470" s="5">
        <v>622</v>
      </c>
      <c r="L470" s="5">
        <v>410</v>
      </c>
      <c r="M470" s="5">
        <v>1662</v>
      </c>
      <c r="N470" s="5">
        <v>38</v>
      </c>
      <c r="O470" s="5">
        <v>15</v>
      </c>
      <c r="P470" s="5">
        <v>0</v>
      </c>
      <c r="Q470" s="5">
        <v>0</v>
      </c>
      <c r="R470" s="5">
        <v>0</v>
      </c>
      <c r="S470" s="5">
        <v>0</v>
      </c>
      <c r="T470" s="5">
        <v>8</v>
      </c>
      <c r="U470" s="5">
        <v>0</v>
      </c>
    </row>
    <row r="471">
      <c r="A471" s="20" t="s">
        <v>3320</v>
      </c>
      <c r="B471" s="13" t="str">
        <f>HYPERLINK("http://www.wimp.com/surfingtrick/","http://www.wimp.com/surfingtrick/")</f>
        <v>http://www.wimp.com/surfingtrick/</v>
      </c>
      <c r="C471" s="5">
        <v>16</v>
      </c>
      <c r="D471" s="5" t="s">
        <v>219</v>
      </c>
      <c r="E471" s="5" t="s">
        <v>219</v>
      </c>
      <c r="F471" s="5"/>
      <c r="G471" s="5" t="s">
        <v>219</v>
      </c>
      <c r="H471" s="5"/>
      <c r="I471" s="5" t="s">
        <v>219</v>
      </c>
      <c r="J471" s="5">
        <v>95</v>
      </c>
      <c r="K471" s="5">
        <v>114</v>
      </c>
      <c r="L471" s="5">
        <v>483</v>
      </c>
      <c r="M471" s="5">
        <v>3071</v>
      </c>
      <c r="N471" s="5">
        <v>49</v>
      </c>
      <c r="O471" s="5">
        <v>13</v>
      </c>
      <c r="P471" s="5">
        <v>0</v>
      </c>
      <c r="Q471" s="5">
        <v>0</v>
      </c>
      <c r="R471" s="5">
        <v>1</v>
      </c>
      <c r="S471" s="5">
        <v>2</v>
      </c>
      <c r="T471" s="5">
        <v>0</v>
      </c>
      <c r="U471" s="5">
        <v>0</v>
      </c>
    </row>
    <row r="472">
      <c r="A472" s="20" t="s">
        <v>3321</v>
      </c>
      <c r="B472" s="13" t="str">
        <f>HYPERLINK("http://www.wimp.com/rippleguitar/","http://www.wimp.com/rippleguitar/")</f>
        <v>http://www.wimp.com/rippleguitar/</v>
      </c>
      <c r="C472" s="5">
        <v>37</v>
      </c>
      <c r="D472" s="5" t="s">
        <v>219</v>
      </c>
      <c r="E472" s="5" t="s">
        <v>219</v>
      </c>
      <c r="F472" s="5"/>
      <c r="G472" s="5" t="s">
        <v>219</v>
      </c>
      <c r="H472" s="5"/>
      <c r="I472" s="5" t="s">
        <v>219</v>
      </c>
      <c r="J472" s="5">
        <v>292</v>
      </c>
      <c r="K472" s="5">
        <v>401</v>
      </c>
      <c r="L472" s="5">
        <v>66</v>
      </c>
      <c r="M472" s="5">
        <v>637</v>
      </c>
      <c r="N472" s="5">
        <v>47</v>
      </c>
      <c r="O472" s="5">
        <v>0</v>
      </c>
      <c r="P472" s="5">
        <v>0</v>
      </c>
      <c r="Q472" s="5">
        <v>0</v>
      </c>
      <c r="R472" s="5">
        <v>7</v>
      </c>
      <c r="S472" s="5">
        <v>0</v>
      </c>
      <c r="T472" s="5">
        <v>0</v>
      </c>
      <c r="U472" s="5">
        <v>0</v>
      </c>
    </row>
    <row r="473">
      <c r="A473" s="20" t="s">
        <v>3322</v>
      </c>
      <c r="B473" s="13" t="str">
        <f>HYPERLINK("http://www.wimp.com/swimmingpiglet/","http://www.wimp.com/swimmingpiglet/")</f>
        <v>http://www.wimp.com/swimmingpiglet/</v>
      </c>
      <c r="C473" s="5">
        <v>18</v>
      </c>
      <c r="D473" s="5" t="s">
        <v>219</v>
      </c>
      <c r="E473" s="5" t="s">
        <v>219</v>
      </c>
      <c r="F473" s="5"/>
      <c r="G473" s="5" t="s">
        <v>219</v>
      </c>
      <c r="H473" s="5"/>
      <c r="I473" s="5" t="s">
        <v>219</v>
      </c>
      <c r="J473" s="5">
        <v>30343</v>
      </c>
      <c r="K473" s="5">
        <v>27953</v>
      </c>
      <c r="L473" s="5">
        <v>300</v>
      </c>
      <c r="M473" s="5">
        <v>1003</v>
      </c>
      <c r="N473" s="5">
        <v>15</v>
      </c>
      <c r="O473" s="5">
        <v>0</v>
      </c>
      <c r="P473" s="5">
        <v>0</v>
      </c>
      <c r="Q473" s="5">
        <v>0</v>
      </c>
      <c r="R473" s="5">
        <v>1</v>
      </c>
      <c r="S473" s="5">
        <v>7</v>
      </c>
      <c r="T473" s="5">
        <v>6161</v>
      </c>
      <c r="U473" s="5">
        <v>0</v>
      </c>
    </row>
    <row r="474">
      <c r="A474" s="20" t="s">
        <v>3323</v>
      </c>
      <c r="B474" s="13" t="str">
        <f>HYPERLINK("http://www.wimp.com/glassharp/","http://www.wimp.com/glassharp/")</f>
        <v>http://www.wimp.com/glassharp/</v>
      </c>
      <c r="C474" s="5">
        <v>69</v>
      </c>
      <c r="D474" s="5" t="s">
        <v>219</v>
      </c>
      <c r="E474" s="5" t="s">
        <v>219</v>
      </c>
      <c r="F474" s="5"/>
      <c r="G474" s="5" t="s">
        <v>219</v>
      </c>
      <c r="H474" s="5"/>
      <c r="I474" s="5" t="s">
        <v>219</v>
      </c>
      <c r="J474" s="5">
        <v>7515</v>
      </c>
      <c r="K474" s="5">
        <v>5830</v>
      </c>
      <c r="L474" s="5">
        <v>1369</v>
      </c>
      <c r="M474" s="5">
        <v>7699</v>
      </c>
      <c r="N474" s="5">
        <v>58</v>
      </c>
      <c r="O474" s="5">
        <v>20</v>
      </c>
      <c r="P474" s="5">
        <v>0</v>
      </c>
      <c r="Q474" s="5">
        <v>1</v>
      </c>
      <c r="R474" s="5">
        <v>10</v>
      </c>
      <c r="S474" s="5">
        <v>4</v>
      </c>
      <c r="T474" s="5">
        <v>0</v>
      </c>
      <c r="U474" s="5">
        <v>0</v>
      </c>
    </row>
    <row r="475">
      <c r="A475" s="20" t="s">
        <v>3324</v>
      </c>
      <c r="B475" s="13" t="str">
        <f>HYPERLINK("http://www.wimp.com/teensings/","http://www.wimp.com/teensings/")</f>
        <v>http://www.wimp.com/teensings/</v>
      </c>
      <c r="C475" s="5">
        <v>71</v>
      </c>
      <c r="D475" s="5" t="s">
        <v>219</v>
      </c>
      <c r="E475" s="5" t="s">
        <v>219</v>
      </c>
      <c r="F475" s="5"/>
      <c r="G475" s="5" t="s">
        <v>219</v>
      </c>
      <c r="H475" s="5"/>
      <c r="I475" s="5" t="s">
        <v>219</v>
      </c>
      <c r="J475" s="5">
        <v>11318</v>
      </c>
      <c r="K475" s="5">
        <v>10170</v>
      </c>
      <c r="L475" s="5">
        <v>119</v>
      </c>
      <c r="M475" s="5">
        <v>703</v>
      </c>
      <c r="N475" s="5">
        <v>22</v>
      </c>
      <c r="O475" s="5">
        <v>6</v>
      </c>
      <c r="P475" s="5">
        <v>0</v>
      </c>
      <c r="Q475" s="5">
        <v>0</v>
      </c>
      <c r="R475" s="5">
        <v>2</v>
      </c>
      <c r="S475" s="5">
        <v>0</v>
      </c>
      <c r="T475" s="5">
        <v>0</v>
      </c>
      <c r="U475" s="5">
        <v>0</v>
      </c>
    </row>
    <row r="476">
      <c r="A476" s="20" t="s">
        <v>3325</v>
      </c>
      <c r="B476" s="13" t="str">
        <f>HYPERLINK("http://www.wimp.com/kissparrot/","http://www.wimp.com/kissparrot/")</f>
        <v>http://www.wimp.com/kissparrot/</v>
      </c>
      <c r="C476" s="5">
        <v>30</v>
      </c>
      <c r="D476" s="5" t="s">
        <v>219</v>
      </c>
      <c r="E476" s="5" t="s">
        <v>219</v>
      </c>
      <c r="F476" s="5"/>
      <c r="G476" s="5" t="s">
        <v>219</v>
      </c>
      <c r="H476" s="5"/>
      <c r="I476" s="5" t="s">
        <v>219</v>
      </c>
      <c r="J476" s="5">
        <v>9907</v>
      </c>
      <c r="K476" s="5">
        <v>10071</v>
      </c>
      <c r="L476" s="5">
        <v>10303</v>
      </c>
      <c r="M476" s="5">
        <v>67963</v>
      </c>
      <c r="N476" s="5">
        <v>280</v>
      </c>
      <c r="O476" s="5">
        <v>42</v>
      </c>
      <c r="P476" s="5">
        <v>0</v>
      </c>
      <c r="Q476" s="5">
        <v>11</v>
      </c>
      <c r="R476" s="5">
        <v>19</v>
      </c>
      <c r="S476" s="5">
        <v>1</v>
      </c>
      <c r="T476" s="5">
        <v>0</v>
      </c>
      <c r="U476" s="5">
        <v>0</v>
      </c>
    </row>
    <row r="477">
      <c r="A477" s="20" t="s">
        <v>3326</v>
      </c>
      <c r="B477" s="13" t="str">
        <f>HYPERLINK("http://www.wimp.com/nickelodeonback/","http://www.wimp.com/nickelodeonback/")</f>
        <v>http://www.wimp.com/nickelodeonback/</v>
      </c>
      <c r="C477" s="5">
        <v>30</v>
      </c>
      <c r="D477" s="5" t="s">
        <v>219</v>
      </c>
      <c r="E477" s="5" t="s">
        <v>219</v>
      </c>
      <c r="F477" s="5"/>
      <c r="G477" s="5" t="s">
        <v>219</v>
      </c>
      <c r="H477" s="5"/>
      <c r="I477" s="5" t="s">
        <v>219</v>
      </c>
      <c r="J477" s="5">
        <v>2642</v>
      </c>
      <c r="K477" s="5">
        <v>1607</v>
      </c>
      <c r="L477" s="5">
        <v>151</v>
      </c>
      <c r="M477" s="5">
        <v>918</v>
      </c>
      <c r="N477" s="5">
        <v>42</v>
      </c>
      <c r="O477" s="5">
        <v>7</v>
      </c>
      <c r="P477" s="5">
        <v>0</v>
      </c>
      <c r="Q477" s="5">
        <v>0</v>
      </c>
      <c r="R477" s="5">
        <v>2</v>
      </c>
      <c r="S477" s="5">
        <v>0</v>
      </c>
      <c r="T477" s="5">
        <v>2</v>
      </c>
      <c r="U477" s="5">
        <v>0</v>
      </c>
    </row>
    <row r="478">
      <c r="A478" s="20" t="s">
        <v>3327</v>
      </c>
      <c r="B478" s="13" t="str">
        <f>HYPERLINK("http://www.wimp.com/brewingtea/","http://www.wimp.com/brewingtea/")</f>
        <v>http://www.wimp.com/brewingtea/</v>
      </c>
      <c r="C478" s="5">
        <v>31</v>
      </c>
      <c r="D478" s="5" t="s">
        <v>219</v>
      </c>
      <c r="E478" s="5" t="s">
        <v>219</v>
      </c>
      <c r="F478" s="5"/>
      <c r="G478" s="5" t="s">
        <v>219</v>
      </c>
      <c r="H478" s="5"/>
      <c r="I478" s="5" t="s">
        <v>219</v>
      </c>
      <c r="J478" s="5">
        <v>79</v>
      </c>
      <c r="K478" s="5">
        <v>163</v>
      </c>
      <c r="L478" s="5">
        <v>2672</v>
      </c>
      <c r="M478" s="5">
        <v>7729</v>
      </c>
      <c r="N478" s="5">
        <v>202</v>
      </c>
      <c r="O478" s="5">
        <v>19</v>
      </c>
      <c r="P478" s="5">
        <v>0</v>
      </c>
      <c r="Q478" s="5">
        <v>1</v>
      </c>
      <c r="R478" s="5">
        <v>7</v>
      </c>
      <c r="S478" s="5">
        <v>0</v>
      </c>
      <c r="T478" s="5">
        <v>12240</v>
      </c>
      <c r="U478" s="5">
        <v>0</v>
      </c>
    </row>
    <row r="479">
      <c r="A479" s="20" t="s">
        <v>3328</v>
      </c>
      <c r="B479" s="13" t="str">
        <f>HYPERLINK("http://www.wimp.com/militaryshovel/","http://www.wimp.com/militaryshovel/")</f>
        <v>http://www.wimp.com/militaryshovel/</v>
      </c>
      <c r="C479" s="5">
        <v>62</v>
      </c>
      <c r="D479" s="5" t="s">
        <v>219</v>
      </c>
      <c r="E479" s="5" t="s">
        <v>219</v>
      </c>
      <c r="F479" s="5"/>
      <c r="G479" s="5" t="s">
        <v>219</v>
      </c>
      <c r="H479" s="5"/>
      <c r="I479" s="5" t="s">
        <v>219</v>
      </c>
      <c r="J479" s="5">
        <v>1260</v>
      </c>
      <c r="K479" s="5">
        <v>2056</v>
      </c>
      <c r="L479" s="5">
        <v>212</v>
      </c>
      <c r="M479" s="5">
        <v>1069</v>
      </c>
      <c r="N479" s="5">
        <v>18</v>
      </c>
      <c r="O479" s="5">
        <v>7</v>
      </c>
      <c r="P479" s="5">
        <v>0</v>
      </c>
      <c r="Q479" s="5">
        <v>0</v>
      </c>
      <c r="R479" s="5">
        <v>0</v>
      </c>
      <c r="S479" s="5">
        <v>1</v>
      </c>
      <c r="T479" s="5">
        <v>0</v>
      </c>
      <c r="U479" s="5">
        <v>0</v>
      </c>
    </row>
    <row r="480">
      <c r="A480" s="20" t="s">
        <v>3329</v>
      </c>
      <c r="B480" s="13" t="str">
        <f>HYPERLINK("http://www.wimp.com/smartestever/","http://www.wimp.com/smartestever/")</f>
        <v>http://www.wimp.com/smartestever/</v>
      </c>
      <c r="C480" s="5">
        <v>20</v>
      </c>
      <c r="D480" s="5" t="s">
        <v>219</v>
      </c>
      <c r="E480" s="5" t="s">
        <v>219</v>
      </c>
      <c r="F480" s="5"/>
      <c r="G480" s="5" t="s">
        <v>219</v>
      </c>
      <c r="H480" s="5"/>
      <c r="I480" s="5" t="s">
        <v>219</v>
      </c>
      <c r="J480" s="5">
        <v>540</v>
      </c>
      <c r="K480" s="5">
        <v>1003</v>
      </c>
      <c r="L480" s="5">
        <v>16</v>
      </c>
      <c r="M480" s="5">
        <v>487</v>
      </c>
      <c r="N480" s="5">
        <v>27</v>
      </c>
      <c r="O480" s="5">
        <v>3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</row>
    <row r="481">
      <c r="A481" s="20" t="s">
        <v>3330</v>
      </c>
      <c r="B481" s="13" t="str">
        <f>HYPERLINK("http://www.wimp.com/crowparadox/","http://www.wimp.com/crowparadox/")</f>
        <v>http://www.wimp.com/crowparadox/</v>
      </c>
      <c r="C481" s="5">
        <v>19</v>
      </c>
      <c r="D481" s="5" t="s">
        <v>219</v>
      </c>
      <c r="E481" s="5" t="s">
        <v>219</v>
      </c>
      <c r="F481" s="5"/>
      <c r="G481" s="5" t="s">
        <v>219</v>
      </c>
      <c r="H481" s="5"/>
      <c r="I481" s="5" t="s">
        <v>219</v>
      </c>
      <c r="J481" s="5">
        <v>181</v>
      </c>
      <c r="K481" s="5">
        <v>382</v>
      </c>
      <c r="L481" s="5">
        <v>3065</v>
      </c>
      <c r="M481" s="5">
        <v>14308</v>
      </c>
      <c r="N481" s="5">
        <v>115</v>
      </c>
      <c r="O481" s="5">
        <v>21</v>
      </c>
      <c r="P481" s="5">
        <v>0</v>
      </c>
      <c r="Q481" s="5">
        <v>0</v>
      </c>
      <c r="R481" s="5">
        <v>6</v>
      </c>
      <c r="S481" s="5">
        <v>2</v>
      </c>
      <c r="T481" s="5">
        <v>40</v>
      </c>
      <c r="U481" s="5">
        <v>0</v>
      </c>
    </row>
    <row r="482">
      <c r="A482" s="20" t="s">
        <v>3331</v>
      </c>
      <c r="B482" s="13" t="str">
        <f>HYPERLINK("http://www.wimp.com/cublicube/","http://www.wimp.com/cublicube/")</f>
        <v>http://www.wimp.com/cublicube/</v>
      </c>
      <c r="C482" s="5">
        <v>57</v>
      </c>
      <c r="D482" s="5" t="s">
        <v>219</v>
      </c>
      <c r="E482" s="5" t="s">
        <v>219</v>
      </c>
      <c r="F482" s="5"/>
      <c r="G482" s="5" t="s">
        <v>219</v>
      </c>
      <c r="H482" s="5"/>
      <c r="I482" s="5" t="s">
        <v>219</v>
      </c>
      <c r="J482" s="5">
        <v>1338</v>
      </c>
      <c r="K482" s="5">
        <v>936</v>
      </c>
      <c r="L482" s="5">
        <v>333</v>
      </c>
      <c r="M482" s="5">
        <v>1475</v>
      </c>
      <c r="N482" s="5">
        <v>48</v>
      </c>
      <c r="O482" s="5">
        <v>3</v>
      </c>
      <c r="P482" s="5">
        <v>0</v>
      </c>
      <c r="Q482" s="5">
        <v>0</v>
      </c>
      <c r="R482" s="5">
        <v>20</v>
      </c>
      <c r="S482" s="5">
        <v>3</v>
      </c>
      <c r="T482" s="5">
        <v>3503</v>
      </c>
      <c r="U482" s="5">
        <v>0</v>
      </c>
    </row>
    <row r="483">
      <c r="A483" s="20" t="s">
        <v>3332</v>
      </c>
      <c r="B483" s="13" t="str">
        <f>HYPERLINK("http://www.wimp.com/nogood/","http://www.wimp.com/nogood/")</f>
        <v>http://www.wimp.com/nogood/</v>
      </c>
      <c r="C483" s="5">
        <v>43</v>
      </c>
      <c r="D483" s="5" t="s">
        <v>219</v>
      </c>
      <c r="E483" s="5" t="s">
        <v>219</v>
      </c>
      <c r="F483" s="5"/>
      <c r="G483" s="5" t="s">
        <v>219</v>
      </c>
      <c r="H483" s="5"/>
      <c r="I483" s="5" t="s">
        <v>219</v>
      </c>
      <c r="J483" s="5">
        <v>40</v>
      </c>
      <c r="K483" s="5">
        <v>101</v>
      </c>
      <c r="L483" s="5">
        <v>109</v>
      </c>
      <c r="M483" s="5">
        <v>355</v>
      </c>
      <c r="N483" s="5">
        <v>2</v>
      </c>
      <c r="O483" s="5">
        <v>1</v>
      </c>
      <c r="P483" s="5">
        <v>0</v>
      </c>
      <c r="Q483" s="5">
        <v>0</v>
      </c>
      <c r="R483" s="5">
        <v>0</v>
      </c>
      <c r="S483" s="5">
        <v>0</v>
      </c>
      <c r="T483" s="5">
        <v>147</v>
      </c>
      <c r="U483" s="5">
        <v>0</v>
      </c>
    </row>
    <row r="484">
      <c r="A484" s="20" t="s">
        <v>3333</v>
      </c>
      <c r="B484" s="13" t="str">
        <f>HYPERLINK("http://www.wimp.com/endend/","http://www.wimp.com/endend/")</f>
        <v>http://www.wimp.com/endend/</v>
      </c>
      <c r="C484" s="5">
        <v>10</v>
      </c>
      <c r="D484" s="5" t="s">
        <v>219</v>
      </c>
      <c r="E484" s="5" t="s">
        <v>219</v>
      </c>
      <c r="F484" s="5"/>
      <c r="G484" s="5" t="s">
        <v>219</v>
      </c>
      <c r="H484" s="5"/>
      <c r="I484" s="5" t="s">
        <v>219</v>
      </c>
      <c r="J484" s="5">
        <v>87</v>
      </c>
      <c r="K484" s="5">
        <v>233</v>
      </c>
      <c r="L484" s="5">
        <v>221</v>
      </c>
      <c r="M484" s="5">
        <v>1061</v>
      </c>
      <c r="N484" s="5">
        <v>24</v>
      </c>
      <c r="O484" s="5">
        <v>10</v>
      </c>
      <c r="P484" s="5">
        <v>1</v>
      </c>
      <c r="Q484" s="5">
        <v>1</v>
      </c>
      <c r="R484" s="5">
        <v>2</v>
      </c>
      <c r="S484" s="5">
        <v>0</v>
      </c>
      <c r="T484" s="5">
        <v>0</v>
      </c>
      <c r="U484" s="5">
        <v>0</v>
      </c>
    </row>
    <row r="485">
      <c r="A485" s="20" t="s">
        <v>3334</v>
      </c>
      <c r="B485" s="13" t="str">
        <f>HYPERLINK("http://www.wimp.com/rightwhale/","http://www.wimp.com/rightwhale/")</f>
        <v>http://www.wimp.com/rightwhale/</v>
      </c>
      <c r="C485" s="5">
        <v>83</v>
      </c>
      <c r="D485" s="5" t="s">
        <v>219</v>
      </c>
      <c r="E485" s="5" t="s">
        <v>219</v>
      </c>
      <c r="F485" s="5"/>
      <c r="G485" s="5" t="s">
        <v>219</v>
      </c>
      <c r="H485" s="5"/>
      <c r="I485" s="5" t="s">
        <v>219</v>
      </c>
      <c r="J485" s="5">
        <v>145</v>
      </c>
      <c r="K485" s="5">
        <v>217</v>
      </c>
      <c r="L485" s="5">
        <v>1731</v>
      </c>
      <c r="M485" s="5">
        <v>18171</v>
      </c>
      <c r="N485" s="5">
        <v>144</v>
      </c>
      <c r="O485" s="5">
        <v>15</v>
      </c>
      <c r="P485" s="5">
        <v>31</v>
      </c>
      <c r="Q485" s="5">
        <v>31</v>
      </c>
      <c r="R485" s="5">
        <v>1</v>
      </c>
      <c r="S485" s="5">
        <v>0</v>
      </c>
      <c r="T485" s="5">
        <v>0</v>
      </c>
      <c r="U485" s="5">
        <v>0</v>
      </c>
    </row>
    <row r="486">
      <c r="A486" s="20" t="s">
        <v>3335</v>
      </c>
      <c r="B486" s="13" t="str">
        <f>HYPERLINK("http://www.wimp.com/countdownacapella/","http://www.wimp.com/countdownacapella/")</f>
        <v>http://www.wimp.com/countdownacapella/</v>
      </c>
      <c r="C486" s="5">
        <v>34</v>
      </c>
      <c r="D486" s="5" t="s">
        <v>219</v>
      </c>
      <c r="E486" s="5" t="s">
        <v>219</v>
      </c>
      <c r="F486" s="5"/>
      <c r="G486" s="5" t="s">
        <v>219</v>
      </c>
      <c r="H486" s="5"/>
      <c r="I486" s="5" t="s">
        <v>219</v>
      </c>
      <c r="J486" s="5">
        <v>145</v>
      </c>
      <c r="K486" s="5">
        <v>276</v>
      </c>
      <c r="L486" s="5">
        <v>105</v>
      </c>
      <c r="M486" s="5">
        <v>962</v>
      </c>
      <c r="N486" s="5">
        <v>19</v>
      </c>
      <c r="O486" s="5">
        <v>8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</row>
    <row r="487">
      <c r="A487" s="20" t="s">
        <v>3336</v>
      </c>
      <c r="B487" s="13" t="str">
        <f>HYPERLINK("http://www.wimp.com/chinatrain/","http://www.wimp.com/chinatrain/")</f>
        <v>http://www.wimp.com/chinatrain/</v>
      </c>
      <c r="C487" s="5">
        <v>49</v>
      </c>
      <c r="D487" s="5" t="s">
        <v>219</v>
      </c>
      <c r="E487" s="5" t="s">
        <v>219</v>
      </c>
      <c r="F487" s="5"/>
      <c r="G487" s="5" t="s">
        <v>219</v>
      </c>
      <c r="H487" s="5"/>
      <c r="I487" s="5" t="s">
        <v>219</v>
      </c>
      <c r="J487" s="5">
        <v>292</v>
      </c>
      <c r="K487" s="5">
        <v>420</v>
      </c>
      <c r="L487" s="5">
        <v>131</v>
      </c>
      <c r="M487" s="5">
        <v>373</v>
      </c>
      <c r="N487" s="5">
        <v>6</v>
      </c>
      <c r="O487" s="5">
        <v>0</v>
      </c>
      <c r="P487" s="5">
        <v>0</v>
      </c>
      <c r="Q487" s="5">
        <v>0</v>
      </c>
      <c r="R487" s="5">
        <v>5</v>
      </c>
      <c r="S487" s="5">
        <v>0</v>
      </c>
      <c r="T487" s="5">
        <v>0</v>
      </c>
      <c r="U487" s="5">
        <v>0</v>
      </c>
    </row>
    <row r="488">
      <c r="A488" s="20" t="s">
        <v>3337</v>
      </c>
      <c r="B488" s="13" t="str">
        <f>HYPERLINK("http://www.wimp.com/hobbitquestion/","http://www.wimp.com/hobbitquestion/")</f>
        <v>http://www.wimp.com/hobbitquestion/</v>
      </c>
      <c r="C488" s="5">
        <v>51</v>
      </c>
      <c r="D488" s="5" t="s">
        <v>219</v>
      </c>
      <c r="E488" s="5" t="s">
        <v>219</v>
      </c>
      <c r="F488" s="5"/>
      <c r="G488" s="5" t="s">
        <v>219</v>
      </c>
      <c r="H488" s="5"/>
      <c r="I488" s="5" t="s">
        <v>219</v>
      </c>
      <c r="J488" s="5">
        <v>870</v>
      </c>
      <c r="K488" s="5">
        <v>834</v>
      </c>
      <c r="L488" s="5">
        <v>99</v>
      </c>
      <c r="M488" s="5">
        <v>700</v>
      </c>
      <c r="N488" s="5">
        <v>2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</row>
    <row r="489">
      <c r="A489" s="20" t="s">
        <v>3338</v>
      </c>
      <c r="B489" s="13" t="str">
        <f>HYPERLINK("http://www.wimp.com/mistymountains/","http://www.wimp.com/mistymountains/")</f>
        <v>http://www.wimp.com/mistymountains/</v>
      </c>
      <c r="C489" s="5">
        <v>61</v>
      </c>
      <c r="D489" s="5" t="s">
        <v>219</v>
      </c>
      <c r="E489" s="5" t="s">
        <v>219</v>
      </c>
      <c r="F489" s="5"/>
      <c r="G489" s="5" t="s">
        <v>219</v>
      </c>
      <c r="H489" s="5"/>
      <c r="I489" s="5" t="s">
        <v>219</v>
      </c>
      <c r="J489" s="5">
        <v>3046</v>
      </c>
      <c r="K489" s="5">
        <v>2950</v>
      </c>
      <c r="L489" s="5">
        <v>5</v>
      </c>
      <c r="M489" s="5">
        <v>27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32</v>
      </c>
      <c r="U489" s="5">
        <v>0</v>
      </c>
    </row>
    <row r="490">
      <c r="A490" s="20" t="s">
        <v>3339</v>
      </c>
      <c r="B490" s="13" t="str">
        <f>HYPERLINK("http://www.wimp.com/holesuniverse/","http://www.wimp.com/holesuniverse/")</f>
        <v>http://www.wimp.com/holesuniverse/</v>
      </c>
      <c r="C490" s="5">
        <v>42</v>
      </c>
      <c r="D490" s="5" t="s">
        <v>219</v>
      </c>
      <c r="E490" s="5" t="s">
        <v>219</v>
      </c>
      <c r="F490" s="5"/>
      <c r="G490" s="5" t="s">
        <v>219</v>
      </c>
      <c r="H490" s="5"/>
      <c r="I490" s="5" t="s">
        <v>219</v>
      </c>
      <c r="J490" s="5">
        <v>773</v>
      </c>
      <c r="K490" s="5">
        <v>1310</v>
      </c>
      <c r="L490" s="5">
        <v>3</v>
      </c>
      <c r="M490" s="5">
        <v>20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31</v>
      </c>
      <c r="U490" s="5">
        <v>0</v>
      </c>
    </row>
    <row r="491">
      <c r="A491" s="20" t="s">
        <v>3340</v>
      </c>
      <c r="B491" s="13" t="str">
        <f>HYPERLINK("http://www.wimp.com/marshawnlynch/","http://www.wimp.com/marshawnlynch/")</f>
        <v>http://www.wimp.com/marshawnlynch/</v>
      </c>
      <c r="C491" s="5">
        <v>31</v>
      </c>
      <c r="D491" s="5" t="s">
        <v>219</v>
      </c>
      <c r="E491" s="5" t="s">
        <v>219</v>
      </c>
      <c r="F491" s="5"/>
      <c r="G491" s="5" t="s">
        <v>219</v>
      </c>
      <c r="H491" s="5"/>
      <c r="I491" s="5" t="s">
        <v>219</v>
      </c>
      <c r="J491" s="5">
        <v>230</v>
      </c>
      <c r="K491" s="5">
        <v>517</v>
      </c>
      <c r="L491" s="5">
        <v>22</v>
      </c>
      <c r="M491" s="5">
        <v>112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</row>
    <row r="492">
      <c r="A492" s="20" t="s">
        <v>3341</v>
      </c>
      <c r="B492" s="13" t="str">
        <f>HYPERLINK("http://www.wimp.com/mcgurkeffect/","http://www.wimp.com/mcgurkeffect/")</f>
        <v>http://www.wimp.com/mcgurkeffect/</v>
      </c>
      <c r="C492" s="5">
        <v>48</v>
      </c>
      <c r="D492" s="5" t="s">
        <v>219</v>
      </c>
      <c r="E492" s="5" t="s">
        <v>219</v>
      </c>
      <c r="F492" s="5"/>
      <c r="G492" s="5" t="s">
        <v>219</v>
      </c>
      <c r="H492" s="5"/>
      <c r="I492" s="5" t="s">
        <v>219</v>
      </c>
      <c r="J492" s="5">
        <v>1880</v>
      </c>
      <c r="K492" s="5">
        <v>3177</v>
      </c>
      <c r="L492" s="5">
        <v>1</v>
      </c>
      <c r="M492" s="5">
        <v>35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</row>
    <row r="493">
      <c r="A493" s="20" t="s">
        <v>3342</v>
      </c>
      <c r="B493" s="13" t="str">
        <f>HYPERLINK("http://www.wimp.com/oilspills/","http://www.wimp.com/oilspills/")</f>
        <v>http://www.wimp.com/oilspills/</v>
      </c>
      <c r="C493" s="5">
        <v>57</v>
      </c>
      <c r="D493" s="5" t="s">
        <v>219</v>
      </c>
      <c r="E493" s="5" t="s">
        <v>219</v>
      </c>
      <c r="F493" s="5"/>
      <c r="G493" s="5" t="s">
        <v>219</v>
      </c>
      <c r="H493" s="5"/>
      <c r="I493" s="5" t="s">
        <v>219</v>
      </c>
      <c r="J493" s="5">
        <v>900</v>
      </c>
      <c r="K493" s="5">
        <v>5792</v>
      </c>
      <c r="L493" s="5">
        <v>11</v>
      </c>
      <c r="M493" s="5">
        <v>54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</row>
    <row r="494">
      <c r="A494" s="20" t="s">
        <v>3343</v>
      </c>
      <c r="B494" s="13" t="str">
        <f>HYPERLINK("http://www.wimp.com/newaudi/","http://www.wimp.com/newaudi/")</f>
        <v>http://www.wimp.com/newaudi/</v>
      </c>
      <c r="C494" s="5">
        <v>27</v>
      </c>
      <c r="D494" s="5" t="s">
        <v>219</v>
      </c>
      <c r="E494" s="5" t="s">
        <v>219</v>
      </c>
      <c r="F494" s="5"/>
      <c r="G494" s="5" t="s">
        <v>219</v>
      </c>
      <c r="H494" s="5"/>
      <c r="I494" s="5" t="s">
        <v>219</v>
      </c>
      <c r="J494" s="5">
        <v>2409</v>
      </c>
      <c r="K494" s="5">
        <v>2467</v>
      </c>
      <c r="L494" s="5">
        <v>5</v>
      </c>
      <c r="M494" s="5">
        <v>21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</row>
    <row r="495">
      <c r="A495" s="20" t="s">
        <v>3344</v>
      </c>
      <c r="B495" s="13" t="str">
        <f>HYPERLINK("http://www.wimp.com/newphotoshop/","http://www.wimp.com/newphotoshop/")</f>
        <v>http://www.wimp.com/newphotoshop/</v>
      </c>
      <c r="C495" s="5">
        <v>39</v>
      </c>
      <c r="D495" s="5" t="s">
        <v>219</v>
      </c>
      <c r="E495" s="5" t="s">
        <v>219</v>
      </c>
      <c r="F495" s="5"/>
      <c r="G495" s="5" t="s">
        <v>219</v>
      </c>
      <c r="H495" s="5"/>
      <c r="I495" s="5" t="s">
        <v>219</v>
      </c>
      <c r="J495" s="5">
        <v>288</v>
      </c>
      <c r="K495" s="5">
        <v>797</v>
      </c>
      <c r="L495" s="5">
        <v>1462</v>
      </c>
      <c r="M495" s="5">
        <v>5441</v>
      </c>
      <c r="N495" s="5">
        <v>75</v>
      </c>
      <c r="O495" s="5">
        <v>36</v>
      </c>
      <c r="P495" s="5">
        <v>0</v>
      </c>
      <c r="Q495" s="5">
        <v>1</v>
      </c>
      <c r="R495" s="5">
        <v>2</v>
      </c>
      <c r="S495" s="5">
        <v>0</v>
      </c>
      <c r="T495" s="5">
        <v>0</v>
      </c>
      <c r="U495" s="5">
        <v>0</v>
      </c>
    </row>
    <row r="496">
      <c r="A496" s="20" t="s">
        <v>3345</v>
      </c>
      <c r="B496" s="13" t="str">
        <f>HYPERLINK("http://www.wimp.com/systemlife/","http://www.wimp.com/systemlife/")</f>
        <v>http://www.wimp.com/systemlife/</v>
      </c>
      <c r="C496" s="5">
        <v>31</v>
      </c>
      <c r="D496" s="5" t="s">
        <v>219</v>
      </c>
      <c r="E496" s="5" t="s">
        <v>219</v>
      </c>
      <c r="F496" s="5"/>
      <c r="G496" s="5" t="s">
        <v>219</v>
      </c>
      <c r="H496" s="5"/>
      <c r="I496" s="5" t="s">
        <v>219</v>
      </c>
      <c r="J496" s="5">
        <v>167</v>
      </c>
      <c r="K496" s="5">
        <v>339</v>
      </c>
      <c r="L496" s="5">
        <v>4893</v>
      </c>
      <c r="M496" s="5">
        <v>23017</v>
      </c>
      <c r="N496" s="5">
        <v>69</v>
      </c>
      <c r="O496" s="5">
        <v>10</v>
      </c>
      <c r="P496" s="5">
        <v>0</v>
      </c>
      <c r="Q496" s="5">
        <v>3</v>
      </c>
      <c r="R496" s="5">
        <v>9</v>
      </c>
      <c r="S496" s="5">
        <v>0</v>
      </c>
      <c r="T496" s="5">
        <v>0</v>
      </c>
      <c r="U496" s="5">
        <v>0</v>
      </c>
    </row>
    <row r="497">
      <c r="A497" s="20" t="s">
        <v>3346</v>
      </c>
      <c r="B497" s="13" t="str">
        <f>HYPERLINK("http://www.wimp.com/perfectponytail/","http://www.wimp.com/perfectponytail/")</f>
        <v>http://www.wimp.com/perfectponytail/</v>
      </c>
      <c r="C497" s="5">
        <v>39</v>
      </c>
      <c r="D497" s="5" t="s">
        <v>219</v>
      </c>
      <c r="E497" s="5" t="s">
        <v>219</v>
      </c>
      <c r="F497" s="5"/>
      <c r="G497" s="5" t="s">
        <v>219</v>
      </c>
      <c r="H497" s="5"/>
      <c r="I497" s="5" t="s">
        <v>219</v>
      </c>
      <c r="J497" s="5">
        <v>993</v>
      </c>
      <c r="K497" s="5">
        <v>1111</v>
      </c>
      <c r="L497" s="5">
        <v>2299</v>
      </c>
      <c r="M497" s="5">
        <v>13281</v>
      </c>
      <c r="N497" s="5">
        <v>78</v>
      </c>
      <c r="O497" s="5">
        <v>13</v>
      </c>
      <c r="P497" s="5">
        <v>0</v>
      </c>
      <c r="Q497" s="5">
        <v>13</v>
      </c>
      <c r="R497" s="5">
        <v>0</v>
      </c>
      <c r="S497" s="5">
        <v>0</v>
      </c>
      <c r="T497" s="5">
        <v>24</v>
      </c>
      <c r="U497" s="5">
        <v>0</v>
      </c>
    </row>
    <row r="498">
      <c r="A498" s="20" t="s">
        <v>3347</v>
      </c>
      <c r="B498" s="13" t="str">
        <f>HYPERLINK("https://www.wimp.com/birdcamouflage/","https://www.wimp.com/birdcamouflage/")</f>
        <v>https://www.wimp.com/birdcamouflage/</v>
      </c>
      <c r="C498" s="5">
        <v>59</v>
      </c>
      <c r="D498" s="5" t="s">
        <v>219</v>
      </c>
      <c r="E498" s="5" t="s">
        <v>219</v>
      </c>
      <c r="F498" s="5"/>
      <c r="G498" s="5" t="s">
        <v>219</v>
      </c>
      <c r="H498" s="5"/>
      <c r="I498" s="5" t="s">
        <v>219</v>
      </c>
      <c r="J498" s="5">
        <v>792</v>
      </c>
      <c r="K498" s="5">
        <v>678</v>
      </c>
      <c r="L498" s="5">
        <v>237</v>
      </c>
      <c r="M498" s="5">
        <v>1394</v>
      </c>
      <c r="N498" s="5">
        <v>43</v>
      </c>
      <c r="O498" s="5">
        <v>5</v>
      </c>
      <c r="P498" s="5">
        <v>0</v>
      </c>
      <c r="Q498" s="5">
        <v>2</v>
      </c>
      <c r="R498" s="5">
        <v>0</v>
      </c>
      <c r="S498" s="5">
        <v>0</v>
      </c>
      <c r="T498" s="5">
        <v>38</v>
      </c>
      <c r="U498" s="5">
        <v>0</v>
      </c>
    </row>
    <row r="499">
      <c r="A499" s="20" t="s">
        <v>3348</v>
      </c>
      <c r="B499" s="13" t="str">
        <f>HYPERLINK("http://www.wimp.com/slowwalkers/","http://www.wimp.com/slowwalkers/")</f>
        <v>http://www.wimp.com/slowwalkers/</v>
      </c>
      <c r="C499" s="5">
        <v>41</v>
      </c>
      <c r="D499" s="5" t="s">
        <v>219</v>
      </c>
      <c r="E499" s="5" t="s">
        <v>219</v>
      </c>
      <c r="F499" s="5"/>
      <c r="G499" s="5" t="s">
        <v>219</v>
      </c>
      <c r="H499" s="5"/>
      <c r="I499" s="5" t="s">
        <v>219</v>
      </c>
      <c r="J499" s="5">
        <v>6999</v>
      </c>
      <c r="K499" s="5">
        <v>2429</v>
      </c>
      <c r="L499" s="5">
        <v>4948</v>
      </c>
      <c r="M499" s="5">
        <v>47121</v>
      </c>
      <c r="N499" s="5">
        <v>213</v>
      </c>
      <c r="O499" s="5">
        <v>48</v>
      </c>
      <c r="P499" s="5">
        <v>54</v>
      </c>
      <c r="Q499" s="5">
        <v>54</v>
      </c>
      <c r="R499" s="5">
        <v>8</v>
      </c>
      <c r="S499" s="5">
        <v>0</v>
      </c>
      <c r="T499" s="5">
        <v>0</v>
      </c>
      <c r="U499" s="5">
        <v>0</v>
      </c>
    </row>
    <row r="500">
      <c r="A500" s="20" t="s">
        <v>3349</v>
      </c>
      <c r="B500" s="13" t="str">
        <f>HYPERLINK("http://www.wimp.com/soundconsoles/","http://www.wimp.com/soundconsoles/")</f>
        <v>http://www.wimp.com/soundconsoles/</v>
      </c>
      <c r="C500" s="5">
        <v>35</v>
      </c>
      <c r="D500" s="5" t="s">
        <v>219</v>
      </c>
      <c r="E500" s="5" t="s">
        <v>219</v>
      </c>
      <c r="F500" s="5"/>
      <c r="G500" s="5" t="s">
        <v>219</v>
      </c>
      <c r="H500" s="5"/>
      <c r="I500" s="5" t="s">
        <v>219</v>
      </c>
      <c r="J500" s="5">
        <v>453</v>
      </c>
      <c r="K500" s="5">
        <v>588</v>
      </c>
      <c r="L500" s="5">
        <v>174</v>
      </c>
      <c r="M500" s="5">
        <v>737</v>
      </c>
      <c r="N500" s="5">
        <v>13</v>
      </c>
      <c r="O500" s="5">
        <v>1</v>
      </c>
      <c r="P500" s="5">
        <v>0</v>
      </c>
      <c r="Q500" s="5">
        <v>0</v>
      </c>
      <c r="R500" s="5">
        <v>2</v>
      </c>
      <c r="S500" s="5">
        <v>0</v>
      </c>
      <c r="T500" s="5">
        <v>2745</v>
      </c>
      <c r="U500" s="5">
        <v>0</v>
      </c>
    </row>
    <row r="501">
      <c r="A501" s="20" t="s">
        <v>3350</v>
      </c>
      <c r="B501" s="13" t="str">
        <f>HYPERLINK("http://www.wimp.com/catforgot/","http://www.wimp.com/catforgot/")</f>
        <v>http://www.wimp.com/catforgot/</v>
      </c>
      <c r="C501" s="5">
        <v>34</v>
      </c>
      <c r="D501" s="5" t="s">
        <v>219</v>
      </c>
      <c r="E501" s="5" t="s">
        <v>219</v>
      </c>
      <c r="F501" s="5"/>
      <c r="G501" s="5" t="s">
        <v>219</v>
      </c>
      <c r="H501" s="5"/>
      <c r="I501" s="5" t="s">
        <v>219</v>
      </c>
      <c r="J501" s="5">
        <v>6240</v>
      </c>
      <c r="K501" s="5">
        <v>4765</v>
      </c>
      <c r="L501" s="5">
        <v>105</v>
      </c>
      <c r="M501" s="5">
        <v>962</v>
      </c>
      <c r="N501" s="5">
        <v>19</v>
      </c>
      <c r="O501" s="5">
        <v>8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</row>
    <row r="502">
      <c r="A502" s="20" t="s">
        <v>3351</v>
      </c>
      <c r="B502" s="13" t="str">
        <f>HYPERLINK("http://www.wimp.com/dogkisses/","http://www.wimp.com/dogkisses/")</f>
        <v>http://www.wimp.com/dogkisses/</v>
      </c>
      <c r="C502" s="5">
        <v>31</v>
      </c>
      <c r="D502" s="5" t="s">
        <v>219</v>
      </c>
      <c r="E502" s="5" t="s">
        <v>219</v>
      </c>
      <c r="F502" s="5"/>
      <c r="G502" s="5" t="s">
        <v>219</v>
      </c>
      <c r="H502" s="5"/>
      <c r="I502" s="5" t="s">
        <v>219</v>
      </c>
      <c r="J502" s="5">
        <v>2164</v>
      </c>
      <c r="K502" s="5">
        <v>1873</v>
      </c>
      <c r="L502" s="5">
        <v>1278</v>
      </c>
      <c r="M502" s="5">
        <v>4507</v>
      </c>
      <c r="N502" s="5">
        <v>36</v>
      </c>
      <c r="O502" s="5">
        <v>25</v>
      </c>
      <c r="P502" s="5">
        <v>0</v>
      </c>
      <c r="Q502" s="5">
        <v>0</v>
      </c>
      <c r="R502" s="5">
        <v>1</v>
      </c>
      <c r="S502" s="5">
        <v>2</v>
      </c>
      <c r="T502" s="5">
        <v>2214</v>
      </c>
      <c r="U502" s="5">
        <v>0</v>
      </c>
    </row>
    <row r="503">
      <c r="A503" s="20" t="s">
        <v>3352</v>
      </c>
      <c r="B503" s="13" t="str">
        <f>HYPERLINK("http://www.wimp.com/chesspieces/","http://www.wimp.com/chesspieces/")</f>
        <v>http://www.wimp.com/chesspieces/</v>
      </c>
      <c r="C503" s="5">
        <v>33</v>
      </c>
      <c r="D503" s="5" t="s">
        <v>219</v>
      </c>
      <c r="E503" s="5" t="s">
        <v>219</v>
      </c>
      <c r="F503" s="5"/>
      <c r="G503" s="5" t="s">
        <v>219</v>
      </c>
      <c r="H503" s="5"/>
      <c r="I503" s="5" t="s">
        <v>219</v>
      </c>
      <c r="J503" s="5">
        <v>3007</v>
      </c>
      <c r="K503" s="5">
        <v>3323</v>
      </c>
      <c r="L503" s="5">
        <v>109</v>
      </c>
      <c r="M503" s="5">
        <v>519</v>
      </c>
      <c r="N503" s="5">
        <v>9</v>
      </c>
      <c r="O503" s="5">
        <v>6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</row>
    <row r="504">
      <c r="A504" s="20" t="s">
        <v>3353</v>
      </c>
      <c r="B504" s="13" t="str">
        <f>HYPERLINK("http://www.wimp.com/vcrcollection/","http://www.wimp.com/vcrcollection/")</f>
        <v>http://www.wimp.com/vcrcollection/</v>
      </c>
      <c r="C504" s="5">
        <v>75</v>
      </c>
      <c r="D504" s="5" t="s">
        <v>219</v>
      </c>
      <c r="E504" s="5" t="s">
        <v>219</v>
      </c>
      <c r="F504" s="5"/>
      <c r="G504" s="5" t="s">
        <v>219</v>
      </c>
      <c r="H504" s="5"/>
      <c r="I504" s="5" t="s">
        <v>219</v>
      </c>
      <c r="J504" s="5">
        <v>858</v>
      </c>
      <c r="K504" s="5">
        <v>1799</v>
      </c>
      <c r="L504" s="5">
        <v>24</v>
      </c>
      <c r="M504" s="5">
        <v>303</v>
      </c>
      <c r="N504" s="5">
        <v>3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567</v>
      </c>
      <c r="U504" s="5">
        <v>0</v>
      </c>
    </row>
    <row r="505">
      <c r="A505" s="20" t="s">
        <v>3354</v>
      </c>
      <c r="B505" s="13" t="str">
        <f>HYPERLINK("http://www.wimp.com/overtakestyle/","http://www.wimp.com/overtakestyle/")</f>
        <v>http://www.wimp.com/overtakestyle/</v>
      </c>
      <c r="C505" s="5">
        <v>36</v>
      </c>
      <c r="D505" s="5" t="s">
        <v>219</v>
      </c>
      <c r="E505" s="5" t="s">
        <v>219</v>
      </c>
      <c r="F505" s="5"/>
      <c r="G505" s="5" t="s">
        <v>219</v>
      </c>
      <c r="H505" s="5"/>
      <c r="I505" s="5" t="s">
        <v>219</v>
      </c>
      <c r="J505" s="5">
        <v>664</v>
      </c>
      <c r="K505" s="5">
        <v>977</v>
      </c>
      <c r="L505" s="5">
        <v>370</v>
      </c>
      <c r="M505" s="5">
        <v>1389</v>
      </c>
      <c r="N505" s="5">
        <v>19</v>
      </c>
      <c r="O505" s="5">
        <v>5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</row>
    <row r="506">
      <c r="A506" s="20" t="s">
        <v>3355</v>
      </c>
      <c r="B506" s="13" t="str">
        <f>HYPERLINK("http://www.wimp.com/spinball/","http://www.wimp.com/spinball/")</f>
        <v>http://www.wimp.com/spinball/</v>
      </c>
      <c r="C506" s="5">
        <v>44</v>
      </c>
      <c r="D506" s="5" t="s">
        <v>219</v>
      </c>
      <c r="E506" s="5" t="s">
        <v>219</v>
      </c>
      <c r="F506" s="5"/>
      <c r="G506" s="5" t="s">
        <v>219</v>
      </c>
      <c r="H506" s="5"/>
      <c r="I506" s="5" t="s">
        <v>219</v>
      </c>
      <c r="J506" s="5">
        <v>179</v>
      </c>
      <c r="K506" s="5">
        <v>117</v>
      </c>
      <c r="L506" s="5">
        <v>117</v>
      </c>
      <c r="M506" s="5">
        <v>653</v>
      </c>
      <c r="N506" s="5">
        <v>7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</row>
    <row r="507">
      <c r="A507" s="20" t="s">
        <v>3356</v>
      </c>
      <c r="B507" s="13" t="str">
        <f>HYPERLINK("http://www.wimp.com/thisjam/","http://www.wimp.com/thisjam/")</f>
        <v>http://www.wimp.com/thisjam/</v>
      </c>
      <c r="C507" s="5">
        <v>17</v>
      </c>
      <c r="D507" s="5" t="s">
        <v>219</v>
      </c>
      <c r="E507" s="5" t="s">
        <v>219</v>
      </c>
      <c r="F507" s="5"/>
      <c r="G507" s="5" t="s">
        <v>219</v>
      </c>
      <c r="H507" s="5"/>
      <c r="I507" s="5" t="s">
        <v>219</v>
      </c>
      <c r="J507" s="5">
        <v>658</v>
      </c>
      <c r="K507" s="5">
        <v>808</v>
      </c>
      <c r="L507" s="5">
        <v>99</v>
      </c>
      <c r="M507" s="5">
        <v>700</v>
      </c>
      <c r="N507" s="5">
        <v>2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</row>
    <row r="508">
      <c r="A508" s="20" t="s">
        <v>3357</v>
      </c>
      <c r="B508" s="13" t="str">
        <f>HYPERLINK("http://www.wimp.com/pondlike/","http://www.wimp.com/pondlike/")</f>
        <v>http://www.wimp.com/pondlike/</v>
      </c>
      <c r="C508" s="5">
        <v>48</v>
      </c>
      <c r="D508" s="5" t="s">
        <v>219</v>
      </c>
      <c r="E508" s="5" t="s">
        <v>219</v>
      </c>
      <c r="F508" s="5"/>
      <c r="G508" s="5" t="s">
        <v>219</v>
      </c>
      <c r="H508" s="5"/>
      <c r="I508" s="5" t="s">
        <v>219</v>
      </c>
      <c r="J508" s="5">
        <v>1666</v>
      </c>
      <c r="K508" s="5">
        <v>1837</v>
      </c>
      <c r="L508" s="5">
        <v>5</v>
      </c>
      <c r="M508" s="5">
        <v>27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32</v>
      </c>
      <c r="U508" s="5">
        <v>0</v>
      </c>
    </row>
    <row r="509">
      <c r="A509" s="20" t="s">
        <v>3358</v>
      </c>
      <c r="B509" s="13" t="str">
        <f>HYPERLINK("http://www.wimp.com/swedenpolice/","http://www.wimp.com/swedenpolice/")</f>
        <v>http://www.wimp.com/swedenpolice/</v>
      </c>
      <c r="C509" s="5">
        <v>72</v>
      </c>
      <c r="D509" s="5" t="s">
        <v>219</v>
      </c>
      <c r="E509" s="5" t="s">
        <v>219</v>
      </c>
      <c r="F509" s="5"/>
      <c r="G509" s="5" t="s">
        <v>219</v>
      </c>
      <c r="H509" s="5"/>
      <c r="I509" s="5" t="s">
        <v>219</v>
      </c>
      <c r="J509" s="5">
        <v>80136</v>
      </c>
      <c r="K509" s="5">
        <v>36585</v>
      </c>
      <c r="L509" s="5">
        <v>3</v>
      </c>
      <c r="M509" s="5">
        <v>20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31</v>
      </c>
      <c r="U509" s="5">
        <v>0</v>
      </c>
    </row>
    <row r="510">
      <c r="A510" s="20" t="s">
        <v>3359</v>
      </c>
      <c r="B510" s="13" t="str">
        <f>HYPERLINK("http://www.wimp.com/worthwatching/","http://www.wimp.com/worthwatching/")</f>
        <v>http://www.wimp.com/worthwatching/</v>
      </c>
      <c r="C510" s="5">
        <v>50</v>
      </c>
      <c r="D510" s="5" t="s">
        <v>219</v>
      </c>
      <c r="E510" s="5" t="s">
        <v>219</v>
      </c>
      <c r="F510" s="5"/>
      <c r="G510" s="5" t="s">
        <v>219</v>
      </c>
      <c r="H510" s="5"/>
      <c r="I510" s="5" t="s">
        <v>219</v>
      </c>
      <c r="J510" s="5">
        <v>1284</v>
      </c>
      <c r="K510" s="5">
        <v>2422</v>
      </c>
      <c r="L510" s="5">
        <v>22</v>
      </c>
      <c r="M510" s="5">
        <v>112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</row>
    <row r="511">
      <c r="A511" s="20" t="s">
        <v>3360</v>
      </c>
      <c r="B511" s="13" t="str">
        <f>HYPERLINK("http://www.wimp.com/typistfastest/","http://www.wimp.com/typistfastest/")</f>
        <v>http://www.wimp.com/typistfastest/</v>
      </c>
      <c r="C511" s="5">
        <v>41</v>
      </c>
      <c r="D511" s="5" t="s">
        <v>219</v>
      </c>
      <c r="E511" s="5" t="s">
        <v>219</v>
      </c>
      <c r="F511" s="5"/>
      <c r="G511" s="5" t="s">
        <v>219</v>
      </c>
      <c r="H511" s="5"/>
      <c r="I511" s="5" t="s">
        <v>219</v>
      </c>
      <c r="J511" s="5">
        <v>408</v>
      </c>
      <c r="K511" s="5">
        <v>636</v>
      </c>
      <c r="L511" s="5">
        <v>1</v>
      </c>
      <c r="M511" s="5">
        <v>35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</row>
    <row r="512">
      <c r="A512" s="20" t="s">
        <v>3361</v>
      </c>
      <c r="B512" s="13" t="str">
        <f>HYPERLINK("http://www.wimp.com/romanticproposal/","http://www.wimp.com/romanticproposal/")</f>
        <v>http://www.wimp.com/romanticproposal/</v>
      </c>
      <c r="C512" s="5">
        <v>59</v>
      </c>
      <c r="D512" s="5" t="s">
        <v>219</v>
      </c>
      <c r="E512" s="5" t="s">
        <v>219</v>
      </c>
      <c r="F512" s="5"/>
      <c r="G512" s="5" t="s">
        <v>219</v>
      </c>
      <c r="H512" s="5"/>
      <c r="I512" s="5" t="s">
        <v>219</v>
      </c>
      <c r="J512" s="5">
        <v>33702</v>
      </c>
      <c r="K512" s="5">
        <v>18657</v>
      </c>
      <c r="L512" s="5">
        <v>11</v>
      </c>
      <c r="M512" s="5">
        <v>54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</row>
    <row r="513">
      <c r="A513" s="20" t="s">
        <v>3362</v>
      </c>
      <c r="B513" s="13" t="str">
        <f>HYPERLINK("http://www.wimp.com/nothappening/","http://www.wimp.com/nothappening/")</f>
        <v>http://www.wimp.com/nothappening/</v>
      </c>
      <c r="C513" s="5">
        <v>26</v>
      </c>
      <c r="D513" s="5" t="s">
        <v>219</v>
      </c>
      <c r="E513" s="5" t="s">
        <v>219</v>
      </c>
      <c r="F513" s="5"/>
      <c r="G513" s="5" t="s">
        <v>219</v>
      </c>
      <c r="H513" s="5"/>
      <c r="I513" s="5" t="s">
        <v>219</v>
      </c>
      <c r="J513" s="5">
        <v>1763</v>
      </c>
      <c r="K513" s="5">
        <v>1942</v>
      </c>
      <c r="L513" s="5">
        <v>5</v>
      </c>
      <c r="M513" s="5">
        <v>21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</row>
    <row r="514">
      <c r="A514" s="20" t="s">
        <v>3363</v>
      </c>
      <c r="B514" s="13" t="str">
        <f>HYPERLINK("http://www.wimp.com/pitpuppy/","http://www.wimp.com/pitpuppy/")</f>
        <v>http://www.wimp.com/pitpuppy/</v>
      </c>
      <c r="C514" s="5">
        <v>47</v>
      </c>
      <c r="D514" s="5" t="s">
        <v>219</v>
      </c>
      <c r="E514" s="5" t="s">
        <v>219</v>
      </c>
      <c r="F514" s="5"/>
      <c r="G514" s="5" t="s">
        <v>219</v>
      </c>
      <c r="H514" s="5"/>
      <c r="I514" s="5" t="s">
        <v>219</v>
      </c>
      <c r="J514" s="5">
        <v>5785</v>
      </c>
      <c r="K514" s="5">
        <v>5484</v>
      </c>
      <c r="L514" s="5">
        <v>306</v>
      </c>
      <c r="M514" s="5">
        <v>916</v>
      </c>
      <c r="N514" s="5">
        <v>2</v>
      </c>
      <c r="O514" s="5">
        <v>0</v>
      </c>
      <c r="P514" s="5">
        <v>0</v>
      </c>
      <c r="Q514" s="5">
        <v>0</v>
      </c>
      <c r="R514" s="5">
        <v>0</v>
      </c>
      <c r="S514" s="5">
        <v>4</v>
      </c>
      <c r="T514" s="5">
        <v>203</v>
      </c>
      <c r="U514" s="5">
        <v>0</v>
      </c>
    </row>
    <row r="515">
      <c r="A515" s="20" t="s">
        <v>3364</v>
      </c>
      <c r="B515" s="13" t="str">
        <f>HYPERLINK("http://www.wimp.com/breakheart/","http://www.wimp.com/breakheart/")</f>
        <v>http://www.wimp.com/breakheart/</v>
      </c>
      <c r="C515" s="5">
        <v>29</v>
      </c>
      <c r="D515" s="5" t="s">
        <v>219</v>
      </c>
      <c r="E515" s="5" t="s">
        <v>219</v>
      </c>
      <c r="F515" s="5"/>
      <c r="G515" s="5" t="s">
        <v>219</v>
      </c>
      <c r="H515" s="5"/>
      <c r="I515" s="5" t="s">
        <v>219</v>
      </c>
      <c r="J515" s="5">
        <v>13</v>
      </c>
      <c r="K515" s="5">
        <v>23</v>
      </c>
      <c r="L515" s="5">
        <v>285</v>
      </c>
      <c r="M515" s="5">
        <v>1362</v>
      </c>
      <c r="N515" s="5">
        <v>29</v>
      </c>
      <c r="O515" s="5">
        <v>3</v>
      </c>
      <c r="P515" s="5">
        <v>2</v>
      </c>
      <c r="Q515" s="5">
        <v>2</v>
      </c>
      <c r="R515" s="5">
        <v>2</v>
      </c>
      <c r="S515" s="5">
        <v>0</v>
      </c>
      <c r="T515" s="5">
        <v>0</v>
      </c>
      <c r="U515" s="5">
        <v>0</v>
      </c>
    </row>
    <row r="516">
      <c r="A516" s="20" t="s">
        <v>3365</v>
      </c>
      <c r="B516" s="13" t="str">
        <f>HYPERLINK("http://www.wimp.com/thoriumcrisis/","http://www.wimp.com/thoriumcrisis/")</f>
        <v>http://www.wimp.com/thoriumcrisis/</v>
      </c>
      <c r="C516" s="5">
        <v>50</v>
      </c>
      <c r="D516" s="5" t="s">
        <v>219</v>
      </c>
      <c r="E516" s="5" t="s">
        <v>219</v>
      </c>
      <c r="F516" s="5"/>
      <c r="G516" s="5" t="s">
        <v>219</v>
      </c>
      <c r="H516" s="5"/>
      <c r="I516" s="5" t="s">
        <v>219</v>
      </c>
      <c r="J516" s="5">
        <v>1158</v>
      </c>
      <c r="K516" s="5">
        <v>2433</v>
      </c>
      <c r="L516" s="5">
        <v>91</v>
      </c>
      <c r="M516" s="5">
        <v>411</v>
      </c>
      <c r="N516" s="5">
        <v>5</v>
      </c>
      <c r="O516" s="5">
        <v>1</v>
      </c>
      <c r="P516" s="5">
        <v>0</v>
      </c>
      <c r="Q516" s="5">
        <v>0</v>
      </c>
      <c r="R516" s="5">
        <v>0</v>
      </c>
      <c r="S516" s="5">
        <v>0</v>
      </c>
      <c r="T516" s="5">
        <v>194</v>
      </c>
      <c r="U516" s="5">
        <v>0</v>
      </c>
    </row>
    <row r="517">
      <c r="A517" s="20" t="s">
        <v>3366</v>
      </c>
      <c r="B517" s="13" t="str">
        <f>HYPERLINK("http://www.wimp.com/boilingwater/","http://www.wimp.com/boilingwater/")</f>
        <v>http://www.wimp.com/boilingwater/</v>
      </c>
      <c r="C517" s="5">
        <v>52</v>
      </c>
      <c r="D517" s="5" t="s">
        <v>219</v>
      </c>
      <c r="E517" s="5" t="s">
        <v>219</v>
      </c>
      <c r="F517" s="5"/>
      <c r="G517" s="5" t="s">
        <v>219</v>
      </c>
      <c r="H517" s="5"/>
      <c r="I517" s="5" t="s">
        <v>219</v>
      </c>
      <c r="J517" s="5">
        <v>52186</v>
      </c>
      <c r="K517" s="5">
        <v>23318</v>
      </c>
      <c r="L517" s="5">
        <v>9</v>
      </c>
      <c r="M517" s="5">
        <v>50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2</v>
      </c>
      <c r="T517" s="5">
        <v>0</v>
      </c>
      <c r="U517" s="5">
        <v>0</v>
      </c>
    </row>
    <row r="518">
      <c r="A518" s="20" t="s">
        <v>3367</v>
      </c>
      <c r="B518" s="13" t="str">
        <f>HYPERLINK("http://www.wimp.com/tiggerswagger/","http://www.wimp.com/tiggerswagger/")</f>
        <v>http://www.wimp.com/tiggerswagger/</v>
      </c>
      <c r="C518" s="5">
        <v>21</v>
      </c>
      <c r="D518" s="5" t="s">
        <v>219</v>
      </c>
      <c r="E518" s="5" t="s">
        <v>219</v>
      </c>
      <c r="F518" s="5"/>
      <c r="G518" s="5" t="s">
        <v>219</v>
      </c>
      <c r="H518" s="5"/>
      <c r="I518" s="5" t="s">
        <v>219</v>
      </c>
      <c r="J518" s="5">
        <v>3452</v>
      </c>
      <c r="K518" s="5">
        <v>4033</v>
      </c>
      <c r="L518" s="5">
        <v>12</v>
      </c>
      <c r="M518" s="5">
        <v>42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</row>
    <row r="519">
      <c r="A519" s="20" t="s">
        <v>3368</v>
      </c>
      <c r="B519" s="13" t="str">
        <f>HYPERLINK("http://www.wimp.com/carnivalparty/","http://www.wimp.com/carnivalparty/")</f>
        <v>http://www.wimp.com/carnivalparty/</v>
      </c>
      <c r="C519" s="5">
        <v>53</v>
      </c>
      <c r="D519" s="5" t="s">
        <v>219</v>
      </c>
      <c r="E519" s="5" t="s">
        <v>219</v>
      </c>
      <c r="F519" s="5"/>
      <c r="G519" s="5" t="s">
        <v>219</v>
      </c>
      <c r="H519" s="5"/>
      <c r="I519" s="5" t="s">
        <v>219</v>
      </c>
      <c r="J519" s="5">
        <v>612</v>
      </c>
      <c r="K519" s="5">
        <v>2944</v>
      </c>
      <c r="L519" s="5">
        <v>48</v>
      </c>
      <c r="M519" s="5">
        <v>220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</row>
    <row r="520">
      <c r="A520" s="20" t="s">
        <v>3369</v>
      </c>
      <c r="B520" s="13" t="str">
        <f>HYPERLINK("http://www.wimp.com/timthomas/","http://www.wimp.com/timthomas/")</f>
        <v>http://www.wimp.com/timthomas/</v>
      </c>
      <c r="C520" s="5">
        <v>32</v>
      </c>
      <c r="D520" s="5" t="s">
        <v>219</v>
      </c>
      <c r="E520" s="5" t="s">
        <v>219</v>
      </c>
      <c r="F520" s="5"/>
      <c r="G520" s="5" t="s">
        <v>219</v>
      </c>
      <c r="H520" s="5"/>
      <c r="I520" s="5" t="s">
        <v>219</v>
      </c>
      <c r="J520" s="5">
        <v>930</v>
      </c>
      <c r="K520" s="5">
        <v>1229</v>
      </c>
      <c r="L520" s="5">
        <v>54</v>
      </c>
      <c r="M520" s="5">
        <v>255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</row>
    <row r="521">
      <c r="A521" s="20" t="s">
        <v>3370</v>
      </c>
      <c r="B521" s="13" t="str">
        <f>HYPERLINK("http://www.wimp.com/timedubstep/","http://www.wimp.com/timedubstep/")</f>
        <v>http://www.wimp.com/timedubstep/</v>
      </c>
      <c r="C521" s="5">
        <v>29</v>
      </c>
      <c r="D521" s="5" t="s">
        <v>219</v>
      </c>
      <c r="E521" s="5" t="s">
        <v>219</v>
      </c>
      <c r="F521" s="5"/>
      <c r="G521" s="5" t="s">
        <v>219</v>
      </c>
      <c r="H521" s="5"/>
      <c r="I521" s="5" t="s">
        <v>219</v>
      </c>
      <c r="J521" s="5">
        <v>1711</v>
      </c>
      <c r="K521" s="5">
        <v>2019</v>
      </c>
      <c r="L521" s="5">
        <v>36</v>
      </c>
      <c r="M521" s="5">
        <v>179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</row>
    <row r="522">
      <c r="A522" s="20" t="s">
        <v>3371</v>
      </c>
      <c r="B522" s="13" t="str">
        <f>HYPERLINK("http://www.wimp.com/spacetimelapse/","http://www.wimp.com/spacetimelapse/")</f>
        <v>http://www.wimp.com/spacetimelapse/</v>
      </c>
      <c r="C522" s="5">
        <v>30</v>
      </c>
      <c r="D522" s="5" t="s">
        <v>219</v>
      </c>
      <c r="E522" s="5" t="s">
        <v>219</v>
      </c>
      <c r="F522" s="5"/>
      <c r="G522" s="5" t="s">
        <v>219</v>
      </c>
      <c r="H522" s="5"/>
      <c r="I522" s="5" t="s">
        <v>219</v>
      </c>
      <c r="J522" s="5">
        <v>58</v>
      </c>
      <c r="K522" s="5">
        <v>96</v>
      </c>
      <c r="L522" s="5">
        <v>40</v>
      </c>
      <c r="M522" s="5">
        <v>181</v>
      </c>
      <c r="N522" s="5">
        <v>12</v>
      </c>
      <c r="O522" s="5">
        <v>0</v>
      </c>
      <c r="P522" s="5">
        <v>0</v>
      </c>
      <c r="Q522" s="5">
        <v>0</v>
      </c>
      <c r="R522" s="5">
        <v>1</v>
      </c>
      <c r="S522" s="5">
        <v>0</v>
      </c>
      <c r="T522" s="5">
        <v>0</v>
      </c>
      <c r="U522" s="5">
        <v>0</v>
      </c>
    </row>
    <row r="523">
      <c r="A523" s="20" t="s">
        <v>3372</v>
      </c>
      <c r="B523" s="13" t="str">
        <f>HYPERLINK("http://www.wimp.com/operationschili/","http://www.wimp.com/operationschili/")</f>
        <v>http://www.wimp.com/operationschili/</v>
      </c>
      <c r="C523" s="5">
        <v>70</v>
      </c>
      <c r="D523" s="5" t="s">
        <v>219</v>
      </c>
      <c r="E523" s="5" t="s">
        <v>219</v>
      </c>
      <c r="F523" s="5"/>
      <c r="G523" s="5" t="s">
        <v>219</v>
      </c>
      <c r="H523" s="5"/>
      <c r="I523" s="5" t="s">
        <v>219</v>
      </c>
      <c r="J523" s="5">
        <v>396</v>
      </c>
      <c r="K523" s="5">
        <v>629</v>
      </c>
      <c r="L523" s="5">
        <v>23</v>
      </c>
      <c r="M523" s="5">
        <v>99</v>
      </c>
      <c r="N523" s="5">
        <v>0</v>
      </c>
      <c r="O523" s="5">
        <v>0</v>
      </c>
      <c r="P523" s="5">
        <v>0</v>
      </c>
      <c r="Q523" s="5">
        <v>0</v>
      </c>
      <c r="R523" s="5">
        <v>1</v>
      </c>
      <c r="S523" s="5">
        <v>0</v>
      </c>
      <c r="T523" s="5">
        <v>0</v>
      </c>
      <c r="U523" s="5">
        <v>0</v>
      </c>
    </row>
    <row r="524">
      <c r="A524" s="20" t="s">
        <v>3373</v>
      </c>
      <c r="B524" s="13" t="str">
        <f>HYPERLINK("http://www.wimp.com/traffictheory/","http://www.wimp.com/traffictheory/")</f>
        <v>http://www.wimp.com/traffictheory/</v>
      </c>
      <c r="C524" s="5">
        <v>21</v>
      </c>
      <c r="D524" s="5" t="s">
        <v>219</v>
      </c>
      <c r="E524" s="5" t="s">
        <v>219</v>
      </c>
      <c r="F524" s="5"/>
      <c r="G524" s="5" t="s">
        <v>219</v>
      </c>
      <c r="H524" s="5"/>
      <c r="I524" s="5" t="s">
        <v>219</v>
      </c>
      <c r="J524" s="5">
        <v>489</v>
      </c>
      <c r="K524" s="5">
        <v>1012</v>
      </c>
      <c r="L524" s="5">
        <v>65</v>
      </c>
      <c r="M524" s="5">
        <v>220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</row>
    <row r="525">
      <c r="A525" s="20" t="s">
        <v>3374</v>
      </c>
      <c r="B525" s="13" t="str">
        <f>HYPERLINK("http://www.wimp.com/hyperextended/","http://www.wimp.com/hyperextended/")</f>
        <v>http://www.wimp.com/hyperextended/</v>
      </c>
      <c r="C525" s="5">
        <v>35</v>
      </c>
      <c r="D525" s="5" t="s">
        <v>219</v>
      </c>
      <c r="E525" s="5" t="s">
        <v>219</v>
      </c>
      <c r="F525" s="5"/>
      <c r="G525" s="5" t="s">
        <v>219</v>
      </c>
      <c r="H525" s="5"/>
      <c r="I525" s="5" t="s">
        <v>219</v>
      </c>
      <c r="J525" s="5">
        <v>459</v>
      </c>
      <c r="K525" s="5">
        <v>866</v>
      </c>
      <c r="L525" s="5">
        <v>54</v>
      </c>
      <c r="M525" s="5">
        <v>452</v>
      </c>
      <c r="N525" s="5">
        <v>1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</row>
    <row r="526">
      <c r="A526" s="20" t="s">
        <v>3375</v>
      </c>
      <c r="B526" s="13" t="str">
        <f>HYPERLINK("http://www.wimp.com/turntripod/","http://www.wimp.com/turntripod/")</f>
        <v>http://www.wimp.com/turntripod/</v>
      </c>
      <c r="C526" s="5">
        <v>61</v>
      </c>
      <c r="D526" s="5" t="s">
        <v>219</v>
      </c>
      <c r="E526" s="5" t="s">
        <v>219</v>
      </c>
      <c r="F526" s="5"/>
      <c r="G526" s="5" t="s">
        <v>219</v>
      </c>
      <c r="H526" s="5"/>
      <c r="I526" s="5" t="s">
        <v>219</v>
      </c>
      <c r="J526" s="5">
        <v>1017</v>
      </c>
      <c r="K526" s="5">
        <v>1388</v>
      </c>
      <c r="L526" s="5">
        <v>19</v>
      </c>
      <c r="M526" s="5">
        <v>237</v>
      </c>
      <c r="N526" s="5">
        <v>4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</row>
    <row r="527">
      <c r="A527" s="20" t="s">
        <v>3376</v>
      </c>
      <c r="B527" s="13" t="str">
        <f>HYPERLINK("http://www.wimp.com/cartank/","http://www.wimp.com/cartank/")</f>
        <v>http://www.wimp.com/cartank/</v>
      </c>
      <c r="C527" s="5">
        <v>28</v>
      </c>
      <c r="D527" s="5" t="s">
        <v>219</v>
      </c>
      <c r="E527" s="5" t="s">
        <v>219</v>
      </c>
      <c r="F527" s="5"/>
      <c r="G527" s="5" t="s">
        <v>219</v>
      </c>
      <c r="H527" s="5"/>
      <c r="I527" s="5" t="s">
        <v>219</v>
      </c>
      <c r="J527" s="5">
        <v>367</v>
      </c>
      <c r="K527" s="5">
        <v>571</v>
      </c>
      <c r="L527" s="5">
        <v>17</v>
      </c>
      <c r="M527" s="5">
        <v>100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49</v>
      </c>
      <c r="U527" s="5">
        <v>0</v>
      </c>
    </row>
    <row r="528">
      <c r="A528" s="20" t="s">
        <v>3377</v>
      </c>
      <c r="B528" s="13" t="str">
        <f>HYPERLINK("http://www.wimp.com/adoptedbunnies/","http://www.wimp.com/adoptedbunnies/")</f>
        <v>http://www.wimp.com/adoptedbunnies/</v>
      </c>
      <c r="C528" s="5">
        <v>37</v>
      </c>
      <c r="D528" s="5" t="s">
        <v>219</v>
      </c>
      <c r="E528" s="5" t="s">
        <v>219</v>
      </c>
      <c r="F528" s="5"/>
      <c r="G528" s="5" t="s">
        <v>219</v>
      </c>
      <c r="H528" s="5"/>
      <c r="I528" s="5" t="s">
        <v>219</v>
      </c>
      <c r="J528" s="5">
        <v>398</v>
      </c>
      <c r="K528" s="5">
        <v>459</v>
      </c>
      <c r="L528" s="5">
        <v>96</v>
      </c>
      <c r="M528" s="5">
        <v>362</v>
      </c>
      <c r="N528" s="5">
        <v>6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</row>
    <row r="529">
      <c r="A529" s="20" t="s">
        <v>3378</v>
      </c>
      <c r="B529" s="13" t="str">
        <f>HYPERLINK("http://www.wimp.com/livingroom/","http://www.wimp.com/livingroom/")</f>
        <v>http://www.wimp.com/livingroom/</v>
      </c>
      <c r="C529" s="5">
        <v>81</v>
      </c>
      <c r="D529" s="5" t="s">
        <v>219</v>
      </c>
      <c r="E529" s="5" t="s">
        <v>219</v>
      </c>
      <c r="F529" s="5"/>
      <c r="G529" s="5" t="s">
        <v>219</v>
      </c>
      <c r="H529" s="5"/>
      <c r="I529" s="5" t="s">
        <v>219</v>
      </c>
      <c r="J529" s="5">
        <v>1019</v>
      </c>
      <c r="K529" s="5">
        <v>1630</v>
      </c>
      <c r="L529" s="5">
        <v>17</v>
      </c>
      <c r="M529" s="5">
        <v>97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</row>
    <row r="530">
      <c r="A530" s="20" t="s">
        <v>3379</v>
      </c>
      <c r="B530" s="13" t="str">
        <f>HYPERLINK("http://www.wimp.com/dancingjive/","http://www.wimp.com/dancingjive/")</f>
        <v>http://www.wimp.com/dancingjive/</v>
      </c>
      <c r="C530" s="5">
        <v>32</v>
      </c>
      <c r="D530" s="5" t="s">
        <v>219</v>
      </c>
      <c r="E530" s="5" t="s">
        <v>219</v>
      </c>
      <c r="F530" s="5"/>
      <c r="G530" s="5" t="s">
        <v>219</v>
      </c>
      <c r="H530" s="5"/>
      <c r="I530" s="5" t="s">
        <v>219</v>
      </c>
      <c r="J530" s="5">
        <v>218078</v>
      </c>
      <c r="K530" s="5">
        <v>211369</v>
      </c>
      <c r="L530" s="5">
        <v>58</v>
      </c>
      <c r="M530" s="5">
        <v>249</v>
      </c>
      <c r="N530" s="5">
        <v>1</v>
      </c>
      <c r="O530" s="5">
        <v>1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</row>
    <row r="531">
      <c r="A531" s="20" t="s">
        <v>3380</v>
      </c>
      <c r="B531" s="13" t="str">
        <f>HYPERLINK("http://www.wimp.com/projectionart/","http://www.wimp.com/projectionart/")</f>
        <v>http://www.wimp.com/projectionart/</v>
      </c>
      <c r="C531" s="5">
        <v>52</v>
      </c>
      <c r="D531" s="5" t="s">
        <v>219</v>
      </c>
      <c r="E531" s="5" t="s">
        <v>219</v>
      </c>
      <c r="F531" s="5"/>
      <c r="G531" s="5" t="s">
        <v>219</v>
      </c>
      <c r="H531" s="5"/>
      <c r="I531" s="5" t="s">
        <v>219</v>
      </c>
      <c r="J531" s="5">
        <v>1347</v>
      </c>
      <c r="K531" s="5">
        <v>2007</v>
      </c>
      <c r="L531" s="5">
        <v>208</v>
      </c>
      <c r="M531" s="5">
        <v>591</v>
      </c>
      <c r="N531" s="5">
        <v>1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</row>
    <row r="532">
      <c r="A532" s="20" t="s">
        <v>3381</v>
      </c>
      <c r="B532" s="13" t="str">
        <f>HYPERLINK("http://www.wimp.com/paintballduel/","http://www.wimp.com/paintballduel/")</f>
        <v>http://www.wimp.com/paintballduel/</v>
      </c>
      <c r="C532" s="5">
        <v>41</v>
      </c>
      <c r="D532" s="5" t="s">
        <v>219</v>
      </c>
      <c r="E532" s="5" t="s">
        <v>219</v>
      </c>
      <c r="F532" s="5"/>
      <c r="G532" s="5" t="s">
        <v>219</v>
      </c>
      <c r="H532" s="5"/>
      <c r="I532" s="5" t="s">
        <v>219</v>
      </c>
      <c r="J532" s="5">
        <v>4696</v>
      </c>
      <c r="K532" s="5">
        <v>6138</v>
      </c>
      <c r="L532" s="5">
        <v>43</v>
      </c>
      <c r="M532" s="5">
        <v>199</v>
      </c>
      <c r="N532" s="5">
        <v>1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</row>
    <row r="533">
      <c r="A533" s="20" t="s">
        <v>3382</v>
      </c>
      <c r="B533" s="13" t="str">
        <f>HYPERLINK("http://www.wimp.com/ultrasoundsurgery/","http://www.wimp.com/ultrasoundsurgery/")</f>
        <v>http://www.wimp.com/ultrasoundsurgery/</v>
      </c>
      <c r="C533" s="5">
        <v>43</v>
      </c>
      <c r="D533" s="5" t="s">
        <v>219</v>
      </c>
      <c r="E533" s="5" t="s">
        <v>219</v>
      </c>
      <c r="F533" s="5"/>
      <c r="G533" s="5" t="s">
        <v>219</v>
      </c>
      <c r="H533" s="5"/>
      <c r="I533" s="5" t="s">
        <v>219</v>
      </c>
      <c r="J533" s="5">
        <v>387</v>
      </c>
      <c r="K533" s="5">
        <v>535</v>
      </c>
      <c r="L533" s="5">
        <v>7</v>
      </c>
      <c r="M533" s="5">
        <v>52</v>
      </c>
      <c r="N533" s="5">
        <v>1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52</v>
      </c>
      <c r="U533" s="5">
        <v>0</v>
      </c>
    </row>
    <row r="534">
      <c r="A534" s="20" t="s">
        <v>3383</v>
      </c>
      <c r="B534" s="13" t="str">
        <f>HYPERLINK("http://www.wimp.com/universemultiverse/","http://www.wimp.com/universemultiverse/")</f>
        <v>http://www.wimp.com/universemultiverse/</v>
      </c>
      <c r="C534" s="5">
        <v>25</v>
      </c>
      <c r="D534" s="5" t="s">
        <v>219</v>
      </c>
      <c r="E534" s="5" t="s">
        <v>219</v>
      </c>
      <c r="F534" s="5"/>
      <c r="G534" s="5" t="s">
        <v>219</v>
      </c>
      <c r="H534" s="5"/>
      <c r="I534" s="5" t="s">
        <v>219</v>
      </c>
      <c r="J534" s="5">
        <v>168</v>
      </c>
      <c r="K534" s="5">
        <v>419</v>
      </c>
      <c r="L534" s="5">
        <v>3280</v>
      </c>
      <c r="M534" s="5">
        <v>12287</v>
      </c>
      <c r="N534" s="5">
        <v>96</v>
      </c>
      <c r="O534" s="5">
        <v>34</v>
      </c>
      <c r="P534" s="5">
        <v>0</v>
      </c>
      <c r="Q534" s="5">
        <v>4</v>
      </c>
      <c r="R534" s="5">
        <v>1</v>
      </c>
      <c r="S534" s="5">
        <v>0</v>
      </c>
      <c r="T534" s="5">
        <v>0</v>
      </c>
      <c r="U534" s="5">
        <v>0</v>
      </c>
    </row>
    <row r="535">
      <c r="A535" s="20" t="s">
        <v>3384</v>
      </c>
      <c r="B535" s="13" t="str">
        <f>HYPERLINK("http://www.wimp.com/unusualsurfing/","http://www.wimp.com/unusualsurfing/")</f>
        <v>http://www.wimp.com/unusualsurfing/</v>
      </c>
      <c r="C535" s="5">
        <v>18</v>
      </c>
      <c r="D535" s="5" t="s">
        <v>219</v>
      </c>
      <c r="E535" s="5" t="s">
        <v>219</v>
      </c>
      <c r="F535" s="5"/>
      <c r="G535" s="5" t="s">
        <v>219</v>
      </c>
      <c r="H535" s="5"/>
      <c r="I535" s="5" t="s">
        <v>219</v>
      </c>
      <c r="J535" s="5">
        <v>103</v>
      </c>
      <c r="K535" s="5">
        <v>200</v>
      </c>
      <c r="L535" s="5">
        <v>4</v>
      </c>
      <c r="M535" s="5">
        <v>34</v>
      </c>
      <c r="N535" s="5">
        <v>1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</row>
    <row r="536">
      <c r="A536" s="20" t="s">
        <v>3385</v>
      </c>
      <c r="B536" s="13" t="str">
        <f>HYPERLINK("http://www.wimp.com/unusualvoice/","http://www.wimp.com/unusualvoice/")</f>
        <v>http://www.wimp.com/unusualvoice/</v>
      </c>
      <c r="C536" s="5">
        <v>16</v>
      </c>
      <c r="D536" s="5" t="s">
        <v>219</v>
      </c>
      <c r="E536" s="5" t="s">
        <v>219</v>
      </c>
      <c r="F536" s="5"/>
      <c r="G536" s="5" t="s">
        <v>219</v>
      </c>
      <c r="H536" s="5"/>
      <c r="I536" s="5" t="s">
        <v>219</v>
      </c>
      <c r="J536" s="5">
        <v>39</v>
      </c>
      <c r="K536" s="5">
        <v>119</v>
      </c>
      <c r="L536" s="5">
        <v>1</v>
      </c>
      <c r="M536" s="5">
        <v>7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</row>
    <row r="537">
      <c r="A537" s="20" t="s">
        <v>3386</v>
      </c>
      <c r="B537" s="13" t="str">
        <f>HYPERLINK("http://www.wimp.com/vaderorchestra/","http://www.wimp.com/vaderorchestra/")</f>
        <v>http://www.wimp.com/vaderorchestra/</v>
      </c>
      <c r="C537" s="5">
        <v>27</v>
      </c>
      <c r="D537" s="5" t="s">
        <v>219</v>
      </c>
      <c r="E537" s="5" t="s">
        <v>219</v>
      </c>
      <c r="F537" s="5"/>
      <c r="G537" s="5" t="s">
        <v>219</v>
      </c>
      <c r="H537" s="5"/>
      <c r="I537" s="5" t="s">
        <v>219</v>
      </c>
      <c r="J537" s="5">
        <v>164</v>
      </c>
      <c r="K537" s="5">
        <v>360</v>
      </c>
      <c r="L537" s="5">
        <v>2</v>
      </c>
      <c r="M537" s="5">
        <v>67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</row>
    <row r="538">
      <c r="A538" s="20" t="s">
        <v>3387</v>
      </c>
      <c r="B538" s="13" t="str">
        <f>HYPERLINK("http://www.wimp.com/variouscovers/","http://www.wimp.com/variouscovers/")</f>
        <v>http://www.wimp.com/variouscovers/</v>
      </c>
      <c r="C538" s="5">
        <v>92</v>
      </c>
      <c r="D538" s="5" t="s">
        <v>219</v>
      </c>
      <c r="E538" s="5" t="s">
        <v>219</v>
      </c>
      <c r="F538" s="5"/>
      <c r="G538" s="5" t="s">
        <v>219</v>
      </c>
      <c r="H538" s="5"/>
      <c r="I538" s="5" t="s">
        <v>219</v>
      </c>
      <c r="J538" s="5">
        <v>630</v>
      </c>
      <c r="K538" s="5">
        <v>1065</v>
      </c>
      <c r="L538" s="5">
        <v>49</v>
      </c>
      <c r="M538" s="5">
        <v>234</v>
      </c>
      <c r="N538" s="5">
        <v>7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</row>
    <row r="539">
      <c r="A539" s="20" t="s">
        <v>3388</v>
      </c>
      <c r="B539" s="13" t="str">
        <f>HYPERLINK("http://www.wimp.com/youthorchestra/","http://www.wimp.com/youthorchestra/")</f>
        <v>http://www.wimp.com/youthorchestra/</v>
      </c>
      <c r="C539" s="5">
        <v>55</v>
      </c>
      <c r="D539" s="5" t="s">
        <v>219</v>
      </c>
      <c r="E539" s="5" t="s">
        <v>219</v>
      </c>
      <c r="F539" s="5"/>
      <c r="G539" s="5" t="s">
        <v>219</v>
      </c>
      <c r="H539" s="5"/>
      <c r="I539" s="5" t="s">
        <v>219</v>
      </c>
      <c r="J539" s="5">
        <v>590</v>
      </c>
      <c r="K539" s="5">
        <v>993</v>
      </c>
      <c r="L539" s="5">
        <v>269</v>
      </c>
      <c r="M539" s="5">
        <v>1416</v>
      </c>
      <c r="N539" s="5">
        <v>6</v>
      </c>
      <c r="O539" s="5">
        <v>2</v>
      </c>
      <c r="P539" s="5">
        <v>2</v>
      </c>
      <c r="Q539" s="5">
        <v>2</v>
      </c>
      <c r="R539" s="5">
        <v>0</v>
      </c>
      <c r="S539" s="5">
        <v>0</v>
      </c>
      <c r="T539" s="5">
        <v>5</v>
      </c>
      <c r="U539" s="5">
        <v>0</v>
      </c>
    </row>
    <row r="540">
      <c r="A540" s="20" t="s">
        <v>3389</v>
      </c>
      <c r="B540" s="13" t="str">
        <f>HYPERLINK("http://www.wimp.com/packleader/","http://www.wimp.com/packleader/")</f>
        <v>http://www.wimp.com/packleader/</v>
      </c>
      <c r="C540" s="5">
        <v>30</v>
      </c>
      <c r="D540" s="5" t="s">
        <v>219</v>
      </c>
      <c r="E540" s="5" t="s">
        <v>219</v>
      </c>
      <c r="F540" s="5"/>
      <c r="G540" s="5" t="s">
        <v>219</v>
      </c>
      <c r="H540" s="5"/>
      <c r="I540" s="5" t="s">
        <v>219</v>
      </c>
      <c r="J540" s="5">
        <v>1744</v>
      </c>
      <c r="K540" s="5">
        <v>1844</v>
      </c>
      <c r="L540" s="5">
        <v>186</v>
      </c>
      <c r="M540" s="5">
        <v>1146</v>
      </c>
      <c r="N540" s="5">
        <v>5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</row>
    <row r="541">
      <c r="A541" s="20" t="s">
        <v>3390</v>
      </c>
      <c r="B541" s="13" t="str">
        <f>HYPERLINK("http://www.wimp.com/journeymind/","http://www.wimp.com/journeymind/")</f>
        <v>http://www.wimp.com/journeymind/</v>
      </c>
      <c r="C541" s="5">
        <v>61</v>
      </c>
      <c r="D541" s="5" t="s">
        <v>219</v>
      </c>
      <c r="E541" s="5" t="s">
        <v>219</v>
      </c>
      <c r="F541" s="5"/>
      <c r="G541" s="5" t="s">
        <v>219</v>
      </c>
      <c r="H541" s="5"/>
      <c r="I541" s="5" t="s">
        <v>219</v>
      </c>
      <c r="J541" s="5">
        <v>153</v>
      </c>
      <c r="K541" s="5">
        <v>383</v>
      </c>
      <c r="L541" s="5">
        <v>1</v>
      </c>
      <c r="M541" s="5">
        <v>12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</row>
    <row r="542">
      <c r="A542" s="20" t="s">
        <v>3391</v>
      </c>
      <c r="B542" s="13" t="str">
        <f>HYPERLINK("http://www.wimp.com/virtualmaps/","http://www.wimp.com/virtualmaps/")</f>
        <v>http://www.wimp.com/virtualmaps/</v>
      </c>
      <c r="C542" s="5">
        <v>56</v>
      </c>
      <c r="D542" s="5" t="s">
        <v>219</v>
      </c>
      <c r="E542" s="5" t="s">
        <v>219</v>
      </c>
      <c r="F542" s="5"/>
      <c r="G542" s="5" t="s">
        <v>219</v>
      </c>
      <c r="H542" s="5"/>
      <c r="I542" s="5" t="s">
        <v>219</v>
      </c>
      <c r="J542" s="5">
        <v>85</v>
      </c>
      <c r="K542" s="5">
        <v>174</v>
      </c>
      <c r="L542" s="5">
        <v>60</v>
      </c>
      <c r="M542" s="5">
        <v>218</v>
      </c>
      <c r="N542" s="5">
        <v>3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</row>
    <row r="543">
      <c r="A543" s="20" t="s">
        <v>3392</v>
      </c>
      <c r="B543" s="13" t="str">
        <f>HYPERLINK("http://www.wimp.com/walkingwheels/","http://www.wimp.com/walkingwheels/")</f>
        <v>http://www.wimp.com/walkingwheels/</v>
      </c>
      <c r="C543" s="5">
        <v>38</v>
      </c>
      <c r="D543" s="5" t="s">
        <v>219</v>
      </c>
      <c r="E543" s="5" t="s">
        <v>219</v>
      </c>
      <c r="F543" s="5"/>
      <c r="G543" s="5" t="s">
        <v>219</v>
      </c>
      <c r="H543" s="5"/>
      <c r="I543" s="5" t="s">
        <v>219</v>
      </c>
      <c r="J543" s="5">
        <v>4306</v>
      </c>
      <c r="K543" s="5">
        <v>2498</v>
      </c>
      <c r="L543" s="5">
        <v>25</v>
      </c>
      <c r="M543" s="5">
        <v>118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</row>
    <row r="544">
      <c r="A544" s="20" t="s">
        <v>3393</v>
      </c>
      <c r="B544" s="13" t="str">
        <f>HYPERLINK("http://www.wimp.com/deerfence/","http://www.wimp.com/deerfence/")</f>
        <v>http://www.wimp.com/deerfence/</v>
      </c>
      <c r="C544" s="5">
        <v>49</v>
      </c>
      <c r="D544" s="5" t="s">
        <v>219</v>
      </c>
      <c r="E544" s="5" t="s">
        <v>219</v>
      </c>
      <c r="F544" s="5"/>
      <c r="G544" s="5" t="s">
        <v>219</v>
      </c>
      <c r="H544" s="5"/>
      <c r="I544" s="5" t="s">
        <v>219</v>
      </c>
      <c r="J544" s="5">
        <v>4626</v>
      </c>
      <c r="K544" s="5">
        <v>4064</v>
      </c>
      <c r="L544" s="5">
        <v>2560</v>
      </c>
      <c r="M544" s="5">
        <v>11651</v>
      </c>
      <c r="N544" s="5">
        <v>65</v>
      </c>
      <c r="O544" s="5">
        <v>4</v>
      </c>
      <c r="P544" s="5">
        <v>1</v>
      </c>
      <c r="Q544" s="5">
        <v>1</v>
      </c>
      <c r="R544" s="5">
        <v>1</v>
      </c>
      <c r="S544" s="5">
        <v>0</v>
      </c>
      <c r="T544" s="5">
        <v>0</v>
      </c>
      <c r="U544" s="5">
        <v>0</v>
      </c>
    </row>
    <row r="545">
      <c r="A545" s="20" t="s">
        <v>3394</v>
      </c>
      <c r="B545" s="13" t="str">
        <f>HYPERLINK("http://www.wimp.com/waterpetition/","http://www.wimp.com/waterpetition/")</f>
        <v>http://www.wimp.com/waterpetition/</v>
      </c>
      <c r="C545" s="5">
        <v>43</v>
      </c>
      <c r="D545" s="5" t="s">
        <v>219</v>
      </c>
      <c r="E545" s="5" t="s">
        <v>219</v>
      </c>
      <c r="F545" s="5"/>
      <c r="G545" s="5" t="s">
        <v>219</v>
      </c>
      <c r="H545" s="5"/>
      <c r="I545" s="5" t="s">
        <v>219</v>
      </c>
      <c r="J545" s="5">
        <v>470</v>
      </c>
      <c r="K545" s="5">
        <v>1086</v>
      </c>
      <c r="L545" s="5">
        <v>3303</v>
      </c>
      <c r="M545" s="5">
        <v>10447</v>
      </c>
      <c r="N545" s="5">
        <v>55</v>
      </c>
      <c r="O545" s="5">
        <v>4</v>
      </c>
      <c r="P545" s="5">
        <v>0</v>
      </c>
      <c r="Q545" s="5">
        <v>1</v>
      </c>
      <c r="R545" s="5">
        <v>4</v>
      </c>
      <c r="S545" s="5">
        <v>0</v>
      </c>
      <c r="T545" s="5">
        <v>0</v>
      </c>
      <c r="U545" s="5">
        <v>0</v>
      </c>
    </row>
    <row r="546">
      <c r="A546" s="20" t="s">
        <v>3395</v>
      </c>
      <c r="B546" s="13" t="str">
        <f>HYPERLINK("http://www.wimp.com/greatstory/","http://www.wimp.com/greatstory/")</f>
        <v>http://www.wimp.com/greatstory/</v>
      </c>
      <c r="C546" s="5">
        <v>21</v>
      </c>
      <c r="D546" s="5" t="s">
        <v>219</v>
      </c>
      <c r="E546" s="5" t="s">
        <v>219</v>
      </c>
      <c r="F546" s="5"/>
      <c r="G546" s="5" t="s">
        <v>219</v>
      </c>
      <c r="H546" s="5"/>
      <c r="I546" s="5" t="s">
        <v>219</v>
      </c>
      <c r="J546" s="5">
        <v>4</v>
      </c>
      <c r="K546" s="5">
        <v>12</v>
      </c>
      <c r="L546" s="5">
        <v>610</v>
      </c>
      <c r="M546" s="5">
        <v>8134</v>
      </c>
      <c r="N546" s="5">
        <v>12</v>
      </c>
      <c r="O546" s="5">
        <v>0</v>
      </c>
      <c r="P546" s="5">
        <v>1</v>
      </c>
      <c r="Q546" s="5">
        <v>1</v>
      </c>
      <c r="R546" s="5">
        <v>0</v>
      </c>
      <c r="S546" s="5">
        <v>0</v>
      </c>
      <c r="T546" s="5">
        <v>0</v>
      </c>
      <c r="U546" s="5">
        <v>0</v>
      </c>
    </row>
    <row r="547">
      <c r="A547" s="20" t="s">
        <v>3396</v>
      </c>
      <c r="B547" s="13" t="str">
        <f>HYPERLINK("http://www.wimp.com/weirdthing/","http://www.wimp.com/weirdthing/")</f>
        <v>http://www.wimp.com/weirdthing/</v>
      </c>
      <c r="C547" s="5">
        <v>55</v>
      </c>
      <c r="D547" s="5" t="s">
        <v>219</v>
      </c>
      <c r="E547" s="5" t="s">
        <v>219</v>
      </c>
      <c r="F547" s="5"/>
      <c r="G547" s="5" t="s">
        <v>219</v>
      </c>
      <c r="H547" s="5"/>
      <c r="I547" s="5" t="s">
        <v>219</v>
      </c>
      <c r="J547" s="5">
        <v>745</v>
      </c>
      <c r="K547" s="5">
        <v>573</v>
      </c>
      <c r="L547" s="5">
        <v>107</v>
      </c>
      <c r="M547" s="5">
        <v>783</v>
      </c>
      <c r="N547" s="5">
        <v>9</v>
      </c>
      <c r="O547" s="5">
        <v>1</v>
      </c>
      <c r="P547" s="5">
        <v>1</v>
      </c>
      <c r="Q547" s="5">
        <v>1</v>
      </c>
      <c r="R547" s="5">
        <v>1</v>
      </c>
      <c r="S547" s="5">
        <v>1</v>
      </c>
      <c r="T547" s="5">
        <v>0</v>
      </c>
      <c r="U547" s="5">
        <v>0</v>
      </c>
    </row>
    <row r="548">
      <c r="A548" s="20" t="s">
        <v>3397</v>
      </c>
      <c r="B548" s="13" t="str">
        <f>HYPERLINK("http://www.wimp.com/earthtimelapse/","http://www.wimp.com/earthtimelapse/")</f>
        <v>http://www.wimp.com/earthtimelapse/</v>
      </c>
      <c r="C548" s="5">
        <v>45</v>
      </c>
      <c r="D548" s="5" t="s">
        <v>219</v>
      </c>
      <c r="E548" s="5" t="s">
        <v>219</v>
      </c>
      <c r="F548" s="5"/>
      <c r="G548" s="5" t="s">
        <v>219</v>
      </c>
      <c r="H548" s="5"/>
      <c r="I548" s="5" t="s">
        <v>219</v>
      </c>
      <c r="J548" s="5">
        <v>1387</v>
      </c>
      <c r="K548" s="5">
        <v>3485</v>
      </c>
      <c r="L548" s="5">
        <v>5</v>
      </c>
      <c r="M548" s="5">
        <v>32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</row>
    <row r="549">
      <c r="A549" s="20" t="s">
        <v>3398</v>
      </c>
      <c r="B549" s="13" t="str">
        <f>HYPERLINK("http://www.wimp.com/whackkitty/","http://www.wimp.com/whackkitty/")</f>
        <v>http://www.wimp.com/whackkitty/</v>
      </c>
      <c r="C549" s="5">
        <v>16</v>
      </c>
      <c r="D549" s="5" t="s">
        <v>219</v>
      </c>
      <c r="E549" s="5" t="s">
        <v>219</v>
      </c>
      <c r="F549" s="5"/>
      <c r="G549" s="5" t="s">
        <v>219</v>
      </c>
      <c r="H549" s="5"/>
      <c r="I549" s="5" t="s">
        <v>219</v>
      </c>
      <c r="J549" s="5">
        <v>844</v>
      </c>
      <c r="K549" s="5">
        <v>1604</v>
      </c>
      <c r="L549" s="5">
        <v>51</v>
      </c>
      <c r="M549" s="5">
        <v>225</v>
      </c>
      <c r="N549" s="5">
        <v>8</v>
      </c>
      <c r="O549" s="5">
        <v>0</v>
      </c>
      <c r="P549" s="5">
        <v>0</v>
      </c>
      <c r="Q549" s="5">
        <v>0</v>
      </c>
      <c r="R549" s="5">
        <v>1</v>
      </c>
      <c r="S549" s="5">
        <v>0</v>
      </c>
      <c r="T549" s="5">
        <v>0</v>
      </c>
      <c r="U549" s="5">
        <v>0</v>
      </c>
    </row>
    <row r="550">
      <c r="A550" s="20" t="s">
        <v>3399</v>
      </c>
      <c r="B550" s="13" t="str">
        <f>HYPERLINK("http://www.wimp.com/teachpersuasion/","http://www.wimp.com/teachpersuasion/")</f>
        <v>http://www.wimp.com/teachpersuasion/</v>
      </c>
      <c r="C550" s="5">
        <v>61</v>
      </c>
      <c r="D550" s="5" t="s">
        <v>219</v>
      </c>
      <c r="E550" s="5" t="s">
        <v>219</v>
      </c>
      <c r="F550" s="5"/>
      <c r="G550" s="5" t="s">
        <v>219</v>
      </c>
      <c r="H550" s="5"/>
      <c r="I550" s="5" t="s">
        <v>219</v>
      </c>
      <c r="J550" s="5">
        <v>263</v>
      </c>
      <c r="K550" s="5">
        <v>617</v>
      </c>
      <c r="L550" s="5">
        <v>38</v>
      </c>
      <c r="M550" s="5">
        <v>192</v>
      </c>
      <c r="N550" s="5">
        <v>20</v>
      </c>
      <c r="O550" s="5">
        <v>0</v>
      </c>
      <c r="P550" s="5">
        <v>0</v>
      </c>
      <c r="Q550" s="5">
        <v>0</v>
      </c>
      <c r="R550" s="5">
        <v>3</v>
      </c>
      <c r="S550" s="5">
        <v>0</v>
      </c>
      <c r="T550" s="5">
        <v>0</v>
      </c>
      <c r="U550" s="5">
        <v>0</v>
      </c>
    </row>
    <row r="551">
      <c r="A551" s="20" t="s">
        <v>3400</v>
      </c>
      <c r="B551" s="13" t="str">
        <f>HYPERLINK("http://www.wimp.com/straightline/","http://www.wimp.com/straightline/")</f>
        <v>http://www.wimp.com/straightline/</v>
      </c>
      <c r="C551" s="5">
        <v>64</v>
      </c>
      <c r="D551" s="5" t="s">
        <v>219</v>
      </c>
      <c r="E551" s="5" t="s">
        <v>219</v>
      </c>
      <c r="F551" s="5"/>
      <c r="G551" s="5" t="s">
        <v>219</v>
      </c>
      <c r="H551" s="5"/>
      <c r="I551" s="5" t="s">
        <v>219</v>
      </c>
      <c r="J551" s="5">
        <v>613</v>
      </c>
      <c r="K551" s="5">
        <v>1098</v>
      </c>
      <c r="L551" s="5">
        <v>3</v>
      </c>
      <c r="M551" s="5">
        <v>28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3</v>
      </c>
      <c r="U551" s="5">
        <v>0</v>
      </c>
    </row>
    <row r="552">
      <c r="A552" s="20" t="s">
        <v>3401</v>
      </c>
      <c r="B552" s="13" t="str">
        <f>HYPERLINK("http://www.wimp.com/feelgood/","http://www.wimp.com/feelgood/")</f>
        <v>http://www.wimp.com/feelgood/</v>
      </c>
      <c r="C552" s="5">
        <v>41</v>
      </c>
      <c r="D552" s="5" t="s">
        <v>219</v>
      </c>
      <c r="E552" s="5" t="s">
        <v>218</v>
      </c>
      <c r="F552" s="5"/>
      <c r="G552" s="5" t="s">
        <v>219</v>
      </c>
      <c r="H552" s="5"/>
      <c r="I552" s="5" t="s">
        <v>219</v>
      </c>
      <c r="J552" s="5">
        <v>332</v>
      </c>
      <c r="K552" s="5">
        <v>762</v>
      </c>
      <c r="L552" s="5">
        <v>0</v>
      </c>
      <c r="M552" s="5">
        <v>14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36</v>
      </c>
      <c r="U552" s="5">
        <v>0</v>
      </c>
    </row>
    <row r="553">
      <c r="A553" s="20" t="s">
        <v>3402</v>
      </c>
      <c r="B553" s="13" t="str">
        <f>HYPERLINK("http://www.wimp.com/whatmoms/","http://www.wimp.com/whatmoms/")</f>
        <v>http://www.wimp.com/whatmoms/</v>
      </c>
      <c r="C553" s="5">
        <v>32</v>
      </c>
      <c r="D553" s="5" t="s">
        <v>219</v>
      </c>
      <c r="E553" s="5" t="s">
        <v>219</v>
      </c>
      <c r="F553" s="5"/>
      <c r="G553" s="5" t="s">
        <v>219</v>
      </c>
      <c r="H553" s="5"/>
      <c r="I553" s="5" t="s">
        <v>219</v>
      </c>
      <c r="J553" s="5">
        <v>5393</v>
      </c>
      <c r="K553" s="5">
        <v>4593</v>
      </c>
      <c r="L553" s="5">
        <v>155</v>
      </c>
      <c r="M553" s="5">
        <v>459</v>
      </c>
      <c r="N553" s="5">
        <v>3</v>
      </c>
      <c r="O553" s="5">
        <v>1</v>
      </c>
      <c r="P553" s="5">
        <v>0</v>
      </c>
      <c r="Q553" s="5">
        <v>0</v>
      </c>
      <c r="R553" s="5">
        <v>1</v>
      </c>
      <c r="S553" s="5">
        <v>0</v>
      </c>
      <c r="T553" s="5">
        <v>223</v>
      </c>
      <c r="U553" s="5">
        <v>0</v>
      </c>
    </row>
    <row r="554">
      <c r="A554" s="20" t="s">
        <v>3403</v>
      </c>
      <c r="B554" s="13" t="str">
        <f>HYPERLINK("http://www.wimp.com/momskids/","http://www.wimp.com/momskids/")</f>
        <v>http://www.wimp.com/momskids/</v>
      </c>
      <c r="C554" s="5">
        <v>60</v>
      </c>
      <c r="D554" s="5" t="s">
        <v>219</v>
      </c>
      <c r="E554" s="5" t="s">
        <v>219</v>
      </c>
      <c r="F554" s="5"/>
      <c r="G554" s="5" t="s">
        <v>219</v>
      </c>
      <c r="H554" s="5"/>
      <c r="I554" s="5" t="s">
        <v>219</v>
      </c>
      <c r="J554" s="5">
        <v>7052</v>
      </c>
      <c r="K554" s="5">
        <v>4173</v>
      </c>
      <c r="L554" s="5">
        <v>73</v>
      </c>
      <c r="M554" s="5">
        <v>262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5443</v>
      </c>
      <c r="U554" s="5">
        <v>0</v>
      </c>
    </row>
    <row r="555">
      <c r="A555" s="20" t="s">
        <v>3404</v>
      </c>
      <c r="B555" s="13" t="str">
        <f>HYPERLINK("http://www.wimp.com/snookerplayed/","http://www.wimp.com/snookerplayed/")</f>
        <v>http://www.wimp.com/snookerplayed/</v>
      </c>
      <c r="C555" s="5">
        <v>43</v>
      </c>
      <c r="D555" s="5" t="s">
        <v>219</v>
      </c>
      <c r="E555" s="5" t="s">
        <v>219</v>
      </c>
      <c r="F555" s="5"/>
      <c r="G555" s="5" t="s">
        <v>219</v>
      </c>
      <c r="H555" s="5"/>
      <c r="I555" s="5" t="s">
        <v>219</v>
      </c>
      <c r="J555" s="5">
        <v>5711</v>
      </c>
      <c r="K555" s="5">
        <v>8322</v>
      </c>
      <c r="L555" s="5">
        <v>24</v>
      </c>
      <c r="M555" s="5">
        <v>303</v>
      </c>
      <c r="N555" s="5">
        <v>3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567</v>
      </c>
      <c r="U555" s="5">
        <v>0</v>
      </c>
    </row>
    <row r="556">
      <c r="A556" s="20" t="s">
        <v>3405</v>
      </c>
      <c r="B556" s="13" t="str">
        <f>HYPERLINK("http://www.wimp.com/swimoutside/","http://www.wimp.com/swimoutside/")</f>
        <v>http://www.wimp.com/swimoutside/</v>
      </c>
      <c r="C556" s="5">
        <v>54</v>
      </c>
      <c r="D556" s="5" t="s">
        <v>219</v>
      </c>
      <c r="E556" s="5" t="s">
        <v>219</v>
      </c>
      <c r="F556" s="5"/>
      <c r="G556" s="5" t="s">
        <v>219</v>
      </c>
      <c r="H556" s="5"/>
      <c r="I556" s="5" t="s">
        <v>219</v>
      </c>
      <c r="J556" s="5">
        <v>17761</v>
      </c>
      <c r="K556" s="5">
        <v>20088</v>
      </c>
      <c r="L556" s="5">
        <v>100</v>
      </c>
      <c r="M556" s="5">
        <v>420</v>
      </c>
      <c r="N556" s="5">
        <v>7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</row>
    <row r="557">
      <c r="A557" s="20" t="s">
        <v>3406</v>
      </c>
      <c r="B557" s="13" t="str">
        <f>HYPERLINK("http://www.wimp.com/vendingmachines/","http://www.wimp.com/vendingmachines/")</f>
        <v>http://www.wimp.com/vendingmachines/</v>
      </c>
      <c r="C557" s="5">
        <v>35</v>
      </c>
      <c r="D557" s="5" t="s">
        <v>219</v>
      </c>
      <c r="E557" s="5" t="s">
        <v>219</v>
      </c>
      <c r="F557" s="5"/>
      <c r="G557" s="5" t="s">
        <v>219</v>
      </c>
      <c r="H557" s="5"/>
      <c r="I557" s="5" t="s">
        <v>219</v>
      </c>
      <c r="J557" s="5">
        <v>93</v>
      </c>
      <c r="K557" s="5">
        <v>211</v>
      </c>
      <c r="L557" s="5">
        <v>64</v>
      </c>
      <c r="M557" s="5">
        <v>367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</row>
    <row r="558">
      <c r="A558" s="20" t="s">
        <v>3407</v>
      </c>
      <c r="B558" s="13" t="str">
        <f>HYPERLINK("http://www.wimp.com/moneygo/","http://www.wimp.com/moneygo/")</f>
        <v>http://www.wimp.com/moneygo/</v>
      </c>
      <c r="C558" s="5">
        <v>19</v>
      </c>
      <c r="D558" s="5" t="s">
        <v>219</v>
      </c>
      <c r="E558" s="5" t="s">
        <v>218</v>
      </c>
      <c r="F558" s="5"/>
      <c r="G558" s="5" t="s">
        <v>219</v>
      </c>
      <c r="H558" s="5"/>
      <c r="I558" s="5" t="s">
        <v>219</v>
      </c>
      <c r="J558" s="5">
        <v>17</v>
      </c>
      <c r="K558" s="5">
        <v>59</v>
      </c>
      <c r="L558" s="5">
        <v>85</v>
      </c>
      <c r="M558" s="5">
        <v>642</v>
      </c>
      <c r="N558" s="5">
        <v>11</v>
      </c>
      <c r="O558" s="5">
        <v>1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</row>
    <row r="559">
      <c r="A559" s="20" t="s">
        <v>3408</v>
      </c>
      <c r="B559" s="13" t="str">
        <f>HYPERLINK("http://www.wimp.com/whitepaper/","http://www.wimp.com/whitepaper/")</f>
        <v>http://www.wimp.com/whitepaper/</v>
      </c>
      <c r="C559" s="5">
        <v>31</v>
      </c>
      <c r="D559" s="5" t="s">
        <v>219</v>
      </c>
      <c r="E559" s="5" t="s">
        <v>219</v>
      </c>
      <c r="F559" s="5"/>
      <c r="G559" s="5" t="s">
        <v>219</v>
      </c>
      <c r="H559" s="5"/>
      <c r="I559" s="5" t="s">
        <v>219</v>
      </c>
      <c r="J559" s="5">
        <v>1460</v>
      </c>
      <c r="K559" s="5">
        <v>1888</v>
      </c>
      <c r="L559" s="5">
        <v>24</v>
      </c>
      <c r="M559" s="5">
        <v>85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879</v>
      </c>
      <c r="U559" s="5">
        <v>0</v>
      </c>
    </row>
    <row r="560">
      <c r="A560" s="20" t="s">
        <v>3409</v>
      </c>
      <c r="B560" s="13" t="str">
        <f>HYPERLINK("http://www.wimp.com/nosegroove/","http://www.wimp.com/nosegroove/")</f>
        <v>http://www.wimp.com/nosegroove/</v>
      </c>
      <c r="C560" s="5">
        <v>54</v>
      </c>
      <c r="D560" s="5" t="s">
        <v>219</v>
      </c>
      <c r="E560" s="5" t="s">
        <v>218</v>
      </c>
      <c r="F560" s="5"/>
      <c r="G560" s="5" t="s">
        <v>218</v>
      </c>
      <c r="H560" s="5"/>
      <c r="I560" s="5" t="s">
        <v>219</v>
      </c>
      <c r="J560" s="5">
        <v>593</v>
      </c>
      <c r="K560" s="5">
        <v>699</v>
      </c>
      <c r="L560" s="5">
        <v>162</v>
      </c>
      <c r="M560" s="5">
        <v>1139</v>
      </c>
      <c r="N560" s="5">
        <v>17</v>
      </c>
      <c r="O560" s="5">
        <v>1</v>
      </c>
      <c r="P560" s="5">
        <v>0</v>
      </c>
      <c r="Q560" s="5">
        <v>0</v>
      </c>
      <c r="R560" s="5">
        <v>8</v>
      </c>
      <c r="S560" s="5">
        <v>0</v>
      </c>
      <c r="T560" s="5">
        <v>739</v>
      </c>
      <c r="U560" s="5">
        <v>0</v>
      </c>
    </row>
    <row r="561">
      <c r="A561" s="20" t="s">
        <v>3410</v>
      </c>
      <c r="B561" s="13" t="str">
        <f>HYPERLINK("http://www.wimp.com/lovemarriage/","http://www.wimp.com/lovemarriage/")</f>
        <v>http://www.wimp.com/lovemarriage/</v>
      </c>
      <c r="C561" s="5">
        <v>35</v>
      </c>
      <c r="D561" s="5" t="s">
        <v>219</v>
      </c>
      <c r="E561" s="5" t="s">
        <v>219</v>
      </c>
      <c r="F561" s="5"/>
      <c r="G561" s="5" t="s">
        <v>219</v>
      </c>
      <c r="H561" s="5"/>
      <c r="I561" s="5" t="s">
        <v>219</v>
      </c>
      <c r="J561" s="5">
        <v>283</v>
      </c>
      <c r="K561" s="5">
        <v>1070</v>
      </c>
      <c r="L561" s="5">
        <v>298</v>
      </c>
      <c r="M561" s="5">
        <v>829</v>
      </c>
      <c r="N561" s="5">
        <v>3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</row>
    <row r="562">
      <c r="A562" s="20" t="s">
        <v>3411</v>
      </c>
      <c r="B562" s="13" t="str">
        <f>HYPERLINK("http://www.wimp.com/archives/","http://www.wimp.com/archives/")</f>
        <v>http://www.wimp.com/archives/</v>
      </c>
      <c r="C562" s="5">
        <v>17</v>
      </c>
      <c r="D562" s="5" t="s">
        <v>219</v>
      </c>
      <c r="E562" s="5" t="s">
        <v>219</v>
      </c>
      <c r="F562" s="5"/>
      <c r="G562" s="5" t="s">
        <v>219</v>
      </c>
      <c r="H562" s="5"/>
      <c r="I562" s="5" t="s">
        <v>219</v>
      </c>
      <c r="J562" s="5">
        <v>1</v>
      </c>
      <c r="K562" s="5">
        <v>34</v>
      </c>
      <c r="L562" s="5">
        <v>32</v>
      </c>
      <c r="M562" s="5">
        <v>241</v>
      </c>
      <c r="N562" s="5">
        <v>1</v>
      </c>
      <c r="O562" s="5">
        <v>0</v>
      </c>
      <c r="P562" s="5">
        <v>1</v>
      </c>
      <c r="Q562" s="5">
        <v>1</v>
      </c>
      <c r="R562" s="5">
        <v>0</v>
      </c>
      <c r="S562" s="5">
        <v>0</v>
      </c>
      <c r="T562" s="5">
        <v>0</v>
      </c>
      <c r="U562" s="5">
        <v>0</v>
      </c>
    </row>
    <row r="563">
      <c r="A563" s="20" t="s">
        <v>3412</v>
      </c>
      <c r="B563" s="13" t="str">
        <f>HYPERLINK("http://www.wimp.com/","http://www.wimp.com/")</f>
        <v>http://www.wimp.com/</v>
      </c>
      <c r="C563" s="5">
        <v>28</v>
      </c>
      <c r="D563" s="5" t="s">
        <v>219</v>
      </c>
      <c r="E563" s="5" t="s">
        <v>219</v>
      </c>
      <c r="F563" s="5"/>
      <c r="G563" s="5" t="s">
        <v>219</v>
      </c>
      <c r="H563" s="5"/>
      <c r="I563" s="5" t="s">
        <v>219</v>
      </c>
      <c r="J563" s="5">
        <v>4552</v>
      </c>
      <c r="K563" s="5">
        <v>22879</v>
      </c>
      <c r="L563" s="5">
        <v>96</v>
      </c>
      <c r="M563" s="5">
        <v>620</v>
      </c>
      <c r="N563" s="5">
        <v>2</v>
      </c>
      <c r="O563" s="5">
        <v>1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</row>
    <row r="564">
      <c r="A564" s="20" t="s">
        <v>3413</v>
      </c>
      <c r="B564" s="13" t="str">
        <f>HYPERLINK("http://www.wimp.com/windrobot/","http://www.wimp.com/windrobot/")</f>
        <v>http://www.wimp.com/windrobot/</v>
      </c>
      <c r="C564" s="5">
        <v>21</v>
      </c>
      <c r="D564" s="5" t="s">
        <v>219</v>
      </c>
      <c r="E564" s="5" t="s">
        <v>219</v>
      </c>
      <c r="F564" s="5"/>
      <c r="G564" s="5" t="s">
        <v>219</v>
      </c>
      <c r="H564" s="5"/>
      <c r="I564" s="5" t="s">
        <v>219</v>
      </c>
      <c r="J564" s="5">
        <v>268</v>
      </c>
      <c r="K564" s="5">
        <v>237</v>
      </c>
      <c r="L564" s="5">
        <v>22</v>
      </c>
      <c r="M564" s="5">
        <v>143</v>
      </c>
      <c r="N564" s="5">
        <v>1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</row>
    <row r="565">
      <c r="A565" s="20" t="s">
        <v>3414</v>
      </c>
      <c r="B565" s="13" t="str">
        <f>HYPERLINK("http://www.wimp.com/deadliesthamburger/","http://www.wimp.com/deadliesthamburger/")</f>
        <v>http://www.wimp.com/deadliesthamburger/</v>
      </c>
      <c r="C565" s="5">
        <v>30</v>
      </c>
      <c r="D565" s="5" t="s">
        <v>219</v>
      </c>
      <c r="E565" s="5" t="s">
        <v>219</v>
      </c>
      <c r="F565" s="5"/>
      <c r="G565" s="5" t="s">
        <v>219</v>
      </c>
      <c r="H565" s="5"/>
      <c r="I565" s="5" t="s">
        <v>219</v>
      </c>
      <c r="J565" s="5">
        <v>504</v>
      </c>
      <c r="K565" s="5">
        <v>1748</v>
      </c>
      <c r="L565" s="5">
        <v>3</v>
      </c>
      <c r="M565" s="5">
        <v>58</v>
      </c>
      <c r="N565" s="5">
        <v>1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68</v>
      </c>
      <c r="U565" s="5">
        <v>0</v>
      </c>
    </row>
    <row r="566">
      <c r="A566" s="20" t="s">
        <v>3415</v>
      </c>
      <c r="B566" s="13" t="str">
        <f>HYPERLINK("http://www.wimp.com/electricmulticopter/","http://www.wimp.com/electricmulticopter/")</f>
        <v>http://www.wimp.com/electricmulticopter/</v>
      </c>
      <c r="C566" s="5">
        <v>58</v>
      </c>
      <c r="D566" s="5" t="s">
        <v>219</v>
      </c>
      <c r="E566" s="5" t="s">
        <v>219</v>
      </c>
      <c r="F566" s="5"/>
      <c r="G566" s="5" t="s">
        <v>219</v>
      </c>
      <c r="H566" s="5"/>
      <c r="I566" s="5" t="s">
        <v>219</v>
      </c>
      <c r="J566" s="5">
        <v>199</v>
      </c>
      <c r="K566" s="5">
        <v>211</v>
      </c>
      <c r="L566" s="5">
        <v>2</v>
      </c>
      <c r="M566" s="5">
        <v>23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</row>
    <row r="567">
      <c r="A567" s="20" t="s">
        <v>3416</v>
      </c>
      <c r="B567" s="13" t="str">
        <f>HYPERLINK("http://www.wimp.com/happiestdj/","http://www.wimp.com/happiestdj/")</f>
        <v>http://www.wimp.com/happiestdj/</v>
      </c>
      <c r="C567" s="5">
        <v>22</v>
      </c>
      <c r="D567" s="5" t="s">
        <v>219</v>
      </c>
      <c r="E567" s="5" t="s">
        <v>219</v>
      </c>
      <c r="F567" s="5"/>
      <c r="G567" s="5" t="s">
        <v>219</v>
      </c>
      <c r="H567" s="5"/>
      <c r="I567" s="5" t="s">
        <v>219</v>
      </c>
      <c r="J567" s="5">
        <v>2577</v>
      </c>
      <c r="K567" s="5">
        <v>4908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</row>
    <row r="568">
      <c r="A568" s="20" t="s">
        <v>3417</v>
      </c>
      <c r="B568" s="13" t="str">
        <f>HYPERLINK("http://www.wimp.com/pickuptruck/","http://www.wimp.com/pickuptruck/")</f>
        <v>http://www.wimp.com/pickuptruck/</v>
      </c>
      <c r="C568" s="5">
        <v>31</v>
      </c>
      <c r="D568" s="5" t="s">
        <v>219</v>
      </c>
      <c r="E568" s="5" t="s">
        <v>219</v>
      </c>
      <c r="F568" s="5"/>
      <c r="G568" s="5" t="s">
        <v>219</v>
      </c>
      <c r="H568" s="5"/>
      <c r="I568" s="5" t="s">
        <v>219</v>
      </c>
      <c r="J568" s="5">
        <v>580</v>
      </c>
      <c r="K568" s="5">
        <v>1286</v>
      </c>
      <c r="L568" s="5">
        <v>79</v>
      </c>
      <c r="M568" s="5">
        <v>416</v>
      </c>
      <c r="N568" s="5">
        <v>2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571</v>
      </c>
      <c r="U568" s="5">
        <v>0</v>
      </c>
    </row>
    <row r="569">
      <c r="A569" s="20" t="s">
        <v>3418</v>
      </c>
      <c r="B569" s="13" t="str">
        <f>HYPERLINK("http://www.wimp.com/footballmistake/","http://www.wimp.com/footballmistake/")</f>
        <v>http://www.wimp.com/footballmistake/</v>
      </c>
      <c r="C569" s="5">
        <v>30</v>
      </c>
      <c r="D569" s="5" t="s">
        <v>219</v>
      </c>
      <c r="E569" s="5" t="s">
        <v>219</v>
      </c>
      <c r="F569" s="5"/>
      <c r="G569" s="5" t="s">
        <v>219</v>
      </c>
      <c r="H569" s="5"/>
      <c r="I569" s="5" t="s">
        <v>219</v>
      </c>
      <c r="J569" s="5">
        <v>39</v>
      </c>
      <c r="K569" s="5">
        <v>131</v>
      </c>
      <c r="L569" s="5">
        <v>6</v>
      </c>
      <c r="M569" s="5">
        <v>28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1655</v>
      </c>
      <c r="U569" s="5">
        <v>0</v>
      </c>
    </row>
    <row r="570">
      <c r="A570" s="20" t="s">
        <v>3419</v>
      </c>
      <c r="B570" s="13" t="str">
        <f>HYPERLINK("http://www.wimp.com/fishrisk/","http://www.wimp.com/fishrisk/")</f>
        <v>http://www.wimp.com/fishrisk/</v>
      </c>
      <c r="C570" s="5">
        <v>39</v>
      </c>
      <c r="D570" s="5" t="s">
        <v>219</v>
      </c>
      <c r="E570" s="5" t="s">
        <v>218</v>
      </c>
      <c r="F570" s="5"/>
      <c r="G570" s="5" t="s">
        <v>219</v>
      </c>
      <c r="H570" s="5"/>
      <c r="I570" s="5" t="s">
        <v>219</v>
      </c>
      <c r="J570" s="5">
        <v>6</v>
      </c>
      <c r="K570" s="5">
        <v>16</v>
      </c>
      <c r="L570" s="5">
        <v>157</v>
      </c>
      <c r="M570" s="5">
        <v>726</v>
      </c>
      <c r="N570" s="5">
        <v>7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278</v>
      </c>
      <c r="U570" s="5">
        <v>0</v>
      </c>
    </row>
    <row r="571">
      <c r="A571" s="20" t="s">
        <v>3420</v>
      </c>
      <c r="B571" s="13" t="str">
        <f>HYPERLINK("http://www.wimp.com/xiongear/","http://www.wimp.com/xiongear/")</f>
        <v>http://www.wimp.com/xiongear/</v>
      </c>
      <c r="C571" s="5">
        <v>74</v>
      </c>
      <c r="D571" s="5" t="s">
        <v>219</v>
      </c>
      <c r="E571" s="5" t="s">
        <v>219</v>
      </c>
      <c r="F571" s="5"/>
      <c r="G571" s="5" t="s">
        <v>219</v>
      </c>
      <c r="H571" s="5"/>
      <c r="I571" s="5" t="s">
        <v>219</v>
      </c>
      <c r="J571" s="5">
        <v>513</v>
      </c>
      <c r="K571" s="5">
        <v>1124</v>
      </c>
      <c r="L571" s="5">
        <v>5</v>
      </c>
      <c r="M571" s="5">
        <v>25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</row>
    <row r="572">
      <c r="A572" s="20" t="s">
        <v>3421</v>
      </c>
      <c r="B572" s="13" t="str">
        <f>HYPERLINK("http://www.wimp.com/youcan/","http://www.wimp.com/youcan/")</f>
        <v>http://www.wimp.com/youcan/</v>
      </c>
      <c r="C572" s="5">
        <v>38</v>
      </c>
      <c r="D572" s="5" t="s">
        <v>219</v>
      </c>
      <c r="E572" s="5" t="s">
        <v>219</v>
      </c>
      <c r="F572" s="5"/>
      <c r="G572" s="5" t="s">
        <v>219</v>
      </c>
      <c r="H572" s="5"/>
      <c r="I572" s="5" t="s">
        <v>219</v>
      </c>
      <c r="J572" s="5">
        <v>224</v>
      </c>
      <c r="K572" s="5">
        <v>500</v>
      </c>
      <c r="L572" s="5">
        <v>3</v>
      </c>
      <c r="M572" s="5">
        <v>39</v>
      </c>
      <c r="N572" s="5">
        <v>7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</row>
    <row r="573">
      <c r="A573" s="20" t="s">
        <v>3422</v>
      </c>
      <c r="B573" s="13" t="str">
        <f>HYPERLINK("http://www.wimp.com/wowsjudges/","http://www.wimp.com/wowsjudges/")</f>
        <v>http://www.wimp.com/wowsjudges/</v>
      </c>
      <c r="C573" s="5">
        <v>62</v>
      </c>
      <c r="D573" s="5" t="s">
        <v>219</v>
      </c>
      <c r="E573" s="5" t="s">
        <v>219</v>
      </c>
      <c r="F573" s="5"/>
      <c r="G573" s="5" t="s">
        <v>219</v>
      </c>
      <c r="H573" s="5"/>
      <c r="I573" s="5" t="s">
        <v>219</v>
      </c>
      <c r="J573" s="5">
        <v>5069</v>
      </c>
      <c r="K573" s="5">
        <v>3624</v>
      </c>
      <c r="L573" s="5">
        <v>10</v>
      </c>
      <c r="M573" s="5">
        <v>105</v>
      </c>
      <c r="N573" s="5">
        <v>1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</row>
    <row r="574">
      <c r="A574" s="20" t="s">
        <v>3423</v>
      </c>
      <c r="B574" s="13" t="str">
        <f>HYPERLINK("http://www.wimp.com/hockeyplayer/","http://www.wimp.com/hockeyplayer/")</f>
        <v>http://www.wimp.com/hockeyplayer/</v>
      </c>
      <c r="C574" s="5">
        <v>68</v>
      </c>
      <c r="D574" s="5" t="s">
        <v>219</v>
      </c>
      <c r="E574" s="5" t="s">
        <v>219</v>
      </c>
      <c r="F574" s="5"/>
      <c r="G574" s="5" t="s">
        <v>219</v>
      </c>
      <c r="H574" s="5"/>
      <c r="I574" s="5" t="s">
        <v>219</v>
      </c>
      <c r="J574" s="5">
        <v>237</v>
      </c>
      <c r="K574" s="5">
        <v>600</v>
      </c>
      <c r="L574" s="5">
        <v>70</v>
      </c>
      <c r="M574" s="5">
        <v>443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</row>
  </sheetData>
  <autoFilter ref="A1:U574">
    <filterColumn colId="0">
      <filters>
        <filter val="Can you keep up with a marathon runner for 60 feet? "/>
        <filter val="Sebastian Vettel's incredible four-second pit stop at the 2011 Malaysian F1 GP."/>
        <filter val="Musical tesla coils play intro to 2001: A Space Odyssey. "/>
        <filter val="Flight of the bumblebee on 101 bottles.  "/>
        <filter val="2012: Where on Earth is Matt?  "/>
        <filter val="How Pixar nearly deleted Toy Story 2 before its release. "/>
        <filter val="Fire truck drives through an 11-foot flood.  "/>
        <filter val="15,000 people sing at a Latvian song and dance festival. "/>
        <filter val="Mother stays calm during 9.0 earthquake in Japan to comfort her child."/>
        <filter val="Living in a tiny 140-square-foot house.  "/>
        <filter val="100 years of IBM.  "/>
        <filter val="The Propeller Clock: Made of 33 LEDs and an HDD motor. "/>
        <filter val="Frozen's &quot;Let It Go&quot; sung in 25 different languages. "/>
        <filter val="1951: Aerial view of an atomic bomb explosion in Nevada. "/>
        <filter val="Best cosplay ever: Yip Yip Martians at DragonCon 2011. "/>
        <filter val="Map of Europe: 1000 AD to present day.  "/>
        <filter val="Jaguar's new hybrid supercar C-X75 goes from 0 to 100 mph in 6 seconds."/>
        <filter val="10 amazing ways to stop overeating.  "/>
        <filter val="Man films himself annually for 35 years and made a video going backwards to 1977."/>
        <filter val="1972: Olga Korbut on the uneven bars.  "/>
        <filter val="Mash-up: Tap Dance vs. 50 Cent.  "/>
        <filter val="Starts Slow: Animation of all nuclear explosions from 1945 - 1998"/>
        <filter val="10-year-old boy uses marines to save landlocked cars. "/>
        <filter val="3D Particle Test: A cool visualization of electronic music. "/>
        <filter val="Gorbachev brings a new age of openness to the USSR in the mid to late 80s."/>
        <filter val="2057: Future of human civilization.  "/>
        <filter val="Cockpit View: C-130J &quot;Super&quot; Hercules at Paris Air Show 2011."/>
        <filter val="3D printed salsa dancing tarantula.  "/>
        <filter val="2010 NYC Marathon: Runners.  "/>
        <filter val="Watch From 1:55: Space shuttle launch from the perspective of a solid rocket booster after detachment."/>
        <filter val="1950s fifth wheel parking concept.  "/>
        <filter val="16-year-old builds his own home.  "/>
        <filter val="Today Show in January 1994: What is the Internet? "/>
        <filter val="Amazing table tennis shot at the London 2012 Paralympic Games."/>
        <filter val="1990: This guy is 100% boss.  "/>
        <filter val="Timelapse: Boeing 747 paint job.  "/>
        <filter val="&quot;Audacious Visions&quot; by Neil deGrasse Tyson.  "/>
        <filter val="&quot;Tiger Rag&quot; performed on a homemade Callioforte instrument. "/>
        <filter val="A clever way to open a bag of snacks.  "/>
        <filter val="A bearded man with a very deep voice speaks Old Norse. "/>
        <filter val="A British study on why people are afraid of technology. "/>
        <filter val="A cat does not like to be touched by a dog.  "/>
        <filter val="Dear Canada, sorry we ever doubted you.  "/>
        <filter val="A different, heart warming side of the Egyptian protests. "/>
        <filter val="A family man.  "/>
        <filter val="A four foot concrete wall is no match for this Unimog. "/>
        <filter val="A great car for parking on Mars.  "/>
        <filter val="A Life On Facebook: Story of a man told through Facebook's interface."/>
        <filter val="A miniature car chase.  "/>
        <filter val="A new concrete tent that can be erected quickly.  "/>
        <filter val="A random ball pit and two complete strangers.  "/>
        <filter val="A robot that flies like a bird.  "/>
        <filter val="A small gesture can mean a lot.  "/>
        <filter val="A spider sitting on a weather camera catches the weather forecaster off guard."/>
        <filter val="A tribute to the victims of 9/11.  "/>
        <filter val="A unique cover of &quot;Titanium&quot; by Christina Grimmie. "/>
        <filter val="A unique way to get people to adopt dogs.  "/>
        <filter val="A very impressive bike ride.  "/>
        <filter val="A waitress gets a huge surprise after helping furloughed military members."/>
        <filter val="Aborted landing on a Russian carrier.  "/>
        <filter val="Acapella group sings the Christmas classic &quot;Little Drummer Boy&quot;."/>
        <filter val="Act of sportsmanship gives Texas high schooler a shot at glory."/>
        <filter val="Adele portrait by Hong Yi.  "/>
        <filter val="Adorable girl grateful for the things in her life.  "/>
        <filter val="Afghanistan's girl skaters.  "/>
        <filter val="African aircraft test flight.  "/>
        <filter val="Air New Zealand's &quot;Hobbit&quot; themed commercial.  "/>
        <filter val="Al Jazeera investigates fraud and corruption in the US pharmaceutical industry."/>
        <filter val="All this dog needed was a hug.  "/>
        <filter val="Amazing glass artist.  "/>
        <filter val="Amazing Linux commercial.  "/>
        <filter val="Amazing mind reader reveals his 'gift'.  "/>
        <filter val="Amazing musical duo.  "/>
        <filter val="Amazing NASA diversion landing system.  "/>
        <filter val="American Chopper vs. The Metric System: Why mechanics should not work in inches."/>
        <filter val="An Asian twist on Bluegrass music.  "/>
        <filter val="An entire team of teenage football players does something unexpected."/>
        <filter val="Ants create a lifeboat in the Amazon Jungle.  "/>
        <filter val="Arnold Schwarzenegger on obesity.  "/>
        <filter val="As close as you will get to seeing dinosaurs until they clone them."/>
        <filter val="Astounding footage from above the volcanic crater in Iceland. "/>
        <filter val="Astronaut Charles Duke attempts to pick up a hammer on the Moon."/>
        <filter val="Astronaut Chris Hadfield aboard the ISS sings a collaboration with the Barenaked Ladies."/>
        <filter val="Astronaut risks life to bring Moon pimples together. "/>
        <filter val="Augmented reality sandbox with real-time water flow simulation."/>
        <filter val="Australians Surveyed: How long does it take for the Earth to go around the Sun?"/>
        <filter val="Awe inspiring video of the final Atlantis mission.  "/>
        <filter val="Awesome dance flashmob.  "/>
        <filter val="Aziz Ansari explaining his encounter with 50 Cent. "/>
        <filter val="Baby does the cutest thing when kissed.  "/>
        <filter val="Baby elephant tries to wake up sleeping dog.  "/>
        <filter val="Baby loves to see mom, but can't stay awake.  "/>
        <filter val="Baby micro pig gets a bath.  "/>
        <filter val="Baby otter squeaks when introduced to water.  "/>
        <filter val="Baby panda's great escape.  "/>
        <filter val="Baby sea lion is too tired.  "/>
        <filter val="Baby upset it's not a single lady.  "/>
        <filter val="Back to the Future optical illusion.  "/>
        <filter val="Backyard track jump transfer…"/>
        <filter val="Barbershop quartet puts on a show while on vacation in Disneyland."/>
        <filter val="Barcelona: Footage from 1908.  "/>
        <filter val="Barge has a unique way of unloading cargo.  "/>
        <filter val="Baseball team makes rain delay fun.  "/>
        <filter val="Beautiful nano details of our world.  "/>
        <filter val="Beep Baseball: Baseball for the blind and visually impaired. "/>
        <filter val="Beers filling up through the bottom of the cup.  "/>
        <filter val="Beijing, China: What one girl does when it's hard to find parking."/>
        <filter val="Bicycle riding robot.  "/>
        <filter val="Big alligator squashes watermelon like a grape.  "/>
        <filter val="Biggest bicycle jump into a lake.  "/>
        <filter val="Bike handling skills by James White.  "/>
        <filter val="Bill Bailey's duelling sitars.  "/>
        <filter val="Bill Nye was the best.  "/>
        <filter val="Bird feeds dog noodles.  "/>
        <filter val="Blacktip reef shark attack on fish shoal at Maldives Kuredu Island."/>
        <filter val="Blade sharpener infomercial fail, look for it…"/>
        <filter val="Bob Marley gets reincarnated on the Dutch version of The Voice."/>
        <filter val="Bob Ross's protege: His son Steve.  "/>
        <filter val="Boy mirrors Swedish guard.  "/>
        <filter val="Boyce Avenue and Bea Miller cover Katy Perry's &quot;Roar&quot;. "/>
        <filter val="Brad Kremer: A time lapse journey through Japan. "/>
        <filter val="Bride tears it up on the drums.  "/>
        <filter val="Bullied teen sings her heart out on The X Factor.  "/>
        <filter val="Can't stop giggling.  "/>
        <filter val="Carl Sagan explains the pioneers of science.  "/>
        <filter val="Carp under the ice.  "/>
        <filter val="Cat and owl are best friends.  "/>
        <filter val="Cat makes epic attempt not to care about turtle.  "/>
        <filter val="Cat with a sombrero rides on the back of a bicycle. "/>
        <filter val="Cat: &quot;Turn it off, stop dancing&quot;.  "/>
        <filter val="Cats scream yawns.  "/>
        <filter val="Cell phone fighting.  "/>
        <filter val="Chatroulette: Batman vs. Random Couple.  "/>
        <filter val="Cheerleader gets saved.  "/>
        <filter val="Child gives an encouraging message to a boy waiting for a kidney."/>
        <filter val="Parrot AR.Drone: Coolest iPhone accessory ever? "/>
        <filter val="Chinook helicopter on a recovery mission.  "/>
        <filter val="Chocolate Lab puppy surfs down the stairs.  "/>
        <filter val="Ever seen a nature timelapse like this?  "/>
        <filter val="Climbing without a rope: Alex Honnold.  "/>
        <filter val="Close-up magician Michael Vincent attempts to fool Penn and Teller."/>
        <filter val="Clucking cover of &quot;Some Nights&quot; by Jimmy Fallon, Amy Poehler and Michael Buble."/>
        <filter val="Coffee art.  "/>
        <filter val="Computer programmer teaches a homeless man to code. "/>
        <filter val="Confused boxer puppy baffled by phone.  "/>
        <filter val="Confused little girl meets her dad's twin for the first time. "/>
        <filter val="Construction worker sings Frank Sinatra at Second Avenue subway project in NYC."/>
        <filter val="Cool diver trick.  "/>
        <filter val="Corgi wants to get vacuumed.  "/>
        <filter val="Cotton ball doggy.  "/>
        <filter val="Cover of &quot;Let It Be&quot; by Connie Talbot.  "/>
        <filter val="Crazy Russian water ride.  "/>
        <filter val="Crazy things done to create pizza ads.  "/>
        <filter val="Crow adopts cat.  "/>
        <filter val="Cruise ship in extremely rough sea.  "/>
        <filter val="Ever wondered what it would be like to share a name with a superstar?"/>
        <filter val="Dad makes an ice cream truck Halloween costume for son who uses a wheelchair."/>
        <filter val="Daft Punk's &quot;Get Lucky&quot; gets covered in Mario Paint. "/>
        <filter val="Dairy Queen manager does a good deed for blind customer. "/>
        <filter val="Dancing panda.  "/>
        <filter val="Dare you not to shed a tear.  "/>
        <filter val="Darth Vader speed painting by Jordan Conlin.  "/>
        <filter val="Data: It is a beard Geordi, a fine, full, dignified beard. "/>
        <filter val="One-manned flying machine that never caught on for some reason."/>
        <filter val="Deer blown to safety.  "/>
        <filter val="Did you know bullwhips were this versatile?  "/>
        <filter val="Didga the cat pulls off some skateboard tricks.  "/>
        <filter val="Difference between American and British culture.  "/>
        <filter val="Does a raisin go up and down in champagne?  "/>
        <filter val="Dog defends home against thief.  "/>
        <filter val="Dog knows the difference between a bath and a walk. "/>
        <filter val="Dogs shake themselves dry in slow motion.  "/>
        <filter val="Don't argue with an ibex goat.  "/>
        <filter val="Don't blink while watching this fight.  "/>
        <filter val="Guy learns to dance in a year.  "/>
        <filter val="Dramatic lipsync of the song &quot;I Put a Spell on You&quot;. "/>
        <filter val="Drifting cats.  "/>
        <filter val="Drummer vs. Street Drummer.  "/>
        <filter val="Elephant and dog are best friends.  "/>
        <filter val="Emotional baby is moved to tears by mom's singing. "/>
        <filter val="Epic convocation speech to freshmen at Georgia Tech. "/>
        <filter val="If you have ever been in doubt…"/>
        <filter val="Have you ever seen the real Elmo?  "/>
        <filter val="The coolest or the most worthless invention ever created? "/>
        <filter val="Every kind of wall flip.  "/>
        <filter val="Peanut, a cute Golden Retriever puppy, told to 'leave it'. "/>
        <filter val="Perhaps one of the best anti-smoking ads ever created. "/>
        <filter val="North Pole: One week of never ending sun.  "/>
        <filter val="Excited otters.  "/>
        <filter val="Experiment: What happens when a dump truck going 50mph hits a military-grade concrete barrier?"/>
        <filter val="Experiments that point to a new understanding of cancer. "/>
        <filter val="Extraordinary toroidal vortices produced by dolphins, humpback whales and volcanoes."/>
        <filter val="Family receives a pleasant surprise during a college football game."/>
        <filter val="Fan interrupts wrestler.  "/>
        <filter val="Paraplegic throws first ever sit ski backflip.  "/>
        <filter val="Fat cat.  "/>
        <filter val="Father and son super selfie.  "/>
        <filter val="Father covers &quot;Let It Be&quot; to raise money for his one-year-old son diagnosed with cancer."/>
        <filter val="Felix Baumgartner's free fall from the edge of space. "/>
        <filter val="Filling a water heater with instant coffee.  "/>
        <filter val="Finally, a short but informative video explaining the oil spill. "/>
        <filter val="Fire truck makes slip and slide super fun.  "/>
        <filter val="First scientifically confirmed poisonous bird.  "/>
        <filter val="Five times fourteen equals twenty-five.  "/>
        <filter val="Flash flood in Toowoomba, Australia on January 10, 2011. "/>
        <filter val="Flash mob in the Copenhagen Metro.  "/>
        <filter val="Flat front flip on a scooter.  "/>
        <filter val="Flipbook Animation: Sonic the Hedgehog 3.  "/>
        <filter val="Flower boy turned down.  "/>
        <filter val="Fluffy kitten is confused.  "/>
        <filter val="Flying lawn mower.  "/>
        <filter val="Football player makes the worst error in history.  "/>
        <filter val="Football players practice their drills with toys.  "/>
        <filter val="Formula One onboard lap in Monaco.  "/>
        <filter val="Fountains of Bellagio: Time to Say Goodbye.  "/>
        <filter val="Four pro golfers go clay pigeon shooting... but with their clubs and a golf ball."/>
        <filter val="Freaky cat.  "/>
        <filter val="Fully functional wooden motorcycle.  "/>
        <filter val="Funny mineral water prank.  "/>
        <filter val="Generous boy gives away his baseball to another little boy. "/>
        <filter val="Giant excavated ant colony reveals marvellous wonder. "/>
        <filter val="Giant ice sculpture collapses.  "/>
        <filter val="Giant panda enjoys epic snow fall.  "/>
        <filter val="Giant seagull.  "/>
        <filter val="Girl can say any word backwards in seconds.  "/>
        <filter val="Girl impresses Simon Cowell.  "/>
        <filter val="Goat yelling like man.  "/>
        <filter val="Goats that cheat death: Survival abilities of the Ibex. "/>
        <filter val="Godzilla roar is actually a leather glove being dragged down the strings of a bass."/>
        <filter val="Good boy.  "/>
        <filter val="Gordon Ramsay loses an onion cutting contest to a prison inmate and offers him a job."/>
        <filter val="Gordon Ramsay: How to chop an onion.  "/>
        <filter val="Greatest dive in history.  "/>
        <filter val="Greatest enemy: Ego.  "/>
        <filter val="Ever seen fungi grow like this?  "/>
        <filter val="Greetings from Chuck: The most epic Christmas splits. "/>
        <filter val="Guitar duo.  "/>
        <filter val="Guitar percussion cover of Michael Jackson's &quot;Black or White&quot;. "/>
        <filter val="Guy explains imperial measurements to &quot;prove&quot; how logical they are."/>
        <filter val="Guy stacks 3,118 coins on a single dime.  "/>
        <filter val="Guy does amazing tricks with a deck of cards.  "/>
        <filter val="This guy is insane: Former child soldier helps clear landmines in Cambodia."/>
        <filter val="Guy comes up with an unusual but cool way to get a job. "/>
        <filter val="Guy makes song from Windows XP error messages. "/>
        <filter val="Don't take your eyes off the guy in the white hat.  "/>
        <filter val="Guy sings &quot;Build Me Up Buttercup&quot; with strangers on the highway."/>
        <filter val="Just a guy with a pen.  "/>
        <filter val="Redman: The best cribs episode ever.  "/>
        <filter val="Fastest bike change ever.  "/>
        <filter val="Have you ever heard a raven speak?  "/>
        <filter val="Helmet cam from an unconscious skydiver being rescued mid-air."/>
        <filter val="Hero dog tries to help wounded dog.  "/>
        <filter val="Hero saves man who falls on railway tracks.  "/>
        <filter val="Hidden Camera Prank: Mannequin comes to life.  "/>
        <filter val="Hide and seek from a toddler's point of view.  "/>
        <filter val="High diving giraffes.  "/>
        <filter val="High five for first kiss.  "/>
        <filter val="High-rise controlled demolition in Germany.  "/>
        <filter val="High-speed robotic hands.  "/>
        <filter val="Highly unusual: Cat showers self in bathroom sink. "/>
        <filter val="Hippo that lives in a house.  "/>
        <filter val="Hockey player throws stick blindly backwards into teammate's hands."/>
        <filter val="Homemade tomato sauce.  "/>
        <filter val="How a differential gear works.  "/>
        <filter val="How a skier froze to death and lived.  "/>
        <filter val="How an engineer repaired his own heart.  "/>
        <filter val="How dogs and cats teach their offspring to use the stairs. "/>
        <filter val="How encryption works in your web browser.  "/>
        <filter val="How far away is the Moon?  "/>
        <filter val="How ink is made.  "/>
        <filter val="How plastic bottles can lighten up the darkness.  "/>
        <filter val="How simple ideas lead to scientific discoveries.  "/>
        <filter val="How the &quot;Inception&quot; score's main song was constructed. "/>
        <filter val="How the Dutch got their cycle paths.  "/>
        <filter val="How the Internet works.  "/>
        <filter val="How to buy a car.  "/>
        <filter val="How to choose strong passwords.  "/>
        <filter val="How to clear snow off a roof.  "/>
        <filter val="How to create chocolate out of nothing.  "/>
        <filter val="How to fold a fitted sheet.  "/>
        <filter val="How to patch a hole in the wall.  "/>
        <filter val="How to sharpen your knife with a cup.  "/>
        <filter val="How to solve a slow walking problem.  "/>
        <filter val="How to tell which dog got into the trash.  "/>
        <filter val="How Twitter and Facebook can make history.  "/>
        <filter val="Human powered helicopter flies for 40 seconds just by pedaling hands and feet."/>
        <filter val="Hungarian music video shows the impact of Photoshop. "/>
        <filter val="Husband takes pictures in a tutu in order to support his wife with cancer."/>
        <filter val="I had a black dog, his name was Depression.  "/>
        <filter val="Greatest fan escape ever: Astros game on May 13, 2011. "/>
        <filter val="Impressive brick carrier in Bangladesh.  "/>
        <filter val="Impressive excavator skills.  "/>
        <filter val="Impressive off the wall shot at British Open 2010.  "/>
        <filter val="Indian pole gymnastics.  "/>
        <filter val="Information overload, or is it obesity?  "/>
        <filter val="Insane stick balancing art.  "/>
        <filter val="Inside the control room at the NFL.  "/>
        <filter val="Internet musicians make symphony.  "/>
        <filter val="Intoxicated man tries walking to work.  "/>
        <filter val="Invisible bump prank.  "/>
        <filter val="Is the Woody doll's voice really Tom Hanks?  "/>
        <filter val="ISS: Shuttle flips so it can be inspected for damage during liftoff."/>
        <filter val="It could just be a coincidence.  "/>
        <filter val="It just takes me a little longer.  "/>
        <filter val="It's mind-blowing how realistic this chip bag looks.  "/>
        <filter val="Jackie Chan's powerful finesse.  "/>
        <filter val="James Hill plays the ukulele with chopsticks and a comb. "/>
        <filter val="Janitor's Revenge: How to annoy people when it snows. "/>
        <filter val="Japan: Night at the museum.  "/>
        <filter val="Japanese Navy Recruitment vs. US Navy Recruitment. "/>
        <filter val="Japanese troupe &quot;Enra&quot; combines dance and light. "/>
        <filter val="Jason Alexander teaches Larry David how to play George Costanza."/>
        <filter val="Jerry has been working on the same map for about 50 years. "/>
        <filter val="John Williams, composer of all six &quot;Star Wars&quot; films, returns for Episode VII."/>
        <filter val="Journey of the guitar solo through time.  "/>
        <filter val="Guy makes a simple, cool trumpet.  "/>
        <filter val="Guy chases his dog &quot;Fenton&quot; as dog chases after deer at a park."/>
        <filter val="Just a guy whistling on a talk show…"/>
        <filter val="Just a lizard playing video games.  "/>
        <filter val="Just give it more gas.  "/>
        <filter val="Justin Bieber: Literary genius.  "/>
        <filter val="Katy Perry performs a duet with a girl with autism.  "/>
        <filter val="Ken Griffey Jr. takes away an out from his father.  "/>
        <filter val="Kid calls 911 for help with math homework.  "/>
        <filter val="Kid invents sandless sandbags for disaster relief.  "/>
        <filter val="Kim Peek: The real Rain Man.  "/>
        <filter val="Kitten and parakeet are best friends.  "/>
        <filter val="Kitten relaxes in a glass bowl.  "/>
        <filter val="Kitten tries to wake his friend.  "/>
        <filter val="Kitty massage.  "/>
        <filter val="Kitty vs. Robot.  "/>
        <filter val="Klepto Manta mugs cameraman.  "/>
        <filter val="Leaping shampoo, otherwise known as the Kaye effect. "/>
        <filter val="Learning from a barefoot movement.  "/>
        <filter val="Levitation physics.  "/>
        <filter val="Life-like Nao humanoid robot with a bit of sense of humor. "/>
        <filter val="Life-sized Lego car powered by air.  "/>
        <filter val="Lightning strike up close.  "/>
        <filter val="Lights, camera, grizzly bear…"/>
        <filter val="Lioness stays calm with her cubs in his presence.  "/>
        <filter val="Lithuanian mayor's idea to reduce the number of illegally parked cars, this is staged."/>
        <filter val="Living room inside an elevator' prank by Remi Gaillard. "/>
        <filter val="Longboarding just got cooler.  "/>
        <filter val="Louis Armstrong: La Vie en Rose.  "/>
        <filter val="Lufthansa: Pillow fight breaks out on airplane.  "/>
        <filter val="Luna, a wild orca boy, tries to communicate with humans by imitating their boat's motor."/>
        <filter val="Lytro: A new way to take photos.  "/>
        <filter val="Macy's Fourth of July fireworks in New York City recorded "/>
        <filter val="Magnificent sand artist: Peter Donnelly.  "/>
        <filter val="Making a railroad spike into a precision cutting instrument using just a few tools."/>
        <filter val="Man builds suitcase that doubles as a car.  "/>
        <filter val="Man buys gas for 80 strangers.  "/>
        <filter val="Man finds dead Asian Giant Hornet and gives a basic overview about it."/>
        <filter val="Man reinvents the art of juggling.  "/>
        <filter val="Man reunites with Gorilla he raised as his son.  "/>
        <filter val="Man throws a handcrafted Batman boomerang.  "/>
        <filter val="Man travels from Alaska to South America on a motorcycle and films it all."/>
        <filter val="Manatee face smoosh.  "/>
        <filter val="Manhattan: Mark Malkoff asks volunteers to carry him. "/>
        <filter val="McDonald's drive-thru worker sounds like a voice recording. "/>
        <filter val="Meet Mr. Snow White.  "/>
        <filter val="Men in film history.  "/>
        <filter val="Mental photo card trick.  "/>
        <filter val="Mickey Mouse accepts breakdancing challenge from kid. "/>
        <filter val="Milk trick.  "/>
        <filter val="MIT's Seaswarm: Nano tech fabric carried by self-powered robots can clean oil from water."/>
        <filter val="Monkey man.  "/>
        <filter val="Monkey teaches human how to crush leaves.  "/>
        <filter val="Best cosplay ever of those inflatable stick figures outside car dealerships."/>
        <filter val="Motherly cat adopts ducklings after giving birth to kittens. "/>
        <filter val="Motorcycle pulls tablecloth out from under place-settings. "/>
        <filter val="Mouse curls up with a sleepy kitty.  "/>
        <filter val="Mudskipper: A fish that can live outside of the water. "/>
        <filter val="Mushrooms that taste like bacon.  "/>
        <filter val="Music session in a living room.  "/>
        <filter val="NASCAR up close.  "/>
        <filter val="Neil deGrasse Tyson talks asteroid physics with a nine-year-old."/>
        <filter val="Neil deGrasse Tyson: Maybe we're not as smart as we think we are."/>
        <filter val="Nelson Mandela story retold with social media.  "/>
        <filter val="New invention basically turns guitar strings into piano keys. "/>
        <filter val="New way to stop babies from crying.  "/>
        <filter val="News autotuned.  "/>
        <filter val="Nice wall-climbing baseball catch.  "/>
        <filter val="Nico Di Mattia: Speed painting Megan Fox in Photoshop. "/>
        <filter val="Cutest monkey ever.  "/>
        <filter val="Obama does play-by-play at basketball game.  "/>
        <filter val="Obama Presidential Seal falls off during speech.  "/>
        <filter val="Officer Donnie Williams tears up the course at the Grand Prairie Police Motorcycle Rodeo."/>
        <filter val="Old truck has some speed.  "/>
        <filter val="One of the best Christmas advertisements of all time. "/>
        <filter val="One of the greatest car stunts captured on film ruined by a horrible sound effect."/>
        <filter val="Ever wonder how directors decide to film something? "/>
        <filter val="Optical illusion: Impossible motion.  "/>
        <filter val="Other than fast cars, Paul Walker should be remembered for this."/>
        <filter val="Outsmarting a child the old-fashioned way.  "/>
        <filter val="Owl is watching you.  "/>
        <filter val="Pac-Man illusion.  "/>
        <filter val="Painting water.  "/>
        <filter val="Ever seen a real kung fu workout routine?  "/>
        <filter val="Clever dog plays fetch with himself.  "/>
        <filter val="Passengers break into 'Hey Jude' during Newark scare. "/>
        <filter val="Pelicans and flying rays.  "/>
        <filter val="Penguin mistakens seal for a large rock, seal reacts. "/>
        <filter val="Penguin slips on the ice resulting in an adorable sound. "/>
        <filter val="Penn and Teller get fooled by intuition trick.  "/>
        <filter val="Penn and Teller reveal magic trick.  "/>
        <filter val="Ever seen a skid steer load itself?  "/>
        <filter val="Pilot's View: Airbus A380 approach and landing at San Francisco."/>
        <filter val="Please be careful when you get your laptop repaired. "/>
        <filter val="Police officer does good deed before he dies moments later. "/>
        <filter val="Possibly the worst escape attempt in history.  "/>
        <filter val="Prank: Two Japanese girls turn into old Japanese men. "/>
        <filter val="Printer of the future.  "/>
        <filter val="Puppies learning to howl compilation.  "/>
        <filter val="Puppy vs. Mirror.  "/>
        <filter val="Quantum levitation.  "/>
        <filter val="Race: Girl vs. Camel.  "/>
        <filter val="Racecar driver makes journalist sick.  "/>
        <filter val="Most ridiculously awesome steadicam shot ever.  "/>
        <filter val="Remote control F-16 with 'helmet cam'.  "/>
        <filter val="Revolutionary Invention: DEKA bionic arm.  "/>
        <filter val="Richard Dawkins: We are going to die…"/>
        <filter val="Rising Tone vs. Sand.  "/>
        <filter val="Robot solves a Rubik's Cube.  "/>
        <filter val="Rocket Scientist: Making space pay and having fun doing it. "/>
        <filter val="Rotting food timelapse.  "/>
        <filter val="Ruben's Tube: Classic physics experiment.  "/>
        <filter val="Sahara wonderland.  "/>
        <filter val="Sand Art: One Man's Dream.  "/>
        <filter val="Scary parasite.  "/>
        <filter val="Sea lion bops to the music.  "/>
        <filter val="Sensordrone Kickstarter pitch.  "/>
        <filter val="Seperation of powers.  "/>
        <filter val="Shane Koyczan: This is my voice.  "/>
        <filter val="Short film about doing what you love by Henrik Hansen. "/>
        <filter val="Simple way to cool down your car after it's been baking in the sun."/>
        <filter val="Sipping coffee from a cup in zero gravity.  "/>
        <filter val="Six famous thought experiments explained quickly. "/>
        <filter val="Slot cars sure have come a long way.  "/>
        <filter val="Sloth just wants carrots.  "/>
        <filter val="Slow Motion: Dragonfly escapes frog attack.  "/>
        <filter val="Smart cow in India uses hand pump to draw water for herself. "/>
        <filter val="Smart failure for a fast changing world.  "/>
        <filter val="What this baby does in his sleep is the cutest thing ever. "/>
        <filter val="Sniper shoots gun from criminal's hand.  "/>
        <filter val="Solar roadways.  "/>
        <filter val="Some people are nice while others not so much... which one are you?"/>
        <filter val="Song Reenactment: Talk to the Moose.  "/>
        <filter val="Space shuttle thermal tile demonstration.  "/>
        <filter val="Spider-dad and son: A trip to the trampoline park.  "/>
        <filter val="Squirrel eats peanut butter from inside jar.  "/>
        <filter val="Star Trek at its finest.  "/>
        <filter val="Star Trek without the camera shake.  "/>
        <filter val="Star Wars cello.  "/>
        <filter val="Staticy Cat vs. Balloon.  "/>
        <filter val="Steffi Graf receives a marriage proposal on tennis court. "/>
        <filter val="Stop motion construction of a lawn chair.  "/>
        <filter val="Stunning version of &quot;I Need a Dollar&quot; with Aloe Blacc. "/>
        <filter val="Super Bowl Commercial: Baby First Class.  "/>
        <filter val="Surfer does a backflip while surfing.  "/>
        <filter val="Surfing trick.  "/>
        <filter val="Sweet man plays &quot;Ripple&quot; on guitar.  "/>
        <filter val="Swimming piglet.  "/>
        <filter val="Tchaikovsky's &quot;Dance of the Sugar Plum Fairy&quot; played on a glass harp."/>
        <filter val="Teen sings &quot;Dancing in the Sky&quot; for all the people she lost growing up."/>
        <filter val="The 'give me a kiss' parrot.  "/>
        <filter val="The 90s Nickelodeon is back.  "/>
        <filter val="The art of brewing pu'er tea.  "/>
        <filter val="The Chinese Military Shovel, the Swiss Army knife of shovels. "/>
        <filter val="Smartest dog ever.  "/>
        <filter val="The crow paradox.  "/>
        <filter val="The Cubli: A cube that can jump up, balance, and &quot;walk&quot;. "/>
        <filter val="The current state of U.S. public schools.  "/>
        <filter val="The End.  "/>
        <filter val="The exhiliration of an up-close encounter with a curious, 45-foot-long right whale."/>
        <filter val="The Final Countdown in acapella.  "/>
        <filter val="China: The train that never stops at a station.  "/>
        <filter val="The Hobbit: A question we've all had on our minds. "/>
        <filter val="The Hobbits: Misty Mountain acapella cover by Peter Hollens. "/>
        <filter val="The largest black holes in the universe.  "/>
        <filter val="The Marshawn Lynch touchdown.  "/>
        <filter val="The McGurk Effect: Watch your ears lie to you.  "/>
        <filter val="The more oil spills change, the more they stay the same. "/>
        <filter val="The new Audi R8 V10 plus.  "/>
        <filter val="The new Photoshop will blow you away.  "/>
        <filter val="The operating system of life.  "/>
        <filter val="The perfect ponytail in five seconds.  "/>
        <filter val="The rare Potoo bird from Paraguay has some cool camouflage."/>
        <filter val="The real way to deal with slow walkers.  "/>
        <filter val="The sound of video game consoles.  "/>
        <filter val="This cat forgot about something.  "/>
        <filter val="This dog doesn't want kisses.  "/>
        <filter val="Just a guy making chess pieces.  "/>
        <filter val="This guy has a great VCR collection and an interesting way to present them."/>
        <filter val="This is how you overtake in style.  "/>
        <filter val="This is how you spin a ball into the goal.  "/>
        <filter val="This is my jam.  "/>
        <filter val="This is what a million dollar pond looks like.  "/>
        <filter val="This is what happens when you attempt to take video of police in Sweden."/>
        <filter val="This is worth watching at the end of a long day.  "/>
        <filter val="This may be the world's fastest typist.  "/>
        <filter val="This might be the world's most romantic marriage proposal. "/>
        <filter val="This nap is not happening…"/>
        <filter val="This pit bull puppy has the eye of the tiger.  "/>
        <filter val="This will break your heart.  "/>
        <filter val="Thorium can potentially solve our energy crisis.  "/>
        <filter val="Throwing boiling water in -30C in Yellowknife, NWT. "/>
        <filter val="Tigger got swagger.  "/>
        <filter val="Tilt-shift of the Carnival party in Rio de Janeiro.  "/>
        <filter val="Tim Thomas all-time top saves.  "/>
        <filter val="Time control dubstep dance.  "/>
        <filter val="Timelapse From Space: Earth.  "/>
        <filter val="Timelapse of a whole night at the ALMA Array Operations Site in Chile."/>
        <filter val="Traffic jam theory.  "/>
        <filter val="Trololo: 800% hyper extended mix.  "/>
        <filter val="Turn a tripod into a steadicam by simply removing one screw. "/>
        <filter val="Turn your car into a tank.  "/>
        <filter val="Two adopted bunnies being adorable.  "/>
        <filter val="Two projectors create a real-life skinning effect on a simple, white living room."/>
        <filter val="Two-year-old dancing the jive.  "/>
        <filter val="Ukraine tries its hand at building projection art.  "/>
        <filter val="Ultimate paintball duel with two Audis.  "/>
        <filter val="Ultrasound Surgery: Healing without cuts.  "/>
        <filter val="Universe to multiverse.  "/>
        <filter val="Unusual surfing.  "/>
        <filter val="Unusual voice.  "/>
        <filter val="Vader conducts Orchestra.  "/>
        <filter val="Various covers of &quot;Somebody That I Used to Know&quot; compiled by Wally De Backer, Gotye himself."/>
        <filter val="Venezuela Youth Orchestra perform Bernstein's 'Mambo'. "/>
        <filter val="Very impressive pack leader.  "/>
        <filter val="Vilayanur Ramachandran: A journey to the center of your mind."/>
        <filter val="Virtual Maps: Rebuilding the world one pixel at a time. "/>
        <filter val="Walking wheels for handicapped dogs.  "/>
        <filter val="Watch Till End: Herd of deer jump over a fence.  "/>
        <filter val="Water banning petition social experiment.  "/>
        <filter val="Wedding ring story.  "/>
        <filter val="Weird thing found in pub: Jurnet's Bar in Norwich, UK. "/>
        <filter val="Welcome to Earth timelapse by Luc Bergeron.  "/>
        <filter val="Whack-a-kitty.  "/>
        <filter val="What Aristotle and Joshua Bell can teach us about persuasion."/>
        <filter val="What happens when we try to walk in a straight line blindfolded."/>
        <filter val="What makes us feel good about our work?  "/>
        <filter val="What moms have to put up with.  "/>
        <filter val="What moms think about themselves vs. What their kids think. "/>
        <filter val="The greatest game of snooker ever played.  "/>
        <filter val="When it's too hot out for even a dog to swim outside. "/>
        <filter val="When vending machines betray you.  "/>
        <filter val="Where'd money go?  "/>
        <filter val="White paper art by Li Hongbo.  "/>
        <filter val="Why do we have a groove between our top lip and nose? "/>
        <filter val="Wilbur Sargunaraj: Love Marriage.  "/>
        <filter val="Wimp.com Archives"/>
        <filter val="Wimp.com: Best Online Videos"/>
        <filter val="Wind powered robot.  "/>
        <filter val="World's deadliest hamburger.  "/>
        <filter val="World's first manned flight with an electric multicopter. "/>
        <filter val="World's happiest DJ.  "/>
        <filter val="World's largest pickup truck.  "/>
        <filter val="Worst football mistake ever.  "/>
        <filter val="Would you risk your life to eat fish?  "/>
        <filter val="Xion Protective Gear: Flexible protective padding for rigorous activities."/>
        <filter val="You can do a lot with a greenscreen.  "/>
        <filter val="Young girl with genetic disorder wows judges on the X Factor. "/>
        <filter val="Young hockey player makes a goal by bouncing puck off goalie's head."/>
      </filters>
    </filterColumn>
    <filterColumn colId="1">
      <filters>
        <filter val="http://www.wimp.com/marathonrunner/"/>
        <filter val="http://www.wimp.com/sebastianvettel/"/>
        <filter val="http://www.wimp.com/musicaltesla/"/>
        <filter val="http://www.wimp.com/bumblebeebottles/"/>
        <filter val="http://www.wimp.com/mattearth/"/>
        <filter val="http://www.wimp.com/storydeleted/"/>
        <filter val="http://www.wimp.com/throughflood/"/>
        <filter val="http://www.wimp.com/latviansong/"/>
        <filter val="http://www.wimp.com/calmmother/"/>
        <filter val="http://www.wimp.com/tinyhouse/"/>
        <filter val="http://www.wimp.com/ibmachievements/"/>
        <filter val="http://www.wimp.com/theclock/"/>
        <filter val="http://www.wimp.com/differentlanguages/"/>
        <filter val="http://www.wimp.com/atomicbomb/"/>
        <filter val="http://www.wimp.com/yipyip/"/>
        <filter val="http://www.wimp.com/presentday/"/>
        <filter val="http://www.wimp.com/jaguarhybrid/"/>
        <filter val="http://www.wimp.com/stopovereating/"/>
        <filter val="http://www.wimp.com/manfilms/"/>
        <filter val="http://www.wimp.com/unevenbars/"/>
        <filter val="http://www.wimp.com/tapdance/"/>
        <filter val="http://www.wimp.com/nuclearexplosions/"/>
        <filter val="http://www.wimp.com/usesmarines/"/>
        <filter val="http://www.wimp.com/particletest/"/>
        <filter val="http://www.wimp.com/gorbachevopenness/"/>
        <filter val="http://www.wimp.com/futurecivilization/"/>
        <filter val="http://www.wimp.com/cockpitview/"/>
        <filter val="http://www.wimp.com/dancingtarantula/"/>
        <filter val="http://www.wimp.com/marathonrunners/"/>
        <filter val="http://www.wimp.com/rocketbooster/"/>
        <filter val="http://www.wimp.com/fifthwheel/"/>
        <filter val="http://www.wimp.com/ownhome/"/>
        <filter val="http://www.wimp.com/todayshow/"/>
        <filter val="http://www.wimp.com/tableshot/"/>
        <filter val="http://www.wimp.com/basementbasketball/"/>
        <filter val="http://www.wimp.com/boeingpaint/"/>
        <filter val="http://www.wimp.com/audaciousvisions/"/>
        <filter val="http://www.wimp.com/tigercallioforte/"/>
        <filter val="http://www.wimp.com/opensnacks/"/>
        <filter val="http://www.wimp.com/oldnorse/"/>
        <filter val="http://www.wimp.com/afraidtechnology/"/>
        <filter val="http://www.wimp.com/doesnot/"/>
        <filter val="http://www.wimp.com/dearcanada/"/>
        <filter val="http://www.wimp.com/egyptianprotests/"/>
        <filter val="http://www.wimp.com/aman/"/>
        <filter val="http://www.wimp.com/unimogwall/"/>
        <filter val="http://www.wimp.com/parkingmars/"/>
        <filter val="http://www.wimp.com/facebooklife/"/>
        <filter val="http://www.wimp.com/miniaturechase/"/>
        <filter val="http://www.wimp.com/concretetent/"/>
        <filter val="http://www.wimp.com/ballpit/"/>
        <filter val="http://www.wimp.com/robotbird/"/>
        <filter val="http://www.wimp.com/smallgesture/"/>
        <filter val="http://www.wimp.com/spidercamera/"/>
        <filter val="http://www.wimp.com/tributeto/"/>
        <filter val="http://www.wimp.com/uniquetitanium/"/>
        <filter val="http://www.wimp.com/adoptdogs/"/>
        <filter val="http://www.wimp.com/impressivebike/"/>
        <filter val="http://www.wimp.com/waitresssurprise/"/>
        <filter val="http://www.wimp.com/abortedlanding/"/>
        <filter val="http://www.wimp.com/singsclassic/"/>
        <filter val="http://www.wimp.com/gloryshot/"/>
        <filter val="http://www.wimp.com/adeleportrait/"/>
        <filter val="http://www.wimp.com/doanything/"/>
        <filter val="http://www.wimp.com/girlskaters/"/>
        <filter val="http://www.wimp.com/aircrafttest/"/>
        <filter val="http://www.wimp.com/hobbitcommercial/"/>
        <filter val="http://www.wimp.com/pharmaceuticalindustry/"/>
        <filter val="http://www.wimp.com/neededhug/"/>
        <filter val="http://www.wimp.com/glassartist/"/>
        <filter val="http://www.wimp.com/linuxfreedom/"/>
        <filter val="http://www.wimp.com/mindreader/"/>
        <filter val="http://www.wimp.com/musicalduo/"/>
        <filter val="http://www.wimp.com/landingsystem/"/>
        <filter val="http://www.wimp.com/metricsystem/"/>
        <filter val="http://www.wimp.com/asiantwist/"/>
        <filter val="http://www.wimp.com/footballplayers/"/>
        <filter val="http://www.wimp.com/antslifeboat/"/>
        <filter val="http://www.wimp.com/arnoldobesity/"/>
        <filter val="http://www.wimp.com/seeingdinosaurs/"/>
        <filter val="http://www.wimp.com/volcaniccrater/"/>
        <filter val="http://www.wimp.com/astronauthammer/"/>
        <filter val="http://www.wimp.com/singscollaboration/"/>
        <filter val="http://www.wimp.com/moonpimples/"/>
        <filter val="http://www.wimp.com/sandboxsimulation/"/>
        <filter val="http://www.wimp.com/earthsun/"/>
        <filter val="http://www.wimp.com/atlantismission/"/>
        <filter val="http://www.wimp.com/danceflashmob/"/>
        <filter val="http://www.wimp.com/azizansari/"/>
        <filter val="http://www.wimp.com/babycutest/"/>
        <filter val="http://www.wimp.com/dogsleeping/"/>
        <filter val="http://www.wimp.com/babyawake/"/>
        <filter val="http://www.wimp.com/pigbath/"/>
        <filter val="http://www.wimp.com/otterwater/"/>
        <filter val="http://www.wimp.com/greatescape/"/>
        <filter val="http://www.wimp.com/babytired/"/>
        <filter val="http://www.wimp.com/singlelady/"/>
        <filter val="http://www.wimp.com/backfuture/"/>
        <filter val="http://www.wimp.com/jumptransfer/"/>
        <filter val="http://www.wimp.com/barbershopshow/"/>
        <filter val="http://www.wimp.com/barcelonafootage/"/>
        <filter val="http://www.wimp.com/bargecargo/"/>
        <filter val="http://www.wimp.com/raindelay/"/>
        <filter val="http://www.wimp.com/nanodetails/"/>
        <filter val="http://www.wimp.com/baseballvisually/"/>
        <filter val="http://www.wimp.com/beerscup/"/>
        <filter val="http://www.wimp.com/chinaparking/"/>
        <filter val="http://www.wimp.com/bicyclerobot/"/>
        <filter val="http://www.wimp.com/alligatorwatermelon/"/>
        <filter val="http://www.wimp.com/bicyclejump/"/>
        <filter val="http://www.wimp.com/handlingskills/"/>
        <filter val="http://www.wimp.com/duellingsitars/"/>
        <filter val="http://www.wimp.com/survivequicksand/"/>
        <filter val="http://www.wimp.com/dognoodles/"/>
        <filter val="http://www.wimp.com/fishshoal/"/>
        <filter val="http://www.wimp.com/bladesharpener/"/>
        <filter val="http://www.wimp.com/reincarnatedvoice/"/>
        <filter val="http://www.wimp.com/protegesteve/"/>
        <filter val="http://www.wimp.com/swedishguard/"/>
        <filter val="http://www.wimp.com/coverroar/"/>
        <filter val="http://www.wimp.com/journeyjapan/"/>
        <filter val="http://www.wimp.com/bridedrums/"/>
        <filter val="http://www.wimp.com/bulliedteen/"/>
        <filter val="http://www.wimp.com/stopgiggling/"/>
        <filter val="http://www.wimp.com/sciencepioneers/"/>
        <filter val="http://www.wimp.com/carpice/"/>
        <filter val="http://www.wimp.com/owlcat/"/>
        <filter val="http://www.wimp.com/catturtle/"/>
        <filter val="http://www.wimp.com/sombrerocat/"/>
        <filter val="http://www.wimp.com/stopdancing/"/>
        <filter val="http://www.wimp.com/screamyawns/"/>
        <filter val="http://www.wimp.com/cellphone/"/>
        <filter val="http://www.wimp.com/chatroulettebatman/"/>
        <filter val="http://www.wimp.com/cheerleadersaved/"/>
        <filter val="http://www.wimp.com/encouragingmessage/"/>
        <filter val="http://www.wimp.com/parrotdrone/"/>
        <filter val="http://www.wimp.com/chinookhelicopter/"/>
        <filter val="http://www.wimp.com/surfsstairs/"/>
        <filter val="http://www.wimp.com/timelapsenature/"/>
        <filter val="http://www.wimp.com/withoutrope/"/>
        <filter val="http://www.wimp.com/magicianattempts/"/>
        <filter val="http://www.wimp.com/cluckingcover/"/>
        <filter val="http://www.wimp.com/coffeeart/"/>
        <filter val="http://www.wimp.com/homelesscode/"/>
        <filter val="http://www.wimp.com/baffledphone/"/>
        <filter val="http://www.wimp.com/meetstwin/"/>
        <filter val="http://www.wimp.com/constructionworker/"/>
        <filter val="http://www.wimp.com/divertrick/"/>
        <filter val="http://www.wimp.com/corgivacuumed/"/>
        <filter val="http://www.wimp.com/cottondoggy/"/>
        <filter val="http://www.wimp.com/letbe/"/>
        <filter val="http://www.wimp.com/waterride/"/>
        <filter val="http://www.wimp.com/pizzaads/"/>
        <filter val="http://www.wimp.com/crowcat/"/>
        <filter val="http://www.wimp.com/roughsea/"/>
        <filter val="http://www.wimp.com/sharename/"/>
        <filter val="http://www.wimp.com/wheelchaircostume/"/>
        <filter val="http://www.wimp.com/luckymario/"/>
        <filter val="http://www.wimp.com/managerdeed/"/>
        <filter val="http://www.wimp.com/dancingpanda/"/>
        <filter val="http://www.wimp.com/shedtear/"/>
        <filter val="http://www.wimp.com/speedpainting/"/>
        <filter val="http://www.wimp.com/databeard/"/>
        <filter val="http://www.wimp.com/flyingmachine/"/>
        <filter val="http://www.wimp.com/deersafety/"/>
        <filter val="http://www.wimp.com/bullwhipsversatile/"/>
        <filter val="http://www.wimp.com/catskateboard/"/>
        <filter val="http://www.wimp.com/americanbritish/"/>
        <filter val="http://www.wimp.com/raisinchampagne/"/>
        <filter val="http://www.wimp.com/thievingraccoon/"/>
        <filter val="http://www.wimp.com/dogdifference/"/>
        <filter val="http://www.wimp.com/dogsshake/"/>
        <filter val="http://www.wimp.com/arguegoat/"/>
        <filter val="http://www.wimp.com/blindhit/"/>
        <filter val="http://www.wimp.com/danceyear/"/>
        <filter val="http://www.wimp.com/dramaticlipsync/"/>
        <filter val="http://www.wimp.com/driftingcats/"/>
        <filter val="http://www.wimp.com/drummerdrummer/"/>
        <filter val="http://www.wimp.com/elephantdog/"/>
        <filter val="http://www.wimp.com/babymoved/"/>
        <filter val="http://www.wimp.com/epicspeech/"/>
        <filter val="http://www.wimp.com/havedoubt/"/>
        <filter val="http://www.wimp.com/realelmo/"/>
        <filter val="http://www.wimp.com/inventioncreated/"/>
        <filter val="http://www.wimp.com/wallflip/"/>
        <filter val="http://www.wimp.com/leaveit/"/>
        <filter val="http://www.wimp.com/smokingads/"/>
        <filter val="http://www.wimp.com/sunweek/"/>
        <filter val="http://www.wimp.com/excitedotters/"/>
        <filter val="http://www.wimp.com/concretebarrier/"/>
        <filter val="http://www.wimp.com/understandingcancer/"/>
        <filter val="http://www.wimp.com/toroidalvortices/"/>
        <filter val="http://www.wimp.com/familysurprise/"/>
        <filter val="http://www.wimp.com/fanwrestler/"/>
        <filter val="http://www.wimp.com/sitski/"/>
        <filter val="http://www.wimp.com/fatcat/"/>
        <filter val="http://www.wimp.com/superselfie/"/>
        <filter val="http://www.wimp.com/diagnosedcancer/"/>
        <filter val="http://www.wimp.com/spacefall/"/>
        <filter val="http://www.wimp.com/instantcoffee/"/>
        <filter val="http://www.wimp.com/oilspill/"/>
        <filter val="http://www.wimp.com/firetruck/"/>
        <filter val="http://www.wimp.com/poisonousbird/"/>
        <filter val="http://www.wimp.com/fivefourteen/"/>
        <filter val="http://www.wimp.com/flashflood/"/>
        <filter val="http://www.wimp.com/copenhagenmetro/"/>
        <filter val="http://www.wimp.com/flipscooter/"/>
        <filter val="http://www.wimp.com/flipbookanimation/"/>
        <filter val="http://www.wimp.com/flowerboy/"/>
        <filter val="http://www.wimp.com/fluffykitten/"/>
        <filter val="http://www.wimp.com/flyingmower/"/>
        <filter val="http://www.wimp.com/toosoon/"/>
        <filter val="http://www.wimp.com/practicedrills/"/>
        <filter val="http://www.wimp.com/formulamonaco/"/>
        <filter val="http://www.wimp.com/fountainsbellagio/"/>
        <filter val="http://www.wimp.com/progolfers/"/>
        <filter val="http://www.wimp.com/freakycat/"/>
        <filter val="http://www.wimp.com/woodenmotorcycle/"/>
        <filter val="http://www.wimp.com/waterprank/"/>
        <filter val="http://www.wimp.com/baseballboy/"/>
        <filter val="http://www.wimp.com/antcolony/"/>
        <filter val="http://www.wimp.com/dumbidea/"/>
        <filter val="http://www.wimp.com/pandasnow/"/>
        <filter val="http://www.wimp.com/giantseagull/"/>
        <filter val="http://www.wimp.com/wordbackwards/"/>
        <filter val="http://www.wimp.com/youngvolinist/"/>
        <filter val="http://www.wimp.com/goatyelling/"/>
        <filter val="http://www.wimp.com/ibexsurvival/"/>
        <filter val="http://www.wimp.com/godzillaroar/"/>
        <filter val="http://www.wimp.com/goodboy/"/>
        <filter val="http://www.wimp.com/onioncontest/"/>
        <filter val="http://www.wimp.com/choponion/"/>
        <filter val="http://www.wimp.com/hugedive/"/>
        <filter val="http://www.wimp.com/theego/"/>
        <filter val="http://www.wimp.com/fungigrow/"/>
        <filter val="http://www.wimp.com/christmassplits/"/>
        <filter val="http://www.wimp.com/thoselips/"/>
        <filter val="http://www.wimp.com/percussioncover/"/>
        <filter val="http://www.wimp.com/imperialmeasurements/"/>
        <filter val="http://www.wimp.com/singledime/"/>
        <filter val="http://www.wimp.com/amazingtricks/"/>
        <filter val="http://www.wimp.com/clearlandmines/"/>
        <filter val="http://www.wimp.com/unusualway/"/>
        <filter val="http://www.wimp.com/errorsong/"/>
        <filter val="http://www.wimp.com/whitehat/"/>
        <filter val="http://www.wimp.com/singsbuttercup/"/>
        <filter val="http://www.wimp.com/guypen/"/>
        <filter val="http://www.wimp.com/bestcribs/"/>
        <filter val="http://www.wimp.com/bikechange/"/>
        <filter val="http://www.wimp.com/ravenspeak/"/>
        <filter val="http://www.wimp.com/skydiverrescued/"/>
        <filter val="http://www.wimp.com/herodog/"/>
        <filter val="http://www.wimp.com/herosaves/"/>
        <filter val="http://www.wimp.com/mannequinprank/"/>
        <filter val="http://www.wimp.com/seekview/"/>
        <filter val="http://www.wimp.com/highdiving/"/>
        <filter val="http://www.wimp.com/firstkiss/"/>
        <filter val="http://www.wimp.com/controlleddemolition/"/>
        <filter val="http://www.wimp.com/robotichands/"/>
        <filter val="http://www.wimp.com/catshowers/"/>
        <filter val="http://www.wimp.com/hippohouse/"/>
        <filter val="http://www.wimp.com/throwsstick/"/>
        <filter val="http://www.wimp.com/tomatosauce/"/>
        <filter val="http://www.wimp.com/differentialgear/"/>
        <filter val="http://www.wimp.com/skierlived/"/>
        <filter val="http://www.wimp.com/engineerheart/"/>
        <filter val="http://www.wimp.com/usestairs/"/>
        <filter val="http://www.wimp.com/howencryption/"/>
        <filter val="http://www.wimp.com/moonaway/"/>
        <filter val="http://www.wimp.com/inkmade/"/>
        <filter val="http://www.wimp.com/lightenup/"/>
        <filter val="http://www.wimp.com/scientificdiscoveries/"/>
        <filter val="http://www.wimp.com/inceptionconstructed/"/>
        <filter val="http://www.wimp.com/cyclepaths/"/>
        <filter val="http://www.wimp.com/internetworks/"/>
        <filter val="http://www.wimp.com/buycar/"/>
        <filter val="http://www.wimp.com/strongpasswords/"/>
        <filter val="http://www.wimp.com/snowroof/"/>
        <filter val="http://www.wimp.com/createchocolate/"/>
        <filter val="http://www.wimp.com/fittedsheet/"/>
        <filter val="http://www.wimp.com/patchhole/"/>
        <filter val="http://www.wimp.com/sharpenyour/"/>
        <filter val="http://www.wimp.com/walkingproblem/"/>
        <filter val="http://www.wimp.com/whichdog/"/>
        <filter val="http://www.wimp.com/twitterhistory/"/>
        <filter val="http://www.wimp.com/humanhelicopter/"/>
        <filter val="http://www.wimp.com/musicphotoshop/"/>
        <filter val="http://www.wimp.com/husbandtutu/"/>
        <filter val="http://www.wimp.com/blackdog/"/>
        <filter val="http://www.wimp.com/fanescape/"/>
        <filter val="http://www.wimp.com/brickcarrier/"/>
        <filter val="http://www.wimp.com/excavatorskills/"/>
        <filter val="http://www.wimp.com/britishopen/"/>
        <filter val="http://www.wimp.com/indiangymnastics/"/>
        <filter val="http://www.wimp.com/informationoverload/"/>
        <filter val="http://www.wimp.com/balancingart/"/>
        <filter val="http://www.wimp.com/controlroom/"/>
        <filter val="http://www.wimp.com/internetsymphony/"/>
        <filter val="http://www.wimp.com/intoxicatedman/"/>
        <filter val="http://www.wimp.com/invisiblebump/"/>
        <filter val="http://www.wimp.com/woodydoll/"/>
        <filter val="http://www.wimp.com/shuttleflips/"/>
        <filter val="http://www.wimp.com/justcoincidence/"/>
        <filter val="http://www.wimp.com/littlelonger/"/>
        <filter val="http://www.wimp.com/realisticchip/"/>
        <filter val="http://www.wimp.com/powerfulfinesse/"/>
        <filter val="http://www.wimp.com/playsukulele/"/>
        <filter val="http://www.wimp.com/janitorrevenge/"/>
        <filter val="http://www.wimp.com/museumnight/"/>
        <filter val="http://www.wimp.com/navyrecruitment/"/>
        <filter val="http://www.wimp.com/dancelight/"/>
        <filter val="http://www.wimp.com/teacheshow/"/>
        <filter val="http://www.wimp.com/samemap/"/>
        <filter val="http://www.wimp.com/composerreturns/"/>
        <filter val="http://www.wimp.com/guitartime/"/>
        <filter val="http://www.wimp.com/simpletrumpet/"/>
        <filter val="http://www.wimp.com/dogpark/"/>
        <filter val="http://www.wimp.com/whistlingguy/"/>
        <filter val="http://www.wimp.com/lizardplaying/"/>
        <filter val="http://www.wimp.com/moregas/"/>
        <filter val="http://www.wimp.com/justinbieber/"/>
        <filter val="http://www.wimp.com/autismduet/"/>
        <filter val="http://www.wimp.com/awayout/"/>
        <filter val="http://www.wimp.com/kidmath/"/>
        <filter val="http://www.wimp.com/sandbagsrelief/"/>
        <filter val="http://www.wimp.com/kimpeek/"/>
        <filter val="http://www.wimp.com/kittenparakeet/"/>
        <filter val="http://www.wimp.com/kittenrelaxes/"/>
        <filter val="http://www.wimp.com/kittenfriend/"/>
        <filter val="http://www.wimp.com/kittymassage/"/>
        <filter val="http://www.wimp.com/kittyrobot/"/>
        <filter val="http://www.wimp.com/kleptomanta/"/>
        <filter val="http://www.wimp.com/leapingshampoo/"/>
        <filter val="http://www.wimp.com/barefootmovement/"/>
        <filter val="http://www.wimp.com/levitationphysics/"/>
        <filter val="http://www.wimp.com/humanoidrobot/"/>
        <filter val="http://www.wimp.com/legocar/"/>
        <filter val="http://www.wimp.com/lightningstrike/"/>
        <filter val="http://www.wimp.com/lightscamera/"/>
        <filter val="http://www.wimp.com/lionesstrust/"/>
        <filter val="http://www.wimp.com/parkedcars/"/>
        <filter val="http://www.wimp.com/elevatorprank/"/>
        <filter val="http://www.wimp.com/longboardingcooler/"/>
        <filter val="http://www.wimp.com/enrose/"/>
        <filter val="http://www.wimp.com/pillowairplane/"/>
        <filter val="http://www.wimp.com/communicatehumans/"/>
        <filter val="http://www.wimp.com/lytrophotos/"/>
        <filter val="http://www.wimp.com/julyfourth/"/>
        <filter val="http://www.wimp.com/sandartist/"/>
        <filter val="http://www.wimp.com/cuttinginstrument/"/>
        <filter val="http://www.wimp.com/suitcasecar/"/>
        <filter val="http://www.wimp.com/gasstrangers/"/>
        <filter val="http://www.wimp.com/asianhornet/"/>
        <filter val="http://www.wimp.com/cooljob/"/>
        <filter val="http://www.wimp.com/reunitesgorilla/"/>
        <filter val="http://www.wimp.com/throwsboomerang/"/>
        <filter val="http://www.wimp.com/motorcycletravels/"/>
        <filter val="http://www.wimp.com/facesmoosh/"/>
        <filter val="http://www.wimp.com/manhattenvolunteers/"/>
        <filter val="http://www.wimp.com/workerrecording/"/>
        <filter val="http://www.wimp.com/meetsnow/"/>
        <filter val="http://www.wimp.com/menfilm/"/>
        <filter val="http://www.wimp.com/phototrick/"/>
        <filter val="http://www.wimp.com/breakdancingchallenge/"/>
        <filter val="http://www.wimp.com/magicmilk/"/>
        <filter val="http://www.wimp.com/mitseaswarm/"/>
        <filter val="http://www.wimp.com/monkeyman/"/>
        <filter val="http://www.wimp.com/monkeyteaches/"/>
        <filter val="http://www.wimp.com/stickfigures/"/>
        <filter val="http://www.wimp.com/catadopts/"/>
        <filter val="http://www.wimp.com/motorcycletablecloth/"/>
        <filter val="http://www.wimp.com/mousekitty/"/>
        <filter val="http://www.wimp.com/mudskipperfish/"/>
        <filter val="http://www.wimp.com/mushroomsbacon/"/>
        <filter val="http://www.wimp.com/musicsession/"/>
        <filter val="http://www.wimp.com/nascarclose/"/>
        <filter val="http://www.wimp.com/talksasteroid/"/>
        <filter val="http://www.wimp.com/smartthink/"/>
        <filter val="http://www.wimp.com/nelsonmandela/"/>
        <filter val="http://www.wimp.com/guitarpiano/"/>
        <filter val="http://www.wimp.com/stopcrying/"/>
        <filter val="http://www.wimp.com/newsautotuned/"/>
        <filter val="http://www.wimp.com/nicecatch/"/>
        <filter val="http://www.wimp.com/foxphotoshop/"/>
        <filter val="http://www.wimp.com/leafmonkey/"/>
        <filter val="http://www.wimp.com/obamagame/"/>
        <filter val="http://www.wimp.com/presidentialseal/"/>
        <filter val="http://www.wimp.com/donniewilliams/"/>
        <filter val="http://www.wimp.com/oldtruck/"/>
        <filter val="http://www.wimp.com/bestadvertisements/"/>
        <filter val="http://www.wimp.com/greateststunts/"/>
        <filter val="http://www.wimp.com/directorsfilm/"/>
        <filter val="http://www.wimp.com/impossiblemotion/"/>
        <filter val="http://www.wimp.com/walkerremembered/"/>
        <filter val="http://www.wimp.com/outsmartingchild/"/>
        <filter val="http://www.wimp.com/owlwatching/"/>
        <filter val="http://www.wimp.com/pacmanillusion/"/>
        <filter val="http://www.wimp.com/paintingwater/"/>
        <filter val="http://www.wimp.com/workoutroutine/"/>
        <filter val="http://www.wimp.com/playsfetch/"/>
        <filter val="http://www.wimp.com/newarkpassengers/"/>
        <filter val="http://www.wimp.com/flyingrays/"/>
        <filter val="http://www.wimp.com/penguinseal/"/>
        <filter val="http://www.wimp.com/penguinslips/"/>
        <filter val="http://www.wimp.com/intuitiontrick/"/>
        <filter val="http://www.wimp.com/revealtrick/"/>
        <filter val="http://www.wimp.com/skidsteer/"/>
        <filter val="http://www.wimp.com/approachlanding/"/>
        <filter val="http://www.wimp.com/laptoprepaired/"/>
        <filter val="http://www.wimp.com/gooddeed/"/>
        <filter val="http://www.wimp.com/worstescape/"/>
        <filter val="http://www.wimp.com/japanesegirls/"/>
        <filter val="http://www.wimp.com/printerfuture/"/>
        <filter val="http://www.wimp.com/puppieshowl/"/>
        <filter val="http://www.wimp.com/puppymirror/"/>
        <filter val="http://www.wimp.com/quantumlevitation/"/>
        <filter val="http://www.wimp.com/girlcamel/"/>
        <filter val="http://www.wimp.com/driversick/"/>
        <filter val="http://www.wimp.com/steadicamshot/"/>
        <filter val="http://www.wimp.com/helmetcam/"/>
        <filter val="http://www.wimp.com/dekaarm/"/>
        <filter val="http://www.wimp.com/goingto/"/>
        <filter val="http://www.wimp.com/risingtone/"/>
        <filter val="http://www.wimp.com/cuberobot/"/>
        <filter val="http://www.wimp.com/rocketscientist/"/>
        <filter val="http://www.wimp.com/rottingfood/"/>
        <filter val="http://www.wimp.com/rubenstube/"/>
        <filter val="http://www.wimp.com/saharawonderland/"/>
        <filter val="http://www.wimp.com/sanddream/"/>
        <filter val="http://www.wimp.com/scaryparasite/"/>
        <filter val="http://www.wimp.com/musicbops/"/>
        <filter val="http://www.wimp.com/sensordronekickstarter/"/>
        <filter val="http://www.wimp.com/seperationpowers/"/>
        <filter val="http://www.wimp.com/myvoice/"/>
        <filter val="http://www.wimp.com/whatlove/"/>
        <filter val="http://www.wimp.com/carsun/"/>
        <filter val="http://www.wimp.com/coffeegravity/"/>
        <filter val="http://www.wimp.com/thoughtexperiments/"/>
        <filter val="http://www.wimp.com/slotcars/"/>
        <filter val="http://www.wimp.com/slothcarrots/"/>
        <filter val="http://www.wimp.com/dragonflyfrog/"/>
        <filter val="http://www.wimp.com/smartcow/"/>
        <filter val="http://www.wimp.com/smartfailure/"/>
        <filter val="http://www.wimp.com/cutestbaby/"/>
        <filter val="http://www.wimp.com/snipershoots/"/>
        <filter val="http://www.wimp.com/solarroadways/"/>
        <filter val="http://www.wimp.com/nicepeople/"/>
        <filter val="http://www.wimp.com/talkmoose/"/>
        <filter val="http://www.wimp.com/tiledemonstration/"/>
        <filter val="http://www.wimp.com/spiderdad/"/>
        <filter val="http://www.wimp.com/peanutbutter/"/>
        <filter val="http://www.wimp.com/finesttrek/"/>
        <filter val="http://www.wimp.com/camerashake/"/>
        <filter val="http://www.wimp.com/starcello/"/>
        <filter val="http://www.wimp.com/staticycat/"/>
        <filter val="http://www.wimp.com/steffigraf/"/>
        <filter val="http://www.wimp.com/lawnchair/"/>
        <filter val="http://www.wimp.com/needdollar/"/>
        <filter val="http://www.wimp.com/babyclass/"/>
        <filter val="http://www.wimp.com/surfingbackflip/"/>
        <filter val="http://www.wimp.com/surfingtrick/"/>
        <filter val="http://www.wimp.com/rippleguitar/"/>
        <filter val="http://www.wimp.com/swimmingpiglet/"/>
        <filter val="http://www.wimp.com/glassharp/"/>
        <filter val="http://www.wimp.com/teensings/"/>
        <filter val="http://www.wimp.com/kissparrot/"/>
        <filter val="http://www.wimp.com/nickelodeonback/"/>
        <filter val="http://www.wimp.com/brewingtea/"/>
        <filter val="http://www.wimp.com/militaryshovel/"/>
        <filter val="http://www.wimp.com/smartestever/"/>
        <filter val="http://www.wimp.com/crowparadox/"/>
        <filter val="http://www.wimp.com/cublicube/"/>
        <filter val="http://www.wimp.com/nogood/"/>
        <filter val="http://www.wimp.com/endend/"/>
        <filter val="http://www.wimp.com/rightwhale/"/>
        <filter val="http://www.wimp.com/countdownacapella/"/>
        <filter val="http://www.wimp.com/chinatrain/"/>
        <filter val="http://www.wimp.com/hobbitquestion/"/>
        <filter val="http://www.wimp.com/mistymountains/"/>
        <filter val="http://www.wimp.com/holesuniverse/"/>
        <filter val="http://www.wimp.com/marshawnlynch/"/>
        <filter val="http://www.wimp.com/mcgurkeffect/"/>
        <filter val="http://www.wimp.com/oilspills/"/>
        <filter val="http://www.wimp.com/newaudi/"/>
        <filter val="http://www.wimp.com/newphotoshop/"/>
        <filter val="http://www.wimp.com/systemlife/"/>
        <filter val="http://www.wimp.com/perfectponytail/"/>
        <filter val="https://www.wimp.com/birdcamouflage/"/>
        <filter val="http://www.wimp.com/slowwalkers/"/>
        <filter val="http://www.wimp.com/soundconsoles/"/>
        <filter val="http://www.wimp.com/catforgot/"/>
        <filter val="http://www.wimp.com/dogkisses/"/>
        <filter val="http://www.wimp.com/chesspieces/"/>
        <filter val="http://www.wimp.com/vcrcollection/"/>
        <filter val="http://www.wimp.com/overtakestyle/"/>
        <filter val="http://www.wimp.com/spinball/"/>
        <filter val="http://www.wimp.com/thisjam/"/>
        <filter val="http://www.wimp.com/pondlike/"/>
        <filter val="http://www.wimp.com/swedenpolice/"/>
        <filter val="http://www.wimp.com/worthwatching/"/>
        <filter val="http://www.wimp.com/typistfastest/"/>
        <filter val="http://www.wimp.com/romanticproposal/"/>
        <filter val="http://www.wimp.com/nothappening/"/>
        <filter val="http://www.wimp.com/pitpuppy/"/>
        <filter val="http://www.wimp.com/breakheart/"/>
        <filter val="http://www.wimp.com/thoriumcrisis/"/>
        <filter val="http://www.wimp.com/boilingwater/"/>
        <filter val="http://www.wimp.com/tiggerswagger/"/>
        <filter val="http://www.wimp.com/carnivalparty/"/>
        <filter val="http://www.wimp.com/timthomas/"/>
        <filter val="http://www.wimp.com/timedubstep/"/>
        <filter val="http://www.wimp.com/spacetimelapse/"/>
        <filter val="http://www.wimp.com/operationschili/"/>
        <filter val="http://www.wimp.com/traffictheory/"/>
        <filter val="http://www.wimp.com/hyperextended/"/>
        <filter val="http://www.wimp.com/turntripod/"/>
        <filter val="http://www.wimp.com/cartank/"/>
        <filter val="http://www.wimp.com/adoptedbunnies/"/>
        <filter val="http://www.wimp.com/livingroom/"/>
        <filter val="http://www.wimp.com/dancingjive/"/>
        <filter val="http://www.wimp.com/projectionart/"/>
        <filter val="http://www.wimp.com/paintballduel/"/>
        <filter val="http://www.wimp.com/ultrasoundsurgery/"/>
        <filter val="http://www.wimp.com/universemultiverse/"/>
        <filter val="http://www.wimp.com/unusualsurfing/"/>
        <filter val="http://www.wimp.com/unusualvoice/"/>
        <filter val="http://www.wimp.com/vaderorchestra/"/>
        <filter val="http://www.wimp.com/variouscovers/"/>
        <filter val="http://www.wimp.com/youthorchestra/"/>
        <filter val="http://www.wimp.com/packleader/"/>
        <filter val="http://www.wimp.com/journeymind/"/>
        <filter val="http://www.wimp.com/virtualmaps/"/>
        <filter val="http://www.wimp.com/walkingwheels/"/>
        <filter val="http://www.wimp.com/deerfence/"/>
        <filter val="http://www.wimp.com/waterpetition/"/>
        <filter val="http://www.wimp.com/greatstory/"/>
        <filter val="http://www.wimp.com/weirdthing/"/>
        <filter val="http://www.wimp.com/earthtimelapse/"/>
        <filter val="http://www.wimp.com/whackkitty/"/>
        <filter val="http://www.wimp.com/teachpersuasion/"/>
        <filter val="http://www.wimp.com/straightline/"/>
        <filter val="http://www.wimp.com/feelgood/"/>
        <filter val="http://www.wimp.com/whatmoms/"/>
        <filter val="http://www.wimp.com/momskids/"/>
        <filter val="http://www.wimp.com/snookerplayed/"/>
        <filter val="http://www.wimp.com/swimoutside/"/>
        <filter val="http://www.wimp.com/vendingmachines/"/>
        <filter val="http://www.wimp.com/moneygo/"/>
        <filter val="http://www.wimp.com/whitepaper/"/>
        <filter val="http://www.wimp.com/nosegroove/"/>
        <filter val="http://www.wimp.com/lovemarriage/"/>
        <filter val="http://www.wimp.com/archives/"/>
        <filter val="http://www.wimp.com/"/>
        <filter val="http://www.wimp.com/windrobot/"/>
        <filter val="http://www.wimp.com/deadliesthamburger/"/>
        <filter val="http://www.wimp.com/electricmulticopter/"/>
        <filter val="http://www.wimp.com/happiestdj/"/>
        <filter val="http://www.wimp.com/pickuptruck/"/>
        <filter val="http://www.wimp.com/footballmistake/"/>
        <filter val="http://www.wimp.com/fishrisk/"/>
        <filter val="http://www.wimp.com/xiongear/"/>
        <filter val="http://www.wimp.com/youcan/"/>
        <filter val="http://www.wimp.com/wowsjudges/"/>
        <filter val="http://www.wimp.com/hockeyplayer/"/>
      </filters>
    </filterColumn>
    <filterColumn colId="2">
      <filters>
        <filter val="52"/>
        <filter val="79"/>
        <filter val="57"/>
        <filter val="41"/>
        <filter val="31"/>
        <filter val="45"/>
        <filter val="70"/>
        <filter val="19"/>
        <filter val="55"/>
        <filter val="53"/>
        <filter val="40"/>
        <filter val="71"/>
        <filter val="37"/>
        <filter val="81"/>
        <filter val="39"/>
        <filter val="33"/>
        <filter val="65"/>
        <filter val="54"/>
        <filter val="60"/>
        <filter val="74"/>
        <filter val="61"/>
        <filter val="29"/>
        <filter val="102"/>
        <filter val="36"/>
        <filter val="34"/>
        <filter val="50"/>
        <filter val="62"/>
        <filter val="30"/>
        <filter val="56"/>
        <filter val="58"/>
        <filter val="15"/>
        <filter val="69"/>
        <filter val="24"/>
        <filter val="47"/>
        <filter val="78"/>
        <filter val="35"/>
        <filter val="51"/>
        <filter val="43"/>
        <filter val="64"/>
        <filter val="63"/>
        <filter val="28"/>
        <filter val="32"/>
        <filter val="23"/>
        <filter val="27"/>
        <filter val="22"/>
        <filter val="80"/>
        <filter val="46"/>
        <filter val="67"/>
        <filter val="88"/>
        <filter val="25"/>
        <filter val="38"/>
        <filter val="66"/>
        <filter val="44"/>
        <filter val="49"/>
        <filter val="21"/>
        <filter val="20"/>
        <filter val="48"/>
        <filter val="13"/>
        <filter val="18"/>
        <filter val="77"/>
        <filter val="16"/>
        <filter val="59"/>
        <filter val="26"/>
        <filter val="17"/>
        <filter val="94"/>
        <filter val="84"/>
        <filter val="10"/>
        <filter val="83"/>
        <filter val="11"/>
        <filter val="85"/>
        <filter val="42"/>
        <filter val="75"/>
        <filter val="68"/>
        <filter val="86"/>
        <filter val="89"/>
        <filter val="76"/>
        <filter val="82"/>
        <filter val="72"/>
        <filter val="92"/>
      </filters>
    </filterColumn>
    <filterColumn colId="3">
      <filters>
        <filter val="Yes"/>
        <filter val="No"/>
      </filters>
    </filterColumn>
    <filterColumn colId="4">
      <filters>
        <filter val="Yes"/>
        <filter val="No"/>
      </filters>
    </filterColumn>
    <filterColumn colId="6">
      <filters>
        <filter val="No"/>
        <filter val="Yes"/>
      </filters>
    </filterColumn>
    <filterColumn colId="8">
      <filters>
        <filter val="No"/>
      </filters>
    </filterColumn>
    <filterColumn colId="9">
      <filters>
        <filter val="605"/>
        <filter val="288"/>
        <filter val="1003"/>
        <filter val="1328"/>
        <filter val="4685"/>
        <filter val="784"/>
        <filter val="1235"/>
        <filter val="7553"/>
        <filter val="2551"/>
        <filter val="2298"/>
        <filter val="355"/>
        <filter val="227"/>
        <filter val="1801"/>
        <filter val="88"/>
        <filter val="1405"/>
        <filter val="20689"/>
        <filter val="1710"/>
        <filter val="1125"/>
        <filter val="1073"/>
        <filter val="961"/>
        <filter val="4579"/>
        <filter val="458"/>
        <filter val="192"/>
        <filter val="712"/>
        <filter val="31"/>
        <filter val="349"/>
        <filter val="593"/>
        <filter val="2545"/>
        <filter val="108"/>
        <filter val="396"/>
        <filter val="1383"/>
        <filter val="272"/>
        <filter val="3259"/>
        <filter val="36"/>
        <filter val="617"/>
        <filter val="161"/>
        <filter val="661"/>
        <filter val="576"/>
        <filter val="484"/>
        <filter val="3044"/>
        <filter val="1791"/>
        <filter val="2288"/>
        <filter val="462"/>
        <filter val="329"/>
        <filter val="82"/>
        <filter val="337"/>
        <filter val="340"/>
        <filter val="680"/>
        <filter val="897"/>
        <filter val="2088"/>
        <filter val="47119"/>
        <filter val="921"/>
        <filter val="79"/>
        <filter val="3673"/>
        <filter val="1007"/>
        <filter val="316"/>
        <filter val="15562"/>
        <filter val="2756"/>
        <filter val="2884"/>
        <filter val="228"/>
        <filter val="11704"/>
        <filter val="6403"/>
        <filter val="489"/>
        <filter val="1835"/>
        <filter val="4243"/>
        <filter val="4596"/>
        <filter val="814"/>
        <filter val="315"/>
        <filter val="29809"/>
        <filter val="1722"/>
        <filter val="2"/>
        <filter val="6031"/>
        <filter val="29"/>
        <filter val="133"/>
        <filter val="588"/>
        <filter val="1703"/>
        <filter val="91654"/>
        <filter val="841"/>
        <filter val="40"/>
        <filter val="514"/>
        <filter val="170"/>
        <filter val="666"/>
        <filter val="6162"/>
        <filter val="557"/>
        <filter val="208"/>
        <filter val="711"/>
        <filter val="8424"/>
        <filter val="549"/>
        <filter val="830"/>
        <filter val="2135"/>
        <filter val="7883"/>
        <filter val="9920"/>
        <filter val="8777"/>
        <filter val="3223"/>
        <filter val="2444"/>
        <filter val="873"/>
        <filter val="60"/>
        <filter val="184"/>
        <filter val="5063"/>
        <filter val="587"/>
        <filter val="212"/>
        <filter val="726"/>
        <filter val="270"/>
        <filter val="374"/>
        <filter val="3481"/>
        <filter val="6307"/>
        <filter val="7"/>
        <filter val="457"/>
        <filter val="621"/>
        <filter val="222"/>
        <filter val="670"/>
        <filter val="18"/>
        <filter val="11934"/>
        <filter val="665"/>
        <filter val="98"/>
        <filter val="16051"/>
        <filter val="1507"/>
        <filter val="254"/>
        <filter val="446"/>
        <filter val="144"/>
        <filter val="3213"/>
        <filter val="2890"/>
        <filter val="16446"/>
        <filter val="57"/>
        <filter val="147"/>
        <filter val="38987"/>
        <filter val="9016"/>
        <filter val="3901"/>
        <filter val="411"/>
        <filter val="2882"/>
        <filter val="487"/>
        <filter val="1983"/>
        <filter val="217"/>
        <filter val="3491"/>
        <filter val="62"/>
        <filter val="424"/>
        <filter val="6562"/>
        <filter val="3184"/>
        <filter val="3011"/>
        <filter val="259"/>
        <filter val="787"/>
        <filter val="886"/>
        <filter val="5254"/>
        <filter val="1311"/>
        <filter val="22478"/>
        <filter val="1510"/>
        <filter val="20"/>
        <filter val="1806"/>
        <filter val="2212"/>
        <filter val="757"/>
        <filter val="1485"/>
        <filter val="421"/>
        <filter val="579"/>
        <filter val="248"/>
        <filter val="761"/>
        <filter val="4279"/>
        <filter val="1337"/>
        <filter val="5688"/>
        <filter val="324"/>
        <filter val="6531"/>
        <filter val="1242"/>
        <filter val="1057"/>
        <filter val="277"/>
        <filter val="537"/>
        <filter val="7523"/>
        <filter val="256"/>
        <filter val="21"/>
        <filter val="5508"/>
        <filter val="5610"/>
        <filter val="9325"/>
        <filter val="2841"/>
        <filter val="33"/>
        <filter val="508"/>
        <filter val="8938"/>
        <filter val="4563"/>
        <filter val="993"/>
        <filter val="28388"/>
        <filter val="4341"/>
        <filter val="515"/>
        <filter val="591"/>
        <filter val="945"/>
        <filter val="819"/>
        <filter val="146"/>
        <filter val="3545"/>
        <filter val="23035"/>
        <filter val="126"/>
        <filter val="1680"/>
        <filter val="265"/>
        <filter val="75"/>
        <filter val="1347"/>
        <filter val="4883"/>
        <filter val="169"/>
        <filter val="604"/>
        <filter val="291"/>
        <filter val="1569"/>
        <filter val="1657"/>
        <filter val="977"/>
        <filter val="4730"/>
        <filter val="72"/>
        <filter val="159"/>
        <filter val="181"/>
        <filter val="755"/>
        <filter val="1185"/>
        <filter val="50230"/>
        <filter val="229"/>
        <filter val="426"/>
        <filter val="168"/>
        <filter val="2204"/>
        <filter val="292"/>
        <filter val="1"/>
        <filter val="1380"/>
        <filter val="1133"/>
        <filter val="407"/>
        <filter val="1033"/>
        <filter val="839"/>
        <filter val="3589"/>
        <filter val="94"/>
        <filter val="6676"/>
        <filter val="1624"/>
        <filter val="0"/>
        <filter val="5087"/>
        <filter val="1198"/>
        <filter val="186"/>
        <filter val="1072"/>
        <filter val="451"/>
        <filter val="2325"/>
        <filter val="510"/>
        <filter val="5"/>
        <filter val="348"/>
        <filter val="350"/>
        <filter val="3236"/>
        <filter val="4"/>
        <filter val="1121"/>
        <filter val="1895"/>
        <filter val="612"/>
        <filter val="327"/>
        <filter val="164"/>
        <filter val="581"/>
        <filter val="7326"/>
        <filter val="45967"/>
        <filter val="545"/>
        <filter val="2064"/>
        <filter val="520"/>
        <filter val="574"/>
        <filter val="30467"/>
        <filter val="1923"/>
        <filter val="756"/>
        <filter val="1855"/>
        <filter val="8727"/>
        <filter val="3255"/>
        <filter val="34"/>
        <filter val="32"/>
        <filter val="8810"/>
        <filter val="3176"/>
        <filter val="2396"/>
        <filter val="1695"/>
        <filter val="542"/>
        <filter val="410"/>
        <filter val="231"/>
        <filter val="55222"/>
        <filter val="116"/>
        <filter val="242"/>
        <filter val="26218"/>
        <filter val="555"/>
        <filter val="4674"/>
        <filter val="5265"/>
        <filter val="675"/>
        <filter val="702"/>
        <filter val="39"/>
        <filter val="3308"/>
        <filter val="8186"/>
        <filter val="1610"/>
        <filter val="2062"/>
        <filter val="3017"/>
        <filter val="61"/>
        <filter val="7624"/>
        <filter val="12454"/>
        <filter val="3446"/>
        <filter val="673"/>
        <filter val="595"/>
        <filter val="52"/>
        <filter val="8640"/>
        <filter val="368"/>
        <filter val="1811"/>
        <filter val="801"/>
        <filter val="3"/>
        <filter val="28"/>
        <filter val="12"/>
        <filter val="964"/>
        <filter val="2541"/>
        <filter val="1372"/>
        <filter val="19"/>
        <filter val="1323"/>
        <filter val="307292"/>
        <filter val="64"/>
        <filter val="1062"/>
        <filter val="13030"/>
        <filter val="512"/>
        <filter val="898"/>
        <filter val="669"/>
        <filter val="4754"/>
        <filter val="834"/>
        <filter val="1663"/>
        <filter val="2794"/>
        <filter val="7937"/>
        <filter val="364"/>
        <filter val="14336"/>
        <filter val="679824"/>
        <filter val="14129"/>
        <filter val="506"/>
        <filter val="7306"/>
        <filter val="17384"/>
        <filter val="946"/>
        <filter val="111"/>
        <filter val="51"/>
        <filter val="978"/>
        <filter val="806"/>
        <filter val="226"/>
        <filter val="1757"/>
        <filter val="24672"/>
        <filter val="1031"/>
        <filter val="305"/>
        <filter val="8011"/>
        <filter val="285"/>
        <filter val="351"/>
        <filter val="24481"/>
        <filter val="257"/>
        <filter val="113"/>
        <filter val="480"/>
        <filter val="225"/>
        <filter val="6"/>
        <filter val="200"/>
        <filter val="78"/>
        <filter val="123"/>
        <filter val="20666"/>
        <filter val="2046"/>
        <filter val="5429"/>
        <filter val="243"/>
        <filter val="70"/>
        <filter val="103411"/>
        <filter val="301"/>
        <filter val="2802"/>
        <filter val="179"/>
        <filter val="131"/>
        <filter val="173"/>
        <filter val="10966"/>
        <filter val="1312"/>
        <filter val="4102"/>
        <filter val="308"/>
        <filter val="7409"/>
        <filter val="1622"/>
        <filter val="2264"/>
        <filter val="2014"/>
        <filter val="496"/>
        <filter val="498"/>
        <filter val="139"/>
        <filter val="2743"/>
        <filter val="13"/>
        <filter val="59"/>
        <filter val="249"/>
        <filter val="244"/>
        <filter val="11"/>
        <filter val="232"/>
        <filter val="3638"/>
        <filter val="837"/>
        <filter val="939"/>
        <filter val="328"/>
        <filter val="167"/>
        <filter val="3697"/>
        <filter val="9168"/>
        <filter val="1378"/>
        <filter val="6045"/>
        <filter val="365"/>
        <filter val="1793"/>
        <filter val="74"/>
        <filter val="1051"/>
        <filter val="1634"/>
        <filter val="157486"/>
        <filter val="486"/>
        <filter val="321"/>
        <filter val="437"/>
        <filter val="33216"/>
        <filter val="304"/>
        <filter val="11336"/>
        <filter val="49"/>
        <filter val="3590"/>
        <filter val="281"/>
        <filter val="6447"/>
        <filter val="5245"/>
        <filter val="1462"/>
        <filter val="1709"/>
        <filter val="817"/>
        <filter val="110"/>
        <filter val="1486"/>
        <filter val="885"/>
        <filter val="10"/>
        <filter val="318"/>
        <filter val="27"/>
        <filter val="800"/>
        <filter val="267"/>
        <filter val="4410"/>
        <filter val="8"/>
        <filter val="824"/>
        <filter val="203"/>
        <filter val="3139"/>
        <filter val="4712"/>
        <filter val="44"/>
        <filter val="2101"/>
        <filter val="468"/>
        <filter val="13444"/>
        <filter val="2144"/>
        <filter val="194"/>
        <filter val="6522"/>
        <filter val="46"/>
        <filter val="1716"/>
        <filter val="99"/>
        <filter val="420"/>
        <filter val="1345"/>
        <filter val="11134"/>
        <filter val="630"/>
        <filter val="1976"/>
        <filter val="5297"/>
        <filter val="828"/>
        <filter val="1800"/>
        <filter val="832"/>
        <filter val="95"/>
        <filter val="30343"/>
        <filter val="7515"/>
        <filter val="11318"/>
        <filter val="9907"/>
        <filter val="2642"/>
        <filter val="1260"/>
        <filter val="540"/>
        <filter val="1338"/>
        <filter val="87"/>
        <filter val="145"/>
        <filter val="870"/>
        <filter val="3046"/>
        <filter val="773"/>
        <filter val="230"/>
        <filter val="1880"/>
        <filter val="900"/>
        <filter val="2409"/>
        <filter val="792"/>
        <filter val="6999"/>
        <filter val="453"/>
        <filter val="6240"/>
        <filter val="2164"/>
        <filter val="3007"/>
        <filter val="858"/>
        <filter val="664"/>
        <filter val="658"/>
        <filter val="1666"/>
        <filter val="80136"/>
        <filter val="1284"/>
        <filter val="408"/>
        <filter val="33702"/>
        <filter val="1763"/>
        <filter val="5785"/>
        <filter val="1158"/>
        <filter val="52186"/>
        <filter val="3452"/>
        <filter val="930"/>
        <filter val="1711"/>
        <filter val="58"/>
        <filter val="459"/>
        <filter val="1017"/>
        <filter val="367"/>
        <filter val="398"/>
        <filter val="1019"/>
        <filter val="218078"/>
        <filter val="4696"/>
        <filter val="387"/>
        <filter val="103"/>
        <filter val="590"/>
        <filter val="1744"/>
        <filter val="153"/>
        <filter val="85"/>
        <filter val="4306"/>
        <filter val="4626"/>
        <filter val="470"/>
        <filter val="745"/>
        <filter val="1387"/>
        <filter val="844"/>
        <filter val="263"/>
        <filter val="613"/>
        <filter val="332"/>
        <filter val="5393"/>
        <filter val="7052"/>
        <filter val="5711"/>
        <filter val="17761"/>
        <filter val="93"/>
        <filter val="17"/>
        <filter val="1460"/>
        <filter val="283"/>
        <filter val="4552"/>
        <filter val="268"/>
        <filter val="504"/>
        <filter val="199"/>
        <filter val="2577"/>
        <filter val="580"/>
        <filter val="513"/>
        <filter val="224"/>
        <filter val="5069"/>
        <filter val="237"/>
      </filters>
    </filterColumn>
    <filterColumn colId="10">
      <filters>
        <filter val="785"/>
        <filter val="831"/>
        <filter val="1857"/>
        <filter val="1580"/>
        <filter val="6558"/>
        <filter val="1376"/>
        <filter val="843"/>
        <filter val="7964"/>
        <filter val="1831"/>
        <filter val="2208"/>
        <filter val="787"/>
        <filter val="337"/>
        <filter val="1336"/>
        <filter val="171"/>
        <filter val="1824"/>
        <filter val="12895"/>
        <filter val="2147"/>
        <filter val="1271"/>
        <filter val="852"/>
        <filter val="1154"/>
        <filter val="7674"/>
        <filter val="1221"/>
        <filter val="298"/>
        <filter val="1207"/>
        <filter val="59"/>
        <filter val="643"/>
        <filter val="912"/>
        <filter val="1913"/>
        <filter val="272"/>
        <filter val="550"/>
        <filter val="1769"/>
        <filter val="491"/>
        <filter val="4831"/>
        <filter val="435"/>
        <filter val="2386"/>
        <filter val="268"/>
        <filter val="1608"/>
        <filter val="571"/>
        <filter val="609"/>
        <filter val="1664"/>
        <filter val="2257"/>
        <filter val="3607"/>
        <filter val="210"/>
        <filter val="648"/>
        <filter val="197"/>
        <filter val="1350"/>
        <filter val="517"/>
        <filter val="1490"/>
        <filter val="1691"/>
        <filter val="2573"/>
        <filter val="30142"/>
        <filter val="753"/>
        <filter val="230"/>
        <filter val="2327"/>
        <filter val="1122"/>
        <filter val="1649"/>
        <filter val="11133"/>
        <filter val="2977"/>
        <filter val="2579"/>
        <filter val="463"/>
        <filter val="7951"/>
        <filter val="4519"/>
        <filter val="2037"/>
        <filter val="2241"/>
        <filter val="2392"/>
        <filter val="2548"/>
        <filter val="973"/>
        <filter val="735"/>
        <filter val="27851"/>
        <filter val="1690"/>
        <filter val="4"/>
        <filter val="7806"/>
        <filter val="51"/>
        <filter val="247"/>
        <filter val="762"/>
        <filter val="1733"/>
        <filter val="40970"/>
        <filter val="94"/>
        <filter val="1073"/>
        <filter val="440"/>
        <filter val="518"/>
        <filter val="8067"/>
        <filter val="1031"/>
        <filter val="409"/>
        <filter val="390"/>
        <filter val="564"/>
        <filter val="8016"/>
        <filter val="759"/>
        <filter val="1010"/>
        <filter val="1787"/>
        <filter val="2632"/>
        <filter val="2887"/>
        <filter val="6463"/>
        <filter val="4445"/>
        <filter val="2146"/>
        <filter val="1629"/>
        <filter val="83"/>
        <filter val="321"/>
        <filter val="1921"/>
        <filter val="951"/>
        <filter val="295"/>
        <filter val="1097"/>
        <filter val="287"/>
        <filter val="600"/>
        <filter val="5589"/>
        <filter val="4709"/>
        <filter val="13"/>
        <filter val="777"/>
        <filter val="696"/>
        <filter val="428"/>
        <filter val="1284"/>
        <filter val="23"/>
        <filter val="11751"/>
        <filter val="597"/>
        <filter val="232"/>
        <filter val="9659"/>
        <filter val="1986"/>
        <filter val="370"/>
        <filter val="801"/>
        <filter val="395"/>
        <filter val="2368"/>
        <filter val="2858"/>
        <filter val="12239"/>
        <filter val="100"/>
        <filter val="358"/>
        <filter val="20100"/>
        <filter val="5603"/>
        <filter val="3246"/>
        <filter val="853"/>
        <filter val="5970"/>
        <filter val="670"/>
        <filter val="4135"/>
        <filter val="352"/>
        <filter val="3424"/>
        <filter val="184"/>
        <filter val="511"/>
        <filter val="5115"/>
        <filter val="3682"/>
        <filter val="5089"/>
        <filter val="240"/>
        <filter val="1152"/>
        <filter val="1402"/>
        <filter val="2682"/>
        <filter val="1354"/>
        <filter val="9160"/>
        <filter val="918"/>
        <filter val="25"/>
        <filter val="1720"/>
        <filter val="2243"/>
        <filter val="1092"/>
        <filter val="2083"/>
        <filter val="967"/>
        <filter val="813"/>
        <filter val="695"/>
        <filter val="1357"/>
        <filter val="2001"/>
        <filter val="1125"/>
        <filter val="1836"/>
        <filter val="632"/>
        <filter val="6890"/>
        <filter val="411"/>
        <filter val="1622"/>
        <filter val="399"/>
        <filter val="933"/>
        <filter val="5652"/>
        <filter val="375"/>
        <filter val="37"/>
        <filter val="3433"/>
        <filter val="5119"/>
        <filter val="7267"/>
        <filter val="5295"/>
        <filter val="28"/>
        <filter val="531"/>
        <filter val="11058"/>
        <filter val="5087"/>
        <filter val="1459"/>
        <filter val="13785"/>
        <filter val="3311"/>
        <filter val="711"/>
        <filter val="486"/>
        <filter val="1539"/>
        <filter val="1135"/>
        <filter val="3236"/>
        <filter val="20316"/>
        <filter val="235"/>
        <filter val="2643"/>
        <filter val="540"/>
        <filter val="616"/>
        <filter val="1228"/>
        <filter val="322"/>
        <filter val="964"/>
        <filter val="638"/>
        <filter val="1400"/>
        <filter val="3225"/>
        <filter val="1655"/>
        <filter val="4277"/>
        <filter val="250"/>
        <filter val="233"/>
        <filter val="1447"/>
        <filter val="4882"/>
        <filter val="32494"/>
        <filter val="241"/>
        <filter val="423"/>
        <filter val="215"/>
        <filter val="1946"/>
        <filter val="602"/>
        <filter val="15"/>
        <filter val="1985"/>
        <filter val="1682"/>
        <filter val="466"/>
        <filter val="1792"/>
        <filter val="1991"/>
        <filter val="2831"/>
        <filter val="124"/>
        <filter val="4180"/>
        <filter val="2139"/>
        <filter val="0"/>
        <filter val="2015"/>
        <filter val="53"/>
        <filter val="1543"/>
        <filter val="45"/>
        <filter val="1525"/>
        <filter val="415"/>
        <filter val="2671"/>
        <filter val="495"/>
        <filter val="1148"/>
        <filter val="22"/>
        <filter val="837"/>
        <filter val="572"/>
        <filter val="3518"/>
        <filter val="7"/>
        <filter val="1441"/>
        <filter val="2084"/>
        <filter val="580"/>
        <filter val="935"/>
        <filter val="284"/>
        <filter val="307"/>
        <filter val="1170"/>
        <filter val="1765"/>
        <filter val="21027"/>
        <filter val="707"/>
        <filter val="1925"/>
        <filter val="786"/>
        <filter val="499"/>
        <filter val="587"/>
        <filter val="20300"/>
        <filter val="1022"/>
        <filter val="2318"/>
        <filter val="1744"/>
        <filter val="6975"/>
        <filter val="3747"/>
        <filter val="130"/>
        <filter val="9314"/>
        <filter val="4409"/>
        <filter val="1641"/>
        <filter val="840"/>
        <filter val="539"/>
        <filter val="484"/>
        <filter val="27012"/>
        <filter val="2220"/>
        <filter val="200"/>
        <filter val="461"/>
        <filter val="32059"/>
        <filter val="1233"/>
        <filter val="718"/>
        <filter val="4130"/>
        <filter val="7433"/>
        <filter val="2165"/>
        <filter val="932"/>
        <filter val="44"/>
        <filter val="3071"/>
        <filter val="5962"/>
        <filter val="387"/>
        <filter val="1975"/>
        <filter val="1782"/>
        <filter val="3362"/>
        <filter val="34"/>
        <filter val="149"/>
        <filter val="5321"/>
        <filter val="3561"/>
        <filter val="2086"/>
        <filter val="1011"/>
        <filter val="1139"/>
        <filter val="692"/>
        <filter val="12483"/>
        <filter val="614"/>
        <filter val="1829"/>
        <filter val="11"/>
        <filter val="127"/>
        <filter val="18"/>
        <filter val="1429"/>
        <filter val="1949"/>
        <filter val="1323"/>
        <filter val="24"/>
        <filter val="2235"/>
        <filter val="161061"/>
        <filter val="138"/>
        <filter val="1978"/>
        <filter val="9329"/>
        <filter val="542"/>
        <filter val="1338"/>
        <filter val="353"/>
        <filter val="5156"/>
        <filter val="1195"/>
        <filter val="1586"/>
        <filter val="3891"/>
        <filter val="8859"/>
        <filter val="2572"/>
        <filter val="10518"/>
        <filter val="214"/>
        <filter val="260727"/>
        <filter val="5698"/>
        <filter val="2021"/>
        <filter val="454"/>
        <filter val="2705"/>
        <filter val="11032"/>
        <filter val="1272"/>
        <filter val="226"/>
        <filter val="140"/>
        <filter val="1067"/>
        <filter val="955"/>
        <filter val="346"/>
        <filter val="515"/>
        <filter val="1663"/>
        <filter val="323"/>
        <filter val="300"/>
        <filter val="19854"/>
        <filter val="949"/>
        <filter val="2181"/>
        <filter val="8204"/>
        <filter val="573"/>
        <filter val="12522"/>
        <filter val="436"/>
        <filter val="239"/>
        <filter val="663"/>
        <filter val="783"/>
        <filter val="173"/>
        <filter val="157"/>
        <filter val="275"/>
        <filter val="13123"/>
        <filter val="1229"/>
        <filter val="4084"/>
        <filter val="565"/>
        <filter val="248"/>
        <filter val="115"/>
        <filter val="50080"/>
        <filter val="621"/>
        <filter val="16"/>
        <filter val="3406"/>
        <filter val="306"/>
        <filter val="234"/>
        <filter val="496"/>
        <filter val="5299"/>
        <filter val="941"/>
        <filter val="2896"/>
        <filter val="700"/>
        <filter val="5324"/>
        <filter val="1471"/>
        <filter val="90"/>
        <filter val="3473"/>
        <filter val="1269"/>
        <filter val="826"/>
        <filter val="432"/>
        <filter val="2215"/>
        <filter val="42"/>
        <filter val="152"/>
        <filter val="543"/>
        <filter val="447"/>
        <filter val="104"/>
        <filter val="54"/>
        <filter val="345"/>
        <filter val="4271"/>
        <filter val="1416"/>
        <filter val="366"/>
        <filter val="1529"/>
        <filter val="277"/>
        <filter val="2586"/>
        <filter val="6866"/>
        <filter val="2124"/>
        <filter val="56"/>
        <filter val="8713"/>
        <filter val="911"/>
        <filter val="1683"/>
        <filter val="1184"/>
        <filter val="1679"/>
        <filter val="62134"/>
        <filter val="494"/>
        <filter val="520"/>
        <filter val="26286"/>
        <filter val="929"/>
        <filter val="4107"/>
        <filter val="72"/>
        <filter val="4031"/>
        <filter val="303"/>
        <filter val="3693"/>
        <filter val="188"/>
        <filter val="4911"/>
        <filter val="1915"/>
        <filter val="17"/>
        <filter val="2097"/>
        <filter val="804"/>
        <filter val="244"/>
        <filter val="2155"/>
        <filter val="1483"/>
        <filter val="328"/>
        <filter val="61"/>
        <filter val="1524"/>
        <filter val="334"/>
        <filter val="5037"/>
        <filter val="820"/>
        <filter val="637"/>
        <filter val="4703"/>
        <filter val="566"/>
        <filter val="3803"/>
        <filter val="2270"/>
        <filter val="1144"/>
        <filter val="5439"/>
        <filter val="2272"/>
        <filter val="4460"/>
        <filter val="122"/>
        <filter val="2537"/>
        <filter val="3667"/>
        <filter val="589"/>
        <filter val="1101"/>
        <filter val="8061"/>
        <filter val="773"/>
        <filter val="1342"/>
        <filter val="5826"/>
        <filter val="1405"/>
        <filter val="189"/>
        <filter val="1113"/>
        <filter val="2469"/>
        <filter val="108"/>
        <filter val="622"/>
        <filter val="114"/>
        <filter val="401"/>
        <filter val="27953"/>
        <filter val="5830"/>
        <filter val="10170"/>
        <filter val="10071"/>
        <filter val="1607"/>
        <filter val="163"/>
        <filter val="2056"/>
        <filter val="1003"/>
        <filter val="382"/>
        <filter val="936"/>
        <filter val="101"/>
        <filter val="217"/>
        <filter val="276"/>
        <filter val="420"/>
        <filter val="834"/>
        <filter val="2950"/>
        <filter val="1310"/>
        <filter val="3177"/>
        <filter val="5792"/>
        <filter val="2467"/>
        <filter val="797"/>
        <filter val="339"/>
        <filter val="1111"/>
        <filter val="678"/>
        <filter val="2429"/>
        <filter val="588"/>
        <filter val="4765"/>
        <filter val="1873"/>
        <filter val="3323"/>
        <filter val="1799"/>
        <filter val="977"/>
        <filter val="117"/>
        <filter val="808"/>
        <filter val="1837"/>
        <filter val="36585"/>
        <filter val="2422"/>
        <filter val="636"/>
        <filter val="18657"/>
        <filter val="1942"/>
        <filter val="5484"/>
        <filter val="2433"/>
        <filter val="23318"/>
        <filter val="4033"/>
        <filter val="2944"/>
        <filter val="2019"/>
        <filter val="96"/>
        <filter val="629"/>
        <filter val="1012"/>
        <filter val="866"/>
        <filter val="1388"/>
        <filter val="459"/>
        <filter val="1630"/>
        <filter val="211369"/>
        <filter val="2007"/>
        <filter val="6138"/>
        <filter val="535"/>
        <filter val="419"/>
        <filter val="119"/>
        <filter val="360"/>
        <filter val="1065"/>
        <filter val="993"/>
        <filter val="1844"/>
        <filter val="383"/>
        <filter val="174"/>
        <filter val="2498"/>
        <filter val="4064"/>
        <filter val="1086"/>
        <filter val="12"/>
        <filter val="3485"/>
        <filter val="1604"/>
        <filter val="617"/>
        <filter val="1098"/>
        <filter val="4593"/>
        <filter val="4173"/>
        <filter val="8322"/>
        <filter val="20088"/>
        <filter val="211"/>
        <filter val="1888"/>
        <filter val="699"/>
        <filter val="1070"/>
        <filter val="22879"/>
        <filter val="237"/>
        <filter val="1748"/>
        <filter val="4908"/>
        <filter val="1286"/>
        <filter val="131"/>
        <filter val="1124"/>
        <filter val="500"/>
        <filter val="3624"/>
      </filters>
    </filterColumn>
    <filterColumn colId="11">
      <filters>
        <filter val="9572"/>
        <filter val="3640"/>
        <filter val="4695"/>
        <filter val="4589"/>
        <filter val="4062"/>
        <filter val="4636"/>
        <filter val="1736"/>
        <filter val="2694"/>
        <filter val="1109"/>
        <filter val="2031"/>
        <filter val="970"/>
        <filter val="330"/>
        <filter val="2391"/>
        <filter val="9273"/>
        <filter val="757"/>
        <filter val="604"/>
        <filter val="864"/>
        <filter val="258"/>
        <filter val="780"/>
        <filter val="282"/>
        <filter val="82"/>
        <filter val="267"/>
        <filter val="366"/>
        <filter val="115"/>
        <filter val="167"/>
        <filter val="161"/>
        <filter val="117"/>
        <filter val="160"/>
        <filter val="152"/>
        <filter val="123"/>
        <filter val="78"/>
        <filter val="60"/>
        <filter val="23"/>
        <filter val="13"/>
        <filter val="0"/>
        <filter val="7400"/>
        <filter val="284"/>
        <filter val="40608"/>
        <filter val="259"/>
        <filter val="6"/>
        <filter val="56976"/>
        <filter val="5430"/>
        <filter val="1715"/>
        <filter val="407"/>
        <filter val="195"/>
        <filter val="268"/>
        <filter val="12"/>
        <filter val="610"/>
        <filter val="1035"/>
        <filter val="202"/>
        <filter val="923"/>
        <filter val="49"/>
        <filter val="809"/>
        <filter val="1266"/>
        <filter val="20741"/>
        <filter val="280"/>
        <filter val="162"/>
        <filter val="396"/>
        <filter val="2557"/>
        <filter val="771"/>
        <filter val="294"/>
        <filter val="517"/>
        <filter val="254"/>
        <filter val="1281"/>
        <filter val="297"/>
        <filter val="28252"/>
        <filter val="89"/>
        <filter val="701"/>
        <filter val="688"/>
        <filter val="568"/>
        <filter val="658"/>
        <filter val="145"/>
        <filter val="9629"/>
        <filter val="858"/>
        <filter val="55"/>
        <filter val="3359"/>
        <filter val="576"/>
        <filter val="4166"/>
        <filter val="852"/>
        <filter val="4320"/>
        <filter val="279"/>
        <filter val="211"/>
        <filter val="1339"/>
        <filter val="190"/>
        <filter val="99"/>
        <filter val="748"/>
        <filter val="3131"/>
        <filter val="92148"/>
        <filter val="451"/>
        <filter val="581"/>
        <filter val="305"/>
        <filter val="3057"/>
        <filter val="511"/>
        <filter val="28195"/>
        <filter val="2883"/>
        <filter val="1336"/>
        <filter val="7043"/>
        <filter val="2598"/>
        <filter val="350"/>
        <filter val="1431"/>
        <filter val="235"/>
        <filter val="170"/>
        <filter val="236"/>
        <filter val="34"/>
        <filter val="142"/>
        <filter val="22"/>
        <filter val="97"/>
        <filter val="4674"/>
        <filter val="591"/>
        <filter val="830"/>
        <filter val="2032"/>
        <filter val="2268"/>
        <filter val="590"/>
        <filter val="897"/>
        <filter val="824"/>
        <filter val="937"/>
        <filter val="361"/>
        <filter val="9808"/>
        <filter val="1842"/>
        <filter val="1331"/>
        <filter val="550"/>
        <filter val="6993"/>
        <filter val="35"/>
        <filter val="957"/>
        <filter val="1799"/>
        <filter val="615"/>
        <filter val="3579"/>
        <filter val="263"/>
        <filter val="531"/>
        <filter val="1140"/>
        <filter val="801"/>
        <filter val="730"/>
        <filter val="602"/>
        <filter val="13193"/>
        <filter val="2869"/>
        <filter val="4709"/>
        <filter val="435"/>
        <filter val="5234"/>
        <filter val="9235"/>
        <filter val="1224"/>
        <filter val="1343"/>
        <filter val="563"/>
        <filter val="125"/>
        <filter val="94"/>
        <filter val="866"/>
        <filter val="234"/>
        <filter val="566"/>
        <filter val="586"/>
        <filter val="1558"/>
        <filter val="2675"/>
        <filter val="370"/>
        <filter val="8537"/>
        <filter val="1425"/>
        <filter val="131261"/>
        <filter val="2276"/>
        <filter val="27617"/>
        <filter val="2105"/>
        <filter val="1747"/>
        <filter val="4555"/>
        <filter val="316"/>
        <filter val="2062"/>
        <filter val="1501"/>
        <filter val="4119"/>
        <filter val="1864"/>
        <filter val="1257"/>
        <filter val="307"/>
        <filter val="4463"/>
        <filter val="336"/>
        <filter val="2111"/>
        <filter val="1155"/>
        <filter val="963"/>
        <filter val="35642"/>
        <filter val="23977"/>
        <filter val="10877"/>
        <filter val="767"/>
        <filter val="567"/>
        <filter val="462"/>
        <filter val="753"/>
        <filter val="737"/>
        <filter val="2164"/>
        <filter val="412"/>
        <filter val="3045"/>
        <filter val="2019"/>
        <filter val="313"/>
        <filter val="920"/>
        <filter val="1383"/>
        <filter val="826"/>
        <filter val="872"/>
        <filter val="1788"/>
        <filter val="141"/>
        <filter val="40"/>
        <filter val="408"/>
        <filter val="948"/>
        <filter val="14666"/>
        <filter val="196"/>
        <filter val="749"/>
        <filter val="761"/>
        <filter val="1080"/>
        <filter val="2986"/>
        <filter val="596"/>
        <filter val="182"/>
        <filter val="765"/>
        <filter val="3067"/>
        <filter val="1327"/>
        <filter val="51"/>
        <filter val="6929"/>
        <filter val="707"/>
        <filter val="203"/>
        <filter val="6056"/>
        <filter val="73"/>
        <filter val="1924"/>
        <filter val="4624"/>
        <filter val="1250"/>
        <filter val="2002"/>
        <filter val="410"/>
        <filter val="595"/>
        <filter val="5391"/>
        <filter val="149"/>
        <filter val="70"/>
        <filter val="237"/>
        <filter val="1768"/>
        <filter val="4103"/>
        <filter val="1125"/>
        <filter val="150"/>
        <filter val="892"/>
        <filter val="12317"/>
        <filter val="486"/>
        <filter val="2362"/>
        <filter val="1983"/>
        <filter val="526"/>
        <filter val="2506"/>
        <filter val="1254"/>
        <filter val="760"/>
        <filter val="339"/>
        <filter val="193"/>
        <filter val="325"/>
        <filter val="266"/>
        <filter val="338"/>
        <filter val="917"/>
        <filter val="353"/>
        <filter val="3447"/>
        <filter val="450"/>
        <filter val="708"/>
        <filter val="158"/>
        <filter val="176"/>
        <filter val="689"/>
        <filter val="588"/>
        <filter val="3454"/>
        <filter val="119"/>
        <filter val="136"/>
        <filter val="423"/>
        <filter val="75"/>
        <filter val="573"/>
        <filter val="871"/>
        <filter val="472"/>
        <filter val="1895"/>
        <filter val="2546"/>
        <filter val="11905"/>
        <filter val="974"/>
        <filter val="229"/>
        <filter val="5228"/>
        <filter val="932"/>
        <filter val="132"/>
        <filter val="429"/>
        <filter val="1012"/>
        <filter val="498"/>
        <filter val="3318"/>
        <filter val="18161"/>
        <filter val="151"/>
        <filter val="535"/>
        <filter val="1355"/>
        <filter val="23930"/>
        <filter val="1306"/>
        <filter val="440"/>
        <filter val="320"/>
        <filter val="183"/>
        <filter val="905"/>
        <filter val="1381"/>
        <filter val="4047"/>
        <filter val="842"/>
        <filter val="1610"/>
        <filter val="379"/>
        <filter val="907"/>
        <filter val="2742"/>
        <filter val="4096"/>
        <filter val="4208"/>
        <filter val="645"/>
        <filter val="334"/>
        <filter val="2821"/>
        <filter val="1083"/>
        <filter val="175"/>
        <filter val="2647"/>
        <filter val="1159"/>
        <filter val="1368"/>
        <filter val="3179"/>
        <filter val="1509"/>
        <filter val="180"/>
        <filter val="194"/>
        <filter val="676"/>
        <filter val="250"/>
        <filter val="415"/>
        <filter val="32"/>
        <filter val="1189"/>
        <filter val="5422"/>
        <filter val="3896"/>
        <filter val="1119"/>
        <filter val="863"/>
        <filter val="50"/>
        <filter val="245"/>
        <filter val="79"/>
        <filter val="1413"/>
        <filter val="1592"/>
        <filter val="962"/>
        <filter val="4086"/>
        <filter val="733"/>
        <filter val="3867"/>
        <filter val="372"/>
        <filter val="6059"/>
        <filter val="476"/>
        <filter val="783"/>
        <filter val="1157"/>
        <filter val="798"/>
        <filter val="2026"/>
        <filter val="2678"/>
        <filter val="670"/>
        <filter val="1529"/>
        <filter val="2901"/>
        <filter val="682"/>
        <filter val="1454"/>
        <filter val="197"/>
        <filter val="742"/>
        <filter val="930"/>
        <filter val="819"/>
        <filter val="126"/>
        <filter val="6570"/>
        <filter val="2112"/>
        <filter val="63"/>
        <filter val="505"/>
        <filter val="140"/>
        <filter val="575"/>
        <filter val="2740"/>
        <filter val="312"/>
        <filter val="193719"/>
        <filter val="618"/>
        <filter val="2073"/>
        <filter val="659"/>
        <filter val="679"/>
        <filter val="1567"/>
        <filter val="2093"/>
        <filter val="389"/>
        <filter val="1836"/>
        <filter val="177"/>
        <filter val="120"/>
        <filter val="884"/>
        <filter val="4828"/>
        <filter val="1845"/>
        <filter val="36"/>
        <filter val="5433"/>
        <filter val="1483"/>
        <filter val="300"/>
        <filter val="848"/>
        <filter val="156"/>
        <filter val="784"/>
        <filter val="471"/>
        <filter val="318"/>
        <filter val="409"/>
        <filter val="694"/>
        <filter val="187"/>
        <filter val="611"/>
        <filter val="1050"/>
        <filter val="8713"/>
        <filter val="228"/>
        <filter val="3256"/>
        <filter val="980"/>
        <filter val="6165"/>
        <filter val="290"/>
        <filter val="1711"/>
        <filter val="401"/>
        <filter val="466"/>
        <filter val="213"/>
        <filter val="26"/>
        <filter val="1037"/>
        <filter val="603"/>
        <filter val="578"/>
        <filter val="1625"/>
        <filter val="570"/>
        <filter val="1904"/>
        <filter val="1909"/>
        <filter val="239"/>
        <filter val="299"/>
        <filter val="420"/>
        <filter val="26682"/>
        <filter val="1848"/>
        <filter val="272"/>
        <filter val="238"/>
        <filter val="1598"/>
        <filter val="804"/>
        <filter val="45"/>
        <filter val="997"/>
        <filter val="1059"/>
        <filter val="2531"/>
        <filter val="135"/>
        <filter val="909"/>
        <filter val="1717"/>
        <filter val="518"/>
        <filter val="148"/>
        <filter val="1160"/>
        <filter val="463"/>
        <filter val="3260"/>
        <filter val="1843"/>
        <filter val="1779"/>
        <filter val="1334"/>
        <filter val="2091"/>
        <filter val="470"/>
        <filter val="4140"/>
        <filter val="483"/>
        <filter val="66"/>
        <filter val="1369"/>
        <filter val="10303"/>
        <filter val="2672"/>
        <filter val="212"/>
        <filter val="16"/>
        <filter val="3065"/>
        <filter val="333"/>
        <filter val="109"/>
        <filter val="221"/>
        <filter val="1731"/>
        <filter val="105"/>
        <filter val="131"/>
        <filter val="5"/>
        <filter val="3"/>
        <filter val="1"/>
        <filter val="11"/>
        <filter val="1462"/>
        <filter val="4893"/>
        <filter val="2299"/>
        <filter val="4948"/>
        <filter val="174"/>
        <filter val="1278"/>
        <filter val="24"/>
        <filter val="306"/>
        <filter val="285"/>
        <filter val="91"/>
        <filter val="9"/>
        <filter val="48"/>
        <filter val="54"/>
        <filter val="65"/>
        <filter val="19"/>
        <filter val="17"/>
        <filter val="96"/>
        <filter val="58"/>
        <filter val="208"/>
        <filter val="43"/>
        <filter val="7"/>
        <filter val="3280"/>
        <filter val="4"/>
        <filter val="2"/>
        <filter val="269"/>
        <filter val="186"/>
        <filter val="25"/>
        <filter val="2560"/>
        <filter val="3303"/>
        <filter val="107"/>
        <filter val="38"/>
        <filter val="155"/>
        <filter val="100"/>
        <filter val="64"/>
        <filter val="85"/>
        <filter val="298"/>
        <filter val="157"/>
        <filter val="10"/>
      </filters>
    </filterColumn>
    <filterColumn colId="12">
      <filters>
        <filter val="47421"/>
        <filter val="23467"/>
        <filter val="20397"/>
        <filter val="18622"/>
        <filter val="12198"/>
        <filter val="11015"/>
        <filter val="10429"/>
        <filter val="8589"/>
        <filter val="7744"/>
        <filter val="6621"/>
        <filter val="5386"/>
        <filter val="5212"/>
        <filter val="5048"/>
        <filter val="2927"/>
        <filter val="23421"/>
        <filter val="2861"/>
        <filter val="2558"/>
        <filter val="2543"/>
        <filter val="2493"/>
        <filter val="2367"/>
        <filter val="2070"/>
        <filter val="1650"/>
        <filter val="1514"/>
        <filter val="1416"/>
        <filter val="1089"/>
        <filter val="841"/>
        <filter val="652"/>
        <filter val="624"/>
        <filter val="614"/>
        <filter val="532"/>
        <filter val="445"/>
        <filter val="443"/>
        <filter val="211"/>
        <filter val="185"/>
        <filter val="170"/>
        <filter val="19"/>
        <filter val="34831"/>
        <filter val="4358"/>
        <filter val="157329"/>
        <filter val="949"/>
        <filter val="41"/>
        <filter val="276596"/>
        <filter val="34115"/>
        <filter val="7923"/>
        <filter val="1345"/>
        <filter val="744"/>
        <filter val="1807"/>
        <filter val="1276"/>
        <filter val="70"/>
        <filter val="1886"/>
        <filter val="5083"/>
        <filter val="1043"/>
        <filter val="7203"/>
        <filter val="539"/>
        <filter val="2162"/>
        <filter val="3768"/>
        <filter val="102975"/>
        <filter val="1085"/>
        <filter val="793"/>
        <filter val="1440"/>
        <filter val="439"/>
        <filter val="15902"/>
        <filter val="1714"/>
        <filter val="1086"/>
        <filter val="2497"/>
        <filter val="1262"/>
        <filter val="5431"/>
        <filter val="1219"/>
        <filter val="80611"/>
        <filter val="441"/>
        <filter val="2412"/>
        <filter val="2848"/>
        <filter val="2434"/>
        <filter val="2583"/>
        <filter val="825"/>
        <filter val="52980"/>
        <filter val="4141"/>
        <filter val="225"/>
        <filter val="12872"/>
        <filter val="3988"/>
        <filter val="13594"/>
        <filter val="3070"/>
        <filter val="11905"/>
        <filter val="991"/>
        <filter val="1898"/>
        <filter val="10280"/>
        <filter val="675"/>
        <filter val="1423"/>
        <filter val="8684"/>
        <filter val="17750"/>
        <filter val="560501"/>
        <filter val="3396"/>
        <filter val="1510"/>
        <filter val="1466"/>
        <filter val="9749"/>
        <filter val="2785"/>
        <filter val="86491"/>
        <filter val="13612"/>
        <filter val="17351"/>
        <filter val="32753"/>
        <filter val="9745"/>
        <filter val="2479"/>
        <filter val="4117"/>
        <filter val="1108"/>
        <filter val="591"/>
        <filter val="973"/>
        <filter val="343"/>
        <filter val="634"/>
        <filter val="224"/>
        <filter val="459"/>
        <filter val="16927"/>
        <filter val="2134"/>
        <filter val="901"/>
        <filter val="3670"/>
        <filter val="12018"/>
        <filter val="10958"/>
        <filter val="2211"/>
        <filter val="3381"/>
        <filter val="10835"/>
        <filter val="4859"/>
        <filter val="1297"/>
        <filter val="60575"/>
        <filter val="12764"/>
        <filter val="3980"/>
        <filter val="2234"/>
        <filter val="22233"/>
        <filter val="646"/>
        <filter val="4994"/>
        <filter val="6254"/>
        <filter val="3190"/>
        <filter val="19096"/>
        <filter val="987"/>
        <filter val="2959"/>
        <filter val="4453"/>
        <filter val="3089"/>
        <filter val="3135"/>
        <filter val="2720"/>
        <filter val="72280"/>
        <filter val="14546"/>
        <filter val="24364"/>
        <filter val="3991"/>
        <filter val="14304"/>
        <filter val="43024"/>
        <filter val="4865"/>
        <filter val="6004"/>
        <filter val="1953"/>
        <filter val="742"/>
        <filter val="565"/>
        <filter val="821"/>
        <filter val="2109"/>
        <filter val="4006"/>
        <filter val="17001"/>
        <filter val="10160"/>
        <filter val="1726"/>
        <filter val="28533"/>
        <filter val="5807"/>
        <filter val="560708"/>
        <filter val="12186"/>
        <filter val="160241"/>
        <filter val="5198"/>
        <filter val="8126"/>
        <filter val="20589"/>
        <filter val="931"/>
        <filter val="6385"/>
        <filter val="6497"/>
        <filter val="11604"/>
        <filter val="6572"/>
        <filter val="4506"/>
        <filter val="1324"/>
        <filter val="21351"/>
        <filter val="19221"/>
        <filter val="1202"/>
        <filter val="6617"/>
        <filter val="5424"/>
        <filter val="7383"/>
        <filter val="189133"/>
        <filter val="90971"/>
        <filter val="44461"/>
        <filter val="2969"/>
        <filter val="1955"/>
        <filter val="2545"/>
        <filter val="4352"/>
        <filter val="2782"/>
        <filter val="8945"/>
        <filter val="6695"/>
        <filter val="6361"/>
        <filter val="5396"/>
        <filter val="5185"/>
        <filter val="5173"/>
        <filter val="4719"/>
        <filter val="2577"/>
        <filter val="2342"/>
        <filter val="5290"/>
        <filter val="457"/>
        <filter val="731"/>
        <filter val="1330"/>
        <filter val="3917"/>
        <filter val="35789"/>
        <filter val="610"/>
        <filter val="7863"/>
        <filter val="8078"/>
        <filter val="14255"/>
        <filter val="3291"/>
        <filter val="1221"/>
        <filter val="3133"/>
        <filter val="13901"/>
        <filter val="4191"/>
        <filter val="261"/>
        <filter val="35345"/>
        <filter val="3169"/>
        <filter val="1208"/>
        <filter val="30910"/>
        <filter val="427"/>
        <filter val="6173"/>
        <filter val="36262"/>
        <filter val="11390"/>
        <filter val="11449"/>
        <filter val="2250"/>
        <filter val="2418"/>
        <filter val="2129"/>
        <filter val="24274"/>
        <filter val="619"/>
        <filter val="329"/>
        <filter val="1246"/>
        <filter val="7260"/>
        <filter val="25591"/>
        <filter val="3240"/>
        <filter val="689"/>
        <filter val="4480"/>
        <filter val="56843"/>
        <filter val="3560"/>
        <filter val="10204"/>
        <filter val="9635"/>
        <filter val="12546"/>
        <filter val="11021"/>
        <filter val="4757"/>
        <filter val="3013"/>
        <filter val="1458"/>
        <filter val="1234"/>
        <filter val="1162"/>
        <filter val="1115"/>
        <filter val="1029"/>
        <filter val="3076"/>
        <filter val="2170"/>
        <filter val="2114"/>
        <filter val="19712"/>
        <filter val="1406"/>
        <filter val="4056"/>
        <filter val="827"/>
        <filter val="1198"/>
        <filter val="4165"/>
        <filter val="2758"/>
        <filter val="14470"/>
        <filter val="354"/>
        <filter val="1426"/>
        <filter val="2495"/>
        <filter val="1016"/>
        <filter val="1443"/>
        <filter val="1889"/>
        <filter val="647"/>
        <filter val="2651"/>
        <filter val="2196"/>
        <filter val="1926"/>
        <filter val="593"/>
        <filter val="15070"/>
        <filter val="26231"/>
        <filter val="70182"/>
        <filter val="1749"/>
        <filter val="3882"/>
        <filter val="1372"/>
        <filter val="24423"/>
        <filter val="3325"/>
        <filter val="782"/>
        <filter val="1120"/>
        <filter val="2649"/>
        <filter val="2767"/>
        <filter val="16125"/>
        <filter val="77663"/>
        <filter val="715"/>
        <filter val="3276"/>
        <filter val="3309"/>
        <filter val="106654"/>
        <filter val="4458"/>
        <filter val="1256"/>
        <filter val="2072"/>
        <filter val="2107"/>
        <filter val="2709"/>
        <filter val="453"/>
        <filter val="4606"/>
        <filter val="4421"/>
        <filter val="26406"/>
        <filter val="7646"/>
        <filter val="8476"/>
        <filter val="2020"/>
        <filter val="4261"/>
        <filter val="15440"/>
        <filter val="15219"/>
        <filter val="10893"/>
        <filter val="3648"/>
        <filter val="1359"/>
        <filter val="10730"/>
        <filter val="3898"/>
        <filter val="1269"/>
        <filter val="1771"/>
        <filter val="4502"/>
        <filter val="15592"/>
        <filter val="2244"/>
        <filter val="4894"/>
        <filter val="12829"/>
        <filter val="9130"/>
        <filter val="873"/>
        <filter val="543"/>
        <filter val="524"/>
        <filter val="2264"/>
        <filter val="1304"/>
        <filter val="2049"/>
        <filter val="120"/>
        <filter val="8857"/>
        <filter val="25400"/>
        <filter val="9963"/>
        <filter val="4824"/>
        <filter val="7778"/>
        <filter val="939"/>
        <filter val="972"/>
        <filter val="800"/>
        <filter val="1014"/>
        <filter val="4849"/>
        <filter val="1255"/>
        <filter val="4422"/>
        <filter val="1624"/>
        <filter val="4099"/>
        <filter val="12176"/>
        <filter val="1405"/>
        <filter val="3943"/>
        <filter val="20459"/>
        <filter val="1556"/>
        <filter val="19480"/>
        <filter val="2290"/>
        <filter val="2597"/>
        <filter val="5233"/>
        <filter val="3031"/>
        <filter val="0"/>
        <filter val="5870"/>
        <filter val="16907"/>
        <filter val="3495"/>
        <filter val="3781"/>
        <filter val="15634"/>
        <filter val="2220"/>
        <filter val="5736"/>
        <filter val="1702"/>
        <filter val="2635"/>
        <filter val="3567"/>
        <filter val="4205"/>
        <filter val="2540"/>
        <filter val="5190"/>
        <filter val="555"/>
        <filter val="14670"/>
        <filter val="7845"/>
        <filter val="351"/>
        <filter val="2901"/>
        <filter val="657"/>
        <filter val="1957"/>
        <filter val="6546"/>
        <filter val="1169"/>
        <filter val="1837"/>
        <filter val="1134270"/>
        <filter val="1628"/>
        <filter val="6531"/>
        <filter val="2215"/>
        <filter val="3131"/>
        <filter val="5556"/>
        <filter val="13098"/>
        <filter val="1623"/>
        <filter val="7832"/>
        <filter val="682"/>
        <filter val="766"/>
        <filter val="4249"/>
        <filter val="18665"/>
        <filter val="5608"/>
        <filter val="1387"/>
        <filter val="98"/>
        <filter val="1136"/>
        <filter val="32128"/>
        <filter val="8467"/>
        <filter val="1367"/>
        <filter val="2349"/>
        <filter val="1431"/>
        <filter val="1307"/>
        <filter val="3385"/>
        <filter val="1279"/>
        <filter val="1242"/>
        <filter val="1229"/>
        <filter val="3359"/>
        <filter val="385"/>
        <filter val="3173"/>
        <filter val="4368"/>
        <filter val="1174"/>
        <filter val="45716"/>
        <filter val="975"/>
        <filter val="10258"/>
        <filter val="4686"/>
        <filter val="22380"/>
        <filter val="2255"/>
        <filter val="6230"/>
        <filter val="336"/>
        <filter val="5568"/>
        <filter val="1627"/>
        <filter val="1699"/>
        <filter val="928"/>
        <filter val="91"/>
        <filter val="6569"/>
        <filter val="2553"/>
        <filter val="1981"/>
        <filter val="5118"/>
        <filter val="1862"/>
        <filter val="6780"/>
        <filter val="5549"/>
        <filter val="1617"/>
        <filter val="1770"/>
        <filter val="102186"/>
        <filter val="7429"/>
        <filter val="2487"/>
        <filter val="579"/>
        <filter val="1365"/>
        <filter val="1500"/>
        <filter val="7335"/>
        <filter val="3057"/>
        <filter val="213"/>
        <filter val="3233"/>
        <filter val="3507"/>
        <filter val="5086"/>
        <filter val="4593"/>
        <filter val="11335"/>
        <filter val="759"/>
        <filter val="4467"/>
        <filter val="12573"/>
        <filter val="1486"/>
        <filter val="2457"/>
        <filter val="653"/>
        <filter val="7914"/>
        <filter val="2046"/>
        <filter val="14485"/>
        <filter val="6801"/>
        <filter val="7527"/>
        <filter val="4902"/>
        <filter val="4083"/>
        <filter val="8209"/>
        <filter val="2916"/>
        <filter val="14296"/>
        <filter val="1662"/>
        <filter val="3071"/>
        <filter val="637"/>
        <filter val="1003"/>
        <filter val="7699"/>
        <filter val="703"/>
        <filter val="67963"/>
        <filter val="918"/>
        <filter val="7729"/>
        <filter val="1069"/>
        <filter val="487"/>
        <filter val="14308"/>
        <filter val="1475"/>
        <filter val="355"/>
        <filter val="1061"/>
        <filter val="18171"/>
        <filter val="962"/>
        <filter val="373"/>
        <filter val="700"/>
        <filter val="27"/>
        <filter val="20"/>
        <filter val="112"/>
        <filter val="35"/>
        <filter val="54"/>
        <filter val="21"/>
        <filter val="5441"/>
        <filter val="23017"/>
        <filter val="13281"/>
        <filter val="1394"/>
        <filter val="47121"/>
        <filter val="737"/>
        <filter val="4507"/>
        <filter val="519"/>
        <filter val="303"/>
        <filter val="1389"/>
        <filter val="916"/>
        <filter val="1362"/>
        <filter val="411"/>
        <filter val="50"/>
        <filter val="42"/>
        <filter val="220"/>
        <filter val="255"/>
        <filter val="179"/>
        <filter val="181"/>
        <filter val="99"/>
        <filter val="452"/>
        <filter val="237"/>
        <filter val="100"/>
        <filter val="362"/>
        <filter val="97"/>
        <filter val="249"/>
        <filter val="199"/>
        <filter val="52"/>
        <filter val="12287"/>
        <filter val="34"/>
        <filter val="7"/>
        <filter val="67"/>
        <filter val="234"/>
        <filter val="1146"/>
        <filter val="12"/>
        <filter val="218"/>
        <filter val="118"/>
        <filter val="11651"/>
        <filter val="10447"/>
        <filter val="8134"/>
        <filter val="783"/>
        <filter val="32"/>
        <filter val="192"/>
        <filter val="28"/>
        <filter val="14"/>
        <filter val="262"/>
        <filter val="420"/>
        <filter val="367"/>
        <filter val="642"/>
        <filter val="85"/>
        <filter val="1139"/>
        <filter val="829"/>
        <filter val="241"/>
        <filter val="620"/>
        <filter val="143"/>
        <filter val="58"/>
        <filter val="23"/>
        <filter val="416"/>
        <filter val="726"/>
        <filter val="25"/>
        <filter val="39"/>
        <filter val="105"/>
      </filters>
    </filterColumn>
    <filterColumn colId="13">
      <filters>
        <filter val="203"/>
        <filter val="99"/>
        <filter val="188"/>
        <filter val="207"/>
        <filter val="105"/>
        <filter val="111"/>
        <filter val="52"/>
        <filter val="78"/>
        <filter val="107"/>
        <filter val="53"/>
        <filter val="27"/>
        <filter val="69"/>
        <filter val="77"/>
        <filter val="35"/>
        <filter val="132"/>
        <filter val="22"/>
        <filter val="18"/>
        <filter val="29"/>
        <filter val="50"/>
        <filter val="40"/>
        <filter val="16"/>
        <filter val="28"/>
        <filter val="41"/>
        <filter val="5"/>
        <filter val="4"/>
        <filter val="7"/>
        <filter val="1"/>
        <filter val="6"/>
        <filter val="2"/>
        <filter val="0"/>
        <filter val="6343"/>
        <filter val="54"/>
        <filter val="1660"/>
        <filter val="10"/>
        <filter val="1631"/>
        <filter val="126"/>
        <filter val="49"/>
        <filter val="9"/>
        <filter val="24"/>
        <filter val="11"/>
        <filter val="73"/>
        <filter val="3"/>
        <filter val="165"/>
        <filter val="20"/>
        <filter val="354"/>
        <filter val="31"/>
        <filter val="45"/>
        <filter val="131"/>
        <filter val="33"/>
        <filter val="39"/>
        <filter val="13"/>
        <filter val="837"/>
        <filter val="8"/>
        <filter val="71"/>
        <filter val="92"/>
        <filter val="14"/>
        <filter val="782"/>
        <filter val="36"/>
        <filter val="119"/>
        <filter val="19"/>
        <filter val="84"/>
        <filter val="15"/>
        <filter val="67"/>
        <filter val="30"/>
        <filter val="75"/>
        <filter val="68"/>
        <filter val="1245"/>
        <filter val="17"/>
        <filter val="167"/>
        <filter val="295"/>
        <filter val="216"/>
        <filter val="197"/>
        <filter val="42"/>
        <filter val="306"/>
        <filter val="44"/>
        <filter val="32"/>
        <filter val="51"/>
        <filter val="66"/>
        <filter val="296"/>
        <filter val="187"/>
        <filter val="81"/>
        <filter val="273"/>
        <filter val="46"/>
        <filter val="25"/>
        <filter val="117"/>
        <filter val="26"/>
        <filter val="38"/>
        <filter val="76"/>
        <filter val="287"/>
        <filter val="109"/>
        <filter val="97"/>
        <filter val="153"/>
        <filter val="155"/>
        <filter val="86"/>
        <filter val="89"/>
        <filter val="91"/>
        <filter val="257"/>
        <filter val="37"/>
        <filter val="1760"/>
        <filter val="145"/>
        <filter val="884"/>
        <filter val="74"/>
        <filter val="260"/>
        <filter val="114"/>
        <filter val="63"/>
        <filter val="112"/>
        <filter val="305"/>
        <filter val="315"/>
        <filter val="495"/>
        <filter val="57"/>
        <filter val="125"/>
        <filter val="55"/>
        <filter val="12"/>
        <filter val="691"/>
        <filter val="48"/>
        <filter val="96"/>
        <filter val="23"/>
        <filter val="21"/>
        <filter val="143"/>
        <filter val="198"/>
        <filter val="264"/>
        <filter val="82"/>
        <filter val="160"/>
        <filter val="60"/>
        <filter val="380"/>
        <filter val="90"/>
        <filter val="80"/>
        <filter val="56"/>
        <filter val="34"/>
        <filter val="222"/>
        <filter val="242"/>
        <filter val="151"/>
        <filter val="1012"/>
        <filter val="83"/>
        <filter val="840"/>
        <filter val="561"/>
        <filter val="43"/>
        <filter val="372"/>
        <filter val="64"/>
        <filter val="85"/>
        <filter val="104"/>
        <filter val="47"/>
        <filter val="256"/>
        <filter val="164"/>
        <filter val="70"/>
        <filter val="202"/>
        <filter val="322"/>
        <filter val="159"/>
        <filter val="275"/>
        <filter val="5551"/>
        <filter val="247"/>
        <filter val="100"/>
        <filter val="327"/>
        <filter val="87"/>
        <filter val="189"/>
        <filter val="61"/>
        <filter val="168"/>
        <filter val="58"/>
        <filter val="79"/>
        <filter val="93"/>
        <filter val="451"/>
        <filter val="218"/>
        <filter val="229"/>
        <filter val="199"/>
        <filter val="95"/>
        <filter val="280"/>
        <filter val="115"/>
        <filter val="144"/>
        <filter val="213"/>
        <filter val="65"/>
      </filters>
    </filterColumn>
    <filterColumn colId="14">
      <filters>
        <filter val="75"/>
        <filter val="15"/>
        <filter val="95"/>
        <filter val="60"/>
        <filter val="6"/>
        <filter val="22"/>
        <filter val="9"/>
        <filter val="4"/>
        <filter val="8"/>
        <filter val="2"/>
        <filter val="7"/>
        <filter val="5"/>
        <filter val="16"/>
        <filter val="0"/>
        <filter val="3"/>
        <filter val="1"/>
        <filter val="2229"/>
        <filter val="10"/>
        <filter val="313"/>
        <filter val="182"/>
        <filter val="32"/>
        <filter val="44"/>
        <filter val="62"/>
        <filter val="138"/>
        <filter val="38"/>
        <filter val="39"/>
        <filter val="14"/>
        <filter val="363"/>
        <filter val="11"/>
        <filter val="70"/>
        <filter val="71"/>
        <filter val="34"/>
        <filter val="27"/>
        <filter val="243"/>
        <filter val="28"/>
        <filter val="23"/>
        <filter val="53"/>
        <filter val="19"/>
        <filter val="47"/>
        <filter val="12"/>
        <filter val="48"/>
        <filter val="13"/>
        <filter val="24"/>
        <filter val="35"/>
        <filter val="18"/>
        <filter val="185"/>
        <filter val="121"/>
        <filter val="77"/>
        <filter val="25"/>
        <filter val="104"/>
        <filter val="149"/>
        <filter val="429"/>
        <filter val="37"/>
        <filter val="50"/>
        <filter val="21"/>
        <filter val="26"/>
        <filter val="41"/>
        <filter val="43"/>
        <filter val="68"/>
        <filter val="49"/>
        <filter val="264"/>
        <filter val="55"/>
        <filter val="379"/>
        <filter val="65"/>
        <filter val="56"/>
        <filter val="92"/>
        <filter val="46"/>
        <filter val="31"/>
        <filter val="30"/>
        <filter val="36"/>
        <filter val="246"/>
        <filter val="574"/>
        <filter val="82"/>
        <filter val="20"/>
        <filter val="91"/>
        <filter val="17"/>
        <filter val="158"/>
        <filter val="42"/>
      </filters>
    </filterColumn>
    <filterColumn colId="15">
      <filters>
        <filter val="0"/>
        <filter val="12"/>
        <filter val="19"/>
        <filter val="10"/>
        <filter val="2"/>
        <filter val="75"/>
        <filter val="1"/>
        <filter val="5"/>
        <filter val="17"/>
        <filter val="84"/>
        <filter val="50"/>
        <filter val="3"/>
        <filter val="9"/>
        <filter val="14"/>
        <filter val="13"/>
        <filter val="76"/>
        <filter val="8"/>
        <filter val="27"/>
        <filter val="52"/>
        <filter val="15"/>
        <filter val="148"/>
        <filter val="4"/>
        <filter val="11"/>
        <filter val="25"/>
        <filter val="51"/>
        <filter val="29"/>
        <filter val="16"/>
        <filter val="7"/>
        <filter val="41"/>
        <filter val="6"/>
        <filter val="31"/>
        <filter val="54"/>
      </filters>
    </filterColumn>
    <filterColumn colId="16">
      <filters>
        <filter val="4"/>
        <filter val="12"/>
        <filter val="19"/>
        <filter val="0"/>
        <filter val="3"/>
        <filter val="10"/>
        <filter val="2"/>
        <filter val="75"/>
        <filter val="1"/>
        <filter val="5"/>
        <filter val="17"/>
        <filter val="13"/>
        <filter val="84"/>
        <filter val="8"/>
        <filter val="14"/>
        <filter val="50"/>
        <filter val="9"/>
        <filter val="76"/>
        <filter val="11"/>
        <filter val="6"/>
        <filter val="27"/>
        <filter val="52"/>
        <filter val="15"/>
        <filter val="20"/>
        <filter val="148"/>
        <filter val="22"/>
        <filter val="25"/>
        <filter val="51"/>
        <filter val="29"/>
        <filter val="16"/>
        <filter val="7"/>
        <filter val="112"/>
        <filter val="26"/>
        <filter val="41"/>
        <filter val="291"/>
        <filter val="31"/>
        <filter val="54"/>
      </filters>
    </filterColumn>
    <filterColumn colId="17">
      <filters>
        <filter val="16"/>
        <filter val="13"/>
        <filter val="11"/>
        <filter val="1"/>
        <filter val="5"/>
        <filter val="3"/>
        <filter val="6"/>
        <filter val="7"/>
        <filter val="0"/>
        <filter val="114"/>
        <filter val="2"/>
        <filter val="24"/>
        <filter val="8"/>
        <filter val="18"/>
        <filter val="12"/>
        <filter val="4"/>
        <filter val="75"/>
        <filter val="17"/>
        <filter val="38"/>
        <filter val="19"/>
        <filter val="40"/>
        <filter val="26"/>
        <filter val="110"/>
        <filter val="108"/>
        <filter val="10"/>
        <filter val="15"/>
        <filter val="9"/>
        <filter val="21"/>
        <filter val="267"/>
        <filter val="48"/>
        <filter val="106"/>
        <filter val="32"/>
        <filter val="69"/>
        <filter val="35"/>
        <filter val="65"/>
        <filter val="50"/>
        <filter val="63"/>
        <filter val="57"/>
        <filter val="20"/>
      </filters>
    </filterColumn>
    <filterColumn colId="18">
      <filters>
        <filter val="0"/>
        <filter val="3"/>
        <filter val="6"/>
        <filter val="7"/>
        <filter val="2"/>
        <filter val="4"/>
        <filter val="1543"/>
        <filter val="15"/>
        <filter val="1"/>
        <filter val="5"/>
        <filter val="11"/>
        <filter val="10"/>
        <filter val="8"/>
        <filter val="12"/>
        <filter val="18"/>
        <filter val="43"/>
        <filter val="20"/>
        <filter val="42"/>
        <filter val="9"/>
        <filter val="93"/>
      </filters>
    </filterColumn>
    <filterColumn colId="19">
      <filters>
        <filter val="0"/>
        <filter val="1"/>
        <filter val="11251"/>
        <filter val="4"/>
        <filter val="4499"/>
        <filter val="222"/>
        <filter val="1497"/>
        <filter val="5"/>
        <filter val="1037"/>
        <filter val="64"/>
        <filter val="3"/>
        <filter val="2210"/>
        <filter val="25"/>
        <filter val="18"/>
        <filter val="370"/>
        <filter val="20116"/>
        <filter val="287"/>
        <filter val="310"/>
        <filter val="12236"/>
        <filter val="28"/>
        <filter val="277"/>
        <filter val="1191"/>
        <filter val="300"/>
        <filter val="110"/>
        <filter val="1876"/>
        <filter val="3276"/>
        <filter val="10278"/>
        <filter val="307"/>
        <filter val="347"/>
        <filter val="47"/>
        <filter val="8"/>
        <filter val="5596"/>
        <filter val="27492"/>
        <filter val="2937"/>
        <filter val="10"/>
        <filter val="20651"/>
        <filter val="11842"/>
        <filter val="433"/>
        <filter val="4867"/>
        <filter val="251"/>
        <filter val="136"/>
        <filter val="39"/>
        <filter val="14909"/>
        <filter val="384"/>
        <filter val="3780"/>
        <filter val="6"/>
        <filter val="68209"/>
        <filter val="132"/>
        <filter val="413"/>
        <filter val="11"/>
        <filter val="54"/>
        <filter val="38"/>
        <filter val="4238"/>
        <filter val="48"/>
        <filter val="22"/>
        <filter val="130"/>
        <filter val="11873"/>
        <filter val="116"/>
        <filter val="9"/>
        <filter val="6773"/>
        <filter val="785"/>
        <filter val="69"/>
        <filter val="155"/>
        <filter val="32"/>
        <filter val="31"/>
        <filter val="2"/>
        <filter val="3833"/>
        <filter val="30068"/>
        <filter val="31157"/>
        <filter val="9062"/>
        <filter val="19"/>
        <filter val="172"/>
        <filter val="77"/>
        <filter val="100"/>
        <filter val="2183"/>
        <filter val="30"/>
        <filter val="7"/>
        <filter val="99"/>
        <filter val="4115"/>
        <filter val="52"/>
        <filter val="2140"/>
        <filter val="777"/>
        <filter val="14"/>
        <filter val="163"/>
        <filter val="292"/>
        <filter val="12844"/>
        <filter val="4157"/>
        <filter val="4206"/>
        <filter val="2762"/>
        <filter val="2316"/>
        <filter val="1029"/>
        <filter val="208"/>
        <filter val="2500"/>
        <filter val="688"/>
        <filter val="10240"/>
        <filter val="158"/>
        <filter val="3818"/>
        <filter val="1085"/>
        <filter val="1027"/>
        <filter val="85"/>
        <filter val="3480"/>
        <filter val="3257"/>
        <filter val="15012"/>
        <filter val="12"/>
        <filter val="1536"/>
        <filter val="1004"/>
        <filter val="1249"/>
        <filter val="41"/>
        <filter val="244"/>
        <filter val="302"/>
        <filter val="11934"/>
        <filter val="131"/>
        <filter val="2054"/>
        <filter val="2864"/>
        <filter val="5374"/>
        <filter val="5850"/>
        <filter val="161"/>
        <filter val="29"/>
        <filter val="73"/>
        <filter val="298"/>
        <filter val="15"/>
        <filter val="62"/>
        <filter val="368"/>
        <filter val="13"/>
        <filter val="554"/>
        <filter val="6161"/>
        <filter val="12240"/>
        <filter val="40"/>
        <filter val="3503"/>
        <filter val="147"/>
        <filter val="24"/>
        <filter val="2745"/>
        <filter val="2214"/>
        <filter val="567"/>
        <filter val="203"/>
        <filter val="194"/>
        <filter val="49"/>
        <filter val="36"/>
        <filter val="223"/>
        <filter val="5443"/>
        <filter val="879"/>
        <filter val="739"/>
        <filter val="68"/>
        <filter val="571"/>
        <filter val="1655"/>
        <filter val="278"/>
      </filters>
    </filterColumn>
    <filterColumn colId="20">
      <filters>
        <filter val="0"/>
      </filters>
    </filterColumn>
    <sortState ref="A1:U574">
      <sortCondition descending="1" ref="M1:M574"/>
      <sortCondition descending="1" ref="D1:D574"/>
    </sortState>
  </autoFilter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customWidth="1" min="1" max="1" width="83.86"/>
  </cols>
  <sheetData>
    <row r="1">
      <c r="A1" s="12" t="s">
        <v>2858</v>
      </c>
      <c r="B1" s="12" t="s">
        <v>3424</v>
      </c>
      <c r="C1" s="2" t="s">
        <v>198</v>
      </c>
      <c r="D1" s="2" t="s">
        <v>199</v>
      </c>
      <c r="E1" s="2" t="s">
        <v>200</v>
      </c>
      <c r="F1" s="2" t="s">
        <v>201</v>
      </c>
      <c r="G1" s="2" t="s">
        <v>202</v>
      </c>
      <c r="H1" s="2" t="s">
        <v>1418</v>
      </c>
      <c r="I1" s="2" t="s">
        <v>203</v>
      </c>
      <c r="J1" s="2" t="s">
        <v>204</v>
      </c>
      <c r="K1" s="2" t="s">
        <v>205</v>
      </c>
      <c r="L1" s="2" t="s">
        <v>206</v>
      </c>
      <c r="M1" s="2" t="s">
        <v>207</v>
      </c>
      <c r="N1" s="2" t="s">
        <v>208</v>
      </c>
      <c r="O1" s="2" t="s">
        <v>209</v>
      </c>
      <c r="P1" s="2" t="s">
        <v>210</v>
      </c>
      <c r="Q1" s="2" t="s">
        <v>211</v>
      </c>
      <c r="R1" s="2" t="s">
        <v>212</v>
      </c>
      <c r="S1" s="2" t="s">
        <v>213</v>
      </c>
      <c r="T1" s="2" t="s">
        <v>214</v>
      </c>
      <c r="U1" s="2" t="s">
        <v>215</v>
      </c>
    </row>
    <row r="2">
      <c r="A2" s="20" t="s">
        <v>3425</v>
      </c>
      <c r="B2" s="20" t="s">
        <v>3426</v>
      </c>
      <c r="C2" s="20">
        <f>len(A2)</f>
        <v>18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>
      <c r="A3" s="20" t="s">
        <v>3427</v>
      </c>
      <c r="B3" s="20" t="s">
        <v>3426</v>
      </c>
      <c r="C3" s="20">
        <f>len(A3)</f>
        <v>30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>
      <c r="A4" s="20" t="s">
        <v>3428</v>
      </c>
      <c r="B4" s="20" t="s">
        <v>3426</v>
      </c>
      <c r="C4" s="20">
        <f>len(A4)</f>
        <v>50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>
      <c r="A5" s="20" t="s">
        <v>3429</v>
      </c>
      <c r="B5" s="20" t="s">
        <v>3426</v>
      </c>
      <c r="C5" s="20">
        <f>len(A5)</f>
        <v>14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>
      <c r="A6" s="20" t="s">
        <v>3430</v>
      </c>
      <c r="B6" s="20" t="s">
        <v>3426</v>
      </c>
      <c r="C6" s="20">
        <f>len(A6)</f>
        <v>26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>
      <c r="A7" s="20" t="s">
        <v>3431</v>
      </c>
      <c r="B7" s="20" t="s">
        <v>3426</v>
      </c>
      <c r="C7" s="20">
        <f>len(A7)</f>
        <v>24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>
      <c r="A8" s="20" t="s">
        <v>3432</v>
      </c>
      <c r="B8" s="20" t="s">
        <v>3426</v>
      </c>
      <c r="C8" s="20">
        <f>len(A8)</f>
        <v>16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>
      <c r="A9" s="20" t="s">
        <v>3433</v>
      </c>
      <c r="B9" s="20" t="s">
        <v>3426</v>
      </c>
      <c r="C9" s="20">
        <f>len(A9)</f>
        <v>14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</row>
    <row r="10">
      <c r="A10" s="20" t="s">
        <v>3434</v>
      </c>
      <c r="B10" s="20" t="s">
        <v>3426</v>
      </c>
      <c r="C10" s="20">
        <f>len(A10)</f>
        <v>27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>
      <c r="A11" s="20" t="s">
        <v>3435</v>
      </c>
      <c r="B11" s="20" t="s">
        <v>3426</v>
      </c>
      <c r="C11" s="20">
        <f>len(A11)</f>
        <v>14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>
      <c r="A12" s="20" t="s">
        <v>3436</v>
      </c>
      <c r="B12" s="20" t="s">
        <v>3426</v>
      </c>
      <c r="C12" s="20">
        <f>len(A12)</f>
        <v>44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</row>
    <row r="13">
      <c r="A13" s="20" t="s">
        <v>3437</v>
      </c>
      <c r="B13" s="20" t="s">
        <v>3426</v>
      </c>
      <c r="C13" s="20">
        <f>len(A13)</f>
        <v>29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>
      <c r="A14" s="20" t="s">
        <v>3438</v>
      </c>
      <c r="B14" s="20" t="s">
        <v>3426</v>
      </c>
      <c r="C14" s="20">
        <f>len(A14)</f>
        <v>21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>
      <c r="A15" s="20" t="s">
        <v>3439</v>
      </c>
      <c r="B15" s="20" t="s">
        <v>3426</v>
      </c>
      <c r="C15" s="20">
        <f>len(A15)</f>
        <v>62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>
      <c r="A16" s="20" t="s">
        <v>3440</v>
      </c>
      <c r="B16" s="20" t="s">
        <v>3426</v>
      </c>
      <c r="C16" s="20">
        <f>len(A16)</f>
        <v>26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</row>
    <row r="17">
      <c r="A17" s="20" t="s">
        <v>3441</v>
      </c>
      <c r="B17" s="20" t="s">
        <v>3426</v>
      </c>
      <c r="C17" s="20">
        <f>len(A17)</f>
        <v>47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</row>
    <row r="18">
      <c r="A18" s="20" t="s">
        <v>3442</v>
      </c>
      <c r="B18" s="20" t="s">
        <v>3426</v>
      </c>
      <c r="C18" s="20">
        <f>len(A18)</f>
        <v>18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</row>
    <row r="19">
      <c r="A19" s="20" t="s">
        <v>3443</v>
      </c>
      <c r="B19" s="20" t="s">
        <v>3426</v>
      </c>
      <c r="C19" s="20">
        <f>len(A19)</f>
        <v>24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</row>
    <row r="20">
      <c r="A20" s="20" t="s">
        <v>3444</v>
      </c>
      <c r="B20" s="20" t="s">
        <v>3426</v>
      </c>
      <c r="C20" s="20">
        <f>len(A20)</f>
        <v>26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>
      <c r="A21" s="20" t="s">
        <v>3445</v>
      </c>
      <c r="B21" s="20" t="s">
        <v>3426</v>
      </c>
      <c r="C21" s="20">
        <f>len(A21)</f>
        <v>27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>
      <c r="A22" s="20" t="s">
        <v>3446</v>
      </c>
      <c r="B22" s="20" t="s">
        <v>3447</v>
      </c>
      <c r="C22" s="20">
        <f>len(A22)</f>
        <v>41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</row>
    <row r="23">
      <c r="A23" s="20" t="s">
        <v>3448</v>
      </c>
      <c r="B23" s="20" t="s">
        <v>3447</v>
      </c>
      <c r="C23" s="20">
        <f>len(A23)</f>
        <v>28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</row>
    <row r="24">
      <c r="A24" s="20" t="s">
        <v>3449</v>
      </c>
      <c r="B24" s="20" t="s">
        <v>3447</v>
      </c>
      <c r="C24" s="20">
        <f>len(A24)</f>
        <v>29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</row>
    <row r="25">
      <c r="A25" s="20" t="s">
        <v>3450</v>
      </c>
      <c r="B25" s="20" t="s">
        <v>3447</v>
      </c>
      <c r="C25" s="20">
        <f>len(A25)</f>
        <v>34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</row>
    <row r="26">
      <c r="A26" s="20" t="s">
        <v>3451</v>
      </c>
      <c r="B26" s="20" t="s">
        <v>3447</v>
      </c>
      <c r="C26" s="20">
        <f>len(A26)</f>
        <v>28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</row>
    <row r="27">
      <c r="A27" s="20" t="s">
        <v>3452</v>
      </c>
      <c r="B27" s="20" t="s">
        <v>3447</v>
      </c>
      <c r="C27" s="20">
        <f>len(A27)</f>
        <v>11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>
      <c r="A28" s="20" t="s">
        <v>3453</v>
      </c>
      <c r="B28" s="20" t="s">
        <v>3447</v>
      </c>
      <c r="C28" s="20">
        <f>len(A28)</f>
        <v>52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>
      <c r="A29" s="20" t="s">
        <v>3454</v>
      </c>
      <c r="B29" s="20" t="s">
        <v>3447</v>
      </c>
      <c r="C29" s="20">
        <f>len(A29)</f>
        <v>40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</row>
    <row r="30">
      <c r="A30" s="20" t="s">
        <v>3455</v>
      </c>
      <c r="B30" s="20" t="s">
        <v>3447</v>
      </c>
      <c r="C30" s="20">
        <f>len(A30)</f>
        <v>35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</row>
    <row r="31">
      <c r="A31" s="20" t="s">
        <v>3456</v>
      </c>
      <c r="B31" s="20" t="s">
        <v>3447</v>
      </c>
      <c r="C31" s="20">
        <f>len(A31)</f>
        <v>28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</row>
    <row r="32">
      <c r="A32" s="20" t="s">
        <v>3457</v>
      </c>
      <c r="B32" s="20" t="s">
        <v>3447</v>
      </c>
      <c r="C32" s="20">
        <f>len(A32)</f>
        <v>16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</row>
    <row r="33">
      <c r="A33" s="20" t="s">
        <v>3458</v>
      </c>
      <c r="B33" s="20" t="s">
        <v>3447</v>
      </c>
      <c r="C33" s="20">
        <f>len(A33)</f>
        <v>58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>
      <c r="A34" s="20" t="s">
        <v>3459</v>
      </c>
      <c r="B34" s="20" t="s">
        <v>3447</v>
      </c>
      <c r="C34" s="20">
        <f>len(A34)</f>
        <v>33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>
      <c r="A35" s="20" t="s">
        <v>3460</v>
      </c>
      <c r="B35" s="20" t="s">
        <v>3447</v>
      </c>
      <c r="C35" s="20">
        <f>len(A35)</f>
        <v>17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</row>
    <row r="36">
      <c r="A36" s="20" t="s">
        <v>3461</v>
      </c>
      <c r="B36" s="20" t="s">
        <v>3447</v>
      </c>
      <c r="C36" s="20">
        <f>len(A36)</f>
        <v>36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</row>
    <row r="37">
      <c r="A37" s="20" t="s">
        <v>3462</v>
      </c>
      <c r="B37" s="20" t="s">
        <v>3447</v>
      </c>
      <c r="C37" s="20">
        <f>len(A37)</f>
        <v>23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</row>
    <row r="38">
      <c r="A38" s="20" t="s">
        <v>3463</v>
      </c>
      <c r="B38" s="20" t="s">
        <v>3447</v>
      </c>
      <c r="C38" s="20">
        <f>len(A38)</f>
        <v>31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</row>
    <row r="39">
      <c r="A39" s="20" t="s">
        <v>3464</v>
      </c>
      <c r="B39" s="20" t="s">
        <v>3447</v>
      </c>
      <c r="C39" s="20">
        <f>len(A39)</f>
        <v>43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</row>
    <row r="40">
      <c r="A40" s="20" t="s">
        <v>3465</v>
      </c>
      <c r="B40" s="20" t="s">
        <v>3447</v>
      </c>
      <c r="C40" s="20">
        <f>len(A40)</f>
        <v>25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</row>
    <row r="41">
      <c r="A41" s="20" t="s">
        <v>3466</v>
      </c>
      <c r="B41" s="20" t="s">
        <v>3447</v>
      </c>
      <c r="C41" s="20">
        <f>len(A41)</f>
        <v>21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>
      <c r="A42" s="20" t="s">
        <v>3467</v>
      </c>
      <c r="B42" s="20" t="s">
        <v>3468</v>
      </c>
      <c r="C42" s="20">
        <f>len(A42)</f>
        <v>66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</row>
    <row r="43">
      <c r="A43" s="20" t="s">
        <v>3469</v>
      </c>
      <c r="B43" s="20" t="s">
        <v>3468</v>
      </c>
      <c r="C43" s="20">
        <f>len(A43)</f>
        <v>81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>
      <c r="A44" s="20" t="s">
        <v>3470</v>
      </c>
      <c r="B44" s="20" t="s">
        <v>3468</v>
      </c>
      <c r="C44" s="20">
        <f>len(A44)</f>
        <v>7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</row>
    <row r="45">
      <c r="A45" s="20" t="s">
        <v>3471</v>
      </c>
      <c r="B45" s="20" t="s">
        <v>3468</v>
      </c>
      <c r="C45" s="20">
        <f>len(A45)</f>
        <v>63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</row>
    <row r="46">
      <c r="A46" s="20" t="s">
        <v>3472</v>
      </c>
      <c r="B46" s="20" t="s">
        <v>3468</v>
      </c>
      <c r="C46" s="20">
        <f>len(A46)</f>
        <v>40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</row>
    <row r="47">
      <c r="A47" s="20" t="s">
        <v>3473</v>
      </c>
      <c r="B47" s="20" t="s">
        <v>3468</v>
      </c>
      <c r="C47" s="20">
        <f>len(A47)</f>
        <v>66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</row>
    <row r="48">
      <c r="A48" s="20" t="s">
        <v>3474</v>
      </c>
      <c r="B48" s="20" t="s">
        <v>3468</v>
      </c>
      <c r="C48" s="20">
        <f>len(A48)</f>
        <v>65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</row>
    <row r="49">
      <c r="A49" s="20" t="s">
        <v>3475</v>
      </c>
      <c r="B49" s="20" t="s">
        <v>3468</v>
      </c>
      <c r="C49" s="20">
        <f>len(A49)</f>
        <v>31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</row>
    <row r="50">
      <c r="A50" s="20" t="s">
        <v>3476</v>
      </c>
      <c r="B50" s="20" t="s">
        <v>3468</v>
      </c>
      <c r="C50" s="20">
        <f>len(A50)</f>
        <v>54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</row>
    <row r="51">
      <c r="A51" s="20" t="s">
        <v>3470</v>
      </c>
      <c r="B51" s="20" t="s">
        <v>3468</v>
      </c>
      <c r="C51" s="20">
        <f>len(A51)</f>
        <v>7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</row>
    <row r="52">
      <c r="A52" s="20" t="s">
        <v>3477</v>
      </c>
      <c r="B52" s="20" t="s">
        <v>3468</v>
      </c>
      <c r="C52" s="20">
        <f>len(A52)</f>
        <v>74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</row>
    <row r="53">
      <c r="A53" s="20" t="s">
        <v>3478</v>
      </c>
      <c r="B53" s="20" t="s">
        <v>3468</v>
      </c>
      <c r="C53" s="20">
        <f>len(A53)</f>
        <v>50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</row>
    <row r="54">
      <c r="A54" s="20" t="s">
        <v>3479</v>
      </c>
      <c r="B54" s="20" t="s">
        <v>3468</v>
      </c>
      <c r="C54" s="20">
        <f>len(A54)</f>
        <v>55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</row>
    <row r="55">
      <c r="A55" s="20" t="s">
        <v>3480</v>
      </c>
      <c r="B55" s="20" t="s">
        <v>3468</v>
      </c>
      <c r="C55" s="20">
        <f>len(A55)</f>
        <v>41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</row>
    <row r="56">
      <c r="A56" s="20" t="s">
        <v>3481</v>
      </c>
      <c r="B56" s="20" t="s">
        <v>3468</v>
      </c>
      <c r="C56" s="20">
        <f>len(A56)</f>
        <v>58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</row>
    <row r="57">
      <c r="A57" s="20" t="s">
        <v>3482</v>
      </c>
      <c r="B57" s="20" t="s">
        <v>3468</v>
      </c>
      <c r="C57" s="20">
        <f>len(A57)</f>
        <v>52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</row>
    <row r="58">
      <c r="A58" s="20" t="s">
        <v>3483</v>
      </c>
      <c r="B58" s="20" t="s">
        <v>3468</v>
      </c>
      <c r="C58" s="20">
        <f>len(A58)</f>
        <v>69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</row>
    <row r="59">
      <c r="A59" s="20" t="s">
        <v>3470</v>
      </c>
      <c r="B59" s="20" t="s">
        <v>3468</v>
      </c>
      <c r="C59" s="20">
        <f>len(A59)</f>
        <v>7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</row>
    <row r="60">
      <c r="A60" s="20" t="s">
        <v>3484</v>
      </c>
      <c r="B60" s="20" t="s">
        <v>3468</v>
      </c>
      <c r="C60" s="20">
        <f>len(A60)</f>
        <v>38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</row>
    <row r="61">
      <c r="A61" s="20" t="s">
        <v>3485</v>
      </c>
      <c r="B61" s="20" t="s">
        <v>3468</v>
      </c>
      <c r="C61" s="20">
        <f>len(A61)</f>
        <v>55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</row>
    <row r="62">
      <c r="A62" s="20" t="s">
        <v>3486</v>
      </c>
      <c r="B62" s="20" t="s">
        <v>3487</v>
      </c>
      <c r="C62" s="20">
        <f>len(A62)</f>
        <v>60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</row>
    <row r="63">
      <c r="A63" s="20" t="s">
        <v>3488</v>
      </c>
      <c r="B63" s="20" t="s">
        <v>3487</v>
      </c>
      <c r="C63" s="20">
        <f>len(A63)</f>
        <v>30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</row>
    <row r="64">
      <c r="A64" s="20" t="s">
        <v>3489</v>
      </c>
      <c r="B64" s="20" t="s">
        <v>3487</v>
      </c>
      <c r="C64" s="20">
        <f>len(A64)</f>
        <v>51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</row>
    <row r="65">
      <c r="A65" s="20" t="s">
        <v>3490</v>
      </c>
      <c r="B65" s="20" t="s">
        <v>3487</v>
      </c>
      <c r="C65" s="20">
        <f>len(A65)</f>
        <v>56</v>
      </c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</row>
    <row r="66">
      <c r="A66" s="20" t="s">
        <v>3491</v>
      </c>
      <c r="B66" s="20" t="s">
        <v>3487</v>
      </c>
      <c r="C66" s="20">
        <f>len(A66)</f>
        <v>37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</row>
    <row r="67">
      <c r="A67" s="20" t="s">
        <v>3492</v>
      </c>
      <c r="B67" s="20" t="s">
        <v>3487</v>
      </c>
      <c r="C67" s="20">
        <f>len(A67)</f>
        <v>50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</row>
    <row r="68">
      <c r="A68" s="20" t="s">
        <v>3493</v>
      </c>
      <c r="B68" s="20" t="s">
        <v>3487</v>
      </c>
      <c r="C68" s="20">
        <f>len(A68)</f>
        <v>50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</row>
    <row r="69">
      <c r="A69" s="20" t="s">
        <v>3494</v>
      </c>
      <c r="B69" s="20" t="s">
        <v>3487</v>
      </c>
      <c r="C69" s="20">
        <f>len(A69)</f>
        <v>30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</row>
    <row r="70">
      <c r="A70" s="20" t="s">
        <v>3495</v>
      </c>
      <c r="B70" s="20" t="s">
        <v>3487</v>
      </c>
      <c r="C70" s="20">
        <f>len(A70)</f>
        <v>58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</row>
    <row r="71">
      <c r="A71" s="20" t="s">
        <v>3496</v>
      </c>
      <c r="B71" s="20" t="s">
        <v>3487</v>
      </c>
      <c r="C71" s="20">
        <f>len(A71)</f>
        <v>62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</row>
    <row r="72">
      <c r="A72" s="20" t="s">
        <v>3497</v>
      </c>
      <c r="B72" s="20" t="s">
        <v>3487</v>
      </c>
      <c r="C72" s="20">
        <f>len(A72)</f>
        <v>71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</row>
    <row r="73">
      <c r="A73" s="20" t="s">
        <v>3498</v>
      </c>
      <c r="B73" s="20" t="s">
        <v>3487</v>
      </c>
      <c r="C73" s="20">
        <f>len(A73)</f>
        <v>33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</row>
    <row r="74">
      <c r="A74" s="20" t="s">
        <v>3499</v>
      </c>
      <c r="B74" s="20" t="s">
        <v>3487</v>
      </c>
      <c r="C74" s="20">
        <f>len(A74)</f>
        <v>37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</row>
    <row r="75">
      <c r="A75" s="20" t="s">
        <v>3500</v>
      </c>
      <c r="B75" s="20" t="s">
        <v>3487</v>
      </c>
      <c r="C75" s="20">
        <f>len(A75)</f>
        <v>42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</row>
    <row r="76">
      <c r="A76" s="20" t="s">
        <v>3501</v>
      </c>
      <c r="B76" s="20" t="s">
        <v>3487</v>
      </c>
      <c r="C76" s="20">
        <f>len(A76)</f>
        <v>49</v>
      </c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</row>
    <row r="77">
      <c r="A77" s="20" t="s">
        <v>3502</v>
      </c>
      <c r="B77" s="20" t="s">
        <v>3487</v>
      </c>
      <c r="C77" s="20">
        <f>len(A77)</f>
        <v>46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</row>
    <row r="78">
      <c r="A78" s="20" t="s">
        <v>3503</v>
      </c>
      <c r="B78" s="20" t="s">
        <v>3487</v>
      </c>
      <c r="C78" s="20">
        <f>len(A78)</f>
        <v>69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</row>
    <row r="79">
      <c r="A79" s="20" t="s">
        <v>3504</v>
      </c>
      <c r="B79" s="20" t="s">
        <v>3487</v>
      </c>
      <c r="C79" s="20">
        <f>len(A79)</f>
        <v>63</v>
      </c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</row>
    <row r="80">
      <c r="A80" s="20" t="s">
        <v>3505</v>
      </c>
      <c r="B80" s="20" t="s">
        <v>3487</v>
      </c>
      <c r="C80" s="20">
        <f>len(A80)</f>
        <v>64</v>
      </c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</row>
    <row r="81">
      <c r="A81" s="20" t="s">
        <v>3506</v>
      </c>
      <c r="B81" s="20" t="s">
        <v>3487</v>
      </c>
      <c r="C81" s="20">
        <f>len(A81)</f>
        <v>34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</row>
    <row r="82">
      <c r="A82" s="20" t="s">
        <v>3507</v>
      </c>
      <c r="B82" s="20" t="s">
        <v>3508</v>
      </c>
      <c r="C82" s="20">
        <f>len(A82)</f>
        <v>80</v>
      </c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</row>
    <row r="83">
      <c r="A83" s="20" t="s">
        <v>3509</v>
      </c>
      <c r="B83" s="20" t="s">
        <v>3508</v>
      </c>
      <c r="C83" s="20">
        <f>len(A83)</f>
        <v>75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</row>
    <row r="84">
      <c r="A84" s="20" t="s">
        <v>3510</v>
      </c>
      <c r="B84" s="20" t="s">
        <v>3508</v>
      </c>
      <c r="C84" s="20">
        <f>len(A84)</f>
        <v>64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</row>
    <row r="85">
      <c r="A85" s="20" t="s">
        <v>3511</v>
      </c>
      <c r="B85" s="20" t="s">
        <v>3508</v>
      </c>
      <c r="C85" s="20">
        <f>len(A85)</f>
        <v>65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</row>
    <row r="86">
      <c r="A86" s="20" t="s">
        <v>3512</v>
      </c>
      <c r="B86" s="20" t="s">
        <v>3508</v>
      </c>
      <c r="C86" s="20">
        <f>len(A86)</f>
        <v>68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</row>
    <row r="87">
      <c r="A87" s="20" t="s">
        <v>3513</v>
      </c>
      <c r="B87" s="20" t="s">
        <v>3508</v>
      </c>
      <c r="C87" s="20">
        <f>len(A87)</f>
        <v>30</v>
      </c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</row>
    <row r="88">
      <c r="A88" s="20" t="s">
        <v>3514</v>
      </c>
      <c r="B88" s="20" t="s">
        <v>3508</v>
      </c>
      <c r="C88" s="20">
        <f>len(A88)</f>
        <v>75</v>
      </c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</row>
    <row r="89">
      <c r="A89" s="20" t="s">
        <v>3515</v>
      </c>
      <c r="B89" s="20" t="s">
        <v>3508</v>
      </c>
      <c r="C89" s="20">
        <f>len(A89)</f>
        <v>88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</row>
    <row r="90">
      <c r="A90" s="20" t="s">
        <v>3516</v>
      </c>
      <c r="B90" s="20" t="s">
        <v>3508</v>
      </c>
      <c r="C90" s="20">
        <f>len(A90)</f>
        <v>96</v>
      </c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</row>
    <row r="91">
      <c r="A91" s="20" t="s">
        <v>3517</v>
      </c>
      <c r="B91" s="20" t="s">
        <v>3508</v>
      </c>
      <c r="C91" s="20">
        <f>len(A91)</f>
        <v>56</v>
      </c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</row>
    <row r="92">
      <c r="A92" s="20" t="s">
        <v>3518</v>
      </c>
      <c r="B92" s="20" t="s">
        <v>3508</v>
      </c>
      <c r="C92" s="20">
        <f>len(A92)</f>
        <v>84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</row>
    <row r="93">
      <c r="A93" s="20" t="s">
        <v>3519</v>
      </c>
      <c r="B93" s="20" t="s">
        <v>3508</v>
      </c>
      <c r="C93" s="20">
        <f>len(A93)</f>
        <v>63</v>
      </c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</row>
    <row r="94">
      <c r="A94" s="20" t="s">
        <v>3520</v>
      </c>
      <c r="B94" s="20" t="s">
        <v>3508</v>
      </c>
      <c r="C94" s="20">
        <f>len(A94)</f>
        <v>49</v>
      </c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</row>
    <row r="95">
      <c r="A95" s="20" t="s">
        <v>3521</v>
      </c>
      <c r="B95" s="20" t="s">
        <v>3508</v>
      </c>
      <c r="C95" s="20">
        <f>len(A95)</f>
        <v>37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</row>
    <row r="96">
      <c r="A96" s="20" t="s">
        <v>3522</v>
      </c>
      <c r="B96" s="20" t="s">
        <v>3508</v>
      </c>
      <c r="C96" s="20">
        <f>len(A96)</f>
        <v>64</v>
      </c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</row>
    <row r="97">
      <c r="A97" s="20" t="s">
        <v>3523</v>
      </c>
      <c r="B97" s="20" t="s">
        <v>3508</v>
      </c>
      <c r="C97" s="20">
        <f>len(A97)</f>
        <v>49</v>
      </c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</row>
    <row r="98">
      <c r="A98" s="20" t="s">
        <v>3524</v>
      </c>
      <c r="B98" s="20" t="s">
        <v>3508</v>
      </c>
      <c r="C98" s="20">
        <f>len(A98)</f>
        <v>52</v>
      </c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</row>
    <row r="99">
      <c r="A99" s="20" t="s">
        <v>3525</v>
      </c>
      <c r="B99" s="20" t="s">
        <v>3508</v>
      </c>
      <c r="C99" s="20">
        <f>len(A99)</f>
        <v>73</v>
      </c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</row>
    <row r="100">
      <c r="A100" s="20" t="s">
        <v>3526</v>
      </c>
      <c r="B100" s="20" t="s">
        <v>3508</v>
      </c>
      <c r="C100" s="20">
        <f>len(A100)</f>
        <v>96</v>
      </c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</row>
    <row r="101">
      <c r="A101" s="20" t="s">
        <v>3527</v>
      </c>
      <c r="B101" s="20" t="s">
        <v>3508</v>
      </c>
      <c r="C101" s="20">
        <f>len(A101)</f>
        <v>119</v>
      </c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</row>
    <row r="102">
      <c r="A102" s="20" t="s">
        <v>3528</v>
      </c>
      <c r="B102" s="20" t="s">
        <v>3529</v>
      </c>
      <c r="C102" s="20">
        <f>len(A102)</f>
        <v>36</v>
      </c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</row>
    <row r="103">
      <c r="A103" s="20" t="s">
        <v>3530</v>
      </c>
      <c r="B103" s="20" t="s">
        <v>3529</v>
      </c>
      <c r="C103" s="20">
        <f>len(A103)</f>
        <v>46</v>
      </c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</row>
    <row r="104">
      <c r="A104" s="20" t="s">
        <v>3531</v>
      </c>
      <c r="B104" s="20" t="s">
        <v>3529</v>
      </c>
      <c r="C104" s="20">
        <f>len(A104)</f>
        <v>64</v>
      </c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</row>
    <row r="105">
      <c r="A105" s="20" t="s">
        <v>3532</v>
      </c>
      <c r="B105" s="20" t="s">
        <v>3529</v>
      </c>
      <c r="C105" s="20">
        <f>len(A105)</f>
        <v>67</v>
      </c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</row>
    <row r="106">
      <c r="A106" s="20" t="s">
        <v>3533</v>
      </c>
      <c r="B106" s="20" t="s">
        <v>3529</v>
      </c>
      <c r="C106" s="20">
        <f>len(A106)</f>
        <v>67</v>
      </c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</row>
    <row r="107">
      <c r="A107" s="20" t="s">
        <v>3534</v>
      </c>
      <c r="B107" s="20" t="s">
        <v>3529</v>
      </c>
      <c r="C107" s="20">
        <f>len(A107)</f>
        <v>53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</row>
    <row r="108">
      <c r="A108" s="20" t="s">
        <v>3535</v>
      </c>
      <c r="B108" s="20" t="s">
        <v>3529</v>
      </c>
      <c r="C108" s="20">
        <f>len(A108)</f>
        <v>35</v>
      </c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</row>
    <row r="109">
      <c r="A109" s="20" t="s">
        <v>3536</v>
      </c>
      <c r="B109" s="20" t="s">
        <v>3529</v>
      </c>
      <c r="C109" s="20">
        <f>len(A109)</f>
        <v>65</v>
      </c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</row>
    <row r="110">
      <c r="A110" s="20" t="s">
        <v>3537</v>
      </c>
      <c r="B110" s="20" t="s">
        <v>3529</v>
      </c>
      <c r="C110" s="20">
        <f>len(A110)</f>
        <v>46</v>
      </c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</row>
    <row r="111">
      <c r="A111" s="20" t="s">
        <v>3538</v>
      </c>
      <c r="B111" s="20" t="s">
        <v>3529</v>
      </c>
      <c r="C111" s="20">
        <f>len(A111)</f>
        <v>49</v>
      </c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</row>
    <row r="112">
      <c r="A112" s="20" t="s">
        <v>3539</v>
      </c>
      <c r="B112" s="20" t="s">
        <v>3529</v>
      </c>
      <c r="C112" s="20">
        <f>len(A112)</f>
        <v>63</v>
      </c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</row>
    <row r="113">
      <c r="A113" s="20" t="s">
        <v>3540</v>
      </c>
      <c r="B113" s="20" t="s">
        <v>3529</v>
      </c>
      <c r="C113" s="20">
        <f>len(A113)</f>
        <v>53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</row>
    <row r="114">
      <c r="A114" s="20" t="s">
        <v>3541</v>
      </c>
      <c r="B114" s="20" t="s">
        <v>3529</v>
      </c>
      <c r="C114" s="20">
        <f>len(A114)</f>
        <v>57</v>
      </c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</row>
    <row r="115">
      <c r="A115" s="20" t="s">
        <v>3542</v>
      </c>
      <c r="B115" s="20" t="s">
        <v>3529</v>
      </c>
      <c r="C115" s="20">
        <f>len(A115)</f>
        <v>38</v>
      </c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</row>
    <row r="116">
      <c r="A116" s="20" t="s">
        <v>3543</v>
      </c>
      <c r="B116" s="20" t="s">
        <v>3529</v>
      </c>
      <c r="C116" s="20">
        <f>len(A116)</f>
        <v>43</v>
      </c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</row>
    <row r="117">
      <c r="A117" s="20" t="s">
        <v>3544</v>
      </c>
      <c r="B117" s="20" t="s">
        <v>3529</v>
      </c>
      <c r="C117" s="20">
        <f>len(A117)</f>
        <v>54</v>
      </c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</row>
    <row r="118">
      <c r="A118" s="20" t="s">
        <v>3545</v>
      </c>
      <c r="B118" s="20" t="s">
        <v>3529</v>
      </c>
      <c r="C118" s="20">
        <f>len(A118)</f>
        <v>49</v>
      </c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</row>
    <row r="119">
      <c r="A119" s="20" t="s">
        <v>3546</v>
      </c>
      <c r="B119" s="20" t="s">
        <v>3529</v>
      </c>
      <c r="C119" s="20">
        <f>len(A119)</f>
        <v>66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</row>
    <row r="120">
      <c r="A120" s="20" t="s">
        <v>3547</v>
      </c>
      <c r="B120" s="20" t="s">
        <v>3529</v>
      </c>
      <c r="C120" s="20">
        <f>len(A120)</f>
        <v>31</v>
      </c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</row>
    <row r="121">
      <c r="A121" s="20" t="s">
        <v>3548</v>
      </c>
      <c r="B121" s="20" t="s">
        <v>3529</v>
      </c>
      <c r="C121" s="20">
        <f>len(A121)</f>
        <v>51</v>
      </c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</row>
    <row r="122">
      <c r="A122" s="20" t="s">
        <v>3549</v>
      </c>
      <c r="B122" s="20" t="s">
        <v>3550</v>
      </c>
      <c r="C122" s="20">
        <f>len(A122)</f>
        <v>45</v>
      </c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</row>
    <row r="123">
      <c r="A123" s="20" t="s">
        <v>3551</v>
      </c>
      <c r="B123" s="20" t="s">
        <v>3550</v>
      </c>
      <c r="C123" s="20">
        <f>len(A123)</f>
        <v>33</v>
      </c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</row>
    <row r="124">
      <c r="A124" s="20" t="s">
        <v>3552</v>
      </c>
      <c r="B124" s="20" t="s">
        <v>3550</v>
      </c>
      <c r="C124" s="20">
        <f>len(A124)</f>
        <v>66</v>
      </c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</row>
    <row r="125">
      <c r="A125" s="20" t="s">
        <v>3553</v>
      </c>
      <c r="B125" s="20" t="s">
        <v>3550</v>
      </c>
      <c r="C125" s="20">
        <f>len(A125)</f>
        <v>40</v>
      </c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</row>
    <row r="126">
      <c r="A126" s="20" t="s">
        <v>3554</v>
      </c>
      <c r="B126" s="20" t="s">
        <v>3550</v>
      </c>
      <c r="C126" s="20">
        <f>len(A126)</f>
        <v>56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</row>
    <row r="127">
      <c r="A127" s="20" t="s">
        <v>3555</v>
      </c>
      <c r="B127" s="20" t="s">
        <v>3550</v>
      </c>
      <c r="C127" s="20">
        <f>len(A127)</f>
        <v>44</v>
      </c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</row>
    <row r="128">
      <c r="A128" s="20" t="s">
        <v>3556</v>
      </c>
      <c r="B128" s="20" t="s">
        <v>3550</v>
      </c>
      <c r="C128" s="20">
        <f>len(A128)</f>
        <v>62</v>
      </c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</row>
    <row r="129">
      <c r="A129" s="20" t="s">
        <v>3557</v>
      </c>
      <c r="B129" s="20" t="s">
        <v>3550</v>
      </c>
      <c r="C129" s="20">
        <f>len(A129)</f>
        <v>50</v>
      </c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</row>
    <row r="130">
      <c r="A130" s="20" t="s">
        <v>3558</v>
      </c>
      <c r="B130" s="20" t="s">
        <v>3550</v>
      </c>
      <c r="C130" s="20">
        <f>len(A130)</f>
        <v>69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</row>
    <row r="131">
      <c r="A131" s="20" t="s">
        <v>3559</v>
      </c>
      <c r="B131" s="20" t="s">
        <v>3550</v>
      </c>
      <c r="C131" s="20">
        <f>len(A131)</f>
        <v>51</v>
      </c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</row>
    <row r="132">
      <c r="A132" s="20" t="s">
        <v>3560</v>
      </c>
      <c r="B132" s="20" t="s">
        <v>3550</v>
      </c>
      <c r="C132" s="20">
        <f>len(A132)</f>
        <v>71</v>
      </c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</row>
    <row r="133">
      <c r="A133" s="20" t="s">
        <v>3561</v>
      </c>
      <c r="B133" s="20" t="s">
        <v>3550</v>
      </c>
      <c r="C133" s="20">
        <f>len(A133)</f>
        <v>48</v>
      </c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</row>
    <row r="134">
      <c r="A134" s="20" t="s">
        <v>3562</v>
      </c>
      <c r="B134" s="20" t="s">
        <v>3550</v>
      </c>
      <c r="C134" s="20">
        <f>len(A134)</f>
        <v>76</v>
      </c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</row>
    <row r="135">
      <c r="A135" s="20" t="s">
        <v>3563</v>
      </c>
      <c r="B135" s="20" t="s">
        <v>3550</v>
      </c>
      <c r="C135" s="20">
        <f>len(A135)</f>
        <v>43</v>
      </c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</row>
    <row r="136">
      <c r="A136" s="20" t="s">
        <v>3564</v>
      </c>
      <c r="B136" s="20" t="s">
        <v>3550</v>
      </c>
      <c r="C136" s="20">
        <f>len(A136)</f>
        <v>32</v>
      </c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</row>
    <row r="137">
      <c r="A137" s="20" t="s">
        <v>3565</v>
      </c>
      <c r="B137" s="20" t="s">
        <v>3550</v>
      </c>
      <c r="C137" s="20">
        <f>len(A137)</f>
        <v>81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</row>
    <row r="138">
      <c r="A138" s="20" t="s">
        <v>3566</v>
      </c>
      <c r="B138" s="20" t="s">
        <v>3550</v>
      </c>
      <c r="C138" s="20">
        <f>len(A138)</f>
        <v>27</v>
      </c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</row>
    <row r="139">
      <c r="A139" s="20" t="s">
        <v>3567</v>
      </c>
      <c r="B139" s="20" t="s">
        <v>3550</v>
      </c>
      <c r="C139" s="20">
        <f>len(A139)</f>
        <v>48</v>
      </c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</row>
    <row r="140">
      <c r="A140" s="20" t="s">
        <v>3568</v>
      </c>
      <c r="B140" s="20" t="s">
        <v>3550</v>
      </c>
      <c r="C140" s="20">
        <f>len(A140)</f>
        <v>55</v>
      </c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</row>
    <row r="141">
      <c r="A141" s="20" t="s">
        <v>3569</v>
      </c>
      <c r="B141" s="20" t="s">
        <v>3550</v>
      </c>
      <c r="C141" s="20">
        <f>len(A141)</f>
        <v>62</v>
      </c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</row>
    <row r="142">
      <c r="A142" s="20" t="s">
        <v>3570</v>
      </c>
      <c r="B142" s="20" t="s">
        <v>3571</v>
      </c>
      <c r="C142" s="20">
        <f>len(A142)</f>
        <v>90</v>
      </c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</row>
    <row r="143">
      <c r="A143" s="20" t="s">
        <v>3572</v>
      </c>
      <c r="B143" s="20" t="s">
        <v>3571</v>
      </c>
      <c r="C143" s="20">
        <f>len(A143)</f>
        <v>86</v>
      </c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</row>
    <row r="144">
      <c r="A144" s="20" t="s">
        <v>3573</v>
      </c>
      <c r="B144" s="20" t="s">
        <v>3571</v>
      </c>
      <c r="C144" s="20">
        <f>len(A144)</f>
        <v>71</v>
      </c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</row>
    <row r="145">
      <c r="A145" s="20" t="s">
        <v>3574</v>
      </c>
      <c r="B145" s="20" t="s">
        <v>3571</v>
      </c>
      <c r="C145" s="20">
        <f>len(A145)</f>
        <v>69</v>
      </c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</row>
    <row r="146">
      <c r="A146" s="20" t="s">
        <v>3575</v>
      </c>
      <c r="B146" s="20" t="s">
        <v>3571</v>
      </c>
      <c r="C146" s="20">
        <f>len(A146)</f>
        <v>86</v>
      </c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</row>
    <row r="147">
      <c r="A147" s="20" t="s">
        <v>3576</v>
      </c>
      <c r="B147" s="20" t="s">
        <v>3571</v>
      </c>
      <c r="C147" s="20">
        <f>len(A147)</f>
        <v>77</v>
      </c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</row>
    <row r="148">
      <c r="A148" s="20" t="s">
        <v>3577</v>
      </c>
      <c r="B148" s="20" t="s">
        <v>3571</v>
      </c>
      <c r="C148" s="20">
        <f>len(A148)</f>
        <v>54</v>
      </c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</row>
    <row r="149">
      <c r="A149" s="20" t="s">
        <v>3578</v>
      </c>
      <c r="B149" s="20" t="s">
        <v>3571</v>
      </c>
      <c r="C149" s="20">
        <f>len(A149)</f>
        <v>96</v>
      </c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</row>
    <row r="150">
      <c r="A150" s="20" t="s">
        <v>3579</v>
      </c>
      <c r="B150" s="20" t="s">
        <v>3571</v>
      </c>
      <c r="C150" s="20">
        <f>len(A150)</f>
        <v>106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</row>
    <row r="151">
      <c r="A151" s="20" t="s">
        <v>3580</v>
      </c>
      <c r="B151" s="20" t="s">
        <v>3571</v>
      </c>
      <c r="C151" s="20">
        <f>len(A151)</f>
        <v>95</v>
      </c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</row>
    <row r="152">
      <c r="A152" s="20" t="s">
        <v>3581</v>
      </c>
      <c r="B152" s="20" t="s">
        <v>3571</v>
      </c>
      <c r="C152" s="20">
        <f>len(A152)</f>
        <v>80</v>
      </c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</row>
    <row r="153">
      <c r="A153" s="20" t="s">
        <v>3582</v>
      </c>
      <c r="B153" s="20" t="s">
        <v>3571</v>
      </c>
      <c r="C153" s="20">
        <f>len(A153)</f>
        <v>61</v>
      </c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</row>
    <row r="154">
      <c r="A154" s="20" t="s">
        <v>3583</v>
      </c>
      <c r="B154" s="20" t="s">
        <v>3571</v>
      </c>
      <c r="C154" s="20">
        <f>len(A154)</f>
        <v>26</v>
      </c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</row>
    <row r="155">
      <c r="A155" s="20" t="s">
        <v>3584</v>
      </c>
      <c r="B155" s="20" t="s">
        <v>3571</v>
      </c>
      <c r="C155" s="20">
        <f>len(A155)</f>
        <v>34</v>
      </c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</row>
    <row r="156">
      <c r="A156" s="20" t="s">
        <v>3585</v>
      </c>
      <c r="B156" s="20" t="s">
        <v>3571</v>
      </c>
      <c r="C156" s="20">
        <f>len(A156)</f>
        <v>87</v>
      </c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</row>
    <row r="157">
      <c r="A157" s="20" t="s">
        <v>3586</v>
      </c>
      <c r="B157" s="20" t="s">
        <v>3571</v>
      </c>
      <c r="C157" s="20">
        <f>len(A157)</f>
        <v>80</v>
      </c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</row>
    <row r="158">
      <c r="A158" s="20" t="s">
        <v>3587</v>
      </c>
      <c r="B158" s="20" t="s">
        <v>3571</v>
      </c>
      <c r="C158" s="20">
        <f>len(A158)</f>
        <v>67</v>
      </c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</row>
    <row r="159">
      <c r="A159" s="20" t="s">
        <v>3588</v>
      </c>
      <c r="B159" s="20" t="s">
        <v>3571</v>
      </c>
      <c r="C159" s="20">
        <f>len(A159)</f>
        <v>109</v>
      </c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</row>
    <row r="160">
      <c r="A160" s="20" t="s">
        <v>3589</v>
      </c>
      <c r="B160" s="20" t="s">
        <v>3571</v>
      </c>
      <c r="C160" s="20">
        <f>len(A160)</f>
        <v>91</v>
      </c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</row>
    <row r="161">
      <c r="A161" s="20" t="s">
        <v>3590</v>
      </c>
      <c r="B161" s="20" t="s">
        <v>3571</v>
      </c>
      <c r="C161" s="20">
        <f>len(A161)</f>
        <v>116</v>
      </c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</row>
    <row r="162">
      <c r="A162" s="20" t="s">
        <v>3591</v>
      </c>
      <c r="B162" s="20" t="s">
        <v>3592</v>
      </c>
      <c r="C162" s="20">
        <f>len(A162)</f>
        <v>39</v>
      </c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</row>
    <row r="163">
      <c r="A163" s="20" t="s">
        <v>3593</v>
      </c>
      <c r="B163" s="20" t="s">
        <v>3592</v>
      </c>
      <c r="C163" s="20">
        <f>len(A163)</f>
        <v>27</v>
      </c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</row>
    <row r="164">
      <c r="A164" s="20" t="s">
        <v>3594</v>
      </c>
      <c r="B164" s="20" t="s">
        <v>3592</v>
      </c>
      <c r="C164" s="20">
        <f>len(A164)</f>
        <v>64</v>
      </c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</row>
    <row r="165">
      <c r="A165" s="20" t="s">
        <v>3595</v>
      </c>
      <c r="B165" s="20" t="s">
        <v>3592</v>
      </c>
      <c r="C165" s="20">
        <f>len(A165)</f>
        <v>68</v>
      </c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</row>
    <row r="166">
      <c r="A166" s="20" t="s">
        <v>3596</v>
      </c>
      <c r="B166" s="20" t="s">
        <v>3592</v>
      </c>
      <c r="C166" s="20">
        <f>len(A166)</f>
        <v>33</v>
      </c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</row>
    <row r="167">
      <c r="A167" s="20" t="s">
        <v>3597</v>
      </c>
      <c r="B167" s="20" t="s">
        <v>3592</v>
      </c>
      <c r="C167" s="20">
        <f>len(A167)</f>
        <v>79</v>
      </c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</row>
    <row r="168">
      <c r="A168" s="20" t="s">
        <v>3598</v>
      </c>
      <c r="B168" s="20" t="s">
        <v>3592</v>
      </c>
      <c r="C168" s="20">
        <f>len(A168)</f>
        <v>43</v>
      </c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</row>
    <row r="169">
      <c r="A169" s="20" t="s">
        <v>3599</v>
      </c>
      <c r="B169" s="20" t="s">
        <v>3592</v>
      </c>
      <c r="C169" s="20">
        <f>len(A169)</f>
        <v>65</v>
      </c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</row>
    <row r="170">
      <c r="A170" s="20" t="s">
        <v>3600</v>
      </c>
      <c r="B170" s="20" t="s">
        <v>3592</v>
      </c>
      <c r="C170" s="20">
        <f>len(A170)</f>
        <v>61</v>
      </c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</row>
    <row r="171">
      <c r="A171" s="20" t="s">
        <v>3601</v>
      </c>
      <c r="B171" s="20" t="s">
        <v>3592</v>
      </c>
      <c r="C171" s="20">
        <f>len(A171)</f>
        <v>66</v>
      </c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</row>
    <row r="172">
      <c r="A172" s="20" t="s">
        <v>3602</v>
      </c>
      <c r="B172" s="20" t="s">
        <v>3592</v>
      </c>
      <c r="C172" s="20">
        <f>len(A172)</f>
        <v>53</v>
      </c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</row>
    <row r="173">
      <c r="A173" s="20" t="s">
        <v>3603</v>
      </c>
      <c r="B173" s="20" t="s">
        <v>3592</v>
      </c>
      <c r="C173" s="20">
        <f>len(A173)</f>
        <v>102</v>
      </c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</row>
    <row r="174">
      <c r="A174" s="20" t="s">
        <v>3604</v>
      </c>
      <c r="B174" s="20" t="s">
        <v>3592</v>
      </c>
      <c r="C174" s="20">
        <f>len(A174)</f>
        <v>50</v>
      </c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</row>
    <row r="175">
      <c r="A175" s="20" t="s">
        <v>3605</v>
      </c>
      <c r="B175" s="20" t="s">
        <v>3592</v>
      </c>
      <c r="C175" s="20">
        <f>len(A175)</f>
        <v>58</v>
      </c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</row>
    <row r="176">
      <c r="A176" s="20" t="s">
        <v>3606</v>
      </c>
      <c r="B176" s="20" t="s">
        <v>3592</v>
      </c>
      <c r="C176" s="20">
        <f>len(A176)</f>
        <v>67</v>
      </c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</row>
    <row r="177">
      <c r="A177" s="20" t="s">
        <v>3607</v>
      </c>
      <c r="B177" s="20" t="s">
        <v>3592</v>
      </c>
      <c r="C177" s="20">
        <f>len(A177)</f>
        <v>36</v>
      </c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</row>
    <row r="178">
      <c r="A178" s="20" t="s">
        <v>3608</v>
      </c>
      <c r="B178" s="20" t="s">
        <v>3592</v>
      </c>
      <c r="C178" s="20">
        <f>len(A178)</f>
        <v>78</v>
      </c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</row>
    <row r="179">
      <c r="A179" s="20" t="s">
        <v>3609</v>
      </c>
      <c r="B179" s="20" t="s">
        <v>3592</v>
      </c>
      <c r="C179" s="20">
        <f>len(A179)</f>
        <v>65</v>
      </c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</row>
    <row r="180">
      <c r="A180" s="20" t="s">
        <v>3610</v>
      </c>
      <c r="B180" s="20" t="s">
        <v>3592</v>
      </c>
      <c r="C180" s="20">
        <f>len(A180)</f>
        <v>60</v>
      </c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</row>
    <row r="181">
      <c r="A181" s="20" t="s">
        <v>3611</v>
      </c>
      <c r="B181" s="20" t="s">
        <v>3592</v>
      </c>
      <c r="C181" s="20">
        <f>len(A181)</f>
        <v>64</v>
      </c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</row>
    <row r="182">
      <c r="A182" s="20" t="s">
        <v>3612</v>
      </c>
      <c r="B182" s="20" t="s">
        <v>3613</v>
      </c>
      <c r="C182" s="20">
        <f>len(A182)</f>
        <v>52</v>
      </c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</row>
    <row r="183">
      <c r="A183" s="20" t="s">
        <v>3614</v>
      </c>
      <c r="B183" s="20" t="s">
        <v>3613</v>
      </c>
      <c r="C183" s="20">
        <f>len(A183)</f>
        <v>41</v>
      </c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</row>
    <row r="184">
      <c r="A184" s="20" t="s">
        <v>3615</v>
      </c>
      <c r="B184" s="20" t="s">
        <v>3613</v>
      </c>
      <c r="C184" s="20">
        <f>len(A184)</f>
        <v>60</v>
      </c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</row>
    <row r="185">
      <c r="A185" s="20" t="s">
        <v>3616</v>
      </c>
      <c r="B185" s="20" t="s">
        <v>3613</v>
      </c>
      <c r="C185" s="20">
        <f>len(A185)</f>
        <v>57</v>
      </c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</row>
    <row r="186">
      <c r="A186" s="20" t="s">
        <v>3617</v>
      </c>
      <c r="B186" s="20" t="s">
        <v>3613</v>
      </c>
      <c r="C186" s="20">
        <f>len(A186)</f>
        <v>61</v>
      </c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</row>
    <row r="187">
      <c r="A187" s="20" t="s">
        <v>3618</v>
      </c>
      <c r="B187" s="20" t="s">
        <v>3613</v>
      </c>
      <c r="C187" s="20">
        <f>len(A187)</f>
        <v>56</v>
      </c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</row>
    <row r="188">
      <c r="A188" s="20" t="s">
        <v>3619</v>
      </c>
      <c r="B188" s="20" t="s">
        <v>3613</v>
      </c>
      <c r="C188" s="20">
        <f>len(A188)</f>
        <v>88</v>
      </c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</row>
    <row r="189">
      <c r="A189" s="20" t="s">
        <v>3620</v>
      </c>
      <c r="B189" s="20" t="s">
        <v>3613</v>
      </c>
      <c r="C189" s="20">
        <f>len(A189)</f>
        <v>60</v>
      </c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</row>
    <row r="190">
      <c r="A190" s="20" t="s">
        <v>3621</v>
      </c>
      <c r="B190" s="20" t="s">
        <v>3613</v>
      </c>
      <c r="C190" s="20">
        <f>len(A190)</f>
        <v>35</v>
      </c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</row>
    <row r="191">
      <c r="A191" s="20" t="s">
        <v>3622</v>
      </c>
      <c r="B191" s="20" t="s">
        <v>3613</v>
      </c>
      <c r="C191" s="20">
        <f>len(A191)</f>
        <v>45</v>
      </c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</row>
    <row r="192">
      <c r="A192" s="20" t="s">
        <v>3623</v>
      </c>
      <c r="B192" s="20" t="s">
        <v>3613</v>
      </c>
      <c r="C192" s="20">
        <f>len(A192)</f>
        <v>44</v>
      </c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</row>
    <row r="193">
      <c r="A193" s="20" t="s">
        <v>3624</v>
      </c>
      <c r="B193" s="20" t="s">
        <v>3613</v>
      </c>
      <c r="C193" s="20">
        <f>len(A193)</f>
        <v>51</v>
      </c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</row>
    <row r="194">
      <c r="A194" s="20" t="s">
        <v>3625</v>
      </c>
      <c r="B194" s="20" t="s">
        <v>3613</v>
      </c>
      <c r="C194" s="20">
        <f>len(A194)</f>
        <v>59</v>
      </c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</row>
    <row r="195">
      <c r="A195" s="20" t="s">
        <v>3626</v>
      </c>
      <c r="B195" s="20" t="s">
        <v>3613</v>
      </c>
      <c r="C195" s="20">
        <f>len(A195)</f>
        <v>60</v>
      </c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</row>
    <row r="196">
      <c r="A196" s="20" t="s">
        <v>3627</v>
      </c>
      <c r="B196" s="20" t="s">
        <v>3613</v>
      </c>
      <c r="C196" s="20">
        <f>len(A196)</f>
        <v>50</v>
      </c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</row>
    <row r="197">
      <c r="A197" s="20" t="s">
        <v>3628</v>
      </c>
      <c r="B197" s="20" t="s">
        <v>3613</v>
      </c>
      <c r="C197" s="20">
        <f>len(A197)</f>
        <v>80</v>
      </c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</row>
    <row r="198">
      <c r="A198" s="20" t="s">
        <v>3629</v>
      </c>
      <c r="B198" s="20" t="s">
        <v>3613</v>
      </c>
      <c r="C198" s="20">
        <f>len(A198)</f>
        <v>56</v>
      </c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</row>
    <row r="199">
      <c r="A199" s="20" t="s">
        <v>3630</v>
      </c>
      <c r="B199" s="20" t="s">
        <v>3613</v>
      </c>
      <c r="C199" s="20">
        <f>len(A199)</f>
        <v>42</v>
      </c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</row>
    <row r="200">
      <c r="A200" s="20" t="s">
        <v>3631</v>
      </c>
      <c r="B200" s="20" t="s">
        <v>3613</v>
      </c>
      <c r="C200" s="20">
        <f>len(A200)</f>
        <v>66</v>
      </c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</row>
    <row r="201">
      <c r="A201" s="20" t="s">
        <v>3632</v>
      </c>
      <c r="B201" s="20" t="s">
        <v>3613</v>
      </c>
      <c r="C201" s="20">
        <f>len(A201)</f>
        <v>33</v>
      </c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</row>
    <row r="202">
      <c r="A202" s="20" t="s">
        <v>3633</v>
      </c>
      <c r="B202" s="20" t="s">
        <v>3634</v>
      </c>
      <c r="C202" s="20">
        <f>len(A202)</f>
        <v>50</v>
      </c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</row>
    <row r="203">
      <c r="A203" s="20" t="s">
        <v>3635</v>
      </c>
      <c r="B203" s="20" t="s">
        <v>3634</v>
      </c>
      <c r="C203" s="20">
        <f>len(A203)</f>
        <v>43</v>
      </c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</row>
    <row r="204">
      <c r="A204" s="20" t="s">
        <v>3636</v>
      </c>
      <c r="B204" s="20" t="s">
        <v>3634</v>
      </c>
      <c r="C204" s="20">
        <f>len(A204)</f>
        <v>50</v>
      </c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</row>
    <row r="205">
      <c r="A205" s="20" t="s">
        <v>3637</v>
      </c>
      <c r="B205" s="20" t="s">
        <v>3634</v>
      </c>
      <c r="C205" s="20">
        <f>len(A205)</f>
        <v>47</v>
      </c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</row>
    <row r="206">
      <c r="A206" s="20" t="s">
        <v>3638</v>
      </c>
      <c r="B206" s="20" t="s">
        <v>3634</v>
      </c>
      <c r="C206" s="20">
        <f>len(A206)</f>
        <v>67</v>
      </c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</row>
    <row r="207">
      <c r="A207" s="20" t="s">
        <v>3639</v>
      </c>
      <c r="B207" s="20" t="s">
        <v>3634</v>
      </c>
      <c r="C207" s="20">
        <f>len(A207)</f>
        <v>69</v>
      </c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</row>
    <row r="208">
      <c r="A208" s="20" t="s">
        <v>3640</v>
      </c>
      <c r="B208" s="20" t="s">
        <v>3634</v>
      </c>
      <c r="C208" s="20">
        <f>len(A208)</f>
        <v>38</v>
      </c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</row>
    <row r="209">
      <c r="A209" s="20" t="s">
        <v>3641</v>
      </c>
      <c r="B209" s="20" t="s">
        <v>3634</v>
      </c>
      <c r="C209" s="20">
        <f>len(A209)</f>
        <v>59</v>
      </c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</row>
    <row r="210">
      <c r="A210" s="20" t="s">
        <v>3642</v>
      </c>
      <c r="B210" s="20" t="s">
        <v>3634</v>
      </c>
      <c r="C210" s="20">
        <f>len(A210)</f>
        <v>42</v>
      </c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</row>
    <row r="211">
      <c r="A211" s="20" t="s">
        <v>3643</v>
      </c>
      <c r="B211" s="20" t="s">
        <v>3634</v>
      </c>
      <c r="C211" s="20">
        <f>len(A211)</f>
        <v>55</v>
      </c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</row>
    <row r="212">
      <c r="A212" s="20" t="s">
        <v>3644</v>
      </c>
      <c r="B212" s="20" t="s">
        <v>3634</v>
      </c>
      <c r="C212" s="20">
        <f>len(A212)</f>
        <v>29</v>
      </c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</row>
    <row r="213">
      <c r="A213" s="20" t="s">
        <v>3645</v>
      </c>
      <c r="B213" s="20" t="s">
        <v>3634</v>
      </c>
      <c r="C213" s="20">
        <f>len(A213)</f>
        <v>36</v>
      </c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</row>
    <row r="214">
      <c r="A214" s="20" t="s">
        <v>3646</v>
      </c>
      <c r="B214" s="20" t="s">
        <v>3634</v>
      </c>
      <c r="C214" s="20">
        <f>len(A214)</f>
        <v>61</v>
      </c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</row>
    <row r="215">
      <c r="A215" s="20" t="s">
        <v>3647</v>
      </c>
      <c r="B215" s="20" t="s">
        <v>3634</v>
      </c>
      <c r="C215" s="20">
        <f>len(A215)</f>
        <v>66</v>
      </c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</row>
    <row r="216">
      <c r="A216" s="20" t="s">
        <v>3648</v>
      </c>
      <c r="B216" s="20" t="s">
        <v>3634</v>
      </c>
      <c r="C216" s="20">
        <f>len(A216)</f>
        <v>43</v>
      </c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</row>
    <row r="217">
      <c r="A217" s="20" t="s">
        <v>3649</v>
      </c>
      <c r="B217" s="20" t="s">
        <v>3634</v>
      </c>
      <c r="C217" s="20">
        <f>len(A217)</f>
        <v>65</v>
      </c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</row>
    <row r="218">
      <c r="A218" s="20" t="s">
        <v>3650</v>
      </c>
      <c r="B218" s="20" t="s">
        <v>3634</v>
      </c>
      <c r="C218" s="20">
        <f>len(A218)</f>
        <v>44</v>
      </c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</row>
    <row r="219">
      <c r="A219" s="20" t="s">
        <v>3651</v>
      </c>
      <c r="B219" s="20" t="s">
        <v>3634</v>
      </c>
      <c r="C219" s="20">
        <f>len(A219)</f>
        <v>46</v>
      </c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</row>
    <row r="220">
      <c r="A220" s="20" t="s">
        <v>3652</v>
      </c>
      <c r="B220" s="20" t="s">
        <v>3634</v>
      </c>
      <c r="C220" s="20">
        <f>len(A220)</f>
        <v>66</v>
      </c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</row>
    <row r="221">
      <c r="A221" s="20" t="s">
        <v>3653</v>
      </c>
      <c r="B221" s="20" t="s">
        <v>3634</v>
      </c>
      <c r="C221" s="20">
        <f>len(A221)</f>
        <v>61</v>
      </c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</row>
    <row r="222">
      <c r="A222" s="20" t="s">
        <v>3654</v>
      </c>
      <c r="B222" s="20" t="s">
        <v>3655</v>
      </c>
      <c r="C222" s="20">
        <f>len(A222)</f>
        <v>70</v>
      </c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</row>
    <row r="223">
      <c r="A223" s="20" t="s">
        <v>3656</v>
      </c>
      <c r="B223" s="20" t="s">
        <v>3655</v>
      </c>
      <c r="C223" s="20">
        <f>len(A223)</f>
        <v>45</v>
      </c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</row>
    <row r="224">
      <c r="A224" s="20" t="s">
        <v>3657</v>
      </c>
      <c r="B224" s="20" t="s">
        <v>3655</v>
      </c>
      <c r="C224" s="20">
        <f>len(A224)</f>
        <v>80</v>
      </c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</row>
    <row r="225">
      <c r="A225" s="20" t="s">
        <v>3658</v>
      </c>
      <c r="B225" s="20" t="s">
        <v>3655</v>
      </c>
      <c r="C225" s="20">
        <f>len(A225)</f>
        <v>87</v>
      </c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</row>
    <row r="226">
      <c r="A226" s="20" t="s">
        <v>3659</v>
      </c>
      <c r="B226" s="20" t="s">
        <v>3655</v>
      </c>
      <c r="C226" s="20">
        <f>len(A226)</f>
        <v>49</v>
      </c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</row>
    <row r="227">
      <c r="A227" s="20" t="s">
        <v>3660</v>
      </c>
      <c r="B227" s="20" t="s">
        <v>3655</v>
      </c>
      <c r="C227" s="20">
        <f>len(A227)</f>
        <v>38</v>
      </c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</row>
    <row r="228">
      <c r="A228" s="20" t="s">
        <v>3661</v>
      </c>
      <c r="B228" s="20" t="s">
        <v>3655</v>
      </c>
      <c r="C228" s="20">
        <f>len(A228)</f>
        <v>54</v>
      </c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</row>
    <row r="229">
      <c r="A229" s="20" t="s">
        <v>3662</v>
      </c>
      <c r="B229" s="20" t="s">
        <v>3655</v>
      </c>
      <c r="C229" s="20">
        <f>len(A229)</f>
        <v>45</v>
      </c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</row>
    <row r="230">
      <c r="A230" s="20" t="s">
        <v>3663</v>
      </c>
      <c r="B230" s="20" t="s">
        <v>3655</v>
      </c>
      <c r="C230" s="20">
        <f>len(A230)</f>
        <v>52</v>
      </c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</row>
    <row r="231">
      <c r="A231" s="20" t="s">
        <v>3664</v>
      </c>
      <c r="B231" s="20" t="s">
        <v>3655</v>
      </c>
      <c r="C231" s="20">
        <f>len(A231)</f>
        <v>57</v>
      </c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</row>
    <row r="232">
      <c r="A232" s="20" t="s">
        <v>3665</v>
      </c>
      <c r="B232" s="20" t="s">
        <v>3655</v>
      </c>
      <c r="C232" s="20">
        <f>len(A232)</f>
        <v>37</v>
      </c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</row>
    <row r="233">
      <c r="A233" s="20" t="s">
        <v>3666</v>
      </c>
      <c r="B233" s="20" t="s">
        <v>3655</v>
      </c>
      <c r="C233" s="20">
        <f>len(A233)</f>
        <v>49</v>
      </c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</row>
    <row r="234">
      <c r="A234" s="20" t="s">
        <v>3667</v>
      </c>
      <c r="B234" s="20" t="s">
        <v>3655</v>
      </c>
      <c r="C234" s="20">
        <f>len(A234)</f>
        <v>50</v>
      </c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</row>
    <row r="235">
      <c r="A235" s="20" t="s">
        <v>3668</v>
      </c>
      <c r="B235" s="20" t="s">
        <v>3655</v>
      </c>
      <c r="C235" s="20">
        <f>len(A235)</f>
        <v>78</v>
      </c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</row>
    <row r="236">
      <c r="A236" s="20" t="s">
        <v>3669</v>
      </c>
      <c r="B236" s="20" t="s">
        <v>3655</v>
      </c>
      <c r="C236" s="20">
        <f>len(A236)</f>
        <v>75</v>
      </c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</row>
    <row r="237">
      <c r="A237" s="20" t="s">
        <v>3670</v>
      </c>
      <c r="B237" s="20" t="s">
        <v>3655</v>
      </c>
      <c r="C237" s="20">
        <f>len(A237)</f>
        <v>46</v>
      </c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</row>
    <row r="238">
      <c r="A238" s="20" t="s">
        <v>3671</v>
      </c>
      <c r="B238" s="20" t="s">
        <v>3655</v>
      </c>
      <c r="C238" s="20">
        <f>len(A238)</f>
        <v>73</v>
      </c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</row>
    <row r="239">
      <c r="A239" s="20" t="s">
        <v>3672</v>
      </c>
      <c r="B239" s="20" t="s">
        <v>3655</v>
      </c>
      <c r="C239" s="20">
        <f>len(A239)</f>
        <v>60</v>
      </c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</row>
    <row r="240">
      <c r="A240" s="20" t="s">
        <v>3673</v>
      </c>
      <c r="B240" s="20" t="s">
        <v>3655</v>
      </c>
      <c r="C240" s="20">
        <f>len(A240)</f>
        <v>49</v>
      </c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</row>
    <row r="241">
      <c r="A241" s="20" t="s">
        <v>3674</v>
      </c>
      <c r="B241" s="20" t="s">
        <v>3655</v>
      </c>
      <c r="C241" s="20">
        <f>len(A241)</f>
        <v>44</v>
      </c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</row>
    <row r="242">
      <c r="A242" s="20" t="s">
        <v>3675</v>
      </c>
      <c r="B242" s="20" t="s">
        <v>3676</v>
      </c>
      <c r="C242" s="20">
        <f>len(A242)</f>
        <v>67</v>
      </c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</row>
    <row r="243">
      <c r="A243" s="20" t="s">
        <v>3677</v>
      </c>
      <c r="B243" s="20" t="s">
        <v>3676</v>
      </c>
      <c r="C243" s="20">
        <f>len(A243)</f>
        <v>67</v>
      </c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</row>
    <row r="244">
      <c r="A244" s="20" t="s">
        <v>3678</v>
      </c>
      <c r="B244" s="20" t="s">
        <v>3676</v>
      </c>
      <c r="C244" s="20">
        <f>len(A244)</f>
        <v>50</v>
      </c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</row>
    <row r="245">
      <c r="A245" s="20" t="s">
        <v>3679</v>
      </c>
      <c r="B245" s="20" t="s">
        <v>3676</v>
      </c>
      <c r="C245" s="20">
        <f>len(A245)</f>
        <v>33</v>
      </c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</row>
    <row r="246">
      <c r="A246" s="20" t="s">
        <v>3680</v>
      </c>
      <c r="B246" s="20" t="s">
        <v>3676</v>
      </c>
      <c r="C246" s="20">
        <f>len(A246)</f>
        <v>78</v>
      </c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</row>
    <row r="247">
      <c r="A247" s="20" t="s">
        <v>3681</v>
      </c>
      <c r="B247" s="20" t="s">
        <v>3676</v>
      </c>
      <c r="C247" s="20">
        <f>len(A247)</f>
        <v>45</v>
      </c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</row>
    <row r="248">
      <c r="A248" s="20" t="s">
        <v>3682</v>
      </c>
      <c r="B248" s="20" t="s">
        <v>3676</v>
      </c>
      <c r="C248" s="20">
        <f>len(A248)</f>
        <v>37</v>
      </c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</row>
    <row r="249">
      <c r="A249" s="20" t="s">
        <v>3683</v>
      </c>
      <c r="B249" s="20" t="s">
        <v>3676</v>
      </c>
      <c r="C249" s="20">
        <f>len(A249)</f>
        <v>58</v>
      </c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</row>
    <row r="250">
      <c r="A250" s="20" t="s">
        <v>3684</v>
      </c>
      <c r="B250" s="20" t="s">
        <v>3676</v>
      </c>
      <c r="C250" s="20">
        <f>len(A250)</f>
        <v>60</v>
      </c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</row>
    <row r="251">
      <c r="A251" s="20" t="s">
        <v>3685</v>
      </c>
      <c r="B251" s="20" t="s">
        <v>3676</v>
      </c>
      <c r="C251" s="20">
        <f>len(A251)</f>
        <v>53</v>
      </c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</row>
    <row r="252">
      <c r="A252" s="20" t="s">
        <v>3686</v>
      </c>
      <c r="B252" s="20" t="s">
        <v>3676</v>
      </c>
      <c r="C252" s="20">
        <f>len(A252)</f>
        <v>67</v>
      </c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</row>
    <row r="253">
      <c r="A253" s="20" t="s">
        <v>3687</v>
      </c>
      <c r="B253" s="20" t="s">
        <v>3676</v>
      </c>
      <c r="C253" s="20">
        <f>len(A253)</f>
        <v>54</v>
      </c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</row>
    <row r="254">
      <c r="A254" s="20" t="s">
        <v>3688</v>
      </c>
      <c r="B254" s="20" t="s">
        <v>3676</v>
      </c>
      <c r="C254" s="20">
        <f>len(A254)</f>
        <v>38</v>
      </c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</row>
    <row r="255">
      <c r="A255" s="20" t="s">
        <v>3689</v>
      </c>
      <c r="B255" s="20" t="s">
        <v>3676</v>
      </c>
      <c r="C255" s="20">
        <f>len(A255)</f>
        <v>55</v>
      </c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</row>
    <row r="256">
      <c r="A256" s="20" t="s">
        <v>3690</v>
      </c>
      <c r="B256" s="20" t="s">
        <v>3676</v>
      </c>
      <c r="C256" s="20">
        <f>len(A256)</f>
        <v>81</v>
      </c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</row>
    <row r="257">
      <c r="A257" s="20" t="s">
        <v>3691</v>
      </c>
      <c r="B257" s="20" t="s">
        <v>3676</v>
      </c>
      <c r="C257" s="20">
        <f>len(A257)</f>
        <v>69</v>
      </c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</row>
    <row r="258">
      <c r="A258" s="20" t="s">
        <v>3692</v>
      </c>
      <c r="B258" s="20" t="s">
        <v>3676</v>
      </c>
      <c r="C258" s="20">
        <f>len(A258)</f>
        <v>61</v>
      </c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</row>
    <row r="259">
      <c r="A259" s="20" t="s">
        <v>3693</v>
      </c>
      <c r="B259" s="20" t="s">
        <v>3676</v>
      </c>
      <c r="C259" s="20">
        <f>len(A259)</f>
        <v>37</v>
      </c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</row>
    <row r="260">
      <c r="A260" s="20" t="s">
        <v>3694</v>
      </c>
      <c r="B260" s="20" t="s">
        <v>3676</v>
      </c>
      <c r="C260" s="20">
        <f>len(A260)</f>
        <v>62</v>
      </c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</row>
    <row r="261">
      <c r="A261" s="20" t="s">
        <v>3695</v>
      </c>
      <c r="B261" s="20" t="s">
        <v>3676</v>
      </c>
      <c r="C261" s="20">
        <f>len(A261)</f>
        <v>36</v>
      </c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</row>
    <row r="262">
      <c r="A262" s="20" t="s">
        <v>3696</v>
      </c>
      <c r="B262" s="20" t="s">
        <v>3697</v>
      </c>
      <c r="C262" s="20">
        <f>len(A262)</f>
        <v>44</v>
      </c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</row>
    <row r="263">
      <c r="A263" s="20" t="s">
        <v>3698</v>
      </c>
      <c r="B263" s="20" t="s">
        <v>3697</v>
      </c>
      <c r="C263" s="20">
        <f>len(A263)</f>
        <v>42</v>
      </c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</row>
    <row r="264">
      <c r="A264" s="20" t="s">
        <v>3699</v>
      </c>
      <c r="B264" s="20" t="s">
        <v>3697</v>
      </c>
      <c r="C264" s="20">
        <f>len(A264)</f>
        <v>47</v>
      </c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</row>
    <row r="265">
      <c r="A265" s="20" t="s">
        <v>3700</v>
      </c>
      <c r="B265" s="20" t="s">
        <v>3697</v>
      </c>
      <c r="C265" s="20">
        <f>len(A265)</f>
        <v>44</v>
      </c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</row>
    <row r="266">
      <c r="A266" s="20" t="s">
        <v>3701</v>
      </c>
      <c r="B266" s="20" t="s">
        <v>3697</v>
      </c>
      <c r="C266" s="20">
        <f>len(A266)</f>
        <v>53</v>
      </c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</row>
    <row r="267">
      <c r="A267" s="20" t="s">
        <v>3702</v>
      </c>
      <c r="B267" s="20" t="s">
        <v>3697</v>
      </c>
      <c r="C267" s="20">
        <f>len(A267)</f>
        <v>42</v>
      </c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</row>
    <row r="268">
      <c r="A268" s="20" t="s">
        <v>3703</v>
      </c>
      <c r="B268" s="20" t="s">
        <v>3697</v>
      </c>
      <c r="C268" s="20">
        <f>len(A268)</f>
        <v>48</v>
      </c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</row>
    <row r="269">
      <c r="A269" s="20" t="s">
        <v>3704</v>
      </c>
      <c r="B269" s="20" t="s">
        <v>3697</v>
      </c>
      <c r="C269" s="20">
        <f>len(A269)</f>
        <v>36</v>
      </c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</row>
    <row r="270">
      <c r="A270" s="20" t="s">
        <v>3705</v>
      </c>
      <c r="B270" s="20" t="s">
        <v>3697</v>
      </c>
      <c r="C270" s="20">
        <f>len(A270)</f>
        <v>45</v>
      </c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</row>
    <row r="271">
      <c r="A271" s="20" t="s">
        <v>3706</v>
      </c>
      <c r="B271" s="20" t="s">
        <v>3697</v>
      </c>
      <c r="C271" s="20">
        <f>len(A271)</f>
        <v>32</v>
      </c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</row>
    <row r="272">
      <c r="A272" s="20" t="s">
        <v>3707</v>
      </c>
      <c r="B272" s="20" t="s">
        <v>3697</v>
      </c>
      <c r="C272" s="20">
        <f>len(A272)</f>
        <v>37</v>
      </c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</row>
    <row r="273">
      <c r="A273" s="20" t="s">
        <v>3708</v>
      </c>
      <c r="B273" s="20" t="s">
        <v>3697</v>
      </c>
      <c r="C273" s="20">
        <f>len(A273)</f>
        <v>54</v>
      </c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</row>
    <row r="274">
      <c r="A274" s="20" t="s">
        <v>3709</v>
      </c>
      <c r="B274" s="20" t="s">
        <v>3697</v>
      </c>
      <c r="C274" s="20">
        <f>len(A274)</f>
        <v>42</v>
      </c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</row>
    <row r="275">
      <c r="A275" s="20" t="s">
        <v>3710</v>
      </c>
      <c r="B275" s="20" t="s">
        <v>3697</v>
      </c>
      <c r="C275" s="20">
        <f>len(A275)</f>
        <v>38</v>
      </c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</row>
    <row r="276">
      <c r="A276" s="20" t="s">
        <v>3711</v>
      </c>
      <c r="B276" s="20" t="s">
        <v>3697</v>
      </c>
      <c r="C276" s="20">
        <f>len(A276)</f>
        <v>47</v>
      </c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</row>
    <row r="277">
      <c r="A277" s="20" t="s">
        <v>3712</v>
      </c>
      <c r="B277" s="20" t="s">
        <v>3697</v>
      </c>
      <c r="C277" s="20">
        <f>len(A277)</f>
        <v>36</v>
      </c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</row>
    <row r="278">
      <c r="A278" s="20" t="s">
        <v>3713</v>
      </c>
      <c r="B278" s="20" t="s">
        <v>3697</v>
      </c>
      <c r="C278" s="20">
        <f>len(A278)</f>
        <v>33</v>
      </c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</row>
    <row r="279">
      <c r="A279" s="20" t="s">
        <v>3714</v>
      </c>
      <c r="B279" s="20" t="s">
        <v>3697</v>
      </c>
      <c r="C279" s="20">
        <f>len(A279)</f>
        <v>39</v>
      </c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</row>
    <row r="280">
      <c r="A280" s="20" t="s">
        <v>3715</v>
      </c>
      <c r="B280" s="20" t="s">
        <v>3697</v>
      </c>
      <c r="C280" s="20">
        <f>len(A280)</f>
        <v>41</v>
      </c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</row>
    <row r="281">
      <c r="A281" s="20" t="s">
        <v>3716</v>
      </c>
      <c r="B281" s="20" t="s">
        <v>3697</v>
      </c>
      <c r="C281" s="20">
        <f>len(A281)</f>
        <v>43</v>
      </c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</row>
    <row r="282">
      <c r="A282" s="20" t="s">
        <v>3717</v>
      </c>
      <c r="B282" s="20" t="s">
        <v>3718</v>
      </c>
      <c r="C282" s="20">
        <f>len(A282)</f>
        <v>61</v>
      </c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</row>
    <row r="283">
      <c r="A283" s="20" t="s">
        <v>3719</v>
      </c>
      <c r="B283" s="20" t="s">
        <v>3718</v>
      </c>
      <c r="C283" s="20">
        <f>len(A283)</f>
        <v>66</v>
      </c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</row>
    <row r="284">
      <c r="A284" s="20" t="s">
        <v>3720</v>
      </c>
      <c r="B284" s="20" t="s">
        <v>3718</v>
      </c>
      <c r="C284" s="20">
        <f>len(A284)</f>
        <v>64</v>
      </c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</row>
    <row r="285">
      <c r="A285" s="20" t="s">
        <v>3721</v>
      </c>
      <c r="B285" s="20" t="s">
        <v>3718</v>
      </c>
      <c r="C285" s="20">
        <f>len(A285)</f>
        <v>67</v>
      </c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</row>
    <row r="286">
      <c r="A286" s="20" t="s">
        <v>3722</v>
      </c>
      <c r="B286" s="20" t="s">
        <v>3718</v>
      </c>
      <c r="C286" s="20">
        <f>len(A286)</f>
        <v>54</v>
      </c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</row>
    <row r="287">
      <c r="A287" s="20" t="s">
        <v>3723</v>
      </c>
      <c r="B287" s="20" t="s">
        <v>3718</v>
      </c>
      <c r="C287" s="20">
        <f>len(A287)</f>
        <v>62</v>
      </c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</row>
    <row r="288">
      <c r="A288" s="20" t="s">
        <v>3724</v>
      </c>
      <c r="B288" s="20" t="s">
        <v>3718</v>
      </c>
      <c r="C288" s="20">
        <f>len(A288)</f>
        <v>51</v>
      </c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</row>
    <row r="289">
      <c r="A289" s="20" t="s">
        <v>3725</v>
      </c>
      <c r="B289" s="20" t="s">
        <v>3718</v>
      </c>
      <c r="C289" s="20">
        <f>len(A289)</f>
        <v>42</v>
      </c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</row>
    <row r="290">
      <c r="A290" s="20" t="s">
        <v>3726</v>
      </c>
      <c r="B290" s="20" t="s">
        <v>3718</v>
      </c>
      <c r="C290" s="20">
        <f>len(A290)</f>
        <v>59</v>
      </c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</row>
    <row r="291">
      <c r="A291" s="20" t="s">
        <v>3727</v>
      </c>
      <c r="B291" s="20" t="s">
        <v>3718</v>
      </c>
      <c r="C291" s="20">
        <f>len(A291)</f>
        <v>83</v>
      </c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</row>
    <row r="292">
      <c r="A292" s="20" t="s">
        <v>3728</v>
      </c>
      <c r="B292" s="20" t="s">
        <v>3718</v>
      </c>
      <c r="C292" s="20">
        <f>len(A292)</f>
        <v>50</v>
      </c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</row>
    <row r="293">
      <c r="A293" s="20" t="s">
        <v>3729</v>
      </c>
      <c r="B293" s="20" t="s">
        <v>3718</v>
      </c>
      <c r="C293" s="20">
        <f>len(A293)</f>
        <v>46</v>
      </c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</row>
    <row r="294">
      <c r="A294" s="20" t="s">
        <v>3730</v>
      </c>
      <c r="B294" s="20" t="s">
        <v>3718</v>
      </c>
      <c r="C294" s="20">
        <f>len(A294)</f>
        <v>55</v>
      </c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</row>
    <row r="295">
      <c r="A295" s="20" t="s">
        <v>3731</v>
      </c>
      <c r="B295" s="20" t="s">
        <v>3718</v>
      </c>
      <c r="C295" s="20">
        <f>len(A295)</f>
        <v>66</v>
      </c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</row>
    <row r="296">
      <c r="A296" s="20" t="s">
        <v>3732</v>
      </c>
      <c r="B296" s="20" t="s">
        <v>3718</v>
      </c>
      <c r="C296" s="20">
        <f>len(A296)</f>
        <v>72</v>
      </c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</row>
    <row r="297">
      <c r="A297" s="20" t="s">
        <v>3733</v>
      </c>
      <c r="B297" s="20" t="s">
        <v>3718</v>
      </c>
      <c r="C297" s="20">
        <f>len(A297)</f>
        <v>51</v>
      </c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</row>
    <row r="298">
      <c r="A298" s="20" t="s">
        <v>3734</v>
      </c>
      <c r="B298" s="20" t="s">
        <v>3718</v>
      </c>
      <c r="C298" s="20">
        <f>len(A298)</f>
        <v>46</v>
      </c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</row>
    <row r="299">
      <c r="A299" s="20" t="s">
        <v>3735</v>
      </c>
      <c r="B299" s="20" t="s">
        <v>3718</v>
      </c>
      <c r="C299" s="20">
        <f>len(A299)</f>
        <v>51</v>
      </c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</row>
    <row r="300">
      <c r="A300" s="20" t="s">
        <v>3736</v>
      </c>
      <c r="B300" s="20" t="s">
        <v>3718</v>
      </c>
      <c r="C300" s="20">
        <f>len(A300)</f>
        <v>74</v>
      </c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</row>
    <row r="301">
      <c r="A301" s="20" t="s">
        <v>3737</v>
      </c>
      <c r="B301" s="20" t="s">
        <v>3718</v>
      </c>
      <c r="C301" s="20">
        <f>len(A301)</f>
        <v>74</v>
      </c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</row>
    <row r="302">
      <c r="A302" s="20" t="s">
        <v>3738</v>
      </c>
      <c r="B302" s="20" t="s">
        <v>3739</v>
      </c>
      <c r="C302" s="20">
        <f>len(A302)</f>
        <v>57</v>
      </c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</row>
    <row r="303">
      <c r="A303" s="20" t="s">
        <v>3740</v>
      </c>
      <c r="B303" s="20" t="s">
        <v>3739</v>
      </c>
      <c r="C303" s="20">
        <f>len(A303)</f>
        <v>71</v>
      </c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</row>
    <row r="304">
      <c r="A304" s="20" t="s">
        <v>3741</v>
      </c>
      <c r="B304" s="20" t="s">
        <v>3739</v>
      </c>
      <c r="C304" s="20">
        <f>len(A304)</f>
        <v>51</v>
      </c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</row>
    <row r="305">
      <c r="A305" s="20" t="s">
        <v>3742</v>
      </c>
      <c r="B305" s="20" t="s">
        <v>3739</v>
      </c>
      <c r="C305" s="20">
        <f>len(A305)</f>
        <v>64</v>
      </c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</row>
    <row r="306">
      <c r="A306" s="20" t="s">
        <v>3743</v>
      </c>
      <c r="B306" s="20" t="s">
        <v>3739</v>
      </c>
      <c r="C306" s="20">
        <f>len(A306)</f>
        <v>53</v>
      </c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</row>
    <row r="307">
      <c r="A307" s="20" t="s">
        <v>3744</v>
      </c>
      <c r="B307" s="20" t="s">
        <v>3739</v>
      </c>
      <c r="C307" s="20">
        <f>len(A307)</f>
        <v>59</v>
      </c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</row>
    <row r="308">
      <c r="A308" s="20" t="s">
        <v>3745</v>
      </c>
      <c r="B308" s="20" t="s">
        <v>3739</v>
      </c>
      <c r="C308" s="20">
        <f>len(A308)</f>
        <v>57</v>
      </c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</row>
    <row r="309">
      <c r="A309" s="20" t="s">
        <v>3746</v>
      </c>
      <c r="B309" s="20" t="s">
        <v>3739</v>
      </c>
      <c r="C309" s="20">
        <f>len(A309)</f>
        <v>65</v>
      </c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</row>
    <row r="310">
      <c r="A310" s="20" t="s">
        <v>3747</v>
      </c>
      <c r="B310" s="20" t="s">
        <v>3739</v>
      </c>
      <c r="C310" s="20">
        <f>len(A310)</f>
        <v>39</v>
      </c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</row>
    <row r="311">
      <c r="A311" s="20" t="s">
        <v>3748</v>
      </c>
      <c r="B311" s="20" t="s">
        <v>3739</v>
      </c>
      <c r="C311" s="20">
        <f>len(A311)</f>
        <v>62</v>
      </c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</row>
    <row r="312">
      <c r="A312" s="20" t="s">
        <v>3749</v>
      </c>
      <c r="B312" s="20" t="s">
        <v>3739</v>
      </c>
      <c r="C312" s="20">
        <f>len(A312)</f>
        <v>58</v>
      </c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</row>
    <row r="313">
      <c r="A313" s="20" t="s">
        <v>3750</v>
      </c>
      <c r="B313" s="20" t="s">
        <v>3739</v>
      </c>
      <c r="C313" s="20">
        <f>len(A313)</f>
        <v>69</v>
      </c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</row>
    <row r="314">
      <c r="A314" s="20" t="s">
        <v>3751</v>
      </c>
      <c r="B314" s="20" t="s">
        <v>3739</v>
      </c>
      <c r="C314" s="20">
        <f>len(A314)</f>
        <v>55</v>
      </c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</row>
    <row r="315">
      <c r="A315" s="20" t="s">
        <v>3752</v>
      </c>
      <c r="B315" s="20" t="s">
        <v>3739</v>
      </c>
      <c r="C315" s="20">
        <f>len(A315)</f>
        <v>57</v>
      </c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</row>
    <row r="316">
      <c r="A316" s="20" t="s">
        <v>3753</v>
      </c>
      <c r="B316" s="20" t="s">
        <v>3739</v>
      </c>
      <c r="C316" s="20">
        <f>len(A316)</f>
        <v>38</v>
      </c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</row>
    <row r="317">
      <c r="A317" s="20" t="s">
        <v>3754</v>
      </c>
      <c r="B317" s="20" t="s">
        <v>3739</v>
      </c>
      <c r="C317" s="20">
        <f>len(A317)</f>
        <v>66</v>
      </c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</row>
    <row r="318">
      <c r="A318" s="20" t="s">
        <v>3755</v>
      </c>
      <c r="B318" s="20" t="s">
        <v>3739</v>
      </c>
      <c r="C318" s="20">
        <f>len(A318)</f>
        <v>68</v>
      </c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</row>
    <row r="319">
      <c r="A319" s="20" t="s">
        <v>3756</v>
      </c>
      <c r="B319" s="20" t="s">
        <v>3739</v>
      </c>
      <c r="C319" s="20">
        <f>len(A319)</f>
        <v>68</v>
      </c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</row>
    <row r="320">
      <c r="A320" s="20" t="s">
        <v>3757</v>
      </c>
      <c r="B320" s="20" t="s">
        <v>3739</v>
      </c>
      <c r="C320" s="20">
        <f>len(A320)</f>
        <v>45</v>
      </c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</row>
    <row r="321">
      <c r="A321" s="20" t="s">
        <v>3758</v>
      </c>
      <c r="B321" s="20" t="s">
        <v>3739</v>
      </c>
      <c r="C321" s="20">
        <f>len(A321)</f>
        <v>66</v>
      </c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</row>
    <row r="322">
      <c r="A322" s="20" t="s">
        <v>3759</v>
      </c>
      <c r="B322" s="20" t="s">
        <v>3760</v>
      </c>
      <c r="C322" s="20">
        <f>len(A322)</f>
        <v>54</v>
      </c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</row>
    <row r="323">
      <c r="A323" s="20" t="s">
        <v>3761</v>
      </c>
      <c r="B323" s="20" t="s">
        <v>3760</v>
      </c>
      <c r="C323" s="20">
        <f>len(A323)</f>
        <v>48</v>
      </c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</row>
    <row r="324">
      <c r="A324" s="20" t="s">
        <v>3762</v>
      </c>
      <c r="B324" s="20" t="s">
        <v>3760</v>
      </c>
      <c r="C324" s="20">
        <f>len(A324)</f>
        <v>37</v>
      </c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</row>
    <row r="325">
      <c r="A325" s="20" t="s">
        <v>3763</v>
      </c>
      <c r="B325" s="20" t="s">
        <v>3760</v>
      </c>
      <c r="C325" s="20">
        <f>len(A325)</f>
        <v>33</v>
      </c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</row>
    <row r="326">
      <c r="A326" s="20" t="s">
        <v>3764</v>
      </c>
      <c r="B326" s="20" t="s">
        <v>3760</v>
      </c>
      <c r="C326" s="20">
        <f>len(A326)</f>
        <v>19</v>
      </c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</row>
    <row r="327">
      <c r="A327" s="20" t="s">
        <v>3765</v>
      </c>
      <c r="B327" s="20" t="s">
        <v>3760</v>
      </c>
      <c r="C327" s="20">
        <f>len(A327)</f>
        <v>22</v>
      </c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</row>
    <row r="328">
      <c r="A328" s="20" t="s">
        <v>3766</v>
      </c>
      <c r="B328" s="20" t="s">
        <v>3760</v>
      </c>
      <c r="C328" s="20">
        <f>len(A328)</f>
        <v>49</v>
      </c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</row>
    <row r="329">
      <c r="A329" s="20" t="s">
        <v>3767</v>
      </c>
      <c r="B329" s="20" t="s">
        <v>3760</v>
      </c>
      <c r="C329" s="20">
        <f>len(A329)</f>
        <v>37</v>
      </c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</row>
    <row r="330">
      <c r="A330" s="20" t="s">
        <v>3768</v>
      </c>
      <c r="B330" s="20" t="s">
        <v>3760</v>
      </c>
      <c r="C330" s="20">
        <f>len(A330)</f>
        <v>12</v>
      </c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</row>
    <row r="331">
      <c r="A331" s="20" t="s">
        <v>3769</v>
      </c>
      <c r="B331" s="20" t="s">
        <v>3760</v>
      </c>
      <c r="C331" s="20">
        <f>len(A331)</f>
        <v>63</v>
      </c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</row>
    <row r="332">
      <c r="A332" s="20" t="s">
        <v>3770</v>
      </c>
      <c r="B332" s="20" t="s">
        <v>3760</v>
      </c>
      <c r="C332" s="20">
        <f>len(A332)</f>
        <v>31</v>
      </c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</row>
    <row r="333">
      <c r="A333" s="20" t="s">
        <v>3771</v>
      </c>
      <c r="B333" s="20" t="s">
        <v>3760</v>
      </c>
      <c r="C333" s="20">
        <f>len(A333)</f>
        <v>63</v>
      </c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</row>
    <row r="334">
      <c r="A334" s="20" t="s">
        <v>3772</v>
      </c>
      <c r="B334" s="20" t="s">
        <v>3760</v>
      </c>
      <c r="C334" s="20">
        <f>len(A334)</f>
        <v>44</v>
      </c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</row>
    <row r="335">
      <c r="A335" s="20" t="s">
        <v>3773</v>
      </c>
      <c r="B335" s="20" t="s">
        <v>3760</v>
      </c>
      <c r="C335" s="20">
        <f>len(A335)</f>
        <v>41</v>
      </c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</row>
    <row r="336">
      <c r="A336" s="20" t="s">
        <v>3774</v>
      </c>
      <c r="B336" s="20" t="s">
        <v>3760</v>
      </c>
      <c r="C336" s="20">
        <f>len(A336)</f>
        <v>40</v>
      </c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</row>
    <row r="337">
      <c r="A337" s="20" t="s">
        <v>3775</v>
      </c>
      <c r="B337" s="20" t="s">
        <v>3760</v>
      </c>
      <c r="C337" s="20">
        <f>len(A337)</f>
        <v>46</v>
      </c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</row>
    <row r="338">
      <c r="A338" s="20" t="s">
        <v>3776</v>
      </c>
      <c r="B338" s="20" t="s">
        <v>3760</v>
      </c>
      <c r="C338" s="20">
        <f>len(A338)</f>
        <v>13</v>
      </c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</row>
    <row r="339">
      <c r="A339" s="20" t="s">
        <v>3777</v>
      </c>
      <c r="B339" s="20" t="s">
        <v>3760</v>
      </c>
      <c r="C339" s="20">
        <f>len(A339)</f>
        <v>14</v>
      </c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</row>
    <row r="340">
      <c r="A340" s="20" t="s">
        <v>3778</v>
      </c>
      <c r="B340" s="20" t="s">
        <v>3760</v>
      </c>
      <c r="C340" s="20">
        <f>len(A340)</f>
        <v>24</v>
      </c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</row>
    <row r="341">
      <c r="A341" s="20" t="s">
        <v>3779</v>
      </c>
      <c r="B341" s="20" t="s">
        <v>3760</v>
      </c>
      <c r="C341" s="20">
        <f>len(A341)</f>
        <v>50</v>
      </c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</row>
    <row r="342">
      <c r="A342" s="20" t="s">
        <v>3780</v>
      </c>
      <c r="B342" s="20" t="s">
        <v>3781</v>
      </c>
      <c r="C342" s="20">
        <f>len(A342)</f>
        <v>67</v>
      </c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</row>
    <row r="343">
      <c r="A343" s="20" t="s">
        <v>3782</v>
      </c>
      <c r="B343" s="20" t="s">
        <v>3781</v>
      </c>
      <c r="C343" s="20">
        <f>len(A343)</f>
        <v>67</v>
      </c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</row>
    <row r="344">
      <c r="A344" s="20" t="s">
        <v>3783</v>
      </c>
      <c r="B344" s="20" t="s">
        <v>3781</v>
      </c>
      <c r="C344" s="20">
        <f>len(A344)</f>
        <v>33</v>
      </c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</row>
    <row r="345">
      <c r="A345" s="20" t="s">
        <v>3784</v>
      </c>
      <c r="B345" s="20" t="s">
        <v>3781</v>
      </c>
      <c r="C345" s="20">
        <f>len(A345)</f>
        <v>47</v>
      </c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</row>
    <row r="346">
      <c r="A346" s="20" t="s">
        <v>3785</v>
      </c>
      <c r="B346" s="20" t="s">
        <v>3781</v>
      </c>
      <c r="C346" s="20">
        <f>len(A346)</f>
        <v>54</v>
      </c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</row>
    <row r="347">
      <c r="A347" s="20" t="s">
        <v>3786</v>
      </c>
      <c r="B347" s="20" t="s">
        <v>3781</v>
      </c>
      <c r="C347" s="20">
        <f>len(A347)</f>
        <v>64</v>
      </c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</row>
    <row r="348">
      <c r="A348" s="20" t="s">
        <v>3787</v>
      </c>
      <c r="B348" s="20" t="s">
        <v>3781</v>
      </c>
      <c r="C348" s="20">
        <f>len(A348)</f>
        <v>52</v>
      </c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</row>
    <row r="349">
      <c r="A349" s="20" t="s">
        <v>3788</v>
      </c>
      <c r="B349" s="20" t="s">
        <v>3781</v>
      </c>
      <c r="C349" s="20">
        <f>len(A349)</f>
        <v>77</v>
      </c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</row>
    <row r="350">
      <c r="A350" s="20" t="s">
        <v>3789</v>
      </c>
      <c r="B350" s="20" t="s">
        <v>3781</v>
      </c>
      <c r="C350" s="20">
        <f>len(A350)</f>
        <v>69</v>
      </c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</row>
    <row r="351">
      <c r="A351" s="20" t="s">
        <v>3790</v>
      </c>
      <c r="B351" s="20" t="s">
        <v>3781</v>
      </c>
      <c r="C351" s="20">
        <f>len(A351)</f>
        <v>52</v>
      </c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</row>
    <row r="352">
      <c r="A352" s="20" t="s">
        <v>3791</v>
      </c>
      <c r="B352" s="20" t="s">
        <v>3781</v>
      </c>
      <c r="C352" s="20">
        <f>len(A352)</f>
        <v>49</v>
      </c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</row>
    <row r="353">
      <c r="A353" s="20" t="s">
        <v>3792</v>
      </c>
      <c r="B353" s="20" t="s">
        <v>3781</v>
      </c>
      <c r="C353" s="20">
        <f>len(A353)</f>
        <v>80</v>
      </c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</row>
    <row r="354">
      <c r="A354" s="20" t="s">
        <v>3793</v>
      </c>
      <c r="B354" s="20" t="s">
        <v>3781</v>
      </c>
      <c r="C354" s="20">
        <f>len(A354)</f>
        <v>56</v>
      </c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</row>
    <row r="355">
      <c r="A355" s="20" t="s">
        <v>3794</v>
      </c>
      <c r="B355" s="20" t="s">
        <v>3781</v>
      </c>
      <c r="C355" s="20">
        <f>len(A355)</f>
        <v>63</v>
      </c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</row>
    <row r="356">
      <c r="A356" s="20" t="s">
        <v>3795</v>
      </c>
      <c r="B356" s="20" t="s">
        <v>3781</v>
      </c>
      <c r="C356" s="20">
        <f>len(A356)</f>
        <v>44</v>
      </c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</row>
    <row r="357">
      <c r="A357" s="20" t="s">
        <v>3796</v>
      </c>
      <c r="B357" s="20" t="s">
        <v>3781</v>
      </c>
      <c r="C357" s="20">
        <f>len(A357)</f>
        <v>48</v>
      </c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</row>
    <row r="358">
      <c r="A358" s="20" t="s">
        <v>3797</v>
      </c>
      <c r="B358" s="20" t="s">
        <v>3781</v>
      </c>
      <c r="C358" s="20">
        <f>len(A358)</f>
        <v>65</v>
      </c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</row>
    <row r="359">
      <c r="A359" s="20" t="s">
        <v>3798</v>
      </c>
      <c r="B359" s="20" t="s">
        <v>3781</v>
      </c>
      <c r="C359" s="20">
        <f>len(A359)</f>
        <v>51</v>
      </c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</row>
    <row r="360">
      <c r="A360" s="20" t="s">
        <v>3799</v>
      </c>
      <c r="B360" s="20" t="s">
        <v>3781</v>
      </c>
      <c r="C360" s="20">
        <f>len(A360)</f>
        <v>69</v>
      </c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</row>
    <row r="361">
      <c r="A361" s="20" t="s">
        <v>3800</v>
      </c>
      <c r="B361" s="20" t="s">
        <v>3781</v>
      </c>
      <c r="C361" s="20">
        <f>len(A361)</f>
        <v>48</v>
      </c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</row>
    <row r="362">
      <c r="A362" s="20" t="s">
        <v>3801</v>
      </c>
      <c r="B362" s="20" t="s">
        <v>3802</v>
      </c>
      <c r="C362" s="20">
        <f>len(A362)</f>
        <v>53</v>
      </c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</row>
    <row r="363">
      <c r="A363" s="20" t="s">
        <v>3803</v>
      </c>
      <c r="B363" s="20" t="s">
        <v>3802</v>
      </c>
      <c r="C363" s="20">
        <f>len(A363)</f>
        <v>68</v>
      </c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</row>
    <row r="364">
      <c r="A364" s="20" t="s">
        <v>3804</v>
      </c>
      <c r="B364" s="20" t="s">
        <v>3802</v>
      </c>
      <c r="C364" s="20">
        <f>len(A364)</f>
        <v>72</v>
      </c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</row>
    <row r="365">
      <c r="A365" s="20" t="s">
        <v>3805</v>
      </c>
      <c r="B365" s="20" t="s">
        <v>3802</v>
      </c>
      <c r="C365" s="20">
        <f>len(A365)</f>
        <v>59</v>
      </c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</row>
    <row r="366">
      <c r="A366" s="20" t="s">
        <v>3806</v>
      </c>
      <c r="B366" s="20" t="s">
        <v>3802</v>
      </c>
      <c r="C366" s="20">
        <f>len(A366)</f>
        <v>65</v>
      </c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</row>
    <row r="367">
      <c r="A367" s="20" t="s">
        <v>3807</v>
      </c>
      <c r="B367" s="20" t="s">
        <v>3802</v>
      </c>
      <c r="C367" s="20">
        <f>len(A367)</f>
        <v>65</v>
      </c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</row>
    <row r="368">
      <c r="A368" s="20" t="s">
        <v>3808</v>
      </c>
      <c r="B368" s="20" t="s">
        <v>3802</v>
      </c>
      <c r="C368" s="20">
        <f>len(A368)</f>
        <v>70</v>
      </c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</row>
    <row r="369">
      <c r="A369" s="20" t="s">
        <v>3809</v>
      </c>
      <c r="B369" s="20" t="s">
        <v>3802</v>
      </c>
      <c r="C369" s="20">
        <f>len(A369)</f>
        <v>68</v>
      </c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</row>
    <row r="370">
      <c r="A370" s="20" t="s">
        <v>3810</v>
      </c>
      <c r="B370" s="20" t="s">
        <v>3802</v>
      </c>
      <c r="C370" s="20">
        <f>len(A370)</f>
        <v>65</v>
      </c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</row>
    <row r="371">
      <c r="A371" s="20" t="s">
        <v>3811</v>
      </c>
      <c r="B371" s="20" t="s">
        <v>3802</v>
      </c>
      <c r="C371" s="20">
        <f>len(A371)</f>
        <v>69</v>
      </c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</row>
    <row r="372">
      <c r="A372" s="20" t="s">
        <v>3812</v>
      </c>
      <c r="B372" s="20" t="s">
        <v>3802</v>
      </c>
      <c r="C372" s="20">
        <f>len(A372)</f>
        <v>66</v>
      </c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</row>
    <row r="373">
      <c r="A373" s="20" t="s">
        <v>3813</v>
      </c>
      <c r="B373" s="20" t="s">
        <v>3802</v>
      </c>
      <c r="C373" s="20">
        <f>len(A373)</f>
        <v>68</v>
      </c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</row>
    <row r="374">
      <c r="A374" s="20" t="s">
        <v>3814</v>
      </c>
      <c r="B374" s="20" t="s">
        <v>3802</v>
      </c>
      <c r="C374" s="20">
        <f>len(A374)</f>
        <v>26</v>
      </c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</row>
    <row r="375">
      <c r="A375" s="20" t="s">
        <v>3815</v>
      </c>
      <c r="B375" s="20" t="s">
        <v>3802</v>
      </c>
      <c r="C375" s="20">
        <f>len(A375)</f>
        <v>68</v>
      </c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</row>
    <row r="376">
      <c r="A376" s="20" t="s">
        <v>3816</v>
      </c>
      <c r="B376" s="20" t="s">
        <v>3802</v>
      </c>
      <c r="C376" s="20">
        <f>len(A376)</f>
        <v>31</v>
      </c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</row>
    <row r="377">
      <c r="A377" s="20" t="s">
        <v>3817</v>
      </c>
      <c r="B377" s="20" t="s">
        <v>3802</v>
      </c>
      <c r="C377" s="20">
        <f>len(A377)</f>
        <v>67</v>
      </c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</row>
    <row r="378">
      <c r="A378" s="20" t="s">
        <v>3818</v>
      </c>
      <c r="B378" s="20" t="s">
        <v>3802</v>
      </c>
      <c r="C378" s="20">
        <f>len(A378)</f>
        <v>64</v>
      </c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</row>
    <row r="379">
      <c r="A379" s="20" t="s">
        <v>3819</v>
      </c>
      <c r="B379" s="20" t="s">
        <v>3802</v>
      </c>
      <c r="C379" s="20">
        <f>len(A379)</f>
        <v>65</v>
      </c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</row>
    <row r="380">
      <c r="A380" s="20" t="s">
        <v>3820</v>
      </c>
      <c r="B380" s="20" t="s">
        <v>3802</v>
      </c>
      <c r="C380" s="20">
        <f>len(A380)</f>
        <v>64</v>
      </c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</row>
    <row r="381">
      <c r="A381" s="20" t="s">
        <v>3821</v>
      </c>
      <c r="B381" s="20" t="s">
        <v>3802</v>
      </c>
      <c r="C381" s="20">
        <f>len(A381)</f>
        <v>52</v>
      </c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</row>
    <row r="382">
      <c r="A382" s="20" t="s">
        <v>3822</v>
      </c>
      <c r="B382" s="20" t="s">
        <v>3823</v>
      </c>
      <c r="C382" s="20">
        <f>len(A382)</f>
        <v>58</v>
      </c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</row>
    <row r="383">
      <c r="A383" s="20" t="s">
        <v>3824</v>
      </c>
      <c r="B383" s="20" t="s">
        <v>3823</v>
      </c>
      <c r="C383" s="20">
        <f>len(A383)</f>
        <v>36</v>
      </c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</row>
    <row r="384">
      <c r="A384" s="20" t="s">
        <v>3825</v>
      </c>
      <c r="B384" s="20" t="s">
        <v>3823</v>
      </c>
      <c r="C384" s="20">
        <f>len(A384)</f>
        <v>62</v>
      </c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</row>
    <row r="385">
      <c r="A385" s="20" t="s">
        <v>3826</v>
      </c>
      <c r="B385" s="20" t="s">
        <v>3823</v>
      </c>
      <c r="C385" s="20">
        <f>len(A385)</f>
        <v>48</v>
      </c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</row>
    <row r="386">
      <c r="A386" s="20" t="s">
        <v>3827</v>
      </c>
      <c r="B386" s="20" t="s">
        <v>3823</v>
      </c>
      <c r="C386" s="20">
        <f>len(A386)</f>
        <v>59</v>
      </c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</row>
    <row r="387">
      <c r="A387" s="20" t="s">
        <v>3828</v>
      </c>
      <c r="B387" s="20" t="s">
        <v>3823</v>
      </c>
      <c r="C387" s="20">
        <f>len(A387)</f>
        <v>84</v>
      </c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</row>
    <row r="388">
      <c r="A388" s="20" t="s">
        <v>3829</v>
      </c>
      <c r="B388" s="20" t="s">
        <v>3823</v>
      </c>
      <c r="C388" s="20">
        <f>len(A388)</f>
        <v>32</v>
      </c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</row>
    <row r="389">
      <c r="A389" s="20" t="s">
        <v>3830</v>
      </c>
      <c r="B389" s="20" t="s">
        <v>3823</v>
      </c>
      <c r="C389" s="20">
        <f>len(A389)</f>
        <v>66</v>
      </c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</row>
    <row r="390">
      <c r="A390" s="20" t="s">
        <v>3831</v>
      </c>
      <c r="B390" s="20" t="s">
        <v>3823</v>
      </c>
      <c r="C390" s="20">
        <f>len(A390)</f>
        <v>81</v>
      </c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</row>
    <row r="391">
      <c r="A391" s="20" t="s">
        <v>3832</v>
      </c>
      <c r="B391" s="20" t="s">
        <v>3823</v>
      </c>
      <c r="C391" s="20">
        <f>len(A391)</f>
        <v>54</v>
      </c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</row>
    <row r="392">
      <c r="A392" s="20" t="s">
        <v>3833</v>
      </c>
      <c r="B392" s="20" t="s">
        <v>3823</v>
      </c>
      <c r="C392" s="20">
        <f>len(A392)</f>
        <v>49</v>
      </c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</row>
    <row r="393">
      <c r="A393" s="20" t="s">
        <v>3834</v>
      </c>
      <c r="B393" s="20" t="s">
        <v>3823</v>
      </c>
      <c r="C393" s="20">
        <f>len(A393)</f>
        <v>44</v>
      </c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</row>
    <row r="394">
      <c r="A394" s="20" t="s">
        <v>3835</v>
      </c>
      <c r="B394" s="20" t="s">
        <v>3823</v>
      </c>
      <c r="C394" s="20">
        <f>len(A394)</f>
        <v>52</v>
      </c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</row>
    <row r="395">
      <c r="A395" s="20" t="s">
        <v>3836</v>
      </c>
      <c r="B395" s="20" t="s">
        <v>3823</v>
      </c>
      <c r="C395" s="20">
        <f>len(A395)</f>
        <v>72</v>
      </c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</row>
    <row r="396">
      <c r="A396" s="20" t="s">
        <v>3837</v>
      </c>
      <c r="B396" s="20" t="s">
        <v>3823</v>
      </c>
      <c r="C396" s="20">
        <f>len(A396)</f>
        <v>64</v>
      </c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</row>
    <row r="397">
      <c r="A397" s="20" t="s">
        <v>3838</v>
      </c>
      <c r="B397" s="20" t="s">
        <v>3823</v>
      </c>
      <c r="C397" s="20">
        <f>len(A397)</f>
        <v>62</v>
      </c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</row>
    <row r="398">
      <c r="A398" s="20" t="s">
        <v>3839</v>
      </c>
      <c r="B398" s="20" t="s">
        <v>3823</v>
      </c>
      <c r="C398" s="20">
        <f>len(A398)</f>
        <v>31</v>
      </c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</row>
    <row r="399">
      <c r="A399" s="20" t="s">
        <v>3840</v>
      </c>
      <c r="B399" s="20" t="s">
        <v>3823</v>
      </c>
      <c r="C399" s="20">
        <f>len(A399)</f>
        <v>79</v>
      </c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</row>
    <row r="400">
      <c r="A400" s="20" t="s">
        <v>3841</v>
      </c>
      <c r="B400" s="20" t="s">
        <v>3823</v>
      </c>
      <c r="C400" s="20">
        <f>len(A400)</f>
        <v>52</v>
      </c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</row>
    <row r="401">
      <c r="A401" s="20" t="s">
        <v>3842</v>
      </c>
      <c r="B401" s="20" t="s">
        <v>3823</v>
      </c>
      <c r="C401" s="20">
        <f>len(A401)</f>
        <v>55</v>
      </c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14" defaultRowHeight="15.75"/>
  <cols>
    <col customWidth="1" min="2" max="2" width="31.29"/>
    <col customWidth="1" min="3" max="3" width="15.86"/>
    <col customWidth="1" min="4" max="4" width="19.43"/>
    <col customWidth="1" min="5" max="5" width="25.57"/>
    <col customWidth="1" min="6" max="6" width="21.43"/>
  </cols>
  <sheetData>
    <row r="1">
      <c r="A1" s="2" t="s">
        <v>3843</v>
      </c>
      <c r="B1" s="2" t="s">
        <v>3844</v>
      </c>
      <c r="C1" s="2" t="s">
        <v>3845</v>
      </c>
      <c r="D1" s="2" t="s">
        <v>3846</v>
      </c>
      <c r="E1" s="2" t="s">
        <v>3847</v>
      </c>
      <c r="F1" s="2" t="s">
        <v>3848</v>
      </c>
    </row>
    <row r="2">
      <c r="A2" s="5" t="s">
        <v>3849</v>
      </c>
      <c r="B2" s="5">
        <f>CORREL(Buzzfeed!C2:C601,Buzzfeed!L2:L601)</f>
        <v>-0.062646210463998</v>
      </c>
      <c r="C2" s="7">
        <v>10325</v>
      </c>
      <c r="D2" s="7">
        <v>9004</v>
      </c>
      <c r="E2" s="7">
        <v>32549</v>
      </c>
      <c r="F2" s="7">
        <v>7295</v>
      </c>
    </row>
    <row r="3">
      <c r="A3" s="5" t="s">
        <v>3850</v>
      </c>
      <c r="B3" s="5">
        <f>CORREL(ViralNova!C2:C1001,ViralNova!M2:M1001)</f>
        <v>0.052386638226305</v>
      </c>
      <c r="C3" s="7">
        <v>35052</v>
      </c>
      <c r="D3" s="7">
        <v>31947</v>
      </c>
      <c r="E3" s="7">
        <v>706</v>
      </c>
      <c r="F3" s="7">
        <v>32678</v>
      </c>
    </row>
    <row r="4">
      <c r="A4" s="5" t="s">
        <v>3851</v>
      </c>
      <c r="B4" s="5">
        <f>CORREL(Upworthy!C2:C444,Upworthy!M2:M444)</f>
        <v>-0.00119571000421</v>
      </c>
      <c r="C4" s="7">
        <v>7702</v>
      </c>
      <c r="D4" s="7">
        <v>11585</v>
      </c>
      <c r="E4" s="7">
        <v>5188</v>
      </c>
      <c r="F4" s="7">
        <v>12835</v>
      </c>
    </row>
    <row r="5">
      <c r="A5" s="5" t="s">
        <v>3852</v>
      </c>
      <c r="B5" s="5">
        <f>CORREL(Wimp!C2:C574,Wimp!M2:M574)</f>
        <v>0.007908050325546</v>
      </c>
      <c r="C5" s="7">
        <v>6494</v>
      </c>
      <c r="D5" s="7">
        <v>126545</v>
      </c>
      <c r="E5" s="7">
        <v>2679</v>
      </c>
      <c r="F5" s="7">
        <v>12720</v>
      </c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14" defaultRowHeight="15.75"/>
  <cols>
    <col customWidth="1" min="1" max="1" width="120.0"/>
  </cols>
  <sheetData>
    <row r="1">
      <c r="A1" s="5" t="s">
        <v>961</v>
      </c>
      <c r="B1" s="5"/>
      <c r="C1" s="5"/>
      <c r="D1" s="5"/>
      <c r="E1" s="5"/>
      <c r="F1" s="5"/>
    </row>
    <row r="2">
      <c r="A2" s="5" t="s">
        <v>831</v>
      </c>
      <c r="B2" s="5"/>
      <c r="C2" s="5"/>
      <c r="D2" s="5"/>
      <c r="E2" s="5"/>
      <c r="F2" s="5"/>
    </row>
    <row r="3">
      <c r="A3" s="5" t="s">
        <v>1147</v>
      </c>
      <c r="B3" s="5"/>
      <c r="C3" s="5"/>
      <c r="D3" s="5"/>
      <c r="E3" s="5"/>
      <c r="F3" s="5"/>
    </row>
    <row r="4">
      <c r="A4" s="5" t="s">
        <v>927</v>
      </c>
      <c r="B4" s="5"/>
      <c r="C4" s="5"/>
      <c r="D4" s="5"/>
      <c r="E4" s="5"/>
      <c r="F4" s="5"/>
    </row>
    <row r="5">
      <c r="A5" s="5" t="s">
        <v>1053</v>
      </c>
      <c r="B5" s="5"/>
      <c r="C5" s="5"/>
      <c r="D5" s="5"/>
      <c r="E5" s="5"/>
      <c r="F5" s="5"/>
    </row>
    <row r="6">
      <c r="A6" s="5" t="s">
        <v>1087</v>
      </c>
      <c r="B6" s="5"/>
      <c r="C6" s="5"/>
      <c r="D6" s="5"/>
      <c r="E6" s="5"/>
      <c r="F6" s="5"/>
    </row>
    <row r="7">
      <c r="A7" s="5" t="s">
        <v>331</v>
      </c>
      <c r="B7" s="5"/>
      <c r="C7" s="5"/>
      <c r="D7" s="5"/>
      <c r="E7" s="5"/>
      <c r="F7" s="5"/>
    </row>
    <row r="8">
      <c r="A8" s="5" t="s">
        <v>521</v>
      </c>
      <c r="B8" s="5"/>
      <c r="C8" s="5"/>
      <c r="D8" s="5"/>
      <c r="E8" s="5"/>
      <c r="F8" s="5"/>
    </row>
    <row r="9">
      <c r="A9" s="5" t="s">
        <v>599</v>
      </c>
      <c r="B9" s="5"/>
      <c r="C9" s="5"/>
      <c r="D9" s="5"/>
      <c r="E9" s="5"/>
      <c r="F9" s="5"/>
    </row>
    <row r="10">
      <c r="A10" s="5" t="s">
        <v>527</v>
      </c>
      <c r="B10" s="5"/>
      <c r="C10" s="5"/>
      <c r="D10" s="5"/>
      <c r="E10" s="5"/>
      <c r="F10" s="5"/>
    </row>
    <row r="11">
      <c r="A11" s="5" t="s">
        <v>539</v>
      </c>
      <c r="B11" s="5"/>
      <c r="C11" s="5"/>
      <c r="D11" s="5"/>
      <c r="E11" s="5"/>
      <c r="F11" s="5"/>
    </row>
    <row r="12">
      <c r="A12" s="5" t="s">
        <v>571</v>
      </c>
      <c r="B12" s="5"/>
      <c r="C12" s="5"/>
      <c r="D12" s="5"/>
      <c r="E12" s="5"/>
      <c r="F12" s="5"/>
    </row>
    <row r="13">
      <c r="A13" s="5" t="s">
        <v>221</v>
      </c>
      <c r="B13" s="5"/>
      <c r="C13" s="5"/>
      <c r="D13" s="5"/>
      <c r="E13" s="5"/>
      <c r="F13" s="5"/>
    </row>
    <row r="14">
      <c r="A14" s="5" t="s">
        <v>241</v>
      </c>
      <c r="B14" s="5"/>
      <c r="C14" s="5"/>
      <c r="D14" s="5"/>
      <c r="E14" s="5"/>
      <c r="F14" s="5"/>
    </row>
    <row r="15">
      <c r="A15" s="5" t="s">
        <v>225</v>
      </c>
      <c r="B15" s="5"/>
      <c r="C15" s="5"/>
      <c r="D15" s="5"/>
      <c r="E15" s="5"/>
      <c r="F15" s="5"/>
    </row>
    <row r="16">
      <c r="A16" s="5" t="s">
        <v>397</v>
      </c>
      <c r="B16" s="5"/>
      <c r="C16" s="5"/>
      <c r="D16" s="5"/>
      <c r="E16" s="5"/>
      <c r="F16" s="5"/>
    </row>
    <row r="17">
      <c r="A17" s="5" t="s">
        <v>243</v>
      </c>
      <c r="B17" s="5"/>
      <c r="C17" s="5"/>
      <c r="D17" s="5"/>
      <c r="E17" s="5"/>
      <c r="F17" s="5"/>
    </row>
    <row r="18">
      <c r="A18" s="5" t="s">
        <v>271</v>
      </c>
      <c r="B18" s="5"/>
      <c r="C18" s="5"/>
      <c r="D18" s="5"/>
      <c r="E18" s="5"/>
      <c r="F18" s="5"/>
    </row>
    <row r="19">
      <c r="A19" s="5" t="s">
        <v>519</v>
      </c>
      <c r="B19" s="5"/>
      <c r="C19" s="5"/>
      <c r="D19" s="5"/>
      <c r="E19" s="5"/>
      <c r="F19" s="5"/>
    </row>
    <row r="20">
      <c r="A20" s="5" t="s">
        <v>515</v>
      </c>
      <c r="B20" s="5"/>
      <c r="C20" s="5"/>
      <c r="D20" s="5"/>
      <c r="E20" s="5"/>
      <c r="F20" s="5"/>
    </row>
    <row r="21">
      <c r="A21" s="5" t="s">
        <v>493</v>
      </c>
      <c r="B21" s="5"/>
      <c r="C21" s="5"/>
      <c r="D21" s="5"/>
      <c r="E21" s="5"/>
      <c r="F21" s="5"/>
    </row>
    <row r="22">
      <c r="A22" s="5" t="s">
        <v>555</v>
      </c>
      <c r="B22" s="5"/>
      <c r="C22" s="5"/>
      <c r="D22" s="5"/>
      <c r="E22" s="5"/>
      <c r="F22" s="5"/>
    </row>
    <row r="23">
      <c r="A23" s="5" t="s">
        <v>443</v>
      </c>
      <c r="B23" s="5"/>
      <c r="C23" s="5"/>
      <c r="D23" s="5"/>
      <c r="E23" s="5"/>
      <c r="F23" s="5"/>
    </row>
    <row r="24">
      <c r="A24" s="5" t="s">
        <v>401</v>
      </c>
      <c r="B24" s="5"/>
      <c r="C24" s="5"/>
      <c r="D24" s="5"/>
      <c r="E24" s="5"/>
      <c r="F24" s="5"/>
    </row>
    <row r="25">
      <c r="A25" s="5" t="s">
        <v>587</v>
      </c>
      <c r="B25" s="5"/>
      <c r="C25" s="5"/>
      <c r="D25" s="5"/>
      <c r="E25" s="5"/>
      <c r="F25" s="5"/>
    </row>
    <row r="26">
      <c r="A26" s="5" t="s">
        <v>373</v>
      </c>
      <c r="B26" s="5"/>
      <c r="C26" s="5"/>
      <c r="D26" s="5"/>
      <c r="E26" s="5"/>
      <c r="F26" s="5"/>
    </row>
    <row r="27">
      <c r="A27" s="5" t="s">
        <v>581</v>
      </c>
      <c r="B27" s="5"/>
      <c r="C27" s="5"/>
      <c r="D27" s="5"/>
      <c r="E27" s="5"/>
      <c r="F27" s="5"/>
    </row>
    <row r="28">
      <c r="A28" s="5" t="s">
        <v>289</v>
      </c>
      <c r="B28" s="5"/>
      <c r="C28" s="5"/>
      <c r="D28" s="5"/>
      <c r="E28" s="5"/>
      <c r="F28" s="5"/>
    </row>
    <row r="29">
      <c r="A29" s="5" t="s">
        <v>497</v>
      </c>
      <c r="B29" s="5"/>
      <c r="C29" s="5"/>
      <c r="D29" s="5"/>
      <c r="E29" s="5"/>
      <c r="F29" s="5"/>
    </row>
    <row r="30">
      <c r="A30" s="5" t="s">
        <v>447</v>
      </c>
      <c r="B30" s="5"/>
      <c r="C30" s="5"/>
      <c r="D30" s="5"/>
      <c r="E30" s="5"/>
      <c r="F30" s="5"/>
    </row>
    <row r="31">
      <c r="A31" s="5" t="s">
        <v>563</v>
      </c>
      <c r="B31" s="5"/>
      <c r="C31" s="5"/>
      <c r="D31" s="5"/>
      <c r="E31" s="5"/>
      <c r="F31" s="5"/>
    </row>
    <row r="32">
      <c r="A32" s="5" t="s">
        <v>557</v>
      </c>
      <c r="B32" s="5"/>
      <c r="C32" s="5"/>
      <c r="D32" s="5"/>
      <c r="E32" s="5"/>
      <c r="F32" s="5"/>
    </row>
    <row r="33">
      <c r="A33" s="5" t="s">
        <v>419</v>
      </c>
      <c r="B33" s="5"/>
      <c r="C33" s="5"/>
      <c r="D33" s="5"/>
      <c r="E33" s="5"/>
      <c r="F33" s="5"/>
    </row>
    <row r="34">
      <c r="A34" s="5" t="s">
        <v>567</v>
      </c>
      <c r="B34" s="5"/>
      <c r="C34" s="5"/>
      <c r="D34" s="5"/>
      <c r="E34" s="5"/>
      <c r="F34" s="5"/>
    </row>
    <row r="35">
      <c r="A35" s="5" t="s">
        <v>547</v>
      </c>
      <c r="B35" s="5"/>
      <c r="C35" s="5"/>
      <c r="D35" s="5"/>
      <c r="E35" s="5"/>
      <c r="F35" s="5"/>
    </row>
    <row r="36">
      <c r="A36" s="5" t="s">
        <v>353</v>
      </c>
      <c r="B36" s="5"/>
      <c r="C36" s="5"/>
      <c r="D36" s="5"/>
      <c r="E36" s="5"/>
      <c r="F36" s="5"/>
    </row>
    <row r="37">
      <c r="A37" s="5" t="s">
        <v>309</v>
      </c>
      <c r="B37" s="5"/>
      <c r="C37" s="5"/>
      <c r="D37" s="5"/>
      <c r="E37" s="5"/>
      <c r="F37" s="5"/>
    </row>
    <row r="38">
      <c r="A38" s="5" t="s">
        <v>303</v>
      </c>
      <c r="B38" s="5"/>
      <c r="C38" s="5"/>
      <c r="D38" s="5"/>
      <c r="E38" s="5"/>
      <c r="F38" s="5"/>
    </row>
    <row r="39">
      <c r="A39" s="5" t="s">
        <v>589</v>
      </c>
      <c r="B39" s="5"/>
      <c r="C39" s="5"/>
      <c r="D39" s="5"/>
      <c r="E39" s="5"/>
      <c r="F39" s="5"/>
    </row>
    <row r="40">
      <c r="A40" s="5" t="s">
        <v>469</v>
      </c>
      <c r="B40" s="5"/>
      <c r="C40" s="5"/>
      <c r="D40" s="5"/>
      <c r="E40" s="5"/>
      <c r="F40" s="5"/>
    </row>
    <row r="41">
      <c r="A41" s="5" t="s">
        <v>451</v>
      </c>
      <c r="B41" s="5"/>
      <c r="C41" s="5"/>
      <c r="D41" s="5"/>
      <c r="E41" s="5"/>
      <c r="F41" s="5"/>
    </row>
    <row r="42">
      <c r="A42" s="5" t="s">
        <v>371</v>
      </c>
      <c r="B42" s="5"/>
      <c r="C42" s="5"/>
      <c r="D42" s="5"/>
      <c r="E42" s="5"/>
      <c r="F42" s="5"/>
    </row>
    <row r="43">
      <c r="A43" s="5" t="s">
        <v>421</v>
      </c>
      <c r="B43" s="5"/>
      <c r="C43" s="5"/>
      <c r="D43" s="5"/>
      <c r="E43" s="5"/>
      <c r="F43" s="5"/>
    </row>
    <row r="44">
      <c r="A44" s="5" t="s">
        <v>425</v>
      </c>
      <c r="B44" s="5"/>
      <c r="C44" s="5"/>
      <c r="D44" s="5"/>
      <c r="E44" s="5"/>
      <c r="F44" s="5"/>
    </row>
    <row r="45">
      <c r="A45" s="5" t="s">
        <v>467</v>
      </c>
      <c r="B45" s="5"/>
      <c r="C45" s="5"/>
      <c r="D45" s="5"/>
      <c r="E45" s="5"/>
      <c r="F45" s="5"/>
    </row>
    <row r="46">
      <c r="A46" s="5" t="s">
        <v>435</v>
      </c>
      <c r="B46" s="5"/>
      <c r="C46" s="5"/>
      <c r="D46" s="5"/>
      <c r="E46" s="5"/>
      <c r="F46" s="5"/>
    </row>
    <row r="47">
      <c r="A47" s="5" t="s">
        <v>341</v>
      </c>
      <c r="B47" s="5"/>
      <c r="C47" s="5"/>
      <c r="D47" s="5"/>
      <c r="E47" s="5"/>
      <c r="F47" s="5"/>
    </row>
    <row r="48">
      <c r="A48" s="5" t="s">
        <v>523</v>
      </c>
      <c r="B48" s="5"/>
      <c r="C48" s="5"/>
      <c r="D48" s="5"/>
      <c r="E48" s="5"/>
      <c r="F48" s="5"/>
    </row>
    <row r="49">
      <c r="A49" s="5" t="s">
        <v>487</v>
      </c>
      <c r="B49" s="5"/>
      <c r="C49" s="5"/>
      <c r="D49" s="5"/>
      <c r="E49" s="5"/>
      <c r="F49" s="5"/>
    </row>
    <row r="50">
      <c r="A50" s="5" t="s">
        <v>605</v>
      </c>
      <c r="B50" s="5"/>
      <c r="C50" s="5"/>
      <c r="D50" s="5"/>
      <c r="E50" s="5"/>
      <c r="F50" s="5"/>
    </row>
    <row r="51">
      <c r="A51" s="5" t="s">
        <v>409</v>
      </c>
      <c r="B51" s="5"/>
      <c r="C51" s="5"/>
      <c r="D51" s="5"/>
      <c r="E51" s="5"/>
      <c r="F51" s="5"/>
    </row>
    <row r="52">
      <c r="A52" s="5" t="s">
        <v>607</v>
      </c>
      <c r="B52" s="5"/>
      <c r="C52" s="5"/>
      <c r="D52" s="5"/>
      <c r="E52" s="5"/>
      <c r="F52" s="5"/>
    </row>
    <row r="53">
      <c r="A53" s="5" t="s">
        <v>609</v>
      </c>
      <c r="B53" s="5"/>
      <c r="C53" s="5"/>
      <c r="D53" s="5"/>
      <c r="E53" s="5"/>
      <c r="F53" s="5"/>
    </row>
    <row r="54">
      <c r="A54" s="5" t="s">
        <v>611</v>
      </c>
      <c r="B54" s="5"/>
      <c r="C54" s="5"/>
      <c r="D54" s="5"/>
      <c r="E54" s="5"/>
      <c r="F54" s="5"/>
    </row>
    <row r="55">
      <c r="A55" s="5" t="s">
        <v>525</v>
      </c>
      <c r="B55" s="5"/>
      <c r="C55" s="5"/>
      <c r="D55" s="5"/>
      <c r="E55" s="5"/>
      <c r="F55" s="5"/>
    </row>
    <row r="56">
      <c r="A56" s="5" t="s">
        <v>417</v>
      </c>
      <c r="B56" s="5"/>
      <c r="C56" s="5"/>
      <c r="D56" s="5"/>
      <c r="E56" s="5"/>
      <c r="F56" s="5"/>
    </row>
    <row r="57">
      <c r="A57" s="5" t="s">
        <v>613</v>
      </c>
      <c r="B57" s="5"/>
      <c r="C57" s="5"/>
      <c r="D57" s="5"/>
      <c r="E57" s="5"/>
      <c r="F57" s="5"/>
    </row>
    <row r="58">
      <c r="A58" s="5" t="s">
        <v>299</v>
      </c>
      <c r="B58" s="5"/>
      <c r="C58" s="5"/>
      <c r="D58" s="5"/>
      <c r="E58" s="5"/>
      <c r="F58" s="5"/>
    </row>
    <row r="59">
      <c r="A59" s="5" t="s">
        <v>355</v>
      </c>
      <c r="B59" s="5"/>
      <c r="C59" s="5"/>
      <c r="D59" s="5"/>
      <c r="E59" s="5"/>
      <c r="F59" s="5"/>
    </row>
    <row r="60">
      <c r="A60" s="5" t="s">
        <v>403</v>
      </c>
      <c r="B60" s="5"/>
      <c r="C60" s="5"/>
      <c r="D60" s="5"/>
      <c r="E60" s="5"/>
      <c r="F60" s="5"/>
    </row>
    <row r="61">
      <c r="A61" s="5" t="s">
        <v>481</v>
      </c>
      <c r="B61" s="5"/>
      <c r="C61" s="5"/>
      <c r="D61" s="5"/>
      <c r="E61" s="5"/>
      <c r="F61" s="5"/>
    </row>
    <row r="62">
      <c r="A62" s="5" t="s">
        <v>441</v>
      </c>
      <c r="B62" s="5"/>
      <c r="C62" s="5"/>
      <c r="D62" s="5"/>
      <c r="E62" s="5"/>
      <c r="F62" s="5"/>
    </row>
    <row r="63">
      <c r="A63" s="5" t="s">
        <v>483</v>
      </c>
      <c r="B63" s="5"/>
      <c r="C63" s="5"/>
      <c r="D63" s="5"/>
      <c r="E63" s="5"/>
      <c r="F63" s="5"/>
    </row>
    <row r="64">
      <c r="A64" s="5" t="s">
        <v>615</v>
      </c>
      <c r="B64" s="5"/>
      <c r="C64" s="5"/>
      <c r="D64" s="5"/>
      <c r="E64" s="5"/>
      <c r="F64" s="5"/>
    </row>
    <row r="65">
      <c r="A65" s="5" t="s">
        <v>429</v>
      </c>
      <c r="B65" s="5"/>
      <c r="C65" s="5"/>
      <c r="D65" s="5"/>
      <c r="E65" s="5"/>
      <c r="F65" s="5"/>
    </row>
    <row r="66">
      <c r="A66" s="5" t="s">
        <v>293</v>
      </c>
      <c r="B66" s="5"/>
      <c r="C66" s="5"/>
      <c r="D66" s="5"/>
      <c r="E66" s="5"/>
      <c r="F66" s="5"/>
    </row>
    <row r="67">
      <c r="A67" s="5" t="s">
        <v>279</v>
      </c>
      <c r="B67" s="5"/>
      <c r="C67" s="5"/>
      <c r="D67" s="5"/>
      <c r="E67" s="5"/>
      <c r="F67" s="5"/>
    </row>
    <row r="68">
      <c r="A68" s="5" t="s">
        <v>387</v>
      </c>
      <c r="B68" s="5"/>
      <c r="C68" s="5"/>
      <c r="D68" s="5"/>
      <c r="E68" s="5"/>
      <c r="F68" s="5"/>
    </row>
    <row r="69">
      <c r="A69" s="5" t="s">
        <v>381</v>
      </c>
      <c r="B69" s="5"/>
      <c r="C69" s="5"/>
      <c r="D69" s="5"/>
      <c r="E69" s="5"/>
      <c r="F69" s="5"/>
    </row>
    <row r="70">
      <c r="A70" s="5" t="s">
        <v>617</v>
      </c>
      <c r="B70" s="5"/>
      <c r="C70" s="5"/>
      <c r="D70" s="5"/>
      <c r="E70" s="5"/>
      <c r="F70" s="5"/>
    </row>
    <row r="71">
      <c r="A71" s="5" t="s">
        <v>297</v>
      </c>
      <c r="B71" s="5"/>
      <c r="C71" s="5"/>
      <c r="D71" s="5"/>
      <c r="E71" s="5"/>
      <c r="F71" s="5"/>
    </row>
    <row r="72">
      <c r="A72" s="5" t="s">
        <v>619</v>
      </c>
      <c r="B72" s="5"/>
      <c r="C72" s="5"/>
      <c r="D72" s="5"/>
      <c r="E72" s="5"/>
      <c r="F72" s="5"/>
    </row>
    <row r="73">
      <c r="A73" s="5" t="s">
        <v>621</v>
      </c>
      <c r="B73" s="5"/>
      <c r="C73" s="5"/>
      <c r="D73" s="5"/>
      <c r="E73" s="5"/>
      <c r="F73" s="5"/>
    </row>
    <row r="74">
      <c r="A74" s="5" t="s">
        <v>449</v>
      </c>
      <c r="B74" s="5"/>
      <c r="C74" s="5"/>
      <c r="D74" s="5"/>
      <c r="E74" s="5"/>
      <c r="F74" s="5"/>
    </row>
    <row r="75">
      <c r="A75" s="5" t="s">
        <v>623</v>
      </c>
      <c r="B75" s="5"/>
      <c r="C75" s="5"/>
      <c r="D75" s="5"/>
      <c r="E75" s="5"/>
      <c r="F75" s="5"/>
    </row>
    <row r="76">
      <c r="A76" s="5" t="s">
        <v>569</v>
      </c>
      <c r="B76" s="5"/>
      <c r="C76" s="5"/>
      <c r="D76" s="5"/>
      <c r="E76" s="5"/>
      <c r="F76" s="5"/>
    </row>
    <row r="77">
      <c r="A77" s="5" t="s">
        <v>625</v>
      </c>
      <c r="B77" s="5"/>
      <c r="C77" s="5"/>
      <c r="D77" s="5"/>
      <c r="E77" s="5"/>
      <c r="F77" s="5"/>
    </row>
    <row r="78">
      <c r="A78" s="5" t="s">
        <v>389</v>
      </c>
      <c r="B78" s="5"/>
      <c r="C78" s="5"/>
      <c r="D78" s="5"/>
      <c r="E78" s="5"/>
      <c r="F78" s="5"/>
    </row>
    <row r="79">
      <c r="A79" s="5" t="s">
        <v>315</v>
      </c>
      <c r="B79" s="5"/>
      <c r="C79" s="5"/>
      <c r="D79" s="5"/>
      <c r="E79" s="5"/>
      <c r="F79" s="5"/>
    </row>
    <row r="80">
      <c r="A80" s="5" t="s">
        <v>411</v>
      </c>
      <c r="B80" s="5"/>
      <c r="C80" s="5"/>
      <c r="D80" s="5"/>
      <c r="E80" s="5"/>
      <c r="F80" s="5"/>
    </row>
    <row r="81">
      <c r="A81" s="5" t="s">
        <v>407</v>
      </c>
      <c r="B81" s="5"/>
      <c r="C81" s="5"/>
      <c r="D81" s="5"/>
      <c r="E81" s="5"/>
      <c r="F81" s="5"/>
    </row>
    <row r="82">
      <c r="A82" s="5" t="s">
        <v>321</v>
      </c>
      <c r="B82" s="5"/>
      <c r="C82" s="5"/>
      <c r="D82" s="5"/>
      <c r="E82" s="5"/>
      <c r="F82" s="5"/>
    </row>
    <row r="83">
      <c r="A83" s="5" t="s">
        <v>627</v>
      </c>
      <c r="B83" s="5"/>
      <c r="C83" s="5"/>
      <c r="D83" s="5"/>
      <c r="E83" s="5"/>
      <c r="F83" s="5"/>
    </row>
    <row r="84">
      <c r="A84" s="5" t="s">
        <v>301</v>
      </c>
      <c r="B84" s="5"/>
      <c r="C84" s="5"/>
      <c r="D84" s="5"/>
      <c r="E84" s="5"/>
      <c r="F84" s="5"/>
    </row>
    <row r="85">
      <c r="A85" s="5" t="s">
        <v>427</v>
      </c>
      <c r="B85" s="5"/>
      <c r="C85" s="5"/>
      <c r="D85" s="5"/>
      <c r="E85" s="5"/>
      <c r="F85" s="5"/>
    </row>
    <row r="86">
      <c r="A86" s="5" t="s">
        <v>629</v>
      </c>
      <c r="B86" s="5"/>
      <c r="C86" s="5"/>
      <c r="D86" s="5"/>
      <c r="E86" s="5"/>
      <c r="F86" s="5"/>
    </row>
    <row r="87">
      <c r="A87" s="5" t="s">
        <v>307</v>
      </c>
      <c r="B87" s="5"/>
      <c r="C87" s="5"/>
      <c r="D87" s="5"/>
      <c r="E87" s="5"/>
      <c r="F87" s="5"/>
    </row>
    <row r="88">
      <c r="A88" s="5" t="s">
        <v>313</v>
      </c>
      <c r="B88" s="5"/>
      <c r="C88" s="5"/>
      <c r="D88" s="5"/>
      <c r="E88" s="5"/>
      <c r="F88" s="5"/>
    </row>
    <row r="89">
      <c r="A89" s="5" t="s">
        <v>287</v>
      </c>
      <c r="B89" s="5"/>
      <c r="C89" s="5"/>
      <c r="D89" s="5"/>
      <c r="E89" s="5"/>
      <c r="F89" s="5"/>
    </row>
    <row r="90">
      <c r="A90" s="5" t="s">
        <v>327</v>
      </c>
      <c r="B90" s="5"/>
      <c r="C90" s="5"/>
      <c r="D90" s="5"/>
      <c r="E90" s="5"/>
      <c r="F90" s="5"/>
    </row>
    <row r="91">
      <c r="A91" s="5" t="s">
        <v>631</v>
      </c>
      <c r="B91" s="5"/>
      <c r="C91" s="5"/>
      <c r="D91" s="5"/>
      <c r="E91" s="5"/>
      <c r="F91" s="5"/>
    </row>
    <row r="92">
      <c r="A92" s="5" t="s">
        <v>533</v>
      </c>
      <c r="B92" s="5"/>
      <c r="C92" s="5"/>
      <c r="D92" s="5"/>
      <c r="E92" s="5"/>
      <c r="F92" s="5"/>
    </row>
    <row r="93">
      <c r="A93" s="5" t="s">
        <v>633</v>
      </c>
      <c r="B93" s="5"/>
      <c r="C93" s="5"/>
      <c r="D93" s="5"/>
      <c r="E93" s="5"/>
      <c r="F93" s="5"/>
    </row>
    <row r="94">
      <c r="A94" s="5" t="s">
        <v>383</v>
      </c>
      <c r="B94" s="5"/>
      <c r="C94" s="5"/>
      <c r="D94" s="5"/>
      <c r="E94" s="5"/>
      <c r="F94" s="5"/>
    </row>
    <row r="95">
      <c r="A95" s="5" t="s">
        <v>635</v>
      </c>
      <c r="B95" s="5"/>
      <c r="C95" s="5"/>
      <c r="D95" s="5"/>
      <c r="E95" s="5"/>
      <c r="F95" s="5"/>
    </row>
    <row r="96">
      <c r="A96" s="5" t="s">
        <v>637</v>
      </c>
      <c r="B96" s="5"/>
      <c r="C96" s="5"/>
      <c r="D96" s="5"/>
      <c r="E96" s="5"/>
      <c r="F96" s="5"/>
    </row>
    <row r="97">
      <c r="A97" s="5" t="s">
        <v>463</v>
      </c>
      <c r="B97" s="5"/>
      <c r="C97" s="5"/>
      <c r="D97" s="5"/>
      <c r="E97" s="5"/>
      <c r="F97" s="5"/>
    </row>
    <row r="98">
      <c r="A98" s="5" t="s">
        <v>553</v>
      </c>
      <c r="B98" s="5"/>
      <c r="C98" s="5"/>
      <c r="D98" s="5"/>
      <c r="E98" s="5"/>
      <c r="F98" s="5"/>
    </row>
    <row r="99">
      <c r="A99" s="5" t="s">
        <v>413</v>
      </c>
      <c r="B99" s="5"/>
      <c r="C99" s="5"/>
      <c r="D99" s="5"/>
      <c r="E99" s="5"/>
      <c r="F99" s="5"/>
    </row>
    <row r="100">
      <c r="A100" s="5" t="s">
        <v>247</v>
      </c>
      <c r="B100" s="5"/>
      <c r="C100" s="5"/>
      <c r="D100" s="5"/>
      <c r="E100" s="5"/>
      <c r="F100" s="5"/>
    </row>
    <row r="101">
      <c r="A101" s="5" t="s">
        <v>639</v>
      </c>
      <c r="B101" s="5"/>
      <c r="C101" s="5"/>
      <c r="D101" s="5"/>
      <c r="E101" s="5"/>
      <c r="F101" s="5"/>
    </row>
    <row r="102">
      <c r="A102" s="5" t="s">
        <v>459</v>
      </c>
      <c r="B102" s="5"/>
      <c r="C102" s="5"/>
      <c r="D102" s="5"/>
      <c r="E102" s="5"/>
      <c r="F102" s="5"/>
    </row>
    <row r="103">
      <c r="A103" s="5" t="s">
        <v>559</v>
      </c>
      <c r="B103" s="5"/>
      <c r="C103" s="5"/>
      <c r="D103" s="5"/>
      <c r="E103" s="5"/>
      <c r="F103" s="5"/>
    </row>
    <row r="104">
      <c r="A104" s="5" t="s">
        <v>259</v>
      </c>
      <c r="B104" s="5"/>
      <c r="C104" s="5"/>
      <c r="D104" s="5"/>
      <c r="E104" s="5"/>
      <c r="F104" s="5"/>
    </row>
    <row r="105">
      <c r="A105" s="5" t="s">
        <v>399</v>
      </c>
      <c r="B105" s="5"/>
      <c r="C105" s="5"/>
      <c r="D105" s="5"/>
      <c r="E105" s="5"/>
      <c r="F105" s="5"/>
    </row>
    <row r="106">
      <c r="A106" s="5" t="s">
        <v>499</v>
      </c>
      <c r="B106" s="5"/>
      <c r="C106" s="5"/>
      <c r="D106" s="5"/>
      <c r="E106" s="5"/>
      <c r="F106" s="5"/>
    </row>
    <row r="107">
      <c r="A107" s="5" t="s">
        <v>583</v>
      </c>
      <c r="B107" s="5"/>
      <c r="C107" s="5"/>
      <c r="D107" s="5"/>
      <c r="E107" s="5"/>
      <c r="F107" s="5"/>
    </row>
    <row r="108">
      <c r="A108" s="5" t="s">
        <v>511</v>
      </c>
      <c r="B108" s="5"/>
      <c r="C108" s="5"/>
      <c r="D108" s="5"/>
      <c r="E108" s="5"/>
      <c r="F108" s="5"/>
    </row>
    <row r="109">
      <c r="A109" s="5" t="s">
        <v>473</v>
      </c>
      <c r="B109" s="5"/>
      <c r="C109" s="5"/>
      <c r="D109" s="5"/>
      <c r="E109" s="5"/>
      <c r="F109" s="5"/>
    </row>
    <row r="110">
      <c r="A110" s="5" t="s">
        <v>431</v>
      </c>
      <c r="B110" s="5"/>
      <c r="C110" s="5"/>
      <c r="D110" s="5"/>
      <c r="E110" s="5"/>
      <c r="F110" s="5"/>
    </row>
    <row r="111">
      <c r="A111" s="5" t="s">
        <v>267</v>
      </c>
      <c r="B111" s="5"/>
      <c r="C111" s="5"/>
      <c r="D111" s="5"/>
      <c r="E111" s="5"/>
      <c r="F111" s="5"/>
    </row>
    <row r="112">
      <c r="A112" s="5" t="s">
        <v>641</v>
      </c>
      <c r="B112" s="5"/>
      <c r="C112" s="5"/>
      <c r="D112" s="5"/>
      <c r="E112" s="5"/>
      <c r="F112" s="5"/>
    </row>
    <row r="113">
      <c r="A113" s="5" t="s">
        <v>643</v>
      </c>
      <c r="B113" s="5"/>
      <c r="C113" s="5"/>
      <c r="D113" s="5"/>
      <c r="E113" s="5"/>
      <c r="F113" s="5"/>
    </row>
    <row r="114">
      <c r="A114" s="5" t="s">
        <v>415</v>
      </c>
      <c r="B114" s="5"/>
      <c r="C114" s="5"/>
      <c r="D114" s="5"/>
      <c r="E114" s="5"/>
      <c r="F114" s="5"/>
    </row>
    <row r="115">
      <c r="A115" s="5" t="s">
        <v>561</v>
      </c>
      <c r="B115" s="5"/>
      <c r="C115" s="5"/>
      <c r="D115" s="5"/>
      <c r="E115" s="5"/>
      <c r="F115" s="5"/>
    </row>
    <row r="116">
      <c r="A116" s="5" t="s">
        <v>433</v>
      </c>
      <c r="B116" s="5"/>
      <c r="C116" s="5"/>
      <c r="D116" s="5"/>
      <c r="E116" s="5"/>
      <c r="F116" s="5"/>
    </row>
    <row r="117">
      <c r="A117" s="5" t="s">
        <v>645</v>
      </c>
      <c r="B117" s="5"/>
      <c r="C117" s="5"/>
      <c r="D117" s="5"/>
      <c r="E117" s="5"/>
      <c r="F117" s="5"/>
    </row>
    <row r="118">
      <c r="A118" s="5" t="s">
        <v>647</v>
      </c>
      <c r="B118" s="5"/>
      <c r="C118" s="5"/>
      <c r="D118" s="5"/>
      <c r="E118" s="5"/>
      <c r="F118" s="5"/>
    </row>
    <row r="119">
      <c r="A119" s="5" t="s">
        <v>509</v>
      </c>
      <c r="B119" s="5"/>
      <c r="C119" s="5"/>
      <c r="D119" s="5"/>
      <c r="E119" s="5"/>
      <c r="F119" s="5"/>
    </row>
    <row r="120">
      <c r="A120" s="5" t="s">
        <v>343</v>
      </c>
      <c r="B120" s="5"/>
      <c r="C120" s="5"/>
      <c r="D120" s="5"/>
      <c r="E120" s="5"/>
      <c r="F120" s="5"/>
    </row>
    <row r="121">
      <c r="A121" s="5" t="s">
        <v>501</v>
      </c>
      <c r="B121" s="5"/>
      <c r="C121" s="5"/>
      <c r="D121" s="5"/>
      <c r="E121" s="5"/>
      <c r="F121" s="5"/>
    </row>
    <row r="122">
      <c r="A122" s="5" t="s">
        <v>265</v>
      </c>
      <c r="B122" s="5"/>
      <c r="C122" s="5"/>
      <c r="D122" s="5"/>
      <c r="E122" s="5"/>
      <c r="F122" s="5"/>
    </row>
    <row r="123">
      <c r="A123" s="5" t="s">
        <v>359</v>
      </c>
      <c r="B123" s="5"/>
      <c r="C123" s="5"/>
      <c r="D123" s="5"/>
      <c r="E123" s="5"/>
      <c r="F123" s="5"/>
    </row>
    <row r="124">
      <c r="A124" s="5" t="s">
        <v>255</v>
      </c>
      <c r="B124" s="5"/>
      <c r="C124" s="5"/>
      <c r="D124" s="5"/>
      <c r="E124" s="5"/>
      <c r="F124" s="5"/>
    </row>
    <row r="125">
      <c r="A125" s="5" t="s">
        <v>277</v>
      </c>
      <c r="B125" s="5"/>
      <c r="C125" s="5"/>
      <c r="D125" s="5"/>
      <c r="E125" s="5"/>
      <c r="F125" s="5"/>
    </row>
    <row r="126">
      <c r="A126" s="5" t="s">
        <v>295</v>
      </c>
      <c r="B126" s="5"/>
      <c r="C126" s="5"/>
      <c r="D126" s="5"/>
      <c r="E126" s="5"/>
      <c r="F126" s="5"/>
    </row>
    <row r="127">
      <c r="A127" s="5" t="s">
        <v>649</v>
      </c>
      <c r="B127" s="5"/>
      <c r="C127" s="5"/>
      <c r="D127" s="5"/>
      <c r="E127" s="5"/>
      <c r="F127" s="5"/>
    </row>
    <row r="128">
      <c r="A128" s="5" t="s">
        <v>217</v>
      </c>
      <c r="B128" s="5"/>
      <c r="C128" s="5"/>
      <c r="D128" s="5"/>
      <c r="E128" s="5"/>
      <c r="F128" s="5"/>
    </row>
    <row r="129">
      <c r="A129" s="5" t="s">
        <v>325</v>
      </c>
      <c r="B129" s="5"/>
      <c r="C129" s="5"/>
      <c r="D129" s="5"/>
      <c r="E129" s="5"/>
      <c r="F129" s="5"/>
    </row>
    <row r="130">
      <c r="A130" s="5" t="s">
        <v>465</v>
      </c>
      <c r="B130" s="5"/>
      <c r="C130" s="5"/>
      <c r="D130" s="5"/>
      <c r="E130" s="5"/>
      <c r="F130" s="5"/>
    </row>
    <row r="131">
      <c r="A131" s="5" t="s">
        <v>281</v>
      </c>
      <c r="B131" s="5"/>
      <c r="C131" s="5"/>
      <c r="D131" s="5"/>
      <c r="E131" s="5"/>
      <c r="F131" s="5"/>
    </row>
    <row r="132">
      <c r="A132" s="5" t="s">
        <v>339</v>
      </c>
      <c r="B132" s="5"/>
      <c r="C132" s="5"/>
      <c r="D132" s="5"/>
      <c r="E132" s="5"/>
      <c r="F132" s="5"/>
    </row>
    <row r="133">
      <c r="A133" s="5" t="s">
        <v>651</v>
      </c>
      <c r="B133" s="5"/>
      <c r="C133" s="5"/>
      <c r="D133" s="5"/>
      <c r="E133" s="5"/>
      <c r="F133" s="5"/>
    </row>
    <row r="134">
      <c r="A134" s="5" t="s">
        <v>471</v>
      </c>
      <c r="B134" s="5"/>
      <c r="C134" s="5"/>
      <c r="D134" s="5"/>
      <c r="E134" s="5"/>
      <c r="F134" s="5"/>
    </row>
    <row r="135">
      <c r="A135" s="5" t="s">
        <v>485</v>
      </c>
      <c r="B135" s="5"/>
      <c r="C135" s="5"/>
      <c r="D135" s="5"/>
      <c r="E135" s="5"/>
      <c r="F135" s="5"/>
    </row>
    <row r="136">
      <c r="A136" s="5" t="s">
        <v>585</v>
      </c>
      <c r="B136" s="5"/>
      <c r="C136" s="5"/>
      <c r="D136" s="5"/>
      <c r="E136" s="5"/>
      <c r="F136" s="5"/>
    </row>
    <row r="137">
      <c r="A137" s="5" t="s">
        <v>517</v>
      </c>
      <c r="B137" s="5"/>
      <c r="C137" s="5"/>
      <c r="D137" s="5"/>
      <c r="E137" s="5"/>
      <c r="F137" s="5"/>
    </row>
    <row r="138">
      <c r="A138" s="5" t="s">
        <v>291</v>
      </c>
      <c r="B138" s="5"/>
      <c r="C138" s="5"/>
      <c r="D138" s="5"/>
      <c r="E138" s="5"/>
      <c r="F138" s="5"/>
    </row>
    <row r="139">
      <c r="A139" s="5" t="s">
        <v>535</v>
      </c>
      <c r="B139" s="5"/>
      <c r="C139" s="5"/>
      <c r="D139" s="5"/>
      <c r="E139" s="5"/>
      <c r="F139" s="5"/>
    </row>
    <row r="140">
      <c r="A140" s="5" t="s">
        <v>653</v>
      </c>
      <c r="B140" s="5"/>
      <c r="C140" s="5"/>
      <c r="D140" s="5"/>
      <c r="E140" s="5"/>
      <c r="F140" s="5"/>
    </row>
    <row r="141">
      <c r="A141" s="5" t="s">
        <v>251</v>
      </c>
      <c r="B141" s="5"/>
      <c r="C141" s="5"/>
      <c r="D141" s="5"/>
      <c r="E141" s="5"/>
      <c r="F141" s="5"/>
    </row>
    <row r="142">
      <c r="A142" s="5" t="s">
        <v>655</v>
      </c>
      <c r="B142" s="5"/>
      <c r="C142" s="5"/>
      <c r="D142" s="5"/>
      <c r="E142" s="5"/>
      <c r="F142" s="5"/>
    </row>
    <row r="143">
      <c r="A143" s="5" t="s">
        <v>323</v>
      </c>
      <c r="B143" s="5"/>
      <c r="C143" s="5"/>
      <c r="D143" s="5"/>
      <c r="E143" s="5"/>
      <c r="F143" s="5"/>
    </row>
    <row r="144">
      <c r="A144" s="5" t="s">
        <v>529</v>
      </c>
      <c r="B144" s="5"/>
      <c r="C144" s="5"/>
      <c r="D144" s="5"/>
      <c r="E144" s="5"/>
      <c r="F144" s="5"/>
    </row>
    <row r="145">
      <c r="A145" s="5" t="s">
        <v>253</v>
      </c>
      <c r="B145" s="5"/>
      <c r="C145" s="5"/>
      <c r="D145" s="5"/>
      <c r="E145" s="5"/>
      <c r="F145" s="5"/>
    </row>
    <row r="146">
      <c r="A146" s="5" t="s">
        <v>223</v>
      </c>
      <c r="B146" s="5"/>
      <c r="C146" s="5"/>
      <c r="D146" s="5"/>
      <c r="E146" s="5"/>
      <c r="F146" s="5"/>
    </row>
    <row r="147">
      <c r="A147" s="5" t="s">
        <v>657</v>
      </c>
      <c r="B147" s="5"/>
      <c r="C147" s="5"/>
      <c r="D147" s="5"/>
      <c r="E147" s="5"/>
      <c r="F147" s="5"/>
    </row>
    <row r="148">
      <c r="A148" s="5" t="s">
        <v>659</v>
      </c>
      <c r="B148" s="5"/>
      <c r="C148" s="5"/>
      <c r="D148" s="5"/>
      <c r="E148" s="5"/>
      <c r="F148" s="5"/>
    </row>
    <row r="149">
      <c r="A149" s="5" t="s">
        <v>351</v>
      </c>
      <c r="B149" s="5"/>
      <c r="C149" s="5"/>
      <c r="D149" s="5"/>
      <c r="E149" s="5"/>
      <c r="F149" s="5"/>
    </row>
    <row r="150">
      <c r="A150" s="5" t="s">
        <v>479</v>
      </c>
      <c r="B150" s="5"/>
      <c r="C150" s="5"/>
      <c r="D150" s="5"/>
      <c r="E150" s="5"/>
      <c r="F150" s="5"/>
    </row>
    <row r="151">
      <c r="A151" s="5" t="s">
        <v>363</v>
      </c>
      <c r="B151" s="5"/>
      <c r="C151" s="5"/>
      <c r="D151" s="5"/>
      <c r="E151" s="5"/>
      <c r="F151" s="5"/>
    </row>
    <row r="152">
      <c r="A152" s="5" t="s">
        <v>455</v>
      </c>
      <c r="B152" s="5"/>
      <c r="C152" s="5"/>
      <c r="D152" s="5"/>
      <c r="E152" s="5"/>
      <c r="F152" s="5"/>
    </row>
    <row r="153">
      <c r="A153" s="5" t="s">
        <v>385</v>
      </c>
      <c r="B153" s="5"/>
      <c r="C153" s="5"/>
      <c r="D153" s="5"/>
      <c r="E153" s="5"/>
      <c r="F153" s="5"/>
    </row>
    <row r="154">
      <c r="A154" s="5" t="s">
        <v>269</v>
      </c>
      <c r="B154" s="5"/>
      <c r="C154" s="5"/>
      <c r="D154" s="5"/>
      <c r="E154" s="5"/>
      <c r="F154" s="5"/>
    </row>
    <row r="155">
      <c r="A155" s="5" t="s">
        <v>311</v>
      </c>
      <c r="B155" s="5"/>
      <c r="C155" s="5"/>
      <c r="D155" s="5"/>
      <c r="E155" s="5"/>
      <c r="F155" s="5"/>
    </row>
    <row r="156">
      <c r="A156" s="5" t="s">
        <v>357</v>
      </c>
      <c r="B156" s="5"/>
      <c r="C156" s="5"/>
      <c r="D156" s="5"/>
      <c r="E156" s="5"/>
      <c r="F156" s="5"/>
    </row>
    <row r="157">
      <c r="A157" s="5" t="s">
        <v>537</v>
      </c>
      <c r="B157" s="5"/>
      <c r="C157" s="5"/>
      <c r="D157" s="5"/>
      <c r="E157" s="5"/>
      <c r="F157" s="5"/>
    </row>
    <row r="158">
      <c r="A158" s="5" t="s">
        <v>661</v>
      </c>
      <c r="B158" s="5"/>
      <c r="C158" s="5"/>
      <c r="D158" s="5"/>
      <c r="E158" s="5"/>
      <c r="F158" s="5"/>
    </row>
    <row r="159">
      <c r="A159" s="5" t="s">
        <v>405</v>
      </c>
      <c r="B159" s="5"/>
      <c r="C159" s="5"/>
      <c r="D159" s="5"/>
      <c r="E159" s="5"/>
      <c r="F159" s="5"/>
    </row>
    <row r="160">
      <c r="A160" s="5" t="s">
        <v>663</v>
      </c>
      <c r="B160" s="5"/>
      <c r="C160" s="5"/>
      <c r="D160" s="5"/>
      <c r="E160" s="5"/>
      <c r="F160" s="5"/>
    </row>
    <row r="161">
      <c r="A161" s="5" t="s">
        <v>393</v>
      </c>
      <c r="B161" s="5"/>
      <c r="C161" s="5"/>
      <c r="D161" s="5"/>
      <c r="E161" s="5"/>
      <c r="F161" s="5"/>
    </row>
    <row r="162">
      <c r="A162" s="5" t="s">
        <v>665</v>
      </c>
      <c r="B162" s="5"/>
      <c r="C162" s="5"/>
      <c r="D162" s="5"/>
      <c r="E162" s="5"/>
      <c r="F162" s="5"/>
    </row>
    <row r="163">
      <c r="A163" s="5" t="s">
        <v>347</v>
      </c>
      <c r="B163" s="5"/>
      <c r="C163" s="5"/>
      <c r="D163" s="5"/>
      <c r="E163" s="5"/>
      <c r="F163" s="5"/>
    </row>
    <row r="164">
      <c r="A164" s="5" t="s">
        <v>249</v>
      </c>
      <c r="B164" s="5"/>
      <c r="C164" s="5"/>
      <c r="D164" s="5"/>
      <c r="E164" s="5"/>
      <c r="F164" s="5"/>
    </row>
    <row r="165">
      <c r="A165" s="5" t="s">
        <v>239</v>
      </c>
      <c r="B165" s="5"/>
      <c r="C165" s="5"/>
      <c r="D165" s="5"/>
      <c r="E165" s="5"/>
      <c r="F165" s="5"/>
    </row>
    <row r="166">
      <c r="A166" s="5" t="s">
        <v>369</v>
      </c>
      <c r="B166" s="5"/>
      <c r="C166" s="5"/>
      <c r="D166" s="5"/>
      <c r="E166" s="5"/>
      <c r="F166" s="5"/>
    </row>
    <row r="167">
      <c r="A167" s="5" t="s">
        <v>379</v>
      </c>
      <c r="B167" s="5"/>
      <c r="C167" s="5"/>
      <c r="D167" s="5"/>
      <c r="E167" s="5"/>
      <c r="F167" s="5"/>
    </row>
    <row r="168">
      <c r="A168" s="5" t="s">
        <v>245</v>
      </c>
      <c r="B168" s="5"/>
      <c r="C168" s="5"/>
      <c r="D168" s="5"/>
      <c r="E168" s="5"/>
      <c r="F168" s="5"/>
    </row>
    <row r="169">
      <c r="A169" s="5" t="s">
        <v>233</v>
      </c>
      <c r="B169" s="5"/>
      <c r="C169" s="5"/>
      <c r="D169" s="5"/>
      <c r="E169" s="5"/>
      <c r="F169" s="5"/>
    </row>
    <row r="170">
      <c r="A170" s="5" t="s">
        <v>263</v>
      </c>
      <c r="B170" s="5"/>
      <c r="C170" s="5"/>
      <c r="D170" s="5"/>
      <c r="E170" s="5"/>
      <c r="F170" s="5"/>
    </row>
    <row r="171">
      <c r="A171" s="5" t="s">
        <v>261</v>
      </c>
      <c r="B171" s="5"/>
      <c r="C171" s="5"/>
      <c r="D171" s="5"/>
      <c r="E171" s="5"/>
      <c r="F171" s="5"/>
    </row>
    <row r="172">
      <c r="A172" s="5" t="s">
        <v>235</v>
      </c>
      <c r="B172" s="5"/>
      <c r="C172" s="5"/>
      <c r="D172" s="5"/>
      <c r="E172" s="5"/>
      <c r="F172" s="5"/>
    </row>
    <row r="173">
      <c r="A173" s="5" t="s">
        <v>361</v>
      </c>
      <c r="B173" s="5"/>
      <c r="C173" s="5"/>
      <c r="D173" s="5"/>
      <c r="E173" s="5"/>
      <c r="F173" s="5"/>
    </row>
    <row r="174">
      <c r="A174" s="5" t="s">
        <v>437</v>
      </c>
      <c r="B174" s="5"/>
      <c r="C174" s="5"/>
      <c r="D174" s="5"/>
      <c r="E174" s="5"/>
      <c r="F174" s="5"/>
    </row>
    <row r="175">
      <c r="A175" s="5" t="s">
        <v>275</v>
      </c>
      <c r="B175" s="5"/>
      <c r="C175" s="5"/>
      <c r="D175" s="5"/>
      <c r="E175" s="5"/>
      <c r="F175" s="5"/>
    </row>
    <row r="176">
      <c r="A176" s="5" t="s">
        <v>257</v>
      </c>
      <c r="B176" s="5"/>
      <c r="C176" s="5"/>
      <c r="D176" s="5"/>
      <c r="E176" s="5"/>
      <c r="F176" s="5"/>
    </row>
    <row r="177">
      <c r="A177" s="5" t="s">
        <v>457</v>
      </c>
      <c r="B177" s="5"/>
      <c r="C177" s="5"/>
      <c r="D177" s="5"/>
      <c r="E177" s="5"/>
      <c r="F177" s="5"/>
    </row>
    <row r="178">
      <c r="A178" s="5" t="s">
        <v>227</v>
      </c>
      <c r="B178" s="5"/>
      <c r="C178" s="5"/>
      <c r="D178" s="5"/>
      <c r="E178" s="5"/>
      <c r="F178" s="5"/>
    </row>
    <row r="179">
      <c r="A179" s="5" t="s">
        <v>273</v>
      </c>
      <c r="B179" s="5"/>
      <c r="C179" s="5"/>
      <c r="D179" s="5"/>
      <c r="E179" s="5"/>
      <c r="F179" s="5"/>
    </row>
    <row r="180">
      <c r="A180" s="5" t="s">
        <v>445</v>
      </c>
      <c r="B180" s="5"/>
      <c r="C180" s="5"/>
      <c r="D180" s="5"/>
      <c r="E180" s="5"/>
      <c r="F180" s="5"/>
    </row>
    <row r="181">
      <c r="A181" s="5" t="s">
        <v>503</v>
      </c>
      <c r="B181" s="5"/>
      <c r="C181" s="5"/>
      <c r="D181" s="5"/>
      <c r="E181" s="5"/>
      <c r="F181" s="5"/>
    </row>
    <row r="182">
      <c r="A182" s="5" t="s">
        <v>667</v>
      </c>
      <c r="B182" s="5"/>
      <c r="C182" s="5"/>
      <c r="D182" s="5"/>
      <c r="E182" s="5"/>
      <c r="F182" s="5"/>
    </row>
    <row r="183">
      <c r="A183" s="5" t="s">
        <v>391</v>
      </c>
      <c r="B183" s="5"/>
      <c r="C183" s="5"/>
      <c r="D183" s="5"/>
      <c r="E183" s="5"/>
      <c r="F183" s="5"/>
    </row>
    <row r="184">
      <c r="A184" s="5" t="s">
        <v>669</v>
      </c>
      <c r="B184" s="5"/>
      <c r="C184" s="5"/>
      <c r="D184" s="5"/>
      <c r="E184" s="5"/>
      <c r="F184" s="5"/>
    </row>
    <row r="185">
      <c r="A185" s="5" t="s">
        <v>453</v>
      </c>
      <c r="B185" s="5"/>
      <c r="C185" s="5"/>
      <c r="D185" s="5"/>
      <c r="E185" s="5"/>
      <c r="F185" s="5"/>
    </row>
    <row r="186">
      <c r="A186" s="5" t="s">
        <v>543</v>
      </c>
      <c r="B186" s="5"/>
      <c r="C186" s="5"/>
      <c r="D186" s="5"/>
      <c r="E186" s="5"/>
      <c r="F186" s="5"/>
    </row>
    <row r="187">
      <c r="A187" s="5" t="s">
        <v>671</v>
      </c>
      <c r="B187" s="5"/>
      <c r="C187" s="5"/>
      <c r="D187" s="5"/>
      <c r="E187" s="5"/>
      <c r="F187" s="5"/>
    </row>
    <row r="188">
      <c r="A188" s="5" t="s">
        <v>531</v>
      </c>
      <c r="B188" s="5"/>
      <c r="C188" s="5"/>
      <c r="D188" s="5"/>
      <c r="E188" s="5"/>
      <c r="F188" s="5"/>
    </row>
    <row r="189">
      <c r="A189" s="5" t="s">
        <v>579</v>
      </c>
      <c r="B189" s="5"/>
      <c r="C189" s="5"/>
      <c r="D189" s="5"/>
      <c r="E189" s="5"/>
      <c r="F189" s="5"/>
    </row>
    <row r="190">
      <c r="A190" s="5" t="s">
        <v>577</v>
      </c>
      <c r="B190" s="5"/>
      <c r="C190" s="5"/>
      <c r="D190" s="5"/>
      <c r="E190" s="5"/>
      <c r="F190" s="5"/>
    </row>
    <row r="191">
      <c r="A191" s="5" t="s">
        <v>337</v>
      </c>
      <c r="B191" s="5"/>
      <c r="C191" s="5"/>
      <c r="D191" s="5"/>
      <c r="E191" s="5"/>
      <c r="F191" s="5"/>
    </row>
    <row r="192">
      <c r="A192" s="5" t="s">
        <v>489</v>
      </c>
      <c r="B192" s="5"/>
      <c r="C192" s="5"/>
      <c r="D192" s="5"/>
      <c r="E192" s="5"/>
      <c r="F192" s="5"/>
    </row>
    <row r="193">
      <c r="A193" s="5" t="s">
        <v>505</v>
      </c>
      <c r="B193" s="5"/>
      <c r="C193" s="5"/>
      <c r="D193" s="5"/>
      <c r="E193" s="5"/>
      <c r="F193" s="5"/>
    </row>
    <row r="194">
      <c r="A194" s="5" t="s">
        <v>345</v>
      </c>
      <c r="B194" s="5"/>
      <c r="C194" s="5"/>
      <c r="D194" s="5"/>
      <c r="E194" s="5"/>
      <c r="F194" s="5"/>
    </row>
    <row r="195">
      <c r="A195" s="5" t="s">
        <v>597</v>
      </c>
      <c r="B195" s="5"/>
      <c r="C195" s="5"/>
      <c r="D195" s="5"/>
      <c r="E195" s="5"/>
      <c r="F195" s="5"/>
    </row>
    <row r="196">
      <c r="A196" s="5" t="s">
        <v>673</v>
      </c>
      <c r="B196" s="5"/>
      <c r="C196" s="5"/>
      <c r="D196" s="5"/>
      <c r="E196" s="5"/>
      <c r="F196" s="5"/>
    </row>
    <row r="197">
      <c r="A197" s="5" t="s">
        <v>675</v>
      </c>
      <c r="B197" s="5"/>
      <c r="C197" s="5"/>
      <c r="D197" s="5"/>
      <c r="E197" s="5"/>
      <c r="F197" s="5"/>
    </row>
    <row r="198">
      <c r="A198" s="5" t="s">
        <v>231</v>
      </c>
      <c r="B198" s="5"/>
      <c r="C198" s="5"/>
      <c r="D198" s="5"/>
      <c r="E198" s="5"/>
      <c r="F198" s="5"/>
    </row>
    <row r="199">
      <c r="A199" s="5" t="s">
        <v>601</v>
      </c>
      <c r="B199" s="5"/>
      <c r="C199" s="5"/>
      <c r="D199" s="5"/>
      <c r="E199" s="5"/>
      <c r="F199" s="5"/>
    </row>
    <row r="200">
      <c r="A200" s="5" t="s">
        <v>229</v>
      </c>
      <c r="B200" s="5"/>
      <c r="C200" s="5"/>
      <c r="D200" s="5"/>
      <c r="E200" s="5"/>
      <c r="F200" s="5"/>
    </row>
    <row r="201">
      <c r="A201" s="5" t="s">
        <v>461</v>
      </c>
      <c r="B201" s="5"/>
      <c r="C201" s="5"/>
      <c r="D201" s="5"/>
      <c r="E201" s="5"/>
      <c r="F201" s="5"/>
    </row>
    <row r="202">
      <c r="A202" s="5" t="s">
        <v>349</v>
      </c>
      <c r="B202" s="5"/>
      <c r="C202" s="5"/>
      <c r="D202" s="5"/>
      <c r="E202" s="5"/>
      <c r="F202" s="5"/>
    </row>
    <row r="203">
      <c r="A203" s="5" t="s">
        <v>565</v>
      </c>
      <c r="B203" s="5"/>
      <c r="C203" s="5"/>
      <c r="D203" s="5"/>
      <c r="E203" s="5"/>
      <c r="F203" s="5"/>
    </row>
    <row r="204">
      <c r="A204" s="5" t="s">
        <v>677</v>
      </c>
      <c r="B204" s="5"/>
      <c r="C204" s="5"/>
      <c r="D204" s="5"/>
      <c r="E204" s="5"/>
      <c r="F204" s="5"/>
    </row>
    <row r="205">
      <c r="A205" s="5" t="s">
        <v>541</v>
      </c>
      <c r="B205" s="5"/>
      <c r="C205" s="5"/>
      <c r="D205" s="5"/>
      <c r="E205" s="5"/>
      <c r="F205" s="5"/>
    </row>
    <row r="206">
      <c r="A206" s="5" t="s">
        <v>423</v>
      </c>
      <c r="B206" s="5"/>
      <c r="C206" s="5"/>
      <c r="D206" s="5"/>
      <c r="E206" s="5"/>
      <c r="F206" s="5"/>
    </row>
    <row r="207">
      <c r="A207" s="5" t="s">
        <v>317</v>
      </c>
      <c r="B207" s="5"/>
      <c r="C207" s="5"/>
      <c r="D207" s="5"/>
      <c r="E207" s="5"/>
      <c r="F207" s="5"/>
    </row>
    <row r="208">
      <c r="A208" s="5" t="s">
        <v>549</v>
      </c>
      <c r="B208" s="5"/>
      <c r="C208" s="5"/>
      <c r="D208" s="5"/>
      <c r="E208" s="5"/>
      <c r="F208" s="5"/>
    </row>
    <row r="209">
      <c r="A209" s="5" t="s">
        <v>283</v>
      </c>
      <c r="B209" s="5"/>
      <c r="C209" s="5"/>
      <c r="D209" s="5"/>
      <c r="E209" s="5"/>
      <c r="F209" s="5"/>
    </row>
    <row r="210">
      <c r="A210" s="5" t="s">
        <v>305</v>
      </c>
      <c r="B210" s="5"/>
      <c r="C210" s="5"/>
      <c r="D210" s="5"/>
      <c r="E210" s="5"/>
      <c r="F210" s="5"/>
    </row>
    <row r="211">
      <c r="A211" s="5" t="s">
        <v>377</v>
      </c>
      <c r="B211" s="5"/>
      <c r="C211" s="5"/>
      <c r="D211" s="5"/>
      <c r="E211" s="5"/>
      <c r="F211" s="5"/>
    </row>
    <row r="212">
      <c r="A212" s="5" t="s">
        <v>573</v>
      </c>
      <c r="B212" s="5"/>
      <c r="C212" s="5"/>
      <c r="D212" s="5"/>
      <c r="E212" s="5"/>
      <c r="F212" s="5"/>
    </row>
    <row r="213">
      <c r="A213" s="5" t="s">
        <v>593</v>
      </c>
      <c r="B213" s="5"/>
      <c r="C213" s="5"/>
      <c r="D213" s="5"/>
      <c r="E213" s="5"/>
      <c r="F213" s="5"/>
    </row>
    <row r="214">
      <c r="A214" s="5" t="s">
        <v>595</v>
      </c>
      <c r="B214" s="5"/>
      <c r="C214" s="5"/>
      <c r="D214" s="5"/>
      <c r="E214" s="5"/>
      <c r="F214" s="5"/>
    </row>
    <row r="215">
      <c r="A215" s="5" t="s">
        <v>545</v>
      </c>
      <c r="B215" s="5"/>
      <c r="C215" s="5"/>
      <c r="D215" s="5"/>
      <c r="E215" s="5"/>
      <c r="F215" s="5"/>
    </row>
    <row r="216">
      <c r="A216" s="5" t="s">
        <v>375</v>
      </c>
      <c r="B216" s="5"/>
      <c r="C216" s="5"/>
      <c r="D216" s="5"/>
      <c r="E216" s="5"/>
      <c r="F216" s="5"/>
    </row>
    <row r="217">
      <c r="A217" s="5" t="s">
        <v>439</v>
      </c>
      <c r="B217" s="5"/>
      <c r="C217" s="5"/>
      <c r="D217" s="5"/>
      <c r="E217" s="5"/>
      <c r="F217" s="5"/>
    </row>
    <row r="218">
      <c r="A218" s="5" t="s">
        <v>513</v>
      </c>
      <c r="B218" s="5"/>
      <c r="C218" s="5"/>
      <c r="D218" s="5"/>
      <c r="E218" s="5"/>
      <c r="F218" s="5"/>
    </row>
    <row r="219">
      <c r="A219" s="5" t="s">
        <v>477</v>
      </c>
      <c r="B219" s="5"/>
      <c r="C219" s="5"/>
      <c r="D219" s="5"/>
      <c r="E219" s="5"/>
      <c r="F219" s="5"/>
    </row>
    <row r="220">
      <c r="A220" s="5" t="s">
        <v>333</v>
      </c>
      <c r="B220" s="5"/>
      <c r="C220" s="5"/>
      <c r="D220" s="5"/>
      <c r="E220" s="5"/>
      <c r="F220" s="5"/>
    </row>
    <row r="221">
      <c r="A221" s="5" t="s">
        <v>679</v>
      </c>
      <c r="B221" s="5"/>
      <c r="C221" s="5"/>
      <c r="D221" s="5"/>
      <c r="E221" s="5"/>
      <c r="F221" s="5"/>
    </row>
    <row r="222">
      <c r="A222" s="5" t="s">
        <v>1219</v>
      </c>
      <c r="B222" s="5"/>
      <c r="C222" s="5"/>
      <c r="D222" s="5"/>
      <c r="E222" s="5"/>
      <c r="F222" s="5"/>
    </row>
    <row r="223">
      <c r="A223" s="5" t="s">
        <v>871</v>
      </c>
      <c r="B223" s="5"/>
      <c r="C223" s="5"/>
      <c r="D223" s="5"/>
      <c r="E223" s="5"/>
      <c r="F223" s="5"/>
    </row>
    <row r="224">
      <c r="A224" s="5" t="s">
        <v>1183</v>
      </c>
      <c r="B224" s="5"/>
      <c r="C224" s="5"/>
      <c r="D224" s="5"/>
      <c r="E224" s="5"/>
      <c r="F224" s="5"/>
    </row>
    <row r="225">
      <c r="A225" s="5" t="s">
        <v>769</v>
      </c>
      <c r="B225" s="5"/>
      <c r="C225" s="5"/>
      <c r="D225" s="5"/>
      <c r="E225" s="5"/>
      <c r="F225" s="5"/>
    </row>
    <row r="226">
      <c r="A226" s="5" t="s">
        <v>1045</v>
      </c>
      <c r="B226" s="5"/>
      <c r="C226" s="5"/>
      <c r="D226" s="5"/>
      <c r="E226" s="5"/>
      <c r="F226" s="5"/>
    </row>
    <row r="227">
      <c r="A227" s="5" t="s">
        <v>1221</v>
      </c>
      <c r="B227" s="5"/>
      <c r="C227" s="5"/>
      <c r="D227" s="5"/>
      <c r="E227" s="5"/>
      <c r="F227" s="5"/>
    </row>
    <row r="228">
      <c r="A228" s="5" t="s">
        <v>997</v>
      </c>
      <c r="B228" s="5"/>
      <c r="C228" s="5"/>
      <c r="D228" s="5"/>
      <c r="E228" s="5"/>
      <c r="F228" s="5"/>
    </row>
    <row r="229">
      <c r="A229" s="5" t="s">
        <v>1223</v>
      </c>
      <c r="B229" s="5"/>
      <c r="C229" s="5"/>
      <c r="D229" s="5"/>
      <c r="E229" s="5"/>
      <c r="F229" s="5"/>
    </row>
    <row r="230">
      <c r="A230" s="5" t="s">
        <v>975</v>
      </c>
      <c r="B230" s="5"/>
      <c r="C230" s="5"/>
      <c r="D230" s="5"/>
      <c r="E230" s="5"/>
      <c r="F230" s="5"/>
    </row>
    <row r="231">
      <c r="A231" s="5" t="s">
        <v>1225</v>
      </c>
      <c r="B231" s="5"/>
      <c r="C231" s="5"/>
      <c r="D231" s="5"/>
      <c r="E231" s="5"/>
      <c r="F231" s="5"/>
    </row>
    <row r="232">
      <c r="A232" s="5" t="s">
        <v>1227</v>
      </c>
      <c r="B232" s="5"/>
      <c r="C232" s="5"/>
      <c r="D232" s="5"/>
      <c r="E232" s="5"/>
      <c r="F232" s="5"/>
    </row>
    <row r="233">
      <c r="A233" s="5" t="s">
        <v>943</v>
      </c>
      <c r="B233" s="5"/>
      <c r="C233" s="5"/>
      <c r="D233" s="5"/>
      <c r="E233" s="5"/>
      <c r="F233" s="5"/>
    </row>
    <row r="234">
      <c r="A234" s="5" t="s">
        <v>1033</v>
      </c>
      <c r="B234" s="5"/>
      <c r="C234" s="5"/>
      <c r="D234" s="5"/>
      <c r="E234" s="5"/>
      <c r="F234" s="5"/>
    </row>
    <row r="235">
      <c r="A235" s="5" t="s">
        <v>1229</v>
      </c>
      <c r="B235" s="5"/>
      <c r="C235" s="5"/>
      <c r="D235" s="5"/>
      <c r="E235" s="5"/>
      <c r="F235" s="5"/>
    </row>
    <row r="236">
      <c r="A236" s="5" t="s">
        <v>1079</v>
      </c>
      <c r="B236" s="5"/>
      <c r="C236" s="5"/>
      <c r="D236" s="5"/>
      <c r="E236" s="5"/>
      <c r="F236" s="5"/>
    </row>
    <row r="237">
      <c r="A237" s="5" t="s">
        <v>1231</v>
      </c>
      <c r="B237" s="5"/>
      <c r="C237" s="5"/>
      <c r="D237" s="5"/>
      <c r="E237" s="5"/>
      <c r="F237" s="5"/>
    </row>
    <row r="238">
      <c r="A238" s="5" t="s">
        <v>1093</v>
      </c>
      <c r="B238" s="5"/>
      <c r="C238" s="5"/>
      <c r="D238" s="5"/>
      <c r="E238" s="5"/>
      <c r="F238" s="5"/>
    </row>
    <row r="239">
      <c r="A239" s="5" t="s">
        <v>909</v>
      </c>
      <c r="B239" s="5"/>
      <c r="C239" s="5"/>
      <c r="D239" s="5"/>
      <c r="E239" s="5"/>
      <c r="F239" s="5"/>
    </row>
    <row r="240">
      <c r="A240" s="5" t="s">
        <v>1119</v>
      </c>
      <c r="B240" s="5"/>
      <c r="C240" s="5"/>
      <c r="D240" s="5"/>
      <c r="E240" s="5"/>
      <c r="F240" s="5"/>
    </row>
    <row r="241">
      <c r="A241" s="5" t="s">
        <v>727</v>
      </c>
      <c r="B241" s="5"/>
      <c r="C241" s="5"/>
      <c r="D241" s="5"/>
      <c r="E241" s="5"/>
      <c r="F241" s="5"/>
    </row>
    <row r="242">
      <c r="A242" s="5" t="s">
        <v>1233</v>
      </c>
      <c r="B242" s="5"/>
      <c r="C242" s="5"/>
      <c r="D242" s="5"/>
      <c r="E242" s="5"/>
      <c r="F242" s="5"/>
    </row>
    <row r="243">
      <c r="A243" s="5" t="s">
        <v>987</v>
      </c>
      <c r="B243" s="5"/>
      <c r="C243" s="5"/>
      <c r="D243" s="5"/>
      <c r="E243" s="5"/>
      <c r="F243" s="5"/>
    </row>
    <row r="244">
      <c r="A244" s="5" t="s">
        <v>1125</v>
      </c>
      <c r="B244" s="5"/>
      <c r="C244" s="5"/>
      <c r="D244" s="5"/>
      <c r="E244" s="5"/>
      <c r="F244" s="5"/>
    </row>
    <row r="245">
      <c r="A245" s="5" t="s">
        <v>1235</v>
      </c>
      <c r="B245" s="5"/>
      <c r="C245" s="5"/>
      <c r="D245" s="5"/>
      <c r="E245" s="5"/>
      <c r="F245" s="5"/>
    </row>
    <row r="246">
      <c r="A246" s="5" t="s">
        <v>973</v>
      </c>
      <c r="B246" s="5"/>
      <c r="C246" s="5"/>
      <c r="D246" s="5"/>
      <c r="E246" s="5"/>
      <c r="F246" s="5"/>
    </row>
    <row r="247">
      <c r="A247" s="5" t="s">
        <v>993</v>
      </c>
      <c r="B247" s="5"/>
      <c r="C247" s="5"/>
      <c r="D247" s="5"/>
      <c r="E247" s="5"/>
      <c r="F247" s="5"/>
    </row>
    <row r="248">
      <c r="A248" s="5" t="s">
        <v>1201</v>
      </c>
      <c r="B248" s="5"/>
      <c r="C248" s="5"/>
      <c r="D248" s="5"/>
      <c r="E248" s="5"/>
      <c r="F248" s="5"/>
    </row>
    <row r="249">
      <c r="A249" s="5" t="s">
        <v>1185</v>
      </c>
      <c r="B249" s="5"/>
      <c r="C249" s="5"/>
      <c r="D249" s="5"/>
      <c r="E249" s="5"/>
      <c r="F249" s="5"/>
    </row>
    <row r="250">
      <c r="A250" s="5" t="s">
        <v>851</v>
      </c>
      <c r="B250" s="5"/>
      <c r="C250" s="5"/>
      <c r="D250" s="5"/>
      <c r="E250" s="5"/>
      <c r="F250" s="5"/>
    </row>
    <row r="251">
      <c r="A251" s="5" t="s">
        <v>841</v>
      </c>
      <c r="B251" s="5"/>
      <c r="C251" s="5"/>
      <c r="D251" s="5"/>
      <c r="E251" s="5"/>
      <c r="F251" s="5"/>
    </row>
    <row r="252">
      <c r="A252" s="5" t="s">
        <v>969</v>
      </c>
      <c r="B252" s="5"/>
      <c r="C252" s="5"/>
      <c r="D252" s="5"/>
      <c r="E252" s="5"/>
      <c r="F252" s="5"/>
    </row>
    <row r="253">
      <c r="A253" s="5" t="s">
        <v>1237</v>
      </c>
      <c r="B253" s="5"/>
      <c r="C253" s="5"/>
      <c r="D253" s="5"/>
      <c r="E253" s="5"/>
      <c r="F253" s="5"/>
    </row>
    <row r="254">
      <c r="A254" s="5" t="s">
        <v>1129</v>
      </c>
      <c r="B254" s="5"/>
      <c r="C254" s="5"/>
      <c r="D254" s="5"/>
      <c r="E254" s="5"/>
      <c r="F254" s="5"/>
    </row>
    <row r="255">
      <c r="A255" s="5" t="s">
        <v>1011</v>
      </c>
      <c r="B255" s="5"/>
      <c r="C255" s="5"/>
      <c r="D255" s="5"/>
      <c r="E255" s="5"/>
      <c r="F255" s="5"/>
    </row>
    <row r="256">
      <c r="A256" s="5" t="s">
        <v>979</v>
      </c>
      <c r="B256" s="5"/>
      <c r="C256" s="5"/>
      <c r="D256" s="5"/>
      <c r="E256" s="5"/>
      <c r="F256" s="5"/>
    </row>
    <row r="257">
      <c r="A257" s="5" t="s">
        <v>1239</v>
      </c>
      <c r="B257" s="5"/>
      <c r="C257" s="5"/>
      <c r="D257" s="5"/>
      <c r="E257" s="5"/>
      <c r="F257" s="5"/>
    </row>
    <row r="258">
      <c r="A258" s="5" t="s">
        <v>1133</v>
      </c>
      <c r="B258" s="5"/>
      <c r="C258" s="5"/>
      <c r="D258" s="5"/>
      <c r="E258" s="5"/>
      <c r="F258" s="5"/>
    </row>
    <row r="259">
      <c r="A259" s="5" t="s">
        <v>1171</v>
      </c>
      <c r="B259" s="5"/>
      <c r="C259" s="5"/>
      <c r="D259" s="5"/>
      <c r="E259" s="5"/>
      <c r="F259" s="5"/>
    </row>
    <row r="260">
      <c r="A260" s="5" t="s">
        <v>743</v>
      </c>
      <c r="B260" s="5"/>
      <c r="C260" s="5"/>
      <c r="D260" s="5"/>
      <c r="E260" s="5"/>
      <c r="F260" s="5"/>
    </row>
    <row r="261">
      <c r="A261" s="5" t="s">
        <v>1241</v>
      </c>
      <c r="B261" s="5"/>
      <c r="C261" s="5"/>
      <c r="D261" s="5"/>
      <c r="E261" s="5"/>
      <c r="F261" s="5"/>
    </row>
    <row r="262">
      <c r="A262" s="5" t="s">
        <v>801</v>
      </c>
      <c r="B262" s="5"/>
      <c r="C262" s="5"/>
      <c r="D262" s="5"/>
      <c r="E262" s="5"/>
      <c r="F262" s="5"/>
    </row>
    <row r="263">
      <c r="A263" s="5" t="s">
        <v>761</v>
      </c>
      <c r="B263" s="5"/>
      <c r="C263" s="5"/>
      <c r="D263" s="5"/>
      <c r="E263" s="5"/>
      <c r="F263" s="5"/>
    </row>
    <row r="264">
      <c r="A264" s="5" t="s">
        <v>919</v>
      </c>
      <c r="B264" s="5"/>
      <c r="C264" s="5"/>
      <c r="D264" s="5"/>
      <c r="E264" s="5"/>
      <c r="F264" s="5"/>
    </row>
    <row r="265">
      <c r="A265" s="5" t="s">
        <v>1243</v>
      </c>
      <c r="B265" s="5"/>
      <c r="C265" s="5"/>
      <c r="D265" s="5"/>
      <c r="E265" s="5"/>
      <c r="F265" s="5"/>
    </row>
    <row r="266">
      <c r="A266" s="5" t="s">
        <v>1121</v>
      </c>
      <c r="B266" s="5"/>
      <c r="C266" s="5"/>
      <c r="D266" s="5"/>
      <c r="E266" s="5"/>
      <c r="F266" s="5"/>
    </row>
    <row r="267">
      <c r="A267" s="5" t="s">
        <v>991</v>
      </c>
      <c r="B267" s="5"/>
      <c r="C267" s="5"/>
      <c r="D267" s="5"/>
      <c r="E267" s="5"/>
      <c r="F267" s="5"/>
    </row>
    <row r="268">
      <c r="A268" s="5" t="s">
        <v>1205</v>
      </c>
      <c r="B268" s="5"/>
      <c r="C268" s="5"/>
      <c r="D268" s="5"/>
      <c r="E268" s="5"/>
      <c r="F268" s="5"/>
    </row>
    <row r="269">
      <c r="A269" s="5" t="s">
        <v>1199</v>
      </c>
      <c r="B269" s="5"/>
      <c r="C269" s="5"/>
      <c r="D269" s="5"/>
      <c r="E269" s="5"/>
      <c r="F269" s="5"/>
    </row>
    <row r="270">
      <c r="A270" s="5" t="s">
        <v>1109</v>
      </c>
      <c r="B270" s="5"/>
      <c r="C270" s="5"/>
      <c r="D270" s="5"/>
      <c r="E270" s="5"/>
      <c r="F270" s="5"/>
    </row>
    <row r="271">
      <c r="A271" s="5" t="s">
        <v>1245</v>
      </c>
      <c r="B271" s="5"/>
      <c r="C271" s="5"/>
      <c r="D271" s="5"/>
      <c r="E271" s="5"/>
      <c r="F271" s="5"/>
    </row>
    <row r="272">
      <c r="A272" s="5" t="s">
        <v>1043</v>
      </c>
      <c r="B272" s="5"/>
      <c r="C272" s="5"/>
      <c r="D272" s="5"/>
      <c r="E272" s="5"/>
      <c r="F272" s="5"/>
    </row>
    <row r="273">
      <c r="A273" s="5" t="s">
        <v>1247</v>
      </c>
      <c r="B273" s="5"/>
      <c r="C273" s="5"/>
      <c r="D273" s="5"/>
      <c r="E273" s="5"/>
      <c r="F273" s="5"/>
    </row>
    <row r="274">
      <c r="A274" s="5" t="s">
        <v>911</v>
      </c>
      <c r="B274" s="5"/>
      <c r="C274" s="5"/>
      <c r="D274" s="5"/>
      <c r="E274" s="5"/>
      <c r="F274" s="5"/>
    </row>
    <row r="275">
      <c r="A275" s="5" t="s">
        <v>1249</v>
      </c>
      <c r="B275" s="5"/>
      <c r="C275" s="5"/>
      <c r="D275" s="5"/>
      <c r="E275" s="5"/>
      <c r="F275" s="5"/>
    </row>
    <row r="276">
      <c r="A276" s="5" t="s">
        <v>779</v>
      </c>
      <c r="B276" s="5"/>
      <c r="C276" s="5"/>
      <c r="D276" s="5"/>
      <c r="E276" s="5"/>
      <c r="F276" s="5"/>
    </row>
    <row r="277">
      <c r="A277" s="5" t="s">
        <v>771</v>
      </c>
      <c r="B277" s="5"/>
      <c r="C277" s="5"/>
      <c r="D277" s="5"/>
      <c r="E277" s="5"/>
      <c r="F277" s="5"/>
    </row>
    <row r="278">
      <c r="A278" s="5" t="s">
        <v>697</v>
      </c>
      <c r="B278" s="5"/>
      <c r="C278" s="5"/>
      <c r="D278" s="5"/>
      <c r="E278" s="5"/>
      <c r="F278" s="5"/>
    </row>
    <row r="279">
      <c r="A279" s="5" t="s">
        <v>1251</v>
      </c>
      <c r="B279" s="5"/>
      <c r="C279" s="5"/>
      <c r="D279" s="5"/>
      <c r="E279" s="5"/>
      <c r="F279" s="5"/>
    </row>
    <row r="280">
      <c r="A280" s="5" t="s">
        <v>1253</v>
      </c>
      <c r="B280" s="5"/>
      <c r="C280" s="5"/>
      <c r="D280" s="5"/>
      <c r="E280" s="5"/>
      <c r="F280" s="5"/>
    </row>
    <row r="281">
      <c r="A281" s="5" t="s">
        <v>1021</v>
      </c>
      <c r="B281" s="5"/>
      <c r="C281" s="5"/>
      <c r="D281" s="5"/>
      <c r="E281" s="5"/>
      <c r="F281" s="5"/>
    </row>
    <row r="282">
      <c r="A282" s="5" t="s">
        <v>1195</v>
      </c>
      <c r="B282" s="5"/>
      <c r="C282" s="5"/>
      <c r="D282" s="5"/>
      <c r="E282" s="5"/>
      <c r="F282" s="5"/>
    </row>
    <row r="283">
      <c r="A283" s="5" t="s">
        <v>1255</v>
      </c>
      <c r="B283" s="5"/>
      <c r="C283" s="5"/>
      <c r="D283" s="5"/>
      <c r="E283" s="5"/>
      <c r="F283" s="5"/>
    </row>
    <row r="284">
      <c r="A284" s="5" t="s">
        <v>1217</v>
      </c>
      <c r="B284" s="5"/>
      <c r="C284" s="5"/>
      <c r="D284" s="5"/>
      <c r="E284" s="5"/>
      <c r="F284" s="5"/>
    </row>
    <row r="285">
      <c r="A285" s="5" t="s">
        <v>1257</v>
      </c>
      <c r="B285" s="5"/>
      <c r="C285" s="5"/>
      <c r="D285" s="5"/>
      <c r="E285" s="5"/>
      <c r="F285" s="5"/>
    </row>
    <row r="286">
      <c r="A286" s="5" t="s">
        <v>917</v>
      </c>
      <c r="B286" s="5"/>
      <c r="C286" s="5"/>
      <c r="D286" s="5"/>
      <c r="E286" s="5"/>
      <c r="F286" s="5"/>
    </row>
    <row r="287">
      <c r="A287" s="5" t="s">
        <v>1211</v>
      </c>
      <c r="B287" s="5"/>
      <c r="C287" s="5"/>
      <c r="D287" s="5"/>
      <c r="E287" s="5"/>
      <c r="F287" s="5"/>
    </row>
    <row r="288">
      <c r="A288" s="5" t="s">
        <v>1041</v>
      </c>
      <c r="B288" s="5"/>
      <c r="C288" s="5"/>
      <c r="D288" s="5"/>
      <c r="E288" s="5"/>
      <c r="F288" s="5"/>
    </row>
    <row r="289">
      <c r="A289" s="5" t="s">
        <v>939</v>
      </c>
      <c r="B289" s="5"/>
      <c r="C289" s="5"/>
      <c r="D289" s="5"/>
      <c r="E289" s="5"/>
      <c r="F289" s="5"/>
    </row>
    <row r="290">
      <c r="A290" s="5" t="s">
        <v>813</v>
      </c>
      <c r="B290" s="5"/>
      <c r="C290" s="5"/>
      <c r="D290" s="5"/>
      <c r="E290" s="5"/>
      <c r="F290" s="5"/>
    </row>
    <row r="291">
      <c r="A291" s="5" t="s">
        <v>949</v>
      </c>
      <c r="B291" s="5"/>
      <c r="C291" s="5"/>
      <c r="D291" s="5"/>
      <c r="E291" s="5"/>
      <c r="F291" s="5"/>
    </row>
    <row r="292">
      <c r="A292" s="5" t="s">
        <v>1181</v>
      </c>
      <c r="B292" s="5"/>
      <c r="C292" s="5"/>
      <c r="D292" s="5"/>
      <c r="E292" s="5"/>
      <c r="F292" s="5"/>
    </row>
    <row r="293">
      <c r="A293" s="5" t="s">
        <v>1259</v>
      </c>
      <c r="B293" s="5"/>
      <c r="C293" s="5"/>
      <c r="D293" s="5"/>
      <c r="E293" s="5"/>
      <c r="F293" s="5"/>
    </row>
    <row r="294">
      <c r="A294" s="5" t="s">
        <v>1213</v>
      </c>
      <c r="B294" s="5"/>
      <c r="C294" s="5"/>
      <c r="D294" s="5"/>
      <c r="E294" s="5"/>
      <c r="F294" s="5"/>
    </row>
    <row r="295">
      <c r="A295" s="5" t="s">
        <v>791</v>
      </c>
      <c r="B295" s="5"/>
      <c r="C295" s="5"/>
      <c r="D295" s="5"/>
      <c r="E295" s="5"/>
      <c r="F295" s="5"/>
    </row>
    <row r="296">
      <c r="A296" s="5" t="s">
        <v>819</v>
      </c>
      <c r="B296" s="5"/>
      <c r="C296" s="5"/>
      <c r="D296" s="5"/>
      <c r="E296" s="5"/>
      <c r="F296" s="5"/>
    </row>
    <row r="297">
      <c r="A297" s="5" t="s">
        <v>823</v>
      </c>
      <c r="B297" s="5"/>
      <c r="C297" s="5"/>
      <c r="D297" s="5"/>
      <c r="E297" s="5"/>
      <c r="F297" s="5"/>
    </row>
    <row r="298">
      <c r="A298" s="5" t="s">
        <v>903</v>
      </c>
      <c r="B298" s="5"/>
      <c r="C298" s="5"/>
      <c r="D298" s="5"/>
      <c r="E298" s="5"/>
      <c r="F298" s="5"/>
    </row>
    <row r="299">
      <c r="A299" s="5" t="s">
        <v>1003</v>
      </c>
      <c r="B299" s="5"/>
      <c r="C299" s="5"/>
      <c r="D299" s="5"/>
      <c r="E299" s="5"/>
      <c r="F299" s="5"/>
    </row>
    <row r="300">
      <c r="A300" s="5" t="s">
        <v>1141</v>
      </c>
      <c r="B300" s="5"/>
      <c r="C300" s="5"/>
      <c r="D300" s="5"/>
      <c r="E300" s="5"/>
      <c r="F300" s="5"/>
    </row>
    <row r="301">
      <c r="A301" s="5" t="s">
        <v>1261</v>
      </c>
      <c r="B301" s="5"/>
      <c r="C301" s="5"/>
      <c r="D301" s="5"/>
      <c r="E301" s="5"/>
      <c r="F301" s="5"/>
    </row>
    <row r="302">
      <c r="A302" s="5" t="s">
        <v>1263</v>
      </c>
      <c r="B302" s="5"/>
      <c r="C302" s="5"/>
      <c r="D302" s="5"/>
      <c r="E302" s="5"/>
      <c r="F302" s="5"/>
    </row>
    <row r="303">
      <c r="A303" s="5" t="s">
        <v>971</v>
      </c>
      <c r="B303" s="5"/>
      <c r="C303" s="5"/>
      <c r="D303" s="5"/>
      <c r="E303" s="5"/>
      <c r="F303" s="5"/>
    </row>
    <row r="304">
      <c r="A304" s="5" t="s">
        <v>1265</v>
      </c>
      <c r="B304" s="5"/>
      <c r="C304" s="5"/>
      <c r="D304" s="5"/>
      <c r="E304" s="5"/>
      <c r="F304" s="5"/>
    </row>
    <row r="305">
      <c r="A305" s="5" t="s">
        <v>907</v>
      </c>
      <c r="B305" s="5"/>
      <c r="C305" s="5"/>
      <c r="D305" s="5"/>
      <c r="E305" s="5"/>
      <c r="F305" s="5"/>
    </row>
    <row r="306">
      <c r="A306" s="5" t="s">
        <v>1139</v>
      </c>
      <c r="B306" s="5"/>
      <c r="C306" s="5"/>
      <c r="D306" s="5"/>
      <c r="E306" s="5"/>
      <c r="F306" s="5"/>
    </row>
    <row r="307">
      <c r="A307" s="5" t="s">
        <v>1025</v>
      </c>
      <c r="B307" s="5"/>
      <c r="C307" s="5"/>
      <c r="D307" s="5"/>
      <c r="E307" s="5"/>
      <c r="F307" s="5"/>
    </row>
    <row r="308">
      <c r="A308" s="5" t="s">
        <v>765</v>
      </c>
      <c r="B308" s="5"/>
      <c r="C308" s="5"/>
      <c r="D308" s="5"/>
      <c r="E308" s="5"/>
      <c r="F308" s="5"/>
    </row>
    <row r="309">
      <c r="A309" s="5" t="s">
        <v>889</v>
      </c>
      <c r="B309" s="5"/>
      <c r="C309" s="5"/>
      <c r="D309" s="5"/>
      <c r="E309" s="5"/>
      <c r="F309" s="5"/>
    </row>
    <row r="310">
      <c r="A310" s="5" t="s">
        <v>1267</v>
      </c>
      <c r="B310" s="5"/>
      <c r="C310" s="5"/>
      <c r="D310" s="5"/>
      <c r="E310" s="5"/>
      <c r="F310" s="5"/>
    </row>
    <row r="311">
      <c r="A311" s="5" t="s">
        <v>1067</v>
      </c>
      <c r="B311" s="5"/>
      <c r="C311" s="5"/>
      <c r="D311" s="5"/>
      <c r="E311" s="5"/>
      <c r="F311" s="5"/>
    </row>
    <row r="312">
      <c r="A312" s="5" t="s">
        <v>797</v>
      </c>
      <c r="B312" s="5"/>
      <c r="C312" s="5"/>
      <c r="D312" s="5"/>
      <c r="E312" s="5"/>
      <c r="F312" s="5"/>
    </row>
    <row r="313">
      <c r="A313" s="5" t="s">
        <v>1269</v>
      </c>
      <c r="B313" s="5"/>
      <c r="C313" s="5"/>
      <c r="D313" s="5"/>
      <c r="E313" s="5"/>
      <c r="F313" s="5"/>
    </row>
    <row r="314">
      <c r="A314" s="5" t="s">
        <v>925</v>
      </c>
      <c r="B314" s="5"/>
      <c r="C314" s="5"/>
      <c r="D314" s="5"/>
      <c r="E314" s="5"/>
      <c r="F314" s="5"/>
    </row>
    <row r="315">
      <c r="A315" s="5" t="s">
        <v>1111</v>
      </c>
      <c r="B315" s="5"/>
      <c r="C315" s="5"/>
      <c r="D315" s="5"/>
      <c r="E315" s="5"/>
      <c r="F315" s="5"/>
    </row>
    <row r="316">
      <c r="A316" s="5" t="s">
        <v>1095</v>
      </c>
      <c r="B316" s="5"/>
      <c r="C316" s="5"/>
      <c r="D316" s="5"/>
      <c r="E316" s="5"/>
      <c r="F316" s="5"/>
    </row>
    <row r="317">
      <c r="A317" s="5" t="s">
        <v>1175</v>
      </c>
      <c r="B317" s="5"/>
      <c r="C317" s="5"/>
      <c r="D317" s="5"/>
      <c r="E317" s="5"/>
      <c r="F317" s="5"/>
    </row>
    <row r="318">
      <c r="A318" s="5" t="s">
        <v>1177</v>
      </c>
      <c r="B318" s="5"/>
      <c r="C318" s="5"/>
      <c r="D318" s="5"/>
      <c r="E318" s="5"/>
      <c r="F318" s="5"/>
    </row>
    <row r="319">
      <c r="A319" s="5" t="s">
        <v>759</v>
      </c>
      <c r="B319" s="5"/>
      <c r="C319" s="5"/>
      <c r="D319" s="5"/>
      <c r="E319" s="5"/>
      <c r="F319" s="5"/>
    </row>
    <row r="320">
      <c r="A320" s="5" t="s">
        <v>887</v>
      </c>
      <c r="B320" s="5"/>
      <c r="C320" s="5"/>
      <c r="D320" s="5"/>
      <c r="E320" s="5"/>
      <c r="F320" s="5"/>
    </row>
    <row r="321">
      <c r="A321" s="5" t="s">
        <v>763</v>
      </c>
      <c r="B321" s="5"/>
      <c r="C321" s="5"/>
      <c r="D321" s="5"/>
      <c r="E321" s="5"/>
      <c r="F321" s="5"/>
    </row>
    <row r="322">
      <c r="A322" s="5" t="s">
        <v>789</v>
      </c>
      <c r="B322" s="5"/>
      <c r="C322" s="5"/>
      <c r="D322" s="5"/>
      <c r="E322" s="5"/>
      <c r="F322" s="5"/>
    </row>
    <row r="323">
      <c r="A323" s="5" t="s">
        <v>963</v>
      </c>
      <c r="B323" s="5"/>
      <c r="C323" s="5"/>
      <c r="D323" s="5"/>
      <c r="E323" s="5"/>
      <c r="F323" s="5"/>
    </row>
    <row r="324">
      <c r="A324" s="5" t="s">
        <v>1271</v>
      </c>
      <c r="B324" s="5"/>
      <c r="C324" s="5"/>
      <c r="D324" s="5"/>
      <c r="E324" s="5"/>
      <c r="F324" s="5"/>
    </row>
    <row r="325">
      <c r="A325" s="5" t="s">
        <v>981</v>
      </c>
      <c r="B325" s="5"/>
      <c r="C325" s="5"/>
      <c r="D325" s="5"/>
      <c r="E325" s="5"/>
      <c r="F325" s="5"/>
    </row>
    <row r="326">
      <c r="A326" s="5" t="s">
        <v>1273</v>
      </c>
      <c r="B326" s="5"/>
      <c r="C326" s="5"/>
      <c r="D326" s="5"/>
      <c r="E326" s="5"/>
      <c r="F326" s="5"/>
    </row>
    <row r="327">
      <c r="A327" s="5" t="s">
        <v>1059</v>
      </c>
      <c r="B327" s="5"/>
      <c r="C327" s="5"/>
      <c r="D327" s="5"/>
      <c r="E327" s="5"/>
      <c r="F327" s="5"/>
    </row>
    <row r="328">
      <c r="A328" s="5" t="s">
        <v>1161</v>
      </c>
      <c r="B328" s="5"/>
      <c r="C328" s="5"/>
      <c r="D328" s="5"/>
      <c r="E328" s="5"/>
      <c r="F328" s="5"/>
    </row>
    <row r="329">
      <c r="A329" s="5" t="s">
        <v>1275</v>
      </c>
      <c r="B329" s="5"/>
      <c r="C329" s="5"/>
      <c r="D329" s="5"/>
      <c r="E329" s="5"/>
      <c r="F329" s="5"/>
    </row>
    <row r="330">
      <c r="A330" s="5" t="s">
        <v>781</v>
      </c>
      <c r="B330" s="5"/>
      <c r="C330" s="5"/>
      <c r="D330" s="5"/>
      <c r="E330" s="5"/>
      <c r="F330" s="5"/>
    </row>
    <row r="331">
      <c r="A331" s="5" t="s">
        <v>1277</v>
      </c>
      <c r="B331" s="5"/>
      <c r="C331" s="5"/>
      <c r="D331" s="5"/>
      <c r="E331" s="5"/>
      <c r="F331" s="5"/>
    </row>
    <row r="332">
      <c r="A332" s="5" t="s">
        <v>1127</v>
      </c>
      <c r="B332" s="5"/>
      <c r="C332" s="5"/>
      <c r="D332" s="5"/>
      <c r="E332" s="5"/>
      <c r="F332" s="5"/>
    </row>
    <row r="333">
      <c r="A333" s="5" t="s">
        <v>1279</v>
      </c>
      <c r="B333" s="5"/>
      <c r="C333" s="5"/>
      <c r="D333" s="5"/>
      <c r="E333" s="5"/>
      <c r="F333" s="5"/>
    </row>
    <row r="334">
      <c r="A334" s="5" t="s">
        <v>989</v>
      </c>
      <c r="B334" s="5"/>
      <c r="C334" s="5"/>
      <c r="D334" s="5"/>
      <c r="E334" s="5"/>
      <c r="F334" s="5"/>
    </row>
    <row r="335">
      <c r="A335" s="5" t="s">
        <v>1281</v>
      </c>
      <c r="B335" s="5"/>
      <c r="C335" s="5"/>
      <c r="D335" s="5"/>
      <c r="E335" s="5"/>
      <c r="F335" s="5"/>
    </row>
    <row r="336">
      <c r="A336" s="5" t="s">
        <v>913</v>
      </c>
      <c r="B336" s="5"/>
      <c r="C336" s="5"/>
      <c r="D336" s="5"/>
      <c r="E336" s="5"/>
      <c r="F336" s="5"/>
    </row>
    <row r="337">
      <c r="A337" s="5" t="s">
        <v>1283</v>
      </c>
      <c r="B337" s="5"/>
      <c r="C337" s="5"/>
      <c r="D337" s="5"/>
      <c r="E337" s="5"/>
      <c r="F337" s="5"/>
    </row>
    <row r="338">
      <c r="A338" s="5" t="s">
        <v>873</v>
      </c>
      <c r="B338" s="5"/>
      <c r="C338" s="5"/>
      <c r="D338" s="5"/>
      <c r="E338" s="5"/>
      <c r="F338" s="5"/>
    </row>
    <row r="339">
      <c r="A339" s="5" t="s">
        <v>1165</v>
      </c>
      <c r="B339" s="5"/>
      <c r="C339" s="5"/>
      <c r="D339" s="5"/>
      <c r="E339" s="5"/>
      <c r="F339" s="5"/>
    </row>
    <row r="340">
      <c r="A340" s="5" t="s">
        <v>1193</v>
      </c>
      <c r="B340" s="5"/>
      <c r="C340" s="5"/>
      <c r="D340" s="5"/>
      <c r="E340" s="5"/>
      <c r="F340" s="5"/>
    </row>
    <row r="341">
      <c r="A341" s="5" t="s">
        <v>929</v>
      </c>
      <c r="B341" s="5"/>
      <c r="C341" s="5"/>
      <c r="D341" s="5"/>
      <c r="E341" s="5"/>
      <c r="F341" s="5"/>
    </row>
    <row r="342">
      <c r="A342" s="5" t="s">
        <v>1285</v>
      </c>
      <c r="B342" s="5"/>
      <c r="C342" s="5"/>
      <c r="D342" s="5"/>
      <c r="E342" s="5"/>
      <c r="F342" s="5"/>
    </row>
    <row r="343">
      <c r="A343" s="5" t="s">
        <v>1287</v>
      </c>
      <c r="B343" s="5"/>
      <c r="C343" s="5"/>
      <c r="D343" s="5"/>
      <c r="E343" s="5"/>
      <c r="F343" s="5"/>
    </row>
    <row r="344">
      <c r="A344" s="5" t="s">
        <v>1215</v>
      </c>
      <c r="B344" s="5"/>
      <c r="C344" s="5"/>
      <c r="D344" s="5"/>
      <c r="E344" s="5"/>
      <c r="F344" s="5"/>
    </row>
    <row r="345">
      <c r="A345" s="5" t="s">
        <v>977</v>
      </c>
      <c r="B345" s="5"/>
      <c r="C345" s="5"/>
      <c r="D345" s="5"/>
      <c r="E345" s="5"/>
      <c r="F345" s="5"/>
    </row>
    <row r="346">
      <c r="A346" s="5" t="s">
        <v>835</v>
      </c>
      <c r="B346" s="5"/>
      <c r="C346" s="5"/>
      <c r="D346" s="5"/>
      <c r="E346" s="5"/>
      <c r="F346" s="5"/>
    </row>
    <row r="347">
      <c r="A347" s="5" t="s">
        <v>1135</v>
      </c>
      <c r="B347" s="5"/>
      <c r="C347" s="5"/>
      <c r="D347" s="5"/>
      <c r="E347" s="5"/>
      <c r="F347" s="5"/>
    </row>
    <row r="348">
      <c r="A348" s="5" t="s">
        <v>1191</v>
      </c>
      <c r="B348" s="5"/>
      <c r="C348" s="5"/>
      <c r="D348" s="5"/>
      <c r="E348" s="5"/>
      <c r="F348" s="5"/>
    </row>
    <row r="349">
      <c r="A349" s="5" t="s">
        <v>1289</v>
      </c>
      <c r="B349" s="5"/>
      <c r="C349" s="5"/>
      <c r="D349" s="5"/>
      <c r="E349" s="5"/>
      <c r="F349" s="5"/>
    </row>
    <row r="350">
      <c r="A350" s="5" t="s">
        <v>1167</v>
      </c>
      <c r="B350" s="5"/>
      <c r="C350" s="5"/>
      <c r="D350" s="5"/>
      <c r="E350" s="5"/>
      <c r="F350" s="5"/>
    </row>
    <row r="351">
      <c r="A351" s="5" t="s">
        <v>1291</v>
      </c>
      <c r="B351" s="5"/>
      <c r="C351" s="5"/>
      <c r="D351" s="5"/>
      <c r="E351" s="5"/>
      <c r="F351" s="5"/>
    </row>
    <row r="352">
      <c r="A352" s="5" t="s">
        <v>941</v>
      </c>
      <c r="B352" s="5"/>
      <c r="C352" s="5"/>
      <c r="D352" s="5"/>
      <c r="E352" s="5"/>
      <c r="F352" s="5"/>
    </row>
    <row r="353">
      <c r="A353" s="5" t="s">
        <v>1023</v>
      </c>
      <c r="B353" s="5"/>
      <c r="C353" s="5"/>
      <c r="D353" s="5"/>
      <c r="E353" s="5"/>
      <c r="F353" s="5"/>
    </row>
    <row r="354">
      <c r="A354" s="5" t="s">
        <v>1085</v>
      </c>
      <c r="B354" s="5"/>
      <c r="C354" s="5"/>
      <c r="D354" s="5"/>
      <c r="E354" s="5"/>
      <c r="F354" s="5"/>
    </row>
    <row r="355">
      <c r="A355" s="5" t="s">
        <v>1293</v>
      </c>
      <c r="B355" s="5"/>
      <c r="C355" s="5"/>
      <c r="D355" s="5"/>
      <c r="E355" s="5"/>
      <c r="F355" s="5"/>
    </row>
    <row r="356">
      <c r="A356" s="5" t="s">
        <v>1101</v>
      </c>
      <c r="B356" s="5"/>
      <c r="C356" s="5"/>
      <c r="D356" s="5"/>
      <c r="E356" s="5"/>
      <c r="F356" s="5"/>
    </row>
    <row r="357">
      <c r="A357" s="5" t="s">
        <v>985</v>
      </c>
      <c r="B357" s="5"/>
      <c r="C357" s="5"/>
      <c r="D357" s="5"/>
      <c r="E357" s="5"/>
      <c r="F357" s="5"/>
    </row>
    <row r="358">
      <c r="A358" s="5" t="s">
        <v>1209</v>
      </c>
      <c r="B358" s="5"/>
      <c r="C358" s="5"/>
      <c r="D358" s="5"/>
      <c r="E358" s="5"/>
      <c r="F358" s="5"/>
    </row>
    <row r="359">
      <c r="A359" s="5" t="s">
        <v>1295</v>
      </c>
      <c r="B359" s="5"/>
      <c r="C359" s="5"/>
      <c r="D359" s="5"/>
      <c r="E359" s="5"/>
      <c r="F359" s="5"/>
    </row>
    <row r="360">
      <c r="A360" s="5" t="s">
        <v>937</v>
      </c>
      <c r="B360" s="5"/>
      <c r="C360" s="5"/>
      <c r="D360" s="5"/>
      <c r="E360" s="5"/>
      <c r="F360" s="5"/>
    </row>
    <row r="361">
      <c r="A361" s="5" t="s">
        <v>1037</v>
      </c>
      <c r="B361" s="5"/>
      <c r="C361" s="5"/>
      <c r="D361" s="5"/>
      <c r="E361" s="5"/>
      <c r="F361" s="5"/>
    </row>
    <row r="362">
      <c r="A362" s="5" t="s">
        <v>1297</v>
      </c>
      <c r="B362" s="5"/>
      <c r="C362" s="5"/>
      <c r="D362" s="5"/>
      <c r="E362" s="5"/>
      <c r="F362" s="5"/>
    </row>
    <row r="363">
      <c r="A363" s="5" t="s">
        <v>1299</v>
      </c>
      <c r="B363" s="5"/>
      <c r="C363" s="5"/>
      <c r="D363" s="5"/>
      <c r="E363" s="5"/>
      <c r="F363" s="5"/>
    </row>
    <row r="364">
      <c r="A364" s="5" t="s">
        <v>1301</v>
      </c>
      <c r="B364" s="5"/>
      <c r="C364" s="5"/>
      <c r="D364" s="5"/>
      <c r="E364" s="5"/>
      <c r="F364" s="5"/>
    </row>
    <row r="365">
      <c r="A365" s="5" t="s">
        <v>1303</v>
      </c>
      <c r="B365" s="5"/>
      <c r="C365" s="5"/>
      <c r="D365" s="5"/>
      <c r="E365" s="5"/>
      <c r="F365" s="5"/>
    </row>
    <row r="366">
      <c r="A366" s="5" t="s">
        <v>1189</v>
      </c>
      <c r="B366" s="5"/>
      <c r="C366" s="5"/>
      <c r="D366" s="5"/>
      <c r="E366" s="5"/>
      <c r="F366" s="5"/>
    </row>
    <row r="367">
      <c r="A367" s="5" t="s">
        <v>1153</v>
      </c>
      <c r="B367" s="5"/>
      <c r="C367" s="5"/>
      <c r="D367" s="5"/>
      <c r="E367" s="5"/>
      <c r="F367" s="5"/>
    </row>
    <row r="368">
      <c r="A368" s="5" t="s">
        <v>901</v>
      </c>
      <c r="B368" s="5"/>
      <c r="C368" s="5"/>
      <c r="D368" s="5"/>
      <c r="E368" s="5"/>
      <c r="F368" s="5"/>
    </row>
    <row r="369">
      <c r="A369" s="5" t="s">
        <v>1207</v>
      </c>
      <c r="B369" s="5"/>
      <c r="C369" s="5"/>
      <c r="D369" s="5"/>
      <c r="E369" s="5"/>
      <c r="F369" s="5"/>
    </row>
    <row r="370">
      <c r="A370" s="5" t="s">
        <v>1305</v>
      </c>
      <c r="B370" s="5"/>
      <c r="C370" s="5"/>
      <c r="D370" s="5"/>
      <c r="E370" s="5"/>
      <c r="F370" s="5"/>
    </row>
    <row r="371">
      <c r="A371" s="5" t="s">
        <v>1131</v>
      </c>
      <c r="B371" s="5"/>
      <c r="C371" s="5"/>
      <c r="D371" s="5"/>
      <c r="E371" s="5"/>
      <c r="F371" s="5"/>
    </row>
    <row r="372">
      <c r="A372" s="5" t="s">
        <v>731</v>
      </c>
      <c r="B372" s="5"/>
      <c r="C372" s="5"/>
      <c r="D372" s="5"/>
      <c r="E372" s="5"/>
      <c r="F372" s="5"/>
    </row>
    <row r="373">
      <c r="A373" s="5" t="s">
        <v>1149</v>
      </c>
      <c r="B373" s="5"/>
      <c r="C373" s="5"/>
      <c r="D373" s="5"/>
      <c r="E373" s="5"/>
      <c r="F373" s="5"/>
    </row>
    <row r="374">
      <c r="A374" s="5" t="s">
        <v>861</v>
      </c>
      <c r="B374" s="5"/>
      <c r="C374" s="5"/>
      <c r="D374" s="5"/>
      <c r="E374" s="5"/>
      <c r="F374" s="5"/>
    </row>
    <row r="375">
      <c r="A375" s="5" t="s">
        <v>1307</v>
      </c>
      <c r="B375" s="5"/>
      <c r="C375" s="5"/>
      <c r="D375" s="5"/>
      <c r="E375" s="5"/>
      <c r="F375" s="5"/>
    </row>
    <row r="376">
      <c r="A376" s="5" t="s">
        <v>1157</v>
      </c>
      <c r="B376" s="5"/>
      <c r="C376" s="5"/>
      <c r="D376" s="5"/>
      <c r="E376" s="5"/>
      <c r="F376" s="5"/>
    </row>
    <row r="377">
      <c r="A377" s="5" t="s">
        <v>1105</v>
      </c>
      <c r="B377" s="5"/>
      <c r="C377" s="5"/>
      <c r="D377" s="5"/>
      <c r="E377" s="5"/>
      <c r="F377" s="5"/>
    </row>
    <row r="378">
      <c r="A378" s="5" t="s">
        <v>1163</v>
      </c>
      <c r="B378" s="5"/>
      <c r="C378" s="5"/>
      <c r="D378" s="5"/>
      <c r="E378" s="5"/>
      <c r="F378" s="5"/>
    </row>
    <row r="379">
      <c r="A379" s="5" t="s">
        <v>1309</v>
      </c>
      <c r="B379" s="5"/>
      <c r="C379" s="5"/>
      <c r="D379" s="5"/>
      <c r="E379" s="5"/>
      <c r="F379" s="5"/>
    </row>
    <row r="380">
      <c r="A380" s="5" t="s">
        <v>1311</v>
      </c>
      <c r="B380" s="5"/>
      <c r="C380" s="5"/>
      <c r="D380" s="5"/>
      <c r="E380" s="5"/>
      <c r="F380" s="5"/>
    </row>
    <row r="381">
      <c r="A381" s="5" t="s">
        <v>1017</v>
      </c>
      <c r="B381" s="5"/>
      <c r="C381" s="5"/>
      <c r="D381" s="5"/>
      <c r="E381" s="5"/>
      <c r="F381" s="5"/>
    </row>
    <row r="382">
      <c r="A382" s="5" t="s">
        <v>1313</v>
      </c>
      <c r="B382" s="5"/>
      <c r="C382" s="5"/>
      <c r="D382" s="5"/>
      <c r="E382" s="5"/>
      <c r="F382" s="5"/>
    </row>
    <row r="383">
      <c r="A383" s="5" t="s">
        <v>775</v>
      </c>
      <c r="B383" s="5"/>
      <c r="C383" s="5"/>
      <c r="D383" s="5"/>
      <c r="E383" s="5"/>
      <c r="F383" s="5"/>
    </row>
    <row r="384">
      <c r="A384" s="5" t="s">
        <v>1089</v>
      </c>
      <c r="B384" s="5"/>
      <c r="C384" s="5"/>
      <c r="D384" s="5"/>
      <c r="E384" s="5"/>
      <c r="F384" s="5"/>
    </row>
    <row r="385">
      <c r="A385" s="5" t="s">
        <v>1315</v>
      </c>
      <c r="B385" s="5"/>
      <c r="C385" s="5"/>
      <c r="D385" s="5"/>
      <c r="E385" s="5"/>
      <c r="F385" s="5"/>
    </row>
    <row r="386">
      <c r="A386" s="5" t="s">
        <v>1317</v>
      </c>
      <c r="B386" s="5"/>
      <c r="C386" s="5"/>
      <c r="D386" s="5"/>
      <c r="E386" s="5"/>
      <c r="F386" s="5"/>
    </row>
    <row r="387">
      <c r="A387" s="5" t="s">
        <v>1319</v>
      </c>
      <c r="B387" s="5"/>
      <c r="C387" s="5"/>
      <c r="D387" s="5"/>
      <c r="E387" s="5"/>
      <c r="F387" s="5"/>
    </row>
    <row r="388">
      <c r="A388" s="5" t="s">
        <v>1063</v>
      </c>
      <c r="B388" s="5"/>
      <c r="C388" s="5"/>
      <c r="D388" s="5"/>
      <c r="E388" s="5"/>
      <c r="F388" s="5"/>
    </row>
    <row r="389">
      <c r="A389" s="5" t="s">
        <v>1019</v>
      </c>
      <c r="B389" s="5"/>
      <c r="C389" s="5"/>
      <c r="D389" s="5"/>
      <c r="E389" s="5"/>
      <c r="F389" s="5"/>
    </row>
    <row r="390">
      <c r="A390" s="5" t="s">
        <v>1203</v>
      </c>
      <c r="B390" s="5"/>
      <c r="C390" s="5"/>
      <c r="D390" s="5"/>
      <c r="E390" s="5"/>
      <c r="F390" s="5"/>
    </row>
    <row r="391">
      <c r="A391" s="5" t="s">
        <v>1321</v>
      </c>
      <c r="B391" s="5"/>
      <c r="C391" s="5"/>
      <c r="D391" s="5"/>
      <c r="E391" s="5"/>
      <c r="F391" s="5"/>
    </row>
    <row r="392">
      <c r="A392" s="5" t="s">
        <v>1001</v>
      </c>
      <c r="B392" s="5"/>
      <c r="C392" s="5"/>
      <c r="D392" s="5"/>
      <c r="E392" s="5"/>
      <c r="F392" s="5"/>
    </row>
    <row r="393">
      <c r="A393" s="5" t="s">
        <v>783</v>
      </c>
      <c r="B393" s="5"/>
      <c r="C393" s="5"/>
      <c r="D393" s="5"/>
      <c r="E393" s="5"/>
      <c r="F393" s="5"/>
    </row>
    <row r="394">
      <c r="A394" s="5" t="s">
        <v>897</v>
      </c>
      <c r="B394" s="5"/>
      <c r="C394" s="5"/>
      <c r="D394" s="5"/>
      <c r="E394" s="5"/>
      <c r="F394" s="5"/>
    </row>
    <row r="395">
      <c r="A395" s="5" t="s">
        <v>1323</v>
      </c>
      <c r="B395" s="5"/>
      <c r="C395" s="5"/>
      <c r="D395" s="5"/>
      <c r="E395" s="5"/>
      <c r="F395" s="5"/>
    </row>
    <row r="396">
      <c r="A396" s="5" t="s">
        <v>1143</v>
      </c>
      <c r="B396" s="5"/>
      <c r="C396" s="5"/>
      <c r="D396" s="5"/>
      <c r="E396" s="5"/>
      <c r="F396" s="5"/>
    </row>
    <row r="397">
      <c r="A397" s="5" t="s">
        <v>747</v>
      </c>
      <c r="B397" s="5"/>
      <c r="C397" s="5"/>
      <c r="D397" s="5"/>
      <c r="E397" s="5"/>
      <c r="F397" s="5"/>
    </row>
    <row r="398">
      <c r="A398" s="5" t="s">
        <v>1325</v>
      </c>
      <c r="B398" s="5"/>
      <c r="C398" s="5"/>
      <c r="D398" s="5"/>
      <c r="E398" s="5"/>
      <c r="F398" s="5"/>
    </row>
    <row r="399">
      <c r="A399" s="5" t="s">
        <v>1327</v>
      </c>
      <c r="B399" s="5"/>
      <c r="C399" s="5"/>
      <c r="D399" s="5"/>
      <c r="E399" s="5"/>
      <c r="F399" s="5"/>
    </row>
    <row r="400">
      <c r="A400" s="5" t="s">
        <v>1075</v>
      </c>
      <c r="B400" s="5"/>
      <c r="C400" s="5"/>
      <c r="D400" s="5"/>
      <c r="E400" s="5"/>
      <c r="F400" s="5"/>
    </row>
    <row r="401">
      <c r="A401" s="5" t="s">
        <v>1197</v>
      </c>
      <c r="B401" s="5"/>
      <c r="C401" s="5"/>
      <c r="D401" s="5"/>
      <c r="E401" s="5"/>
      <c r="F401" s="5"/>
    </row>
    <row r="402">
      <c r="A402" s="5" t="s">
        <v>839</v>
      </c>
      <c r="B402" s="5"/>
      <c r="C402" s="5"/>
      <c r="D402" s="5"/>
      <c r="E402" s="5"/>
      <c r="F402" s="5"/>
    </row>
    <row r="403">
      <c r="A403" s="5" t="s">
        <v>1009</v>
      </c>
      <c r="B403" s="5"/>
      <c r="C403" s="5"/>
      <c r="D403" s="5"/>
      <c r="E403" s="5"/>
      <c r="F403" s="5"/>
    </row>
    <row r="404">
      <c r="A404" s="5" t="s">
        <v>1329</v>
      </c>
      <c r="B404" s="5"/>
      <c r="C404" s="5"/>
      <c r="D404" s="5"/>
      <c r="E404" s="5"/>
      <c r="F404" s="5"/>
    </row>
    <row r="405">
      <c r="A405" s="5" t="s">
        <v>1331</v>
      </c>
      <c r="B405" s="5"/>
      <c r="C405" s="5"/>
      <c r="D405" s="5"/>
      <c r="E405" s="5"/>
      <c r="F405" s="5"/>
    </row>
    <row r="406">
      <c r="A406" s="5" t="s">
        <v>1333</v>
      </c>
      <c r="B406" s="5"/>
      <c r="C406" s="5"/>
      <c r="D406" s="5"/>
      <c r="E406" s="5"/>
      <c r="F406" s="5"/>
    </row>
    <row r="407">
      <c r="A407" s="5" t="s">
        <v>805</v>
      </c>
      <c r="B407" s="5"/>
      <c r="C407" s="5"/>
      <c r="D407" s="5"/>
      <c r="E407" s="5"/>
      <c r="F407" s="5"/>
    </row>
    <row r="408">
      <c r="A408" s="5" t="s">
        <v>1099</v>
      </c>
      <c r="B408" s="5"/>
      <c r="C408" s="5"/>
      <c r="D408" s="5"/>
      <c r="E408" s="5"/>
      <c r="F408" s="5"/>
    </row>
    <row r="409">
      <c r="A409" s="5" t="s">
        <v>1061</v>
      </c>
      <c r="B409" s="5"/>
      <c r="C409" s="5"/>
      <c r="D409" s="5"/>
      <c r="E409" s="5"/>
      <c r="F409" s="5"/>
    </row>
    <row r="410">
      <c r="A410" s="5" t="s">
        <v>1335</v>
      </c>
      <c r="B410" s="5"/>
      <c r="C410" s="5"/>
      <c r="D410" s="5"/>
      <c r="E410" s="5"/>
      <c r="F410" s="5"/>
    </row>
    <row r="411">
      <c r="A411" s="5" t="s">
        <v>1337</v>
      </c>
      <c r="B411" s="5"/>
      <c r="C411" s="5"/>
      <c r="D411" s="5"/>
      <c r="E411" s="5"/>
      <c r="F411" s="5"/>
    </row>
    <row r="412">
      <c r="A412" s="5" t="s">
        <v>785</v>
      </c>
      <c r="B412" s="5"/>
      <c r="C412" s="5"/>
      <c r="D412" s="5"/>
      <c r="E412" s="5"/>
      <c r="F412" s="5"/>
    </row>
    <row r="413">
      <c r="A413" s="5" t="s">
        <v>1339</v>
      </c>
      <c r="B413" s="5"/>
      <c r="C413" s="5"/>
      <c r="D413" s="5"/>
      <c r="E413" s="5"/>
      <c r="F413" s="5"/>
    </row>
    <row r="414">
      <c r="A414" s="5" t="s">
        <v>1341</v>
      </c>
      <c r="B414" s="5"/>
      <c r="C414" s="5"/>
      <c r="D414" s="5"/>
      <c r="E414" s="5"/>
      <c r="F414" s="5"/>
    </row>
    <row r="415">
      <c r="A415" s="5" t="s">
        <v>1145</v>
      </c>
      <c r="B415" s="5"/>
      <c r="C415" s="5"/>
      <c r="D415" s="5"/>
      <c r="E415" s="5"/>
      <c r="F415" s="5"/>
    </row>
    <row r="416">
      <c r="A416" s="5" t="s">
        <v>1083</v>
      </c>
      <c r="B416" s="5"/>
      <c r="C416" s="5"/>
      <c r="D416" s="5"/>
      <c r="E416" s="5"/>
      <c r="F416" s="5"/>
    </row>
    <row r="417">
      <c r="A417" s="5" t="s">
        <v>1097</v>
      </c>
      <c r="B417" s="5"/>
      <c r="C417" s="5"/>
      <c r="D417" s="5"/>
      <c r="E417" s="5"/>
      <c r="F417" s="5"/>
    </row>
    <row r="418">
      <c r="A418" s="5" t="s">
        <v>1137</v>
      </c>
      <c r="B418" s="5"/>
      <c r="C418" s="5"/>
      <c r="D418" s="5"/>
      <c r="E418" s="5"/>
      <c r="F418" s="5"/>
    </row>
    <row r="419">
      <c r="A419" s="5" t="s">
        <v>847</v>
      </c>
      <c r="B419" s="5"/>
      <c r="C419" s="5"/>
      <c r="D419" s="5"/>
      <c r="E419" s="5"/>
      <c r="F419" s="5"/>
    </row>
    <row r="420">
      <c r="A420" s="5" t="s">
        <v>1343</v>
      </c>
      <c r="B420" s="5"/>
      <c r="C420" s="5"/>
      <c r="D420" s="5"/>
      <c r="E420" s="5"/>
      <c r="F420" s="5"/>
    </row>
    <row r="421">
      <c r="A421" s="5" t="s">
        <v>1091</v>
      </c>
      <c r="B421" s="5"/>
      <c r="C421" s="5"/>
      <c r="D421" s="5"/>
      <c r="E421" s="5"/>
      <c r="F421" s="5"/>
    </row>
    <row r="422">
      <c r="A422" s="5" t="s">
        <v>681</v>
      </c>
      <c r="B422" s="5"/>
      <c r="C422" s="5"/>
      <c r="D422" s="5"/>
      <c r="E422" s="5"/>
      <c r="F422" s="5"/>
    </row>
    <row r="423">
      <c r="A423" s="5" t="s">
        <v>603</v>
      </c>
      <c r="B423" s="5"/>
      <c r="C423" s="5"/>
      <c r="D423" s="5"/>
      <c r="E423" s="5"/>
      <c r="F423" s="5"/>
    </row>
    <row r="424">
      <c r="A424" s="5" t="s">
        <v>335</v>
      </c>
      <c r="B424" s="5"/>
      <c r="C424" s="5"/>
      <c r="D424" s="5"/>
      <c r="E424" s="5"/>
      <c r="F424" s="5"/>
    </row>
    <row r="425">
      <c r="A425" s="5" t="s">
        <v>395</v>
      </c>
      <c r="B425" s="5"/>
      <c r="C425" s="5"/>
      <c r="D425" s="5"/>
      <c r="E425" s="5"/>
      <c r="F425" s="5"/>
    </row>
    <row r="426">
      <c r="A426" s="5" t="s">
        <v>329</v>
      </c>
      <c r="B426" s="5"/>
      <c r="C426" s="5"/>
      <c r="D426" s="5"/>
      <c r="E426" s="5"/>
      <c r="F426" s="5"/>
    </row>
    <row r="427">
      <c r="A427" s="5" t="s">
        <v>507</v>
      </c>
      <c r="B427" s="5"/>
      <c r="C427" s="5"/>
      <c r="D427" s="5"/>
      <c r="E427" s="5"/>
      <c r="F427" s="5"/>
    </row>
    <row r="428">
      <c r="A428" s="5" t="s">
        <v>683</v>
      </c>
      <c r="B428" s="5"/>
      <c r="C428" s="5"/>
      <c r="D428" s="5"/>
      <c r="E428" s="5"/>
      <c r="F428" s="5"/>
    </row>
    <row r="429">
      <c r="A429" s="5" t="s">
        <v>365</v>
      </c>
      <c r="B429" s="5"/>
      <c r="C429" s="5"/>
      <c r="D429" s="5"/>
      <c r="E429" s="5"/>
      <c r="F429" s="5"/>
    </row>
    <row r="430">
      <c r="A430" s="5" t="s">
        <v>685</v>
      </c>
      <c r="B430" s="5"/>
      <c r="C430" s="5"/>
      <c r="D430" s="5"/>
      <c r="E430" s="5"/>
      <c r="F430" s="5"/>
    </row>
    <row r="431">
      <c r="A431" s="5" t="s">
        <v>551</v>
      </c>
      <c r="B431" s="5"/>
      <c r="C431" s="5"/>
      <c r="D431" s="5"/>
      <c r="E431" s="5"/>
      <c r="F431" s="5"/>
    </row>
    <row r="432">
      <c r="A432" s="5" t="s">
        <v>237</v>
      </c>
      <c r="B432" s="5"/>
      <c r="C432" s="5"/>
      <c r="D432" s="5"/>
      <c r="E432" s="5"/>
      <c r="F432" s="5"/>
    </row>
    <row r="433">
      <c r="A433" s="5" t="s">
        <v>495</v>
      </c>
      <c r="B433" s="5"/>
      <c r="C433" s="5"/>
      <c r="D433" s="5"/>
      <c r="E433" s="5"/>
      <c r="F433" s="5"/>
    </row>
    <row r="434">
      <c r="A434" s="5" t="s">
        <v>687</v>
      </c>
      <c r="B434" s="5"/>
      <c r="C434" s="5"/>
      <c r="D434" s="5"/>
      <c r="E434" s="5"/>
      <c r="F434" s="5"/>
    </row>
    <row r="435">
      <c r="A435" s="5" t="s">
        <v>319</v>
      </c>
      <c r="B435" s="5"/>
      <c r="C435" s="5"/>
      <c r="D435" s="5"/>
      <c r="E435" s="5"/>
      <c r="F435" s="5"/>
    </row>
    <row r="436">
      <c r="A436" s="5" t="s">
        <v>285</v>
      </c>
      <c r="B436" s="5"/>
      <c r="C436" s="5"/>
      <c r="D436" s="5"/>
      <c r="E436" s="5"/>
      <c r="F436" s="5"/>
    </row>
    <row r="437">
      <c r="A437" s="5" t="s">
        <v>689</v>
      </c>
      <c r="B437" s="5"/>
      <c r="C437" s="5"/>
      <c r="D437" s="5"/>
      <c r="E437" s="5"/>
      <c r="F437" s="5"/>
    </row>
    <row r="438">
      <c r="A438" s="5" t="s">
        <v>491</v>
      </c>
      <c r="B438" s="5"/>
      <c r="C438" s="5"/>
      <c r="D438" s="5"/>
      <c r="E438" s="5"/>
      <c r="F438" s="5"/>
    </row>
    <row r="439">
      <c r="A439" s="5" t="s">
        <v>367</v>
      </c>
      <c r="B439" s="5"/>
      <c r="C439" s="5"/>
      <c r="D439" s="5"/>
      <c r="E439" s="5"/>
      <c r="F439" s="5"/>
    </row>
    <row r="440">
      <c r="A440" s="5" t="s">
        <v>691</v>
      </c>
      <c r="B440" s="5"/>
      <c r="C440" s="5"/>
      <c r="D440" s="5"/>
      <c r="E440" s="5"/>
      <c r="F440" s="5"/>
    </row>
    <row r="441">
      <c r="A441" s="5" t="s">
        <v>591</v>
      </c>
      <c r="B441" s="5"/>
      <c r="C441" s="5"/>
      <c r="D441" s="5"/>
      <c r="E441" s="5"/>
      <c r="F441" s="5"/>
    </row>
    <row r="442">
      <c r="A442" s="5" t="s">
        <v>475</v>
      </c>
      <c r="B442" s="5"/>
      <c r="C442" s="5"/>
      <c r="D442" s="5"/>
      <c r="E442" s="5"/>
      <c r="F442" s="5"/>
    </row>
    <row r="443">
      <c r="A443" s="5" t="s">
        <v>575</v>
      </c>
      <c r="B443" s="5"/>
      <c r="C443" s="5"/>
      <c r="D443" s="5"/>
      <c r="E443" s="5"/>
      <c r="F443" s="5"/>
    </row>
    <row r="444">
      <c r="A444" s="5" t="s">
        <v>1107</v>
      </c>
      <c r="B444" s="5"/>
      <c r="C444" s="5"/>
      <c r="D444" s="5"/>
      <c r="E444" s="5"/>
      <c r="F444" s="5"/>
    </row>
    <row r="445">
      <c r="A445" s="5" t="s">
        <v>1345</v>
      </c>
      <c r="B445" s="5"/>
      <c r="C445" s="5"/>
      <c r="D445" s="5"/>
      <c r="E445" s="5"/>
      <c r="F445" s="5"/>
    </row>
    <row r="446">
      <c r="A446" s="5" t="s">
        <v>1347</v>
      </c>
      <c r="B446" s="5"/>
      <c r="C446" s="5"/>
      <c r="D446" s="5"/>
      <c r="E446" s="5"/>
      <c r="F446" s="5"/>
    </row>
    <row r="447">
      <c r="A447" s="5" t="s">
        <v>1349</v>
      </c>
      <c r="B447" s="5"/>
      <c r="C447" s="5"/>
      <c r="D447" s="5"/>
      <c r="E447" s="5"/>
      <c r="F447" s="5"/>
    </row>
    <row r="448">
      <c r="A448" s="5" t="s">
        <v>1351</v>
      </c>
      <c r="B448" s="5"/>
      <c r="C448" s="5"/>
      <c r="D448" s="5"/>
      <c r="E448" s="5"/>
      <c r="F448" s="5"/>
    </row>
    <row r="449">
      <c r="A449" s="5" t="s">
        <v>1117</v>
      </c>
      <c r="B449" s="5"/>
      <c r="C449" s="5"/>
      <c r="D449" s="5"/>
      <c r="E449" s="5"/>
      <c r="F449" s="5"/>
    </row>
    <row r="450">
      <c r="A450" s="5" t="s">
        <v>1065</v>
      </c>
      <c r="B450" s="5"/>
      <c r="C450" s="5"/>
      <c r="D450" s="5"/>
      <c r="E450" s="5"/>
      <c r="F450" s="5"/>
    </row>
    <row r="451">
      <c r="A451" s="5" t="s">
        <v>1029</v>
      </c>
      <c r="B451" s="5"/>
      <c r="C451" s="5"/>
      <c r="D451" s="5"/>
      <c r="E451" s="5"/>
      <c r="F451" s="5"/>
    </row>
    <row r="452">
      <c r="A452" s="5" t="s">
        <v>843</v>
      </c>
      <c r="B452" s="5"/>
      <c r="C452" s="5"/>
      <c r="D452" s="5"/>
      <c r="E452" s="5"/>
      <c r="F452" s="5"/>
    </row>
    <row r="453">
      <c r="A453" s="5" t="s">
        <v>857</v>
      </c>
      <c r="B453" s="5"/>
      <c r="C453" s="5"/>
      <c r="D453" s="5"/>
      <c r="E453" s="5"/>
      <c r="F453" s="5"/>
    </row>
    <row r="454">
      <c r="A454" s="5" t="s">
        <v>767</v>
      </c>
      <c r="B454" s="5"/>
      <c r="C454" s="5"/>
      <c r="D454" s="5"/>
      <c r="E454" s="5"/>
      <c r="F454" s="5"/>
    </row>
    <row r="455">
      <c r="A455" s="5" t="s">
        <v>777</v>
      </c>
      <c r="B455" s="5"/>
      <c r="C455" s="5"/>
      <c r="D455" s="5"/>
      <c r="E455" s="5"/>
      <c r="F455" s="5"/>
    </row>
    <row r="456">
      <c r="A456" s="5" t="s">
        <v>935</v>
      </c>
      <c r="B456" s="5"/>
      <c r="C456" s="5"/>
      <c r="D456" s="5"/>
      <c r="E456" s="5"/>
      <c r="F456" s="5"/>
    </row>
    <row r="457">
      <c r="A457" s="5" t="s">
        <v>1353</v>
      </c>
      <c r="B457" s="5"/>
      <c r="C457" s="5"/>
      <c r="D457" s="5"/>
      <c r="E457" s="5"/>
      <c r="F457" s="5"/>
    </row>
    <row r="458">
      <c r="A458" s="5" t="s">
        <v>729</v>
      </c>
      <c r="B458" s="5"/>
      <c r="C458" s="5"/>
      <c r="D458" s="5"/>
      <c r="E458" s="5"/>
      <c r="F458" s="5"/>
    </row>
    <row r="459">
      <c r="A459" s="5" t="s">
        <v>1077</v>
      </c>
      <c r="B459" s="5"/>
      <c r="C459" s="5"/>
      <c r="D459" s="5"/>
      <c r="E459" s="5"/>
      <c r="F459" s="5"/>
    </row>
    <row r="460">
      <c r="A460" s="5" t="s">
        <v>899</v>
      </c>
      <c r="B460" s="5"/>
      <c r="C460" s="5"/>
      <c r="D460" s="5"/>
      <c r="E460" s="5"/>
      <c r="F460" s="5"/>
    </row>
    <row r="461">
      <c r="A461" s="5" t="s">
        <v>1355</v>
      </c>
      <c r="B461" s="5"/>
      <c r="C461" s="5"/>
      <c r="D461" s="5"/>
      <c r="E461" s="5"/>
      <c r="F461" s="5"/>
    </row>
    <row r="462">
      <c r="A462" s="5" t="s">
        <v>1039</v>
      </c>
      <c r="B462" s="5"/>
      <c r="C462" s="5"/>
      <c r="D462" s="5"/>
      <c r="E462" s="5"/>
      <c r="F462" s="5"/>
    </row>
    <row r="463">
      <c r="A463" s="5" t="s">
        <v>1357</v>
      </c>
      <c r="B463" s="5"/>
      <c r="C463" s="5"/>
      <c r="D463" s="5"/>
      <c r="E463" s="5"/>
      <c r="F463" s="5"/>
    </row>
    <row r="464">
      <c r="A464" s="5" t="s">
        <v>1359</v>
      </c>
      <c r="B464" s="5"/>
      <c r="C464" s="5"/>
      <c r="D464" s="5"/>
      <c r="E464" s="5"/>
      <c r="F464" s="5"/>
    </row>
    <row r="465">
      <c r="A465" s="5" t="s">
        <v>1361</v>
      </c>
      <c r="B465" s="5"/>
      <c r="C465" s="5"/>
      <c r="D465" s="5"/>
      <c r="E465" s="5"/>
      <c r="F465" s="5"/>
    </row>
    <row r="466">
      <c r="A466" s="5" t="s">
        <v>1363</v>
      </c>
      <c r="B466" s="5"/>
      <c r="C466" s="5"/>
      <c r="D466" s="5"/>
      <c r="E466" s="5"/>
      <c r="F466" s="5"/>
    </row>
    <row r="467">
      <c r="A467" s="5" t="s">
        <v>1365</v>
      </c>
      <c r="B467" s="5"/>
      <c r="C467" s="5"/>
      <c r="D467" s="5"/>
      <c r="E467" s="5"/>
      <c r="F467" s="5"/>
    </row>
    <row r="468">
      <c r="A468" s="5" t="s">
        <v>715</v>
      </c>
      <c r="B468" s="5"/>
      <c r="C468" s="5"/>
      <c r="D468" s="5"/>
      <c r="E468" s="5"/>
      <c r="F468" s="5"/>
    </row>
    <row r="469">
      <c r="A469" s="5" t="s">
        <v>1367</v>
      </c>
      <c r="B469" s="5"/>
      <c r="C469" s="5"/>
      <c r="D469" s="5"/>
      <c r="E469" s="5"/>
      <c r="F469" s="5"/>
    </row>
    <row r="470">
      <c r="A470" s="5" t="s">
        <v>923</v>
      </c>
      <c r="B470" s="5"/>
      <c r="C470" s="5"/>
      <c r="D470" s="5"/>
      <c r="E470" s="5"/>
      <c r="F470" s="5"/>
    </row>
    <row r="471">
      <c r="A471" s="5" t="s">
        <v>807</v>
      </c>
      <c r="B471" s="5"/>
      <c r="C471" s="5"/>
      <c r="D471" s="5"/>
      <c r="E471" s="5"/>
      <c r="F471" s="5"/>
    </row>
    <row r="472">
      <c r="A472" s="5" t="s">
        <v>891</v>
      </c>
      <c r="B472" s="5"/>
      <c r="C472" s="5"/>
      <c r="D472" s="5"/>
      <c r="E472" s="5"/>
      <c r="F472" s="5"/>
    </row>
    <row r="473">
      <c r="A473" s="5" t="s">
        <v>1369</v>
      </c>
      <c r="B473" s="5"/>
      <c r="C473" s="5"/>
      <c r="D473" s="5"/>
      <c r="E473" s="5"/>
      <c r="F473" s="5"/>
    </row>
    <row r="474">
      <c r="A474" s="5" t="s">
        <v>995</v>
      </c>
      <c r="B474" s="5"/>
      <c r="C474" s="5"/>
      <c r="D474" s="5"/>
      <c r="E474" s="5"/>
      <c r="F474" s="5"/>
    </row>
    <row r="475">
      <c r="A475" s="5" t="s">
        <v>1371</v>
      </c>
      <c r="B475" s="5"/>
      <c r="C475" s="5"/>
      <c r="D475" s="5"/>
      <c r="E475" s="5"/>
      <c r="F475" s="5"/>
    </row>
    <row r="476">
      <c r="A476" s="5" t="s">
        <v>1071</v>
      </c>
      <c r="B476" s="5"/>
      <c r="C476" s="5"/>
      <c r="D476" s="5"/>
      <c r="E476" s="5"/>
      <c r="F476" s="5"/>
    </row>
    <row r="477">
      <c r="A477" s="5" t="s">
        <v>1179</v>
      </c>
      <c r="B477" s="5"/>
      <c r="C477" s="5"/>
      <c r="D477" s="5"/>
      <c r="E477" s="5"/>
      <c r="F477" s="5"/>
    </row>
    <row r="478">
      <c r="A478" s="5" t="s">
        <v>1027</v>
      </c>
      <c r="B478" s="5"/>
      <c r="C478" s="5"/>
      <c r="D478" s="5"/>
      <c r="E478" s="5"/>
      <c r="F478" s="5"/>
    </row>
    <row r="479">
      <c r="A479" s="5" t="s">
        <v>863</v>
      </c>
      <c r="B479" s="5"/>
      <c r="C479" s="5"/>
      <c r="D479" s="5"/>
      <c r="E479" s="5"/>
      <c r="F479" s="5"/>
    </row>
    <row r="480">
      <c r="A480" s="5" t="s">
        <v>879</v>
      </c>
      <c r="B480" s="5"/>
      <c r="C480" s="5"/>
      <c r="D480" s="5"/>
      <c r="E480" s="5"/>
      <c r="F480" s="5"/>
    </row>
    <row r="481">
      <c r="A481" s="5" t="s">
        <v>773</v>
      </c>
      <c r="B481" s="5"/>
      <c r="C481" s="5"/>
      <c r="D481" s="5"/>
      <c r="E481" s="5"/>
      <c r="F481" s="5"/>
    </row>
    <row r="482">
      <c r="A482" s="5" t="s">
        <v>965</v>
      </c>
      <c r="B482" s="5"/>
      <c r="C482" s="5"/>
      <c r="D482" s="5"/>
      <c r="E482" s="5"/>
      <c r="F482" s="5"/>
    </row>
    <row r="483">
      <c r="A483" s="5" t="s">
        <v>795</v>
      </c>
      <c r="B483" s="5"/>
      <c r="C483" s="5"/>
      <c r="D483" s="5"/>
      <c r="E483" s="5"/>
      <c r="F483" s="5"/>
    </row>
    <row r="484">
      <c r="A484" s="5" t="s">
        <v>983</v>
      </c>
      <c r="B484" s="5"/>
      <c r="C484" s="5"/>
      <c r="D484" s="5"/>
      <c r="E484" s="5"/>
      <c r="F484" s="5"/>
    </row>
    <row r="485">
      <c r="A485" s="5" t="s">
        <v>741</v>
      </c>
      <c r="B485" s="5"/>
      <c r="C485" s="5"/>
      <c r="D485" s="5"/>
      <c r="E485" s="5"/>
      <c r="F485" s="5"/>
    </row>
    <row r="486">
      <c r="A486" s="5" t="s">
        <v>881</v>
      </c>
      <c r="B486" s="5"/>
      <c r="C486" s="5"/>
      <c r="D486" s="5"/>
      <c r="E486" s="5"/>
      <c r="F486" s="5"/>
    </row>
    <row r="487">
      <c r="A487" s="5" t="s">
        <v>859</v>
      </c>
      <c r="B487" s="5"/>
      <c r="C487" s="5"/>
      <c r="D487" s="5"/>
      <c r="E487" s="5"/>
      <c r="F487" s="5"/>
    </row>
    <row r="488">
      <c r="A488" s="5" t="s">
        <v>915</v>
      </c>
      <c r="B488" s="5"/>
      <c r="C488" s="5"/>
      <c r="D488" s="5"/>
      <c r="E488" s="5"/>
      <c r="F488" s="5"/>
    </row>
    <row r="489">
      <c r="A489" s="5" t="s">
        <v>837</v>
      </c>
      <c r="B489" s="5"/>
      <c r="C489" s="5"/>
      <c r="D489" s="5"/>
      <c r="E489" s="5"/>
      <c r="F489" s="5"/>
    </row>
    <row r="490">
      <c r="A490" s="5" t="s">
        <v>1081</v>
      </c>
      <c r="B490" s="5"/>
      <c r="C490" s="5"/>
      <c r="D490" s="5"/>
      <c r="E490" s="5"/>
      <c r="F490" s="5"/>
    </row>
    <row r="491">
      <c r="A491" s="5" t="s">
        <v>905</v>
      </c>
      <c r="B491" s="5"/>
      <c r="C491" s="5"/>
      <c r="D491" s="5"/>
      <c r="E491" s="5"/>
      <c r="F491" s="5"/>
    </row>
    <row r="492">
      <c r="A492" s="5" t="s">
        <v>739</v>
      </c>
      <c r="B492" s="5"/>
      <c r="C492" s="5"/>
      <c r="D492" s="5"/>
      <c r="E492" s="5"/>
      <c r="F492" s="5"/>
    </row>
    <row r="493">
      <c r="A493" s="5" t="s">
        <v>845</v>
      </c>
      <c r="B493" s="5"/>
      <c r="C493" s="5"/>
      <c r="D493" s="5"/>
      <c r="E493" s="5"/>
      <c r="F493" s="5"/>
    </row>
    <row r="494">
      <c r="A494" s="5" t="s">
        <v>809</v>
      </c>
      <c r="B494" s="5"/>
      <c r="C494" s="5"/>
      <c r="D494" s="5"/>
      <c r="E494" s="5"/>
      <c r="F494" s="5"/>
    </row>
    <row r="495">
      <c r="A495" s="5" t="s">
        <v>793</v>
      </c>
      <c r="B495" s="5"/>
      <c r="C495" s="5"/>
      <c r="D495" s="5"/>
      <c r="E495" s="5"/>
      <c r="F495" s="5"/>
    </row>
    <row r="496">
      <c r="A496" s="5" t="s">
        <v>1047</v>
      </c>
      <c r="B496" s="5"/>
      <c r="C496" s="5"/>
      <c r="D496" s="5"/>
      <c r="E496" s="5"/>
      <c r="F496" s="5"/>
    </row>
    <row r="497">
      <c r="A497" s="5" t="s">
        <v>735</v>
      </c>
      <c r="B497" s="5"/>
      <c r="C497" s="5"/>
      <c r="D497" s="5"/>
      <c r="E497" s="5"/>
      <c r="F497" s="5"/>
    </row>
    <row r="498">
      <c r="A498" s="5" t="s">
        <v>957</v>
      </c>
      <c r="B498" s="5"/>
      <c r="C498" s="5"/>
      <c r="D498" s="5"/>
      <c r="E498" s="5"/>
      <c r="F498" s="5"/>
    </row>
    <row r="499">
      <c r="A499" s="5" t="s">
        <v>815</v>
      </c>
      <c r="B499" s="5"/>
      <c r="C499" s="5"/>
      <c r="D499" s="5"/>
      <c r="E499" s="5"/>
      <c r="F499" s="5"/>
    </row>
    <row r="500">
      <c r="A500" s="5" t="s">
        <v>867</v>
      </c>
      <c r="B500" s="5"/>
      <c r="C500" s="5"/>
      <c r="D500" s="5"/>
      <c r="E500" s="5"/>
      <c r="F500" s="5"/>
    </row>
    <row r="501">
      <c r="A501" s="5" t="s">
        <v>829</v>
      </c>
      <c r="B501" s="5"/>
      <c r="C501" s="5"/>
      <c r="D501" s="5"/>
      <c r="E501" s="5"/>
      <c r="F501" s="5"/>
    </row>
    <row r="502">
      <c r="A502" s="5" t="s">
        <v>1057</v>
      </c>
      <c r="B502" s="5"/>
      <c r="C502" s="5"/>
      <c r="D502" s="5"/>
      <c r="E502" s="5"/>
      <c r="F502" s="5"/>
    </row>
    <row r="503">
      <c r="A503" s="5" t="s">
        <v>1113</v>
      </c>
      <c r="B503" s="5"/>
      <c r="C503" s="5"/>
      <c r="D503" s="5"/>
      <c r="E503" s="5"/>
      <c r="F503" s="5"/>
    </row>
    <row r="504">
      <c r="A504" s="5" t="s">
        <v>723</v>
      </c>
      <c r="B504" s="5"/>
      <c r="C504" s="5"/>
      <c r="D504" s="5"/>
      <c r="E504" s="5"/>
      <c r="F504" s="5"/>
    </row>
    <row r="505">
      <c r="A505" s="5" t="s">
        <v>1123</v>
      </c>
      <c r="B505" s="5"/>
      <c r="C505" s="5"/>
      <c r="D505" s="5"/>
      <c r="E505" s="5"/>
      <c r="F505" s="5"/>
    </row>
    <row r="506">
      <c r="A506" s="5" t="s">
        <v>895</v>
      </c>
      <c r="B506" s="5"/>
      <c r="C506" s="5"/>
      <c r="D506" s="5"/>
      <c r="E506" s="5"/>
      <c r="F506" s="5"/>
    </row>
    <row r="507">
      <c r="A507" s="5" t="s">
        <v>931</v>
      </c>
      <c r="B507" s="5"/>
      <c r="C507" s="5"/>
      <c r="D507" s="5"/>
      <c r="E507" s="5"/>
      <c r="F507" s="5"/>
    </row>
    <row r="508">
      <c r="A508" s="5" t="s">
        <v>967</v>
      </c>
      <c r="B508" s="5"/>
      <c r="C508" s="5"/>
      <c r="D508" s="5"/>
      <c r="E508" s="5"/>
      <c r="F508" s="5"/>
    </row>
    <row r="509">
      <c r="A509" s="5" t="s">
        <v>1159</v>
      </c>
      <c r="B509" s="5"/>
      <c r="C509" s="5"/>
      <c r="D509" s="5"/>
      <c r="E509" s="5"/>
      <c r="F509" s="5"/>
    </row>
    <row r="510">
      <c r="A510" s="5" t="s">
        <v>951</v>
      </c>
      <c r="B510" s="5"/>
      <c r="C510" s="5"/>
      <c r="D510" s="5"/>
      <c r="E510" s="5"/>
      <c r="F510" s="5"/>
    </row>
    <row r="511">
      <c r="A511" s="5" t="s">
        <v>933</v>
      </c>
      <c r="B511" s="5"/>
      <c r="C511" s="5"/>
      <c r="D511" s="5"/>
      <c r="E511" s="5"/>
      <c r="F511" s="5"/>
    </row>
    <row r="512">
      <c r="A512" s="5" t="s">
        <v>817</v>
      </c>
      <c r="B512" s="5"/>
      <c r="C512" s="5"/>
      <c r="D512" s="5"/>
      <c r="E512" s="5"/>
      <c r="F512" s="5"/>
    </row>
    <row r="513">
      <c r="A513" s="5" t="s">
        <v>721</v>
      </c>
      <c r="B513" s="5"/>
      <c r="C513" s="5"/>
      <c r="D513" s="5"/>
      <c r="E513" s="5"/>
      <c r="F513" s="5"/>
    </row>
    <row r="514">
      <c r="A514" s="5" t="s">
        <v>869</v>
      </c>
      <c r="B514" s="5"/>
      <c r="C514" s="5"/>
      <c r="D514" s="5"/>
      <c r="E514" s="5"/>
      <c r="F514" s="5"/>
    </row>
    <row r="515">
      <c r="A515" s="5" t="s">
        <v>947</v>
      </c>
      <c r="B515" s="5"/>
      <c r="C515" s="5"/>
      <c r="D515" s="5"/>
      <c r="E515" s="5"/>
      <c r="F515" s="5"/>
    </row>
    <row r="516">
      <c r="A516" s="5" t="s">
        <v>725</v>
      </c>
      <c r="B516" s="5"/>
      <c r="C516" s="5"/>
      <c r="D516" s="5"/>
      <c r="E516" s="5"/>
      <c r="F516" s="5"/>
    </row>
    <row r="517">
      <c r="A517" s="5" t="s">
        <v>693</v>
      </c>
      <c r="B517" s="5"/>
      <c r="C517" s="5"/>
      <c r="D517" s="5"/>
      <c r="E517" s="5"/>
      <c r="F517" s="5"/>
    </row>
    <row r="518">
      <c r="A518" s="5" t="s">
        <v>1073</v>
      </c>
      <c r="B518" s="5"/>
      <c r="C518" s="5"/>
      <c r="D518" s="5"/>
      <c r="E518" s="5"/>
      <c r="F518" s="5"/>
    </row>
    <row r="519">
      <c r="A519" s="5" t="s">
        <v>875</v>
      </c>
      <c r="B519" s="5"/>
      <c r="C519" s="5"/>
      <c r="D519" s="5"/>
      <c r="E519" s="5"/>
      <c r="F519" s="5"/>
    </row>
    <row r="520">
      <c r="A520" s="5" t="s">
        <v>753</v>
      </c>
      <c r="B520" s="5"/>
      <c r="C520" s="5"/>
      <c r="D520" s="5"/>
      <c r="E520" s="5"/>
      <c r="F520" s="5"/>
    </row>
    <row r="521">
      <c r="A521" s="5" t="s">
        <v>1049</v>
      </c>
      <c r="B521" s="5"/>
      <c r="C521" s="5"/>
      <c r="D521" s="5"/>
      <c r="E521" s="5"/>
      <c r="F521" s="5"/>
    </row>
    <row r="522">
      <c r="A522" s="5" t="s">
        <v>877</v>
      </c>
      <c r="B522" s="5"/>
      <c r="C522" s="5"/>
      <c r="D522" s="5"/>
      <c r="E522" s="5"/>
      <c r="F522" s="5"/>
    </row>
    <row r="523">
      <c r="A523" s="5" t="s">
        <v>799</v>
      </c>
      <c r="B523" s="5"/>
      <c r="C523" s="5"/>
      <c r="D523" s="5"/>
      <c r="E523" s="5"/>
      <c r="F523" s="5"/>
    </row>
    <row r="524">
      <c r="A524" s="5" t="s">
        <v>1155</v>
      </c>
      <c r="B524" s="5"/>
      <c r="C524" s="5"/>
      <c r="D524" s="5"/>
      <c r="E524" s="5"/>
      <c r="F524" s="5"/>
    </row>
    <row r="525">
      <c r="A525" s="5" t="s">
        <v>1151</v>
      </c>
      <c r="B525" s="5"/>
      <c r="C525" s="5"/>
      <c r="D525" s="5"/>
      <c r="E525" s="5"/>
      <c r="F525" s="5"/>
    </row>
    <row r="526">
      <c r="A526" s="5" t="s">
        <v>921</v>
      </c>
      <c r="B526" s="5"/>
      <c r="C526" s="5"/>
      <c r="D526" s="5"/>
      <c r="E526" s="5"/>
      <c r="F526" s="5"/>
    </row>
    <row r="527">
      <c r="A527" s="5" t="s">
        <v>1373</v>
      </c>
      <c r="B527" s="5"/>
      <c r="C527" s="5"/>
      <c r="D527" s="5"/>
      <c r="E527" s="5"/>
      <c r="F527" s="5"/>
    </row>
    <row r="528">
      <c r="A528" s="5" t="s">
        <v>833</v>
      </c>
      <c r="B528" s="5"/>
      <c r="C528" s="5"/>
      <c r="D528" s="5"/>
      <c r="E528" s="5"/>
      <c r="F528" s="5"/>
    </row>
    <row r="529">
      <c r="A529" s="5" t="s">
        <v>1375</v>
      </c>
      <c r="B529" s="5"/>
      <c r="C529" s="5"/>
      <c r="D529" s="5"/>
      <c r="E529" s="5"/>
      <c r="F529" s="5"/>
    </row>
    <row r="530">
      <c r="A530" s="5" t="s">
        <v>953</v>
      </c>
      <c r="B530" s="5"/>
      <c r="C530" s="5"/>
      <c r="D530" s="5"/>
      <c r="E530" s="5"/>
      <c r="F530" s="5"/>
    </row>
    <row r="531">
      <c r="A531" s="5" t="s">
        <v>1377</v>
      </c>
      <c r="B531" s="5"/>
      <c r="C531" s="5"/>
      <c r="D531" s="5"/>
      <c r="E531" s="5"/>
      <c r="F531" s="5"/>
    </row>
    <row r="532">
      <c r="A532" s="5" t="s">
        <v>1187</v>
      </c>
      <c r="B532" s="5"/>
      <c r="C532" s="5"/>
      <c r="D532" s="5"/>
      <c r="E532" s="5"/>
      <c r="F532" s="5"/>
    </row>
    <row r="533">
      <c r="A533" s="5" t="s">
        <v>1007</v>
      </c>
      <c r="B533" s="5"/>
      <c r="C533" s="5"/>
      <c r="D533" s="5"/>
      <c r="E533" s="5"/>
      <c r="F533" s="5"/>
    </row>
    <row r="534">
      <c r="A534" s="5" t="s">
        <v>1379</v>
      </c>
      <c r="B534" s="5"/>
      <c r="C534" s="5"/>
      <c r="D534" s="5"/>
      <c r="E534" s="5"/>
      <c r="F534" s="5"/>
    </row>
    <row r="535">
      <c r="A535" s="5" t="s">
        <v>955</v>
      </c>
      <c r="B535" s="5"/>
      <c r="C535" s="5"/>
      <c r="D535" s="5"/>
      <c r="E535" s="5"/>
      <c r="F535" s="5"/>
    </row>
    <row r="536">
      <c r="A536" s="5" t="s">
        <v>885</v>
      </c>
      <c r="B536" s="5"/>
      <c r="C536" s="5"/>
      <c r="D536" s="5"/>
      <c r="E536" s="5"/>
      <c r="F536" s="5"/>
    </row>
    <row r="537">
      <c r="A537" s="5" t="s">
        <v>849</v>
      </c>
      <c r="B537" s="5"/>
      <c r="C537" s="5"/>
      <c r="D537" s="5"/>
      <c r="E537" s="5"/>
      <c r="F537" s="5"/>
    </row>
    <row r="538">
      <c r="A538" s="5" t="s">
        <v>1381</v>
      </c>
      <c r="B538" s="5"/>
      <c r="C538" s="5"/>
      <c r="D538" s="5"/>
      <c r="E538" s="5"/>
      <c r="F538" s="5"/>
    </row>
    <row r="539">
      <c r="A539" s="5" t="s">
        <v>1383</v>
      </c>
      <c r="B539" s="5"/>
      <c r="C539" s="5"/>
      <c r="D539" s="5"/>
      <c r="E539" s="5"/>
      <c r="F539" s="5"/>
    </row>
    <row r="540">
      <c r="A540" s="5" t="s">
        <v>853</v>
      </c>
      <c r="B540" s="5"/>
      <c r="C540" s="5"/>
      <c r="D540" s="5"/>
      <c r="E540" s="5"/>
      <c r="F540" s="5"/>
    </row>
    <row r="541">
      <c r="A541" s="5" t="s">
        <v>1385</v>
      </c>
      <c r="B541" s="5"/>
      <c r="C541" s="5"/>
      <c r="D541" s="5"/>
      <c r="E541" s="5"/>
      <c r="F541" s="5"/>
    </row>
    <row r="542">
      <c r="A542" s="5" t="s">
        <v>1173</v>
      </c>
      <c r="B542" s="5"/>
      <c r="C542" s="5"/>
      <c r="D542" s="5"/>
      <c r="E542" s="5"/>
      <c r="F542" s="5"/>
    </row>
    <row r="543">
      <c r="A543" s="5" t="s">
        <v>1005</v>
      </c>
      <c r="B543" s="5"/>
      <c r="C543" s="5"/>
      <c r="D543" s="5"/>
      <c r="E543" s="5"/>
      <c r="F543" s="5"/>
    </row>
    <row r="544">
      <c r="A544" s="5" t="s">
        <v>821</v>
      </c>
      <c r="B544" s="5"/>
      <c r="C544" s="5"/>
      <c r="D544" s="5"/>
      <c r="E544" s="5"/>
      <c r="F544" s="5"/>
    </row>
    <row r="545">
      <c r="A545" s="5" t="s">
        <v>893</v>
      </c>
      <c r="B545" s="5"/>
      <c r="C545" s="5"/>
      <c r="D545" s="5"/>
      <c r="E545" s="5"/>
      <c r="F545" s="5"/>
    </row>
    <row r="546">
      <c r="A546" s="5" t="s">
        <v>1035</v>
      </c>
      <c r="B546" s="5"/>
      <c r="C546" s="5"/>
      <c r="D546" s="5"/>
      <c r="E546" s="5"/>
      <c r="F546" s="5"/>
    </row>
    <row r="547">
      <c r="A547" s="5" t="s">
        <v>1387</v>
      </c>
      <c r="B547" s="5"/>
      <c r="C547" s="5"/>
      <c r="D547" s="5"/>
      <c r="E547" s="5"/>
      <c r="F547" s="5"/>
    </row>
    <row r="548">
      <c r="A548" s="5" t="s">
        <v>701</v>
      </c>
      <c r="B548" s="5"/>
      <c r="C548" s="5"/>
      <c r="D548" s="5"/>
      <c r="E548" s="5"/>
      <c r="F548" s="5"/>
    </row>
    <row r="549">
      <c r="A549" s="5" t="s">
        <v>1051</v>
      </c>
      <c r="B549" s="5"/>
      <c r="C549" s="5"/>
      <c r="D549" s="5"/>
      <c r="E549" s="5"/>
      <c r="F549" s="5"/>
    </row>
    <row r="550">
      <c r="A550" s="5" t="s">
        <v>1389</v>
      </c>
      <c r="B550" s="5"/>
      <c r="C550" s="5"/>
      <c r="D550" s="5"/>
      <c r="E550" s="5"/>
      <c r="F550" s="5"/>
    </row>
    <row r="551">
      <c r="A551" s="5" t="s">
        <v>751</v>
      </c>
      <c r="B551" s="5"/>
      <c r="C551" s="5"/>
      <c r="D551" s="5"/>
      <c r="E551" s="5"/>
      <c r="F551" s="5"/>
    </row>
    <row r="552">
      <c r="A552" s="5" t="s">
        <v>883</v>
      </c>
      <c r="B552" s="5"/>
      <c r="C552" s="5"/>
      <c r="D552" s="5"/>
      <c r="E552" s="5"/>
      <c r="F552" s="5"/>
    </row>
    <row r="553">
      <c r="A553" s="5" t="s">
        <v>755</v>
      </c>
      <c r="B553" s="5"/>
      <c r="C553" s="5"/>
      <c r="D553" s="5"/>
      <c r="E553" s="5"/>
      <c r="F553" s="5"/>
    </row>
    <row r="554">
      <c r="A554" s="5" t="s">
        <v>945</v>
      </c>
      <c r="B554" s="5"/>
      <c r="C554" s="5"/>
      <c r="D554" s="5"/>
      <c r="E554" s="5"/>
      <c r="F554" s="5"/>
    </row>
    <row r="555">
      <c r="A555" s="5" t="s">
        <v>719</v>
      </c>
      <c r="B555" s="5"/>
      <c r="C555" s="5"/>
      <c r="D555" s="5"/>
      <c r="E555" s="5"/>
      <c r="F555" s="5"/>
    </row>
    <row r="556">
      <c r="A556" s="5" t="s">
        <v>1391</v>
      </c>
      <c r="B556" s="5"/>
      <c r="C556" s="5"/>
      <c r="D556" s="5"/>
      <c r="E556" s="5"/>
      <c r="F556" s="5"/>
    </row>
    <row r="557">
      <c r="A557" s="5" t="s">
        <v>1393</v>
      </c>
      <c r="B557" s="5"/>
      <c r="C557" s="5"/>
      <c r="D557" s="5"/>
      <c r="E557" s="5"/>
      <c r="F557" s="5"/>
    </row>
    <row r="558">
      <c r="A558" s="5" t="s">
        <v>825</v>
      </c>
      <c r="B558" s="5"/>
      <c r="C558" s="5"/>
      <c r="D558" s="5"/>
      <c r="E558" s="5"/>
      <c r="F558" s="5"/>
    </row>
    <row r="559">
      <c r="A559" s="5" t="s">
        <v>1031</v>
      </c>
      <c r="B559" s="5"/>
      <c r="C559" s="5"/>
      <c r="D559" s="5"/>
      <c r="E559" s="5"/>
      <c r="F559" s="5"/>
    </row>
    <row r="560">
      <c r="A560" s="5" t="s">
        <v>699</v>
      </c>
      <c r="B560" s="5"/>
      <c r="C560" s="5"/>
      <c r="D560" s="5"/>
      <c r="E560" s="5"/>
      <c r="F560" s="5"/>
    </row>
    <row r="561">
      <c r="A561" s="5" t="s">
        <v>1395</v>
      </c>
      <c r="B561" s="5"/>
      <c r="C561" s="5"/>
      <c r="D561" s="5"/>
      <c r="E561" s="5"/>
      <c r="F561" s="5"/>
    </row>
    <row r="562">
      <c r="A562" s="5" t="s">
        <v>695</v>
      </c>
      <c r="B562" s="5"/>
      <c r="C562" s="5"/>
      <c r="D562" s="5"/>
      <c r="E562" s="5"/>
      <c r="F562" s="5"/>
    </row>
    <row r="563">
      <c r="A563" s="5" t="s">
        <v>827</v>
      </c>
      <c r="B563" s="5"/>
      <c r="C563" s="5"/>
      <c r="D563" s="5"/>
      <c r="E563" s="5"/>
      <c r="F563" s="5"/>
    </row>
    <row r="564">
      <c r="A564" s="5" t="s">
        <v>749</v>
      </c>
      <c r="B564" s="5"/>
      <c r="C564" s="5"/>
      <c r="D564" s="5"/>
      <c r="E564" s="5"/>
      <c r="F564" s="5"/>
    </row>
    <row r="565">
      <c r="A565" s="5" t="s">
        <v>709</v>
      </c>
      <c r="B565" s="5"/>
      <c r="C565" s="5"/>
      <c r="D565" s="5"/>
      <c r="E565" s="5"/>
      <c r="F565" s="5"/>
    </row>
    <row r="566">
      <c r="A566" s="5" t="s">
        <v>1397</v>
      </c>
      <c r="B566" s="5"/>
      <c r="C566" s="5"/>
      <c r="D566" s="5"/>
      <c r="E566" s="5"/>
      <c r="F566" s="5"/>
    </row>
    <row r="567">
      <c r="A567" s="5" t="s">
        <v>737</v>
      </c>
      <c r="B567" s="5"/>
      <c r="C567" s="5"/>
      <c r="D567" s="5"/>
      <c r="E567" s="5"/>
      <c r="F567" s="5"/>
    </row>
    <row r="568">
      <c r="A568" s="5" t="s">
        <v>855</v>
      </c>
      <c r="B568" s="5"/>
      <c r="C568" s="5"/>
      <c r="D568" s="5"/>
      <c r="E568" s="5"/>
      <c r="F568" s="5"/>
    </row>
    <row r="569">
      <c r="A569" s="5" t="s">
        <v>1399</v>
      </c>
      <c r="B569" s="5"/>
      <c r="C569" s="5"/>
      <c r="D569" s="5"/>
      <c r="E569" s="5"/>
      <c r="F569" s="5"/>
    </row>
    <row r="570">
      <c r="A570" s="5" t="s">
        <v>803</v>
      </c>
      <c r="B570" s="5"/>
      <c r="C570" s="5"/>
      <c r="D570" s="5"/>
      <c r="E570" s="5"/>
      <c r="F570" s="5"/>
    </row>
    <row r="571">
      <c r="A571" s="5" t="s">
        <v>711</v>
      </c>
      <c r="B571" s="5"/>
      <c r="C571" s="5"/>
      <c r="D571" s="5"/>
      <c r="E571" s="5"/>
      <c r="F571" s="5"/>
    </row>
    <row r="572">
      <c r="A572" s="5" t="s">
        <v>717</v>
      </c>
      <c r="B572" s="5"/>
      <c r="C572" s="5"/>
      <c r="D572" s="5"/>
      <c r="E572" s="5"/>
      <c r="F572" s="5"/>
    </row>
    <row r="573">
      <c r="A573" s="5" t="s">
        <v>1401</v>
      </c>
      <c r="B573" s="5"/>
      <c r="C573" s="5"/>
      <c r="D573" s="5"/>
      <c r="E573" s="5"/>
      <c r="F573" s="5"/>
    </row>
    <row r="574">
      <c r="A574" s="5" t="s">
        <v>1403</v>
      </c>
      <c r="B574" s="5"/>
      <c r="C574" s="5"/>
      <c r="D574" s="5"/>
      <c r="E574" s="5"/>
      <c r="F574" s="5"/>
    </row>
    <row r="575">
      <c r="A575" s="5" t="s">
        <v>1169</v>
      </c>
      <c r="B575" s="5"/>
      <c r="C575" s="5"/>
      <c r="D575" s="5"/>
      <c r="E575" s="5"/>
      <c r="F575" s="5"/>
    </row>
    <row r="576">
      <c r="A576" s="5" t="s">
        <v>705</v>
      </c>
      <c r="B576" s="5"/>
      <c r="C576" s="5"/>
      <c r="D576" s="5"/>
      <c r="E576" s="5"/>
      <c r="F576" s="5"/>
    </row>
    <row r="577">
      <c r="A577" s="5" t="s">
        <v>1405</v>
      </c>
      <c r="B577" s="5"/>
      <c r="C577" s="5"/>
      <c r="D577" s="5"/>
      <c r="E577" s="5"/>
      <c r="F577" s="5"/>
    </row>
    <row r="578">
      <c r="A578" s="5" t="s">
        <v>733</v>
      </c>
      <c r="B578" s="5"/>
      <c r="C578" s="5"/>
      <c r="D578" s="5"/>
      <c r="E578" s="5"/>
      <c r="F578" s="5"/>
    </row>
    <row r="579">
      <c r="A579" s="5" t="s">
        <v>713</v>
      </c>
      <c r="B579" s="5"/>
      <c r="C579" s="5"/>
      <c r="D579" s="5"/>
      <c r="E579" s="5"/>
      <c r="F579" s="5"/>
    </row>
    <row r="580">
      <c r="A580" s="5" t="s">
        <v>1407</v>
      </c>
      <c r="B580" s="5"/>
      <c r="C580" s="5"/>
      <c r="D580" s="5"/>
      <c r="E580" s="5"/>
      <c r="F580" s="5"/>
    </row>
    <row r="581">
      <c r="A581" s="5" t="s">
        <v>999</v>
      </c>
      <c r="B581" s="5"/>
      <c r="C581" s="5"/>
      <c r="D581" s="5"/>
      <c r="E581" s="5"/>
      <c r="F581" s="5"/>
    </row>
    <row r="582">
      <c r="A582" s="5" t="s">
        <v>745</v>
      </c>
      <c r="B582" s="5"/>
      <c r="C582" s="5"/>
      <c r="D582" s="5"/>
      <c r="E582" s="5"/>
      <c r="F582" s="5"/>
    </row>
    <row r="583">
      <c r="A583" s="5" t="s">
        <v>757</v>
      </c>
      <c r="B583" s="5"/>
      <c r="C583" s="5"/>
      <c r="D583" s="5"/>
      <c r="E583" s="5"/>
      <c r="F583" s="5"/>
    </row>
    <row r="584">
      <c r="A584" s="5" t="s">
        <v>811</v>
      </c>
      <c r="B584" s="5"/>
      <c r="C584" s="5"/>
      <c r="D584" s="5"/>
      <c r="E584" s="5"/>
      <c r="F584" s="5"/>
    </row>
    <row r="585">
      <c r="A585" s="5" t="s">
        <v>1013</v>
      </c>
      <c r="B585" s="5"/>
      <c r="C585" s="5"/>
      <c r="D585" s="5"/>
      <c r="E585" s="5"/>
      <c r="F585" s="5"/>
    </row>
    <row r="586">
      <c r="A586" s="5" t="s">
        <v>787</v>
      </c>
      <c r="B586" s="5"/>
      <c r="C586" s="5"/>
      <c r="D586" s="5"/>
      <c r="E586" s="5"/>
      <c r="F586" s="5"/>
    </row>
    <row r="587">
      <c r="A587" s="5" t="s">
        <v>707</v>
      </c>
      <c r="B587" s="5"/>
      <c r="C587" s="5"/>
      <c r="D587" s="5"/>
      <c r="E587" s="5"/>
      <c r="F587" s="5"/>
    </row>
    <row r="588">
      <c r="A588" s="5" t="s">
        <v>1015</v>
      </c>
      <c r="B588" s="5"/>
      <c r="C588" s="5"/>
      <c r="D588" s="5"/>
      <c r="E588" s="5"/>
      <c r="F588" s="5"/>
    </row>
    <row r="589">
      <c r="A589" s="5" t="s">
        <v>703</v>
      </c>
      <c r="B589" s="5"/>
      <c r="C589" s="5"/>
      <c r="D589" s="5"/>
      <c r="E589" s="5"/>
      <c r="F589" s="5"/>
    </row>
    <row r="590">
      <c r="A590" s="5" t="s">
        <v>1409</v>
      </c>
      <c r="B590" s="5"/>
      <c r="C590" s="5"/>
      <c r="D590" s="5"/>
      <c r="E590" s="5"/>
      <c r="F590" s="5"/>
    </row>
    <row r="591">
      <c r="A591" s="5" t="s">
        <v>1069</v>
      </c>
      <c r="B591" s="5"/>
      <c r="C591" s="5"/>
      <c r="D591" s="5"/>
      <c r="E591" s="5"/>
      <c r="F591" s="5"/>
    </row>
    <row r="592">
      <c r="A592" s="5" t="s">
        <v>1411</v>
      </c>
      <c r="B592" s="5"/>
      <c r="C592" s="5"/>
      <c r="D592" s="5"/>
      <c r="E592" s="5"/>
      <c r="F592" s="5"/>
    </row>
    <row r="593">
      <c r="A593" s="5" t="s">
        <v>1413</v>
      </c>
      <c r="B593" s="5"/>
      <c r="C593" s="5"/>
      <c r="D593" s="5"/>
      <c r="E593" s="5"/>
      <c r="F593" s="5"/>
    </row>
    <row r="594">
      <c r="A594" s="5" t="s">
        <v>1103</v>
      </c>
      <c r="B594" s="5"/>
      <c r="C594" s="5"/>
      <c r="D594" s="5"/>
      <c r="E594" s="5"/>
      <c r="F594" s="5"/>
    </row>
    <row r="595">
      <c r="A595" s="5" t="s">
        <v>1415</v>
      </c>
      <c r="B595" s="5"/>
      <c r="C595" s="5"/>
      <c r="D595" s="5"/>
      <c r="E595" s="5"/>
      <c r="F595" s="5"/>
    </row>
    <row r="596">
      <c r="A596" s="5" t="s">
        <v>1417</v>
      </c>
      <c r="B596" s="5"/>
      <c r="C596" s="5"/>
      <c r="D596" s="5"/>
      <c r="E596" s="5"/>
      <c r="F596" s="5"/>
    </row>
    <row r="597">
      <c r="A597" s="5" t="s">
        <v>959</v>
      </c>
      <c r="B597" s="5"/>
      <c r="C597" s="5"/>
      <c r="D597" s="5"/>
      <c r="E597" s="5"/>
      <c r="F597" s="5"/>
    </row>
    <row r="598">
      <c r="A598" s="5" t="s">
        <v>865</v>
      </c>
      <c r="B598" s="5"/>
      <c r="C598" s="5"/>
      <c r="D598" s="5"/>
      <c r="E598" s="5"/>
      <c r="F598" s="5"/>
    </row>
    <row r="599">
      <c r="A599" s="5" t="s">
        <v>1115</v>
      </c>
      <c r="B599" s="5"/>
      <c r="C599" s="5"/>
      <c r="D599" s="5"/>
      <c r="E599" s="5"/>
      <c r="F599" s="5"/>
    </row>
    <row r="600">
      <c r="A600" s="5" t="s">
        <v>1055</v>
      </c>
      <c r="B600" s="5"/>
      <c r="C600" s="5"/>
      <c r="D600" s="5"/>
      <c r="E600" s="5"/>
      <c r="F600" s="5"/>
    </row>
    <row r="601">
      <c r="A601" s="13" t="str">
        <f>HYPERLINK("http://www.viralnova.com/10-animals-that-exist/","http://www.viralnova.com/10-animals-that-exist/")</f>
        <v>http://www.viralnova.com/10-animals-that-exist/</v>
      </c>
      <c r="B601" s="5"/>
      <c r="C601" s="5"/>
      <c r="D601" s="5"/>
      <c r="E601" s="5"/>
      <c r="F601" s="5"/>
    </row>
    <row r="602">
      <c r="A602" s="13" t="str">
        <f>HYPERLINK("http://www.viralnova.com/animal-rescue-photos/","http://www.viralnova.com/animal-rescue-photos/")</f>
        <v>http://www.viralnova.com/animal-rescue-photos/</v>
      </c>
      <c r="B602" s="5"/>
      <c r="C602" s="5"/>
      <c r="D602" s="5"/>
      <c r="E602" s="5"/>
      <c r="F602" s="5"/>
    </row>
    <row r="603">
      <c r="A603" s="13" t="str">
        <f>HYPERLINK("http://www.viralnova.com/horrible-designs/","http://www.viralnova.com/horrible-designs/")</f>
        <v>http://www.viralnova.com/horrible-designs/</v>
      </c>
      <c r="B603" s="5"/>
      <c r="C603" s="5"/>
      <c r="D603" s="5"/>
      <c r="E603" s="5"/>
      <c r="F603" s="5"/>
    </row>
    <row r="604">
      <c r="A604" s="13" t="str">
        <f>HYPERLINK("http://www.viralnova.com/10-things-you-wont-believe-actually-exist/","http://www.viralnova.com/10-things-you-wont-believe-actually-exist/")</f>
        <v>http://www.viralnova.com/10-things-you-wont-believe-actually-exist/</v>
      </c>
      <c r="B604" s="5"/>
      <c r="C604" s="5"/>
      <c r="D604" s="5"/>
      <c r="E604" s="5"/>
      <c r="F604" s="5"/>
    </row>
    <row r="605">
      <c r="A605" s="13" t="str">
        <f>HYPERLINK("http://www.viralnova.com/inspiring-facebook-posts/","http://www.viralnova.com/inspiring-facebook-posts/")</f>
        <v>http://www.viralnova.com/inspiring-facebook-posts/</v>
      </c>
      <c r="B605" s="5"/>
      <c r="C605" s="5"/>
      <c r="D605" s="5"/>
      <c r="E605" s="5"/>
      <c r="F605" s="5"/>
    </row>
    <row r="606">
      <c r="A606" s="13" t="str">
        <f>HYPERLINK("http://www.viralnova.com/12-weather-photographs/","http://www.viralnova.com/12-weather-photographs/")</f>
        <v>http://www.viralnova.com/12-weather-photographs/</v>
      </c>
      <c r="B606" s="5"/>
      <c r="C606" s="5"/>
      <c r="D606" s="5"/>
      <c r="E606" s="5"/>
      <c r="F606" s="5"/>
    </row>
    <row r="607">
      <c r="A607" s="13" t="str">
        <f>HYPERLINK("http://www.viralnova.com/12-year-old-orphan-sparrow/","http://www.viralnova.com/12-year-old-orphan-sparrow/")</f>
        <v>http://www.viralnova.com/12-year-old-orphan-sparrow/</v>
      </c>
      <c r="B607" s="5"/>
      <c r="C607" s="5"/>
      <c r="D607" s="5"/>
      <c r="E607" s="5"/>
      <c r="F607" s="5"/>
    </row>
    <row r="608">
      <c r="A608" s="13" t="str">
        <f>HYPERLINK("http://www.viralnova.com/lost-in-translation/","http://www.viralnova.com/lost-in-translation/")</f>
        <v>http://www.viralnova.com/lost-in-translation/</v>
      </c>
      <c r="B608" s="5"/>
      <c r="C608" s="5"/>
      <c r="D608" s="5"/>
      <c r="E608" s="5"/>
      <c r="F608" s="5"/>
    </row>
    <row r="609">
      <c r="A609" s="13" t="str">
        <f>HYPERLINK("http://www.viralnova.com/sweet-pit-bulls/","http://www.viralnova.com/sweet-pit-bulls/")</f>
        <v>http://www.viralnova.com/sweet-pit-bulls/</v>
      </c>
      <c r="B609" s="5"/>
      <c r="C609" s="5"/>
      <c r="D609" s="5"/>
      <c r="E609" s="5"/>
      <c r="F609" s="5"/>
    </row>
    <row r="610">
      <c r="A610" s="13" t="str">
        <f>HYPERLINK("http://www.viralnova.com/14-times-the-ups-guy-failed-miserably-in-the-most-hilarious-way-possible/","http://www.viralnova.com/14-times-the-ups-guy-failed-miserably-in-the-most-hilarious-way-possible/")</f>
        <v>http://www.viralnova.com/14-times-the-ups-guy-failed-miserably-in-the-most-hilarious-way-possible/</v>
      </c>
      <c r="B610" s="5"/>
      <c r="C610" s="5"/>
      <c r="D610" s="5"/>
      <c r="E610" s="5"/>
      <c r="F610" s="5"/>
    </row>
    <row r="611">
      <c r="A611" s="13" t="str">
        <f>HYPERLINK("http://www.viralnova.com/16-then-and-now-pet-pictures/","http://www.viralnova.com/16-then-and-now-pet-pictures/")</f>
        <v>http://www.viralnova.com/16-then-and-now-pet-pictures/</v>
      </c>
      <c r="B611" s="5"/>
      <c r="C611" s="5"/>
      <c r="D611" s="5"/>
      <c r="E611" s="5"/>
      <c r="F611" s="5"/>
    </row>
    <row r="612">
      <c r="A612" s="13" t="str">
        <f>HYPERLINK("http://www.viralnova.com/17-animal-photobombs/","http://www.viralnova.com/17-animal-photobombs/")</f>
        <v>http://www.viralnova.com/17-animal-photobombs/</v>
      </c>
      <c r="B612" s="5"/>
      <c r="C612" s="5"/>
      <c r="D612" s="5"/>
      <c r="E612" s="5"/>
      <c r="F612" s="5"/>
    </row>
    <row r="613">
      <c r="A613" s="13" t="str">
        <f>HYPERLINK("http://www.viralnova.com/17-cows-that-forgot-how-to-be-a-cow/","http://www.viralnova.com/17-cows-that-forgot-how-to-be-a-cow/")</f>
        <v>http://www.viralnova.com/17-cows-that-forgot-how-to-be-a-cow/</v>
      </c>
      <c r="B613" s="5"/>
      <c r="C613" s="5"/>
      <c r="D613" s="5"/>
      <c r="E613" s="5"/>
      <c r="F613" s="5"/>
    </row>
    <row r="614">
      <c r="A614" s="13" t="str">
        <f>HYPERLINK("http://www.viralnova.com/17-fast-food-items/","http://www.viralnova.com/17-fast-food-items/")</f>
        <v>http://www.viralnova.com/17-fast-food-items/</v>
      </c>
      <c r="B614" s="5"/>
      <c r="C614" s="5"/>
      <c r="D614" s="5"/>
      <c r="E614" s="5"/>
      <c r="F614" s="5"/>
    </row>
    <row r="615">
      <c r="A615" s="13" t="str">
        <f>HYPERLINK("http://www.viralnova.com/kid-notes-parents/","http://www.viralnova.com/kid-notes-parents/")</f>
        <v>http://www.viralnova.com/kid-notes-parents/</v>
      </c>
      <c r="B615" s="5"/>
      <c r="C615" s="5"/>
      <c r="D615" s="5"/>
      <c r="E615" s="5"/>
      <c r="F615" s="5"/>
    </row>
    <row r="616">
      <c r="A616" s="13" t="str">
        <f>HYPERLINK("http://www.viralnova.com/18-adorable-notes-from-kids/","http://www.viralnova.com/18-adorable-notes-from-kids/")</f>
        <v>http://www.viralnova.com/18-adorable-notes-from-kids/</v>
      </c>
      <c r="B616" s="5"/>
      <c r="C616" s="5"/>
      <c r="D616" s="5"/>
      <c r="E616" s="5"/>
      <c r="F616" s="5"/>
    </row>
    <row r="617">
      <c r="A617" s="13" t="str">
        <f>HYPERLINK("http://www.viralnova.com/birthday-animals/","http://www.viralnova.com/birthday-animals/")</f>
        <v>http://www.viralnova.com/birthday-animals/</v>
      </c>
      <c r="B617" s="5"/>
      <c r="C617" s="5"/>
      <c r="D617" s="5"/>
      <c r="E617" s="5"/>
      <c r="F617" s="5"/>
    </row>
    <row r="618">
      <c r="A618" s="13" t="str">
        <f>HYPERLINK("http://www.viralnova.com/unlikely-not-impossible/","http://www.viralnova.com/unlikely-not-impossible/")</f>
        <v>http://www.viralnova.com/unlikely-not-impossible/</v>
      </c>
      <c r="B618" s="5"/>
      <c r="C618" s="5"/>
      <c r="D618" s="5"/>
      <c r="E618" s="5"/>
      <c r="F618" s="5"/>
    </row>
    <row r="619">
      <c r="A619" s="13" t="str">
        <f>HYPERLINK("http://www.viralnova.com/home-improvement-fails/","http://www.viralnova.com/home-improvement-fails/")</f>
        <v>http://www.viralnova.com/home-improvement-fails/</v>
      </c>
      <c r="B619" s="5"/>
      <c r="C619" s="5"/>
      <c r="D619" s="5"/>
      <c r="E619" s="5"/>
      <c r="F619" s="5"/>
    </row>
    <row r="620">
      <c r="A620" s="13" t="str">
        <f>HYPERLINK("http://www.viralnova.com/2-bunny-brothers-will-win-your-heart/","http://www.viralnova.com/2-bunny-brothers-will-win-your-heart/")</f>
        <v>http://www.viralnova.com/2-bunny-brothers-will-win-your-heart/</v>
      </c>
      <c r="B620" s="5"/>
      <c r="C620" s="5"/>
      <c r="D620" s="5"/>
      <c r="E620" s="5"/>
      <c r="F620" s="5"/>
    </row>
    <row r="621">
      <c r="A621" s="13" t="str">
        <f>HYPERLINK("http://www.viralnova.com/dog-cat-pillow/","http://www.viralnova.com/dog-cat-pillow/")</f>
        <v>http://www.viralnova.com/dog-cat-pillow/</v>
      </c>
      <c r="B621" s="5"/>
      <c r="C621" s="5"/>
      <c r="D621" s="5"/>
      <c r="E621" s="5"/>
      <c r="F621" s="5"/>
    </row>
    <row r="622">
      <c r="A622" s="13" t="str">
        <f>HYPERLINK("http://www.viralnova.com/20-dogs-that-forgot-how-to-dog/","http://www.viralnova.com/20-dogs-that-forgot-how-to-dog/")</f>
        <v>http://www.viralnova.com/20-dogs-that-forgot-how-to-dog/</v>
      </c>
      <c r="B622" s="5"/>
      <c r="C622" s="5"/>
      <c r="D622" s="5"/>
      <c r="E622" s="5"/>
      <c r="F622" s="5"/>
    </row>
    <row r="623">
      <c r="A623" s="13" t="str">
        <f>HYPERLINK("http://www.viralnova.com/things-that-infuriate/","http://www.viralnova.com/things-that-infuriate/")</f>
        <v>http://www.viralnova.com/things-that-infuriate/</v>
      </c>
      <c r="B623" s="5"/>
      <c r="C623" s="5"/>
      <c r="D623" s="5"/>
      <c r="E623" s="5"/>
      <c r="F623" s="5"/>
    </row>
    <row r="624">
      <c r="A624" s="13" t="str">
        <f>HYPERLINK("http://www.viralnova.com/20-marriage-tips/","http://www.viralnova.com/20-marriage-tips/")</f>
        <v>http://www.viralnova.com/20-marriage-tips/</v>
      </c>
      <c r="B624" s="5"/>
      <c r="C624" s="5"/>
      <c r="D624" s="5"/>
      <c r="E624" s="5"/>
      <c r="F624" s="5"/>
    </row>
    <row r="625">
      <c r="A625" s="13" t="str">
        <f>HYPERLINK("http://www.viralnova.com/20-years-of-young-love-in-photos/","http://www.viralnova.com/20-years-of-young-love-in-photos/")</f>
        <v>http://www.viralnova.com/20-years-of-young-love-in-photos/</v>
      </c>
      <c r="B625" s="5"/>
      <c r="C625" s="5"/>
      <c r="D625" s="5"/>
      <c r="E625" s="5"/>
      <c r="F625" s="5"/>
    </row>
    <row r="626">
      <c r="A626" s="13" t="str">
        <f>HYPERLINK("http://www.viralnova.com/awesome-life-hacks/","http://www.viralnova.com/awesome-life-hacks/")</f>
        <v>http://www.viralnova.com/awesome-life-hacks/</v>
      </c>
      <c r="B626" s="5"/>
      <c r="C626" s="5"/>
      <c r="D626" s="5"/>
      <c r="E626" s="5"/>
      <c r="F626" s="5"/>
    </row>
    <row r="627">
      <c r="A627" s="13" t="str">
        <f>HYPERLINK("http://www.viralnova.com/21-funny-signs/","http://www.viralnova.com/21-funny-signs/")</f>
        <v>http://www.viralnova.com/21-funny-signs/</v>
      </c>
      <c r="B627" s="5"/>
      <c r="C627" s="5"/>
      <c r="D627" s="5"/>
      <c r="E627" s="5"/>
      <c r="F627" s="5"/>
    </row>
    <row r="628">
      <c r="A628" s="13" t="str">
        <f>HYPERLINK("http://www.viralnova.com/awesome-parents/","http://www.viralnova.com/awesome-parents/")</f>
        <v>http://www.viralnova.com/awesome-parents/</v>
      </c>
      <c r="B628" s="5"/>
      <c r="C628" s="5"/>
      <c r="D628" s="5"/>
      <c r="E628" s="5"/>
      <c r="F628" s="5"/>
    </row>
    <row r="629">
      <c r="A629" s="13" t="str">
        <f>HYPERLINK("http://www.viralnova.com/23-cool-lattes/","http://www.viralnova.com/23-cool-lattes/")</f>
        <v>http://www.viralnova.com/23-cool-lattes/</v>
      </c>
      <c r="B629" s="5"/>
      <c r="C629" s="5"/>
      <c r="D629" s="5"/>
      <c r="E629" s="5"/>
      <c r="F629" s="5"/>
    </row>
    <row r="630">
      <c r="A630" s="13" t="str">
        <f>HYPERLINK("http://www.viralnova.com/ironic/","http://www.viralnova.com/ironic/")</f>
        <v>http://www.viralnova.com/ironic/</v>
      </c>
      <c r="B630" s="5"/>
      <c r="C630" s="5"/>
      <c r="D630" s="5"/>
      <c r="E630" s="5"/>
      <c r="F630" s="5"/>
    </row>
    <row r="631">
      <c r="A631" s="13" t="str">
        <f>HYPERLINK("http://www.viralnova.com/touching-photos/","http://www.viralnova.com/touching-photos/")</f>
        <v>http://www.viralnova.com/touching-photos/</v>
      </c>
      <c r="B631" s="5"/>
      <c r="C631" s="5"/>
      <c r="D631" s="5"/>
      <c r="E631" s="5"/>
      <c r="F631" s="5"/>
    </row>
    <row r="632">
      <c r="A632" s="13" t="str">
        <f>HYPERLINK("http://www.viralnova.com/25-hilarious-signs/","http://www.viralnova.com/25-hilarious-signs/")</f>
        <v>http://www.viralnova.com/25-hilarious-signs/</v>
      </c>
      <c r="B632" s="5"/>
      <c r="C632" s="5"/>
      <c r="D632" s="5"/>
      <c r="E632" s="5"/>
      <c r="F632" s="5"/>
    </row>
    <row r="633">
      <c r="A633" s="13" t="str">
        <f>HYPERLINK("http://www.viralnova.com/25-awesome-wedding-ideas/","http://www.viralnova.com/25-awesome-wedding-ideas/")</f>
        <v>http://www.viralnova.com/25-awesome-wedding-ideas/</v>
      </c>
      <c r="B633" s="5"/>
      <c r="C633" s="5"/>
      <c r="D633" s="5"/>
      <c r="E633" s="5"/>
      <c r="F633" s="5"/>
    </row>
    <row r="634">
      <c r="A634" s="13" t="str">
        <f>HYPERLINK("http://www.viralnova.com/33-abandoned-places/","http://www.viralnova.com/33-abandoned-places/")</f>
        <v>http://www.viralnova.com/33-abandoned-places/</v>
      </c>
      <c r="B634" s="5"/>
      <c r="C634" s="5"/>
      <c r="D634" s="5"/>
      <c r="E634" s="5"/>
      <c r="F634" s="5"/>
    </row>
    <row r="635">
      <c r="A635" s="13" t="str">
        <f>HYPERLINK("http://www.viralnova.com/35-life-hacks/","http://www.viralnova.com/35-life-hacks/")</f>
        <v>http://www.viralnova.com/35-life-hacks/</v>
      </c>
      <c r="B635" s="5"/>
      <c r="C635" s="5"/>
      <c r="D635" s="5"/>
      <c r="E635" s="5"/>
      <c r="F635" s="5"/>
    </row>
    <row r="636">
      <c r="A636" s="13" t="str">
        <f>HYPERLINK("http://www.viralnova.com/mantis-birth/","http://www.viralnova.com/mantis-birth/")</f>
        <v>http://www.viralnova.com/mantis-birth/</v>
      </c>
      <c r="B636" s="5"/>
      <c r="C636" s="5"/>
      <c r="D636" s="5"/>
      <c r="E636" s="5"/>
      <c r="F636" s="5"/>
    </row>
    <row r="637">
      <c r="A637" s="13" t="str">
        <f>HYPERLINK("http://www.viralnova.com/wiener-dog-sacrificed-himself/","http://www.viralnova.com/wiener-dog-sacrificed-himself/")</f>
        <v>http://www.viralnova.com/wiener-dog-sacrificed-himself/</v>
      </c>
      <c r="B637" s="5"/>
      <c r="C637" s="5"/>
      <c r="D637" s="5"/>
      <c r="E637" s="5"/>
      <c r="F637" s="5"/>
    </row>
    <row r="638">
      <c r="A638" s="13" t="str">
        <f>HYPERLINK("http://www.viralnova.com/9-love-stories/","http://www.viralnova.com/9-love-stories/")</f>
        <v>http://www.viralnova.com/9-love-stories/</v>
      </c>
      <c r="B638" s="5"/>
      <c r="C638" s="5"/>
      <c r="D638" s="5"/>
      <c r="E638" s="5"/>
      <c r="F638" s="5"/>
    </row>
    <row r="639">
      <c r="A639" s="13" t="str">
        <f>HYPERLINK("http://www.viralnova.com/8-year-old-child-bride-dies/","http://www.viralnova.com/8-year-old-child-bride-dies/")</f>
        <v>http://www.viralnova.com/8-year-old-child-bride-dies/</v>
      </c>
      <c r="B639" s="5"/>
      <c r="C639" s="5"/>
      <c r="D639" s="5"/>
      <c r="E639" s="5"/>
      <c r="F639" s="5"/>
    </row>
    <row r="640">
      <c r="A640" s="13" t="str">
        <f>HYPERLINK("http://www.viralnova.com/cyber-bullying-teen-suicides/","http://www.viralnova.com/cyber-bullying-teen-suicides/")</f>
        <v>http://www.viralnova.com/cyber-bullying-teen-suicides/</v>
      </c>
      <c r="B640" s="5"/>
      <c r="C640" s="5"/>
      <c r="D640" s="5"/>
      <c r="E640" s="5"/>
      <c r="F640" s="5"/>
    </row>
    <row r="641">
      <c r="A641" s="13" t="str">
        <f>HYPERLINK("http://www.viralnova.com/problem-childs-talent/","http://www.viralnova.com/problem-childs-talent/")</f>
        <v>http://www.viralnova.com/problem-childs-talent/</v>
      </c>
      <c r="B641" s="5"/>
      <c r="C641" s="5"/>
      <c r="D641" s="5"/>
      <c r="E641" s="5"/>
      <c r="F641" s="5"/>
    </row>
    <row r="642">
      <c r="A642" s="13" t="str">
        <f>HYPERLINK("http://www.viralnova.com/married-after-80-years/","http://www.viralnova.com/married-after-80-years/")</f>
        <v>http://www.viralnova.com/married-after-80-years/</v>
      </c>
      <c r="B642" s="5"/>
      <c r="C642" s="5"/>
      <c r="D642" s="5"/>
      <c r="E642" s="5"/>
      <c r="F642" s="5"/>
    </row>
    <row r="643">
      <c r="A643" s="13" t="str">
        <f>HYPERLINK("http://www.viralnova.com/how-to-understand-women/","http://www.viralnova.com/how-to-understand-women/")</f>
        <v>http://www.viralnova.com/how-to-understand-women/</v>
      </c>
      <c r="B643" s="5"/>
      <c r="C643" s="5"/>
      <c r="D643" s="5"/>
      <c r="E643" s="5"/>
      <c r="F643" s="5"/>
    </row>
    <row r="644">
      <c r="A644" s="13" t="str">
        <f>HYPERLINK("http://www.viralnova.com/raising-dove/","http://www.viralnova.com/raising-dove/")</f>
        <v>http://www.viralnova.com/raising-dove/</v>
      </c>
      <c r="B644" s="5"/>
      <c r="C644" s="5"/>
      <c r="D644" s="5"/>
      <c r="E644" s="5"/>
      <c r="F644" s="5"/>
    </row>
    <row r="645">
      <c r="A645" s="13" t="str">
        <f>HYPERLINK("http://www.viralnova.com/farmers-pay-respects/","http://www.viralnova.com/farmers-pay-respects/")</f>
        <v>http://www.viralnova.com/farmers-pay-respects/</v>
      </c>
      <c r="B645" s="5"/>
      <c r="C645" s="5"/>
      <c r="D645" s="5"/>
      <c r="E645" s="5"/>
      <c r="F645" s="5"/>
    </row>
    <row r="646">
      <c r="A646" s="13" t="str">
        <f>HYPERLINK("http://www.viralnova.com/snow-in-the-south/","http://www.viralnova.com/snow-in-the-south/")</f>
        <v>http://www.viralnova.com/snow-in-the-south/</v>
      </c>
      <c r="B646" s="5"/>
      <c r="C646" s="5"/>
      <c r="D646" s="5"/>
      <c r="E646" s="5"/>
      <c r="F646" s="5"/>
    </row>
    <row r="647">
      <c r="A647" s="13" t="str">
        <f>HYPERLINK("http://www.viralnova.com/boy-writes-letters/","http://www.viralnova.com/boy-writes-letters/")</f>
        <v>http://www.viralnova.com/boy-writes-letters/</v>
      </c>
      <c r="B647" s="5"/>
      <c r="C647" s="5"/>
      <c r="D647" s="5"/>
      <c r="E647" s="5"/>
      <c r="F647" s="5"/>
    </row>
    <row r="648">
      <c r="A648" s="13" t="str">
        <f>HYPERLINK("http://www.viralnova.com/a-5-month-old-baby-gorilla-needed-some-motherly-love-where-she-got-it-is-beautiful/","http://www.viralnova.com/a-5-month-old-baby-gorilla-needed-some-motherly-love-where-she-got-it-is-beautiful/")</f>
        <v>http://www.viralnova.com/a-5-month-old-baby-gorilla-needed-some-motherly-love-where-she-got-it-is-beautiful/</v>
      </c>
      <c r="B648" s="5"/>
      <c r="C648" s="5"/>
      <c r="D648" s="5"/>
      <c r="E648" s="5"/>
      <c r="F648" s="5"/>
    </row>
    <row r="649">
      <c r="A649" s="13" t="str">
        <f>HYPERLINK("http://www.viralnova.com/alzheimers-birthday/","http://www.viralnova.com/alzheimers-birthday/")</f>
        <v>http://www.viralnova.com/alzheimers-birthday/</v>
      </c>
      <c r="B649" s="5"/>
      <c r="C649" s="5"/>
      <c r="D649" s="5"/>
      <c r="E649" s="5"/>
      <c r="F649" s="5"/>
    </row>
    <row r="650">
      <c r="A650" s="13" t="str">
        <f>HYPERLINK("http://www.viralnova.com/train-town-project/","http://www.viralnova.com/train-town-project/")</f>
        <v>http://www.viralnova.com/train-town-project/</v>
      </c>
      <c r="B650" s="5"/>
      <c r="C650" s="5"/>
      <c r="D650" s="5"/>
      <c r="E650" s="5"/>
      <c r="F650" s="5"/>
    </row>
    <row r="651">
      <c r="A651" s="13" t="str">
        <f>HYPERLINK("http://www.viralnova.com/boat-builders-forest-house/","http://www.viralnova.com/boat-builders-forest-house/")</f>
        <v>http://www.viralnova.com/boat-builders-forest-house/</v>
      </c>
      <c r="B651" s="5"/>
      <c r="C651" s="5"/>
      <c r="D651" s="5"/>
      <c r="E651" s="5"/>
      <c r="F651" s="5"/>
    </row>
    <row r="652">
      <c r="A652" s="13" t="str">
        <f>HYPERLINK("http://www.viralnova.com/biscuits-the-squirrel/","http://www.viralnova.com/biscuits-the-squirrel/")</f>
        <v>http://www.viralnova.com/biscuits-the-squirrel/</v>
      </c>
      <c r="B652" s="5"/>
      <c r="C652" s="5"/>
      <c r="D652" s="5"/>
      <c r="E652" s="5"/>
      <c r="F652" s="5"/>
    </row>
    <row r="653">
      <c r="A653" s="13" t="str">
        <f>HYPERLINK("http://www.viralnova.com/kids-bus-crash/","http://www.viralnova.com/kids-bus-crash/")</f>
        <v>http://www.viralnova.com/kids-bus-crash/</v>
      </c>
      <c r="B653" s="5"/>
      <c r="C653" s="5"/>
      <c r="D653" s="5"/>
      <c r="E653" s="5"/>
      <c r="F653" s="5"/>
    </row>
    <row r="654">
      <c r="A654" s="13" t="str">
        <f>HYPERLINK("http://www.viralnova.com/awesome-cab-ride/","http://www.viralnova.com/awesome-cab-ride/")</f>
        <v>http://www.viralnova.com/awesome-cab-ride/</v>
      </c>
      <c r="B654" s="5"/>
      <c r="C654" s="5"/>
      <c r="D654" s="5"/>
      <c r="E654" s="5"/>
      <c r="F654" s="5"/>
    </row>
    <row r="655">
      <c r="A655" s="13" t="str">
        <f>HYPERLINK("http://www.viralnova.com/manila-folder-model/","http://www.viralnova.com/manila-folder-model/")</f>
        <v>http://www.viralnova.com/manila-folder-model/</v>
      </c>
      <c r="B655" s="5"/>
      <c r="C655" s="5"/>
      <c r="D655" s="5"/>
      <c r="E655" s="5"/>
      <c r="F655" s="5"/>
    </row>
    <row r="656">
      <c r="A656" s="13" t="str">
        <f>HYPERLINK("http://www.viralnova.com/a-concerned-mothers-letter/","http://www.viralnova.com/a-concerned-mothers-letter/")</f>
        <v>http://www.viralnova.com/a-concerned-mothers-letter/</v>
      </c>
      <c r="B656" s="5"/>
      <c r="C656" s="5"/>
      <c r="D656" s="5"/>
      <c r="E656" s="5"/>
      <c r="F656" s="5"/>
    </row>
    <row r="657">
      <c r="A657" s="13" t="str">
        <f>HYPERLINK("http://www.viralnova.com/cook-uploads-photos/","http://www.viralnova.com/cook-uploads-photos/")</f>
        <v>http://www.viralnova.com/cook-uploads-photos/</v>
      </c>
      <c r="B657" s="5"/>
      <c r="C657" s="5"/>
      <c r="D657" s="5"/>
      <c r="E657" s="5"/>
      <c r="F657" s="5"/>
    </row>
    <row r="658">
      <c r="A658" s="13" t="str">
        <f>HYPERLINK("http://www.viralnova.com/goodbye-lunga/","http://www.viralnova.com/goodbye-lunga/")</f>
        <v>http://www.viralnova.com/goodbye-lunga/</v>
      </c>
      <c r="B658" s="5"/>
      <c r="C658" s="5"/>
      <c r="D658" s="5"/>
      <c r="E658" s="5"/>
      <c r="F658" s="5"/>
    </row>
    <row r="659">
      <c r="A659" s="13" t="str">
        <f>HYPERLINK("http://www.viralnova.com/a-crazy-guy-messing-with-bees-wouldnt-normally-interest-me-then-i-saw-this-and-whoa/","http://www.viralnova.com/a-crazy-guy-messing-with-bees-wouldnt-normally-interest-me-then-i-saw-this-and-whoa/")</f>
        <v>http://www.viralnova.com/a-crazy-guy-messing-with-bees-wouldnt-normally-interest-me-then-i-saw-this-and-whoa/</v>
      </c>
      <c r="B659" s="5"/>
      <c r="C659" s="5"/>
      <c r="D659" s="5"/>
      <c r="E659" s="5"/>
      <c r="F659" s="5"/>
    </row>
    <row r="660">
      <c r="A660" s="13" t="str">
        <f>HYPERLINK("http://www.viralnova.com/dad-builds-a-treehouse/","http://www.viralnova.com/dad-builds-a-treehouse/")</f>
        <v>http://www.viralnova.com/dad-builds-a-treehouse/</v>
      </c>
      <c r="B660" s="5"/>
      <c r="C660" s="5"/>
      <c r="D660" s="5"/>
      <c r="E660" s="5"/>
      <c r="F660" s="5"/>
    </row>
    <row r="661">
      <c r="A661" s="13" t="str">
        <f>HYPERLINK("http://www.viralnova.com/deaf-football-player/","http://www.viralnova.com/deaf-football-player/")</f>
        <v>http://www.viralnova.com/deaf-football-player/</v>
      </c>
      <c r="B661" s="5"/>
      <c r="C661" s="5"/>
      <c r="D661" s="5"/>
      <c r="E661" s="5"/>
      <c r="F661" s="5"/>
    </row>
    <row r="662">
      <c r="A662" s="13" t="str">
        <f>HYPERLINK("http://www.viralnova.com/grandmother-code/","http://www.viralnova.com/grandmother-code/")</f>
        <v>http://www.viralnova.com/grandmother-code/</v>
      </c>
      <c r="B662" s="5"/>
      <c r="C662" s="5"/>
      <c r="D662" s="5"/>
      <c r="E662" s="5"/>
      <c r="F662" s="5"/>
    </row>
    <row r="663">
      <c r="A663" s="13" t="str">
        <f>HYPERLINK("http://www.viralnova.com/dying-squirrel-help/","http://www.viralnova.com/dying-squirrel-help/")</f>
        <v>http://www.viralnova.com/dying-squirrel-help/</v>
      </c>
      <c r="B663" s="5"/>
      <c r="C663" s="5"/>
      <c r="D663" s="5"/>
      <c r="E663" s="5"/>
      <c r="F663" s="5"/>
    </row>
    <row r="664">
      <c r="A664" s="13" t="str">
        <f>HYPERLINK("http://www.viralnova.com/a-dying-woman-wisdom/","http://www.viralnova.com/a-dying-woman-wisdom/")</f>
        <v>http://www.viralnova.com/a-dying-woman-wisdom/</v>
      </c>
      <c r="B664" s="5"/>
      <c r="C664" s="5"/>
      <c r="D664" s="5"/>
      <c r="E664" s="5"/>
      <c r="F664" s="5"/>
    </row>
    <row r="665">
      <c r="A665" s="13" t="str">
        <f>HYPERLINK("http://www.viralnova.com/husky-saved/","http://www.viralnova.com/husky-saved/")</f>
        <v>http://www.viralnova.com/husky-saved/</v>
      </c>
      <c r="B665" s="5"/>
      <c r="C665" s="5"/>
      <c r="D665" s="5"/>
      <c r="E665" s="5"/>
      <c r="F665" s="5"/>
    </row>
    <row r="666">
      <c r="A666" s="13" t="str">
        <f>HYPERLINK("http://www.viralnova.com/father-and-son-the-same/","http://www.viralnova.com/father-and-son-the-same/")</f>
        <v>http://www.viralnova.com/father-and-son-the-same/</v>
      </c>
      <c r="B666" s="5"/>
      <c r="C666" s="5"/>
      <c r="D666" s="5"/>
      <c r="E666" s="5"/>
      <c r="F666" s="5"/>
    </row>
    <row r="667">
      <c r="A667" s="13" t="str">
        <f>HYPERLINK("http://www.viralnova.com/dying-father-walks-daughters/","http://www.viralnova.com/dying-father-walks-daughters/")</f>
        <v>http://www.viralnova.com/dying-father-walks-daughters/</v>
      </c>
      <c r="B667" s="5"/>
      <c r="C667" s="5"/>
      <c r="D667" s="5"/>
      <c r="E667" s="5"/>
      <c r="F667" s="5"/>
    </row>
    <row r="668">
      <c r="A668" s="13" t="str">
        <f>HYPERLINK("http://www.viralnova.com/hand-built-crib/","http://www.viralnova.com/hand-built-crib/")</f>
        <v>http://www.viralnova.com/hand-built-crib/</v>
      </c>
      <c r="B668" s="5"/>
      <c r="C668" s="5"/>
      <c r="D668" s="5"/>
      <c r="E668" s="5"/>
      <c r="F668" s="5"/>
    </row>
    <row r="669">
      <c r="A669" s="13" t="str">
        <f>HYPERLINK("http://www.viralnova.com/hippo-mom/","http://www.viralnova.com/hippo-mom/")</f>
        <v>http://www.viralnova.com/hippo-mom/</v>
      </c>
      <c r="B669" s="5"/>
      <c r="C669" s="5"/>
      <c r="D669" s="5"/>
      <c r="E669" s="5"/>
      <c r="F669" s="5"/>
    </row>
    <row r="670">
      <c r="A670" s="13" t="str">
        <f>HYPERLINK("http://www.viralnova.com/twitter-cancer/","http://www.viralnova.com/twitter-cancer/")</f>
        <v>http://www.viralnova.com/twitter-cancer/</v>
      </c>
      <c r="B670" s="5"/>
      <c r="C670" s="5"/>
      <c r="D670" s="5"/>
      <c r="E670" s="5"/>
      <c r="F670" s="5"/>
    </row>
    <row r="671">
      <c r="A671" s="13" t="str">
        <f>HYPERLINK("http://www.viralnova.com/note-from-boyfriend/","http://www.viralnova.com/note-from-boyfriend/")</f>
        <v>http://www.viralnova.com/note-from-boyfriend/</v>
      </c>
      <c r="B671" s="5"/>
      <c r="C671" s="5"/>
      <c r="D671" s="5"/>
      <c r="E671" s="5"/>
      <c r="F671" s="5"/>
    </row>
    <row r="672">
      <c r="A672" s="13" t="str">
        <f>HYPERLINK("http://www.viralnova.com/last-texts/","http://www.viralnova.com/last-texts/")</f>
        <v>http://www.viralnova.com/last-texts/</v>
      </c>
      <c r="B672" s="5"/>
      <c r="C672" s="5"/>
      <c r="D672" s="5"/>
      <c r="E672" s="5"/>
      <c r="F672" s="5"/>
    </row>
    <row r="673">
      <c r="A673" s="13" t="str">
        <f>HYPERLINK("http://www.viralnova.com/builds-trailer/","http://www.viralnova.com/builds-trailer/")</f>
        <v>http://www.viralnova.com/builds-trailer/</v>
      </c>
      <c r="B673" s="5"/>
      <c r="C673" s="5"/>
      <c r="D673" s="5"/>
      <c r="E673" s="5"/>
      <c r="F673" s="5"/>
    </row>
    <row r="674">
      <c r="A674" s="13" t="str">
        <f>HYPERLINK("http://www.viralnova.com/building-freezes-during-fire/","http://www.viralnova.com/building-freezes-during-fire/")</f>
        <v>http://www.viralnova.com/building-freezes-during-fire/</v>
      </c>
      <c r="B674" s="5"/>
      <c r="C674" s="5"/>
      <c r="D674" s="5"/>
      <c r="E674" s="5"/>
      <c r="F674" s="5"/>
    </row>
    <row r="675">
      <c r="A675" s="13" t="str">
        <f>HYPERLINK("http://www.viralnova.com/unsolvable-maze/","http://www.viralnova.com/unsolvable-maze/")</f>
        <v>http://www.viralnova.com/unsolvable-maze/</v>
      </c>
      <c r="B675" s="5"/>
      <c r="C675" s="5"/>
      <c r="D675" s="5"/>
      <c r="E675" s="5"/>
      <c r="F675" s="5"/>
    </row>
    <row r="676">
      <c r="A676" s="13" t="str">
        <f>HYPERLINK("http://www.viralnova.com/a-letter-to-my-dead-girlfriend-a-heartbreaking-craigslist-ad/","http://www.viralnova.com/a-letter-to-my-dead-girlfriend-a-heartbreaking-craigslist-ad/")</f>
        <v>http://www.viralnova.com/a-letter-to-my-dead-girlfriend-a-heartbreaking-craigslist-ad/</v>
      </c>
      <c r="B676" s="5"/>
      <c r="C676" s="5"/>
      <c r="D676" s="5"/>
      <c r="E676" s="5"/>
      <c r="F676" s="5"/>
    </row>
    <row r="677">
      <c r="A677" s="13" t="str">
        <f>HYPERLINK("http://www.viralnova.com/kenyan-terrorist-begs/","http://www.viralnova.com/kenyan-terrorist-begs/")</f>
        <v>http://www.viralnova.com/kenyan-terrorist-begs/</v>
      </c>
      <c r="B677" s="5"/>
      <c r="C677" s="5"/>
      <c r="D677" s="5"/>
      <c r="E677" s="5"/>
      <c r="F677" s="5"/>
    </row>
    <row r="678">
      <c r="A678" s="13" t="str">
        <f>HYPERLINK("http://www.viralnova.com/stuffed-dog/","http://www.viralnova.com/stuffed-dog/")</f>
        <v>http://www.viralnova.com/stuffed-dog/</v>
      </c>
      <c r="B678" s="5"/>
      <c r="C678" s="5"/>
      <c r="D678" s="5"/>
      <c r="E678" s="5"/>
      <c r="F678" s="5"/>
    </row>
    <row r="679">
      <c r="A679" s="13" t="str">
        <f>HYPERLINK("http://www.viralnova.com/little-boy-with-epilepsy/","http://www.viralnova.com/little-boy-with-epilepsy/")</f>
        <v>http://www.viralnova.com/little-boy-with-epilepsy/</v>
      </c>
      <c r="B679" s="5"/>
      <c r="C679" s="5"/>
      <c r="D679" s="5"/>
      <c r="E679" s="5"/>
      <c r="F679" s="5"/>
    </row>
    <row r="680">
      <c r="A680" s="13" t="str">
        <f>HYPERLINK("http://www.viralnova.com/lost-stuffed-animal/","http://www.viralnova.com/lost-stuffed-animal/")</f>
        <v>http://www.viralnova.com/lost-stuffed-animal/</v>
      </c>
      <c r="B680" s="5"/>
      <c r="C680" s="5"/>
      <c r="D680" s="5"/>
      <c r="E680" s="5"/>
      <c r="F680" s="5"/>
    </row>
    <row r="681">
      <c r="A681" s="13" t="str">
        <f>HYPERLINK("http://www.viralnova.com/girl-finds-note/","http://www.viralnova.com/girl-finds-note/")</f>
        <v>http://www.viralnova.com/girl-finds-note/</v>
      </c>
      <c r="B681" s="5"/>
      <c r="C681" s="5"/>
      <c r="D681" s="5"/>
      <c r="E681" s="5"/>
      <c r="F681" s="5"/>
    </row>
    <row r="682">
      <c r="A682" s="13" t="str">
        <f>HYPERLINK("http://www.viralnova.com/take-me-by-the-hand/","http://www.viralnova.com/take-me-by-the-hand/")</f>
        <v>http://www.viralnova.com/take-me-by-the-hand/</v>
      </c>
      <c r="B682" s="5"/>
      <c r="C682" s="5"/>
      <c r="D682" s="5"/>
      <c r="E682" s="5"/>
      <c r="F682" s="5"/>
    </row>
    <row r="683">
      <c r="A683" s="13" t="str">
        <f>HYPERLINK("http://www.viralnova.com/lost-love-letter/","http://www.viralnova.com/lost-love-letter/")</f>
        <v>http://www.viralnova.com/lost-love-letter/</v>
      </c>
      <c r="B683" s="5"/>
      <c r="C683" s="5"/>
      <c r="D683" s="5"/>
      <c r="E683" s="5"/>
      <c r="F683" s="5"/>
    </row>
    <row r="684">
      <c r="A684" s="13" t="str">
        <f>HYPERLINK("http://www.viralnova.com/guide-dog/","http://www.viralnova.com/guide-dog/")</f>
        <v>http://www.viralnova.com/guide-dog/</v>
      </c>
      <c r="B684" s="5"/>
      <c r="C684" s="5"/>
      <c r="D684" s="5"/>
      <c r="E684" s="5"/>
      <c r="F684" s="5"/>
    </row>
    <row r="685">
      <c r="A685" s="13" t="str">
        <f>HYPERLINK("http://www.viralnova.com/raised-bear-cubs/","http://www.viralnova.com/raised-bear-cubs/")</f>
        <v>http://www.viralnova.com/raised-bear-cubs/</v>
      </c>
      <c r="B685" s="5"/>
      <c r="C685" s="5"/>
      <c r="D685" s="5"/>
      <c r="E685" s="5"/>
      <c r="F685" s="5"/>
    </row>
    <row r="686">
      <c r="A686" s="13" t="str">
        <f>HYPERLINK("http://www.viralnova.com/urgent-travel-update/","http://www.viralnova.com/urgent-travel-update/")</f>
        <v>http://www.viralnova.com/urgent-travel-update/</v>
      </c>
      <c r="B686" s="5"/>
      <c r="C686" s="5"/>
      <c r="D686" s="5"/>
      <c r="E686" s="5"/>
      <c r="F686" s="5"/>
    </row>
    <row r="687">
      <c r="A687" s="13" t="str">
        <f>HYPERLINK("http://www.viralnova.com/beach-art/","http://www.viralnova.com/beach-art/")</f>
        <v>http://www.viralnova.com/beach-art/</v>
      </c>
      <c r="B687" s="5"/>
      <c r="C687" s="5"/>
      <c r="D687" s="5"/>
      <c r="E687" s="5"/>
      <c r="F687" s="5"/>
    </row>
    <row r="688">
      <c r="A688" s="13" t="str">
        <f>HYPERLINK("http://www.viralnova.com/doctor-letter/","http://www.viralnova.com/doctor-letter/")</f>
        <v>http://www.viralnova.com/doctor-letter/</v>
      </c>
      <c r="B688" s="5"/>
      <c r="C688" s="5"/>
      <c r="D688" s="5"/>
      <c r="E688" s="5"/>
      <c r="F688" s="5"/>
    </row>
    <row r="689">
      <c r="A689" s="13" t="str">
        <f>HYPERLINK("http://www.viralnova.com/boyfriend-murder-suicide/","http://www.viralnova.com/boyfriend-murder-suicide/")</f>
        <v>http://www.viralnova.com/boyfriend-murder-suicide/</v>
      </c>
      <c r="B689" s="5"/>
      <c r="C689" s="5"/>
      <c r="D689" s="5"/>
      <c r="E689" s="5"/>
      <c r="F689" s="5"/>
    </row>
    <row r="690">
      <c r="A690" s="13" t="str">
        <f>HYPERLINK("http://www.viralnova.com/biker-gets-judged/","http://www.viralnova.com/biker-gets-judged/")</f>
        <v>http://www.viralnova.com/biker-gets-judged/</v>
      </c>
      <c r="B690" s="5"/>
      <c r="C690" s="5"/>
      <c r="D690" s="5"/>
      <c r="E690" s="5"/>
      <c r="F690" s="5"/>
    </row>
    <row r="691">
      <c r="A691" s="13" t="str">
        <f>HYPERLINK("http://www.viralnova.com/baby-declared-dead/","http://www.viralnova.com/baby-declared-dead/")</f>
        <v>http://www.viralnova.com/baby-declared-dead/</v>
      </c>
      <c r="B691" s="5"/>
      <c r="C691" s="5"/>
      <c r="D691" s="5"/>
      <c r="E691" s="5"/>
      <c r="F691" s="5"/>
    </row>
    <row r="692">
      <c r="A692" s="13" t="str">
        <f>HYPERLINK("http://www.viralnova.com/arnold-one-eye-dog/","http://www.viralnova.com/arnold-one-eye-dog/")</f>
        <v>http://www.viralnova.com/arnold-one-eye-dog/</v>
      </c>
      <c r="B692" s="5"/>
      <c r="C692" s="5"/>
      <c r="D692" s="5"/>
      <c r="E692" s="5"/>
      <c r="F692" s="5"/>
    </row>
    <row r="693">
      <c r="A693" s="13" t="str">
        <f>HYPERLINK("http://www.viralnova.com/adopted-siblings/","http://www.viralnova.com/adopted-siblings/")</f>
        <v>http://www.viralnova.com/adopted-siblings/</v>
      </c>
      <c r="B693" s="5"/>
      <c r="C693" s="5"/>
      <c r="D693" s="5"/>
      <c r="E693" s="5"/>
      <c r="F693" s="5"/>
    </row>
    <row r="694">
      <c r="A694" s="13" t="str">
        <f>HYPERLINK("http://www.viralnova.com/retired-mathematician-cabin/","http://www.viralnova.com/retired-mathematician-cabin/")</f>
        <v>http://www.viralnova.com/retired-mathematician-cabin/</v>
      </c>
      <c r="B694" s="5"/>
      <c r="C694" s="5"/>
      <c r="D694" s="5"/>
      <c r="E694" s="5"/>
      <c r="F694" s="5"/>
    </row>
    <row r="695">
      <c r="A695" s="13" t="str">
        <f>HYPERLINK("http://www.viralnova.com/paris-apartment/","http://www.viralnova.com/paris-apartment/")</f>
        <v>http://www.viralnova.com/paris-apartment/</v>
      </c>
      <c r="B695" s="5"/>
      <c r="C695" s="5"/>
      <c r="D695" s="5"/>
      <c r="E695" s="5"/>
      <c r="F695" s="5"/>
    </row>
    <row r="696">
      <c r="A696" s="13" t="str">
        <f>HYPERLINK("http://www.viralnova.com/skunk-in-a-diaper/","http://www.viralnova.com/skunk-in-a-diaper/")</f>
        <v>http://www.viralnova.com/skunk-in-a-diaper/</v>
      </c>
      <c r="B696" s="5"/>
      <c r="C696" s="5"/>
      <c r="D696" s="5"/>
      <c r="E696" s="5"/>
      <c r="F696" s="5"/>
    </row>
    <row r="697">
      <c r="A697" s="13" t="str">
        <f>HYPERLINK("http://www.viralnova.com/soldier-box/","http://www.viralnova.com/soldier-box/")</f>
        <v>http://www.viralnova.com/soldier-box/</v>
      </c>
      <c r="B697" s="5"/>
      <c r="C697" s="5"/>
      <c r="D697" s="5"/>
      <c r="E697" s="5"/>
      <c r="F697" s="5"/>
    </row>
    <row r="698">
      <c r="A698" s="13" t="str">
        <f>HYPERLINK("http://www.viralnova.com/babysitter-story/","http://www.viralnova.com/babysitter-story/")</f>
        <v>http://www.viralnova.com/babysitter-story/</v>
      </c>
      <c r="B698" s="5"/>
      <c r="C698" s="5"/>
      <c r="D698" s="5"/>
      <c r="E698" s="5"/>
      <c r="F698" s="5"/>
    </row>
    <row r="699">
      <c r="A699" s="13" t="str">
        <f>HYPERLINK("http://www.viralnova.com/teacher-sculpts-wifes-grave/","http://www.viralnova.com/teacher-sculpts-wifes-grave/")</f>
        <v>http://www.viralnova.com/teacher-sculpts-wifes-grave/</v>
      </c>
      <c r="B699" s="5"/>
      <c r="C699" s="5"/>
      <c r="D699" s="5"/>
      <c r="E699" s="5"/>
      <c r="F699" s="5"/>
    </row>
    <row r="700">
      <c r="A700" s="13" t="str">
        <f>HYPERLINK("http://www.viralnova.com/steal-widows-photos/","http://www.viralnova.com/steal-widows-photos/")</f>
        <v>http://www.viralnova.com/steal-widows-photos/</v>
      </c>
      <c r="B700" s="5"/>
      <c r="C700" s="5"/>
      <c r="D700" s="5"/>
      <c r="E700" s="5"/>
      <c r="F700" s="5"/>
    </row>
    <row r="701">
      <c r="A701" s="13" t="str">
        <f>HYPERLINK("http://www.viralnova.com/girl-and-her-horse/","http://www.viralnova.com/girl-and-her-horse/")</f>
        <v>http://www.viralnova.com/girl-and-her-horse/</v>
      </c>
      <c r="B701" s="5"/>
      <c r="C701" s="5"/>
      <c r="D701" s="5"/>
      <c r="E701" s="5"/>
      <c r="F701" s="5"/>
    </row>
    <row r="702">
      <c r="A702" s="13" t="str">
        <f>HYPERLINK("http://www.viralnova.com/elephant-bride/","http://www.viralnova.com/elephant-bride/")</f>
        <v>http://www.viralnova.com/elephant-bride/</v>
      </c>
      <c r="B702" s="5"/>
      <c r="C702" s="5"/>
      <c r="D702" s="5"/>
      <c r="E702" s="5"/>
      <c r="F702" s="5"/>
    </row>
    <row r="703">
      <c r="A703" s="13" t="str">
        <f>HYPERLINK("http://www.viralnova.com/recreates-photos/","http://www.viralnova.com/recreates-photos/")</f>
        <v>http://www.viralnova.com/recreates-photos/</v>
      </c>
      <c r="B703" s="5"/>
      <c r="C703" s="5"/>
      <c r="D703" s="5"/>
      <c r="E703" s="5"/>
      <c r="F703" s="5"/>
    </row>
    <row r="704">
      <c r="A704" s="13" t="str">
        <f>HYPERLINK("http://www.viralnova.com/abandoned-paralyzed-dog/","http://www.viralnova.com/abandoned-paralyzed-dog/")</f>
        <v>http://www.viralnova.com/abandoned-paralyzed-dog/</v>
      </c>
      <c r="B704" s="5"/>
      <c r="C704" s="5"/>
      <c r="D704" s="5"/>
      <c r="E704" s="5"/>
      <c r="F704" s="5"/>
    </row>
    <row r="705">
      <c r="A705" s="13" t="str">
        <f>HYPERLINK("http://www.viralnova.com/dog-saves-girl-allergy/","http://www.viralnova.com/dog-saves-girl-allergy/")</f>
        <v>http://www.viralnova.com/dog-saves-girl-allergy/</v>
      </c>
      <c r="B705" s="5"/>
      <c r="C705" s="5"/>
      <c r="D705" s="5"/>
      <c r="E705" s="5"/>
      <c r="F705" s="5"/>
    </row>
    <row r="706">
      <c r="A706" s="13" t="str">
        <f>HYPERLINK("http://www.viralnova.com/adorable-little-boy-reenact-wedding/","http://www.viralnova.com/adorable-little-boy-reenact-wedding/")</f>
        <v>http://www.viralnova.com/adorable-little-boy-reenact-wedding/</v>
      </c>
      <c r="B706" s="5"/>
      <c r="C706" s="5"/>
      <c r="D706" s="5"/>
      <c r="E706" s="5"/>
      <c r="F706" s="5"/>
    </row>
    <row r="707">
      <c r="A707" s="13" t="str">
        <f>HYPERLINK("http://www.viralnova.com/vet-for-a-day/","http://www.viralnova.com/vet-for-a-day/")</f>
        <v>http://www.viralnova.com/vet-for-a-day/</v>
      </c>
      <c r="B707" s="5"/>
      <c r="C707" s="5"/>
      <c r="D707" s="5"/>
      <c r="E707" s="5"/>
      <c r="F707" s="5"/>
    </row>
    <row r="708">
      <c r="A708" s="13" t="str">
        <f>HYPERLINK("http://www.viralnova.com/best-wife/","http://www.viralnova.com/best-wife/")</f>
        <v>http://www.viralnova.com/best-wife/</v>
      </c>
      <c r="B708" s="5"/>
      <c r="C708" s="5"/>
      <c r="D708" s="5"/>
      <c r="E708" s="5"/>
      <c r="F708" s="5"/>
    </row>
    <row r="709">
      <c r="A709" s="13" t="str">
        <f>HYPERLINK("http://www.viralnova.com/i-look-like-a-monster/","http://www.viralnova.com/i-look-like-a-monster/")</f>
        <v>http://www.viralnova.com/i-look-like-a-monster/</v>
      </c>
      <c r="B709" s="5"/>
      <c r="C709" s="5"/>
      <c r="D709" s="5"/>
      <c r="E709" s="5"/>
      <c r="F709" s="5"/>
    </row>
    <row r="710">
      <c r="A710" s="13" t="str">
        <f>HYPERLINK("http://www.viralnova.com/heart-meadow/","http://www.viralnova.com/heart-meadow/")</f>
        <v>http://www.viralnova.com/heart-meadow/</v>
      </c>
      <c r="B710" s="5"/>
      <c r="C710" s="5"/>
      <c r="D710" s="5"/>
      <c r="E710" s="5"/>
      <c r="F710" s="5"/>
    </row>
    <row r="711">
      <c r="A711" s="13" t="str">
        <f>HYPERLINK("http://www.viralnova.com/cat-rescue-past/","http://www.viralnova.com/cat-rescue-past/")</f>
        <v>http://www.viralnova.com/cat-rescue-past/</v>
      </c>
      <c r="B711" s="5"/>
      <c r="C711" s="5"/>
      <c r="D711" s="5"/>
      <c r="E711" s="5"/>
      <c r="F711" s="5"/>
    </row>
    <row r="712">
      <c r="A712" s="13" t="str">
        <f>HYPERLINK("http://www.viralnova.com/planets-sky/","http://www.viralnova.com/planets-sky/")</f>
        <v>http://www.viralnova.com/planets-sky/</v>
      </c>
      <c r="B712" s="5"/>
      <c r="C712" s="5"/>
      <c r="D712" s="5"/>
      <c r="E712" s="5"/>
      <c r="F712" s="5"/>
    </row>
    <row r="713">
      <c r="A713" s="13" t="str">
        <f>HYPERLINK("http://www.viralnova.com/two-line-horror-stories/","http://www.viralnova.com/two-line-horror-stories/")</f>
        <v>http://www.viralnova.com/two-line-horror-stories/</v>
      </c>
      <c r="B713" s="5"/>
      <c r="C713" s="5"/>
      <c r="D713" s="5"/>
      <c r="E713" s="5"/>
      <c r="F713" s="5"/>
    </row>
    <row r="714">
      <c r="A714" s="13" t="str">
        <f>HYPERLINK("http://www.viralnova.com/mike-taylor-photography/","http://www.viralnova.com/mike-taylor-photography/")</f>
        <v>http://www.viralnova.com/mike-taylor-photography/</v>
      </c>
      <c r="B714" s="5"/>
      <c r="C714" s="5"/>
      <c r="D714" s="5"/>
      <c r="E714" s="5"/>
      <c r="F714" s="5"/>
    </row>
    <row r="715">
      <c r="A715" s="13" t="str">
        <f>HYPERLINK("http://www.viralnova.com/children-murdered/","http://www.viralnova.com/children-murdered/")</f>
        <v>http://www.viralnova.com/children-murdered/</v>
      </c>
      <c r="B715" s="5"/>
      <c r="C715" s="5"/>
      <c r="D715" s="5"/>
      <c r="E715" s="5"/>
      <c r="F715" s="5"/>
    </row>
    <row r="716">
      <c r="A716" s="13" t="str">
        <f>HYPERLINK("http://www.viralnova.com/real-photo-illusions/","http://www.viralnova.com/real-photo-illusions/")</f>
        <v>http://www.viralnova.com/real-photo-illusions/</v>
      </c>
      <c r="B716" s="5"/>
      <c r="C716" s="5"/>
      <c r="D716" s="5"/>
      <c r="E716" s="5"/>
      <c r="F716" s="5"/>
    </row>
    <row r="717">
      <c r="A717" s="13" t="str">
        <f>HYPERLINK("http://www.viralnova.com/mimis-cafe-pictures/","http://www.viralnova.com/mimis-cafe-pictures/")</f>
        <v>http://www.viralnova.com/mimis-cafe-pictures/</v>
      </c>
      <c r="B717" s="5"/>
      <c r="C717" s="5"/>
      <c r="D717" s="5"/>
      <c r="E717" s="5"/>
      <c r="F717" s="5"/>
    </row>
    <row r="718">
      <c r="A718" s="13" t="str">
        <f>HYPERLINK("http://www.viralnova.com/airport-act-of-kindness-will-melt-your-heart/","http://www.viralnova.com/airport-act-of-kindness-will-melt-your-heart/")</f>
        <v>http://www.viralnova.com/airport-act-of-kindness-will-melt-your-heart/</v>
      </c>
      <c r="B718" s="5"/>
      <c r="C718" s="5"/>
      <c r="D718" s="5"/>
      <c r="E718" s="5"/>
      <c r="F718" s="5"/>
    </row>
    <row r="719">
      <c r="A719" s="13" t="str">
        <f>HYPERLINK("http://www.viralnova.com/joyful-dog-amputation/","http://www.viralnova.com/joyful-dog-amputation/")</f>
        <v>http://www.viralnova.com/joyful-dog-amputation/</v>
      </c>
      <c r="B719" s="5"/>
      <c r="C719" s="5"/>
      <c r="D719" s="5"/>
      <c r="E719" s="5"/>
      <c r="F719" s="5"/>
    </row>
    <row r="720">
      <c r="A720" s="13" t="str">
        <f>HYPERLINK("http://www.viralnova.com/10-abortion-survivors/","http://www.viralnova.com/10-abortion-survivors/")</f>
        <v>http://www.viralnova.com/10-abortion-survivors/</v>
      </c>
      <c r="B720" s="5"/>
      <c r="C720" s="5"/>
      <c r="D720" s="5"/>
      <c r="E720" s="5"/>
      <c r="F720" s="5"/>
    </row>
    <row r="721">
      <c r="A721" s="13" t="str">
        <f>HYPERLINK("http://www.viralnova.com/abused-girl/","http://www.viralnova.com/abused-girl/")</f>
        <v>http://www.viralnova.com/abused-girl/</v>
      </c>
      <c r="B721" s="5"/>
      <c r="C721" s="5"/>
      <c r="D721" s="5"/>
      <c r="E721" s="5"/>
      <c r="F721" s="5"/>
    </row>
    <row r="722">
      <c r="A722" s="13" t="str">
        <f>HYPERLINK("http://www.viralnova.com/alzheimers-poem/","http://www.viralnova.com/alzheimers-poem/")</f>
        <v>http://www.viralnova.com/alzheimers-poem/</v>
      </c>
      <c r="B722" s="5"/>
      <c r="C722" s="5"/>
      <c r="D722" s="5"/>
      <c r="E722" s="5"/>
      <c r="F722" s="5"/>
    </row>
    <row r="723">
      <c r="A723" s="13" t="str">
        <f>HYPERLINK("http://www.viralnova.com/toys-for-tots/","http://www.viralnova.com/toys-for-tots/")</f>
        <v>http://www.viralnova.com/toys-for-tots/</v>
      </c>
      <c r="B723" s="5"/>
      <c r="C723" s="5"/>
      <c r="D723" s="5"/>
      <c r="E723" s="5"/>
      <c r="F723" s="5"/>
    </row>
    <row r="724">
      <c r="A724" s="13" t="str">
        <f>HYPERLINK("http://www.viralnova.com/house-bus/","http://www.viralnova.com/house-bus/")</f>
        <v>http://www.viralnova.com/house-bus/</v>
      </c>
      <c r="B724" s="5"/>
      <c r="C724" s="5"/>
      <c r="D724" s="5"/>
      <c r="E724" s="5"/>
      <c r="F724" s="5"/>
    </row>
    <row r="725">
      <c r="A725" s="13" t="str">
        <f>HYPERLINK("http://www.viralnova.com/double-suicide/","http://www.viralnova.com/double-suicide/")</f>
        <v>http://www.viralnova.com/double-suicide/</v>
      </c>
      <c r="B725" s="5"/>
      <c r="C725" s="5"/>
      <c r="D725" s="5"/>
      <c r="E725" s="5"/>
      <c r="F725" s="5"/>
    </row>
    <row r="726">
      <c r="A726" s="13" t="str">
        <f>HYPERLINK("http://www.viralnova.com/cute-photos/","http://www.viralnova.com/cute-photos/")</f>
        <v>http://www.viralnova.com/cute-photos/</v>
      </c>
      <c r="B726" s="5"/>
      <c r="C726" s="5"/>
      <c r="D726" s="5"/>
      <c r="E726" s="5"/>
      <c r="F726" s="5"/>
    </row>
    <row r="727">
      <c r="A727" s="13" t="str">
        <f>HYPERLINK("http://www.viralnova.com/abandoned-dog-letter/","http://www.viralnova.com/abandoned-dog-letter/")</f>
        <v>http://www.viralnova.com/abandoned-dog-letter/</v>
      </c>
      <c r="B727" s="5"/>
      <c r="C727" s="5"/>
      <c r="D727" s="5"/>
      <c r="E727" s="5"/>
      <c r="F727" s="5"/>
    </row>
    <row r="728">
      <c r="A728" s="13" t="str">
        <f>HYPERLINK("http://www.viralnova.com/asleep-at-party/","http://www.viralnova.com/asleep-at-party/")</f>
        <v>http://www.viralnova.com/asleep-at-party/</v>
      </c>
      <c r="B728" s="5"/>
      <c r="C728" s="5"/>
      <c r="D728" s="5"/>
      <c r="E728" s="5"/>
      <c r="F728" s="5"/>
    </row>
    <row r="729">
      <c r="A729" s="13" t="str">
        <f>HYPERLINK("http://www.viralnova.com/protective-bikers/","http://www.viralnova.com/protective-bikers/")</f>
        <v>http://www.viralnova.com/protective-bikers/</v>
      </c>
      <c r="B729" s="5"/>
      <c r="C729" s="5"/>
      <c r="D729" s="5"/>
      <c r="E729" s="5"/>
      <c r="F729" s="5"/>
    </row>
    <row r="730">
      <c r="A730" s="13" t="str">
        <f>HYPERLINK("http://www.viralnova.com/in-your-face-signs/","http://www.viralnova.com/in-your-face-signs/")</f>
        <v>http://www.viralnova.com/in-your-face-signs/</v>
      </c>
      <c r="B730" s="5"/>
      <c r="C730" s="5"/>
      <c r="D730" s="5"/>
      <c r="E730" s="5"/>
      <c r="F730" s="5"/>
    </row>
    <row r="731">
      <c r="A731" s="13" t="str">
        <f>HYPERLINK("http://www.viralnova.com/wounded-warriors/","http://www.viralnova.com/wounded-warriors/")</f>
        <v>http://www.viralnova.com/wounded-warriors/</v>
      </c>
      <c r="B731" s="5"/>
      <c r="C731" s="5"/>
      <c r="D731" s="5"/>
      <c r="E731" s="5"/>
      <c r="F731" s="5"/>
    </row>
    <row r="732">
      <c r="A732" s="13" t="str">
        <f>HYPERLINK("http://www.viralnova.com/dont-feed-pigeons/","http://www.viralnova.com/dont-feed-pigeons/")</f>
        <v>http://www.viralnova.com/dont-feed-pigeons/</v>
      </c>
      <c r="B732" s="5"/>
      <c r="C732" s="5"/>
      <c r="D732" s="5"/>
      <c r="E732" s="5"/>
      <c r="F732" s="5"/>
    </row>
    <row r="733">
      <c r="A733" s="13" t="str">
        <f>HYPERLINK("http://www.viralnova.com/anemic-and-flea-ridden-stray-kitten/","http://www.viralnova.com/anemic-and-flea-ridden-stray-kitten/")</f>
        <v>http://www.viralnova.com/anemic-and-flea-ridden-stray-kitten/</v>
      </c>
      <c r="B733" s="5"/>
      <c r="C733" s="5"/>
      <c r="D733" s="5"/>
      <c r="E733" s="5"/>
      <c r="F733" s="5"/>
    </row>
    <row r="734">
      <c r="A734" s="13" t="str">
        <f>HYPERLINK("http://www.viralnova.com/animal-lover-helps-dogs/","http://www.viralnova.com/animal-lover-helps-dogs/")</f>
        <v>http://www.viralnova.com/animal-lover-helps-dogs/</v>
      </c>
      <c r="B734" s="5"/>
      <c r="C734" s="5"/>
      <c r="D734" s="5"/>
      <c r="E734" s="5"/>
      <c r="F734" s="5"/>
    </row>
    <row r="735">
      <c r="A735" s="13" t="str">
        <f>HYPERLINK("http://www.viralnova.com/pig-rescue/","http://www.viralnova.com/pig-rescue/")</f>
        <v>http://www.viralnova.com/pig-rescue/</v>
      </c>
      <c r="B735" s="5"/>
      <c r="C735" s="5"/>
      <c r="D735" s="5"/>
      <c r="E735" s="5"/>
      <c r="F735" s="5"/>
    </row>
    <row r="736">
      <c r="A736" s="13" t="str">
        <f>HYPERLINK("http://www.viralnova.com/parking-ticket-save/","http://www.viralnova.com/parking-ticket-save/")</f>
        <v>http://www.viralnova.com/parking-ticket-save/</v>
      </c>
      <c r="B736" s="5"/>
      <c r="C736" s="5"/>
      <c r="D736" s="5"/>
      <c r="E736" s="5"/>
      <c r="F736" s="5"/>
    </row>
    <row r="737">
      <c r="A737" s="13" t="str">
        <f>HYPERLINK("http://www.viralnova.com/true-love-parents/","http://www.viralnova.com/true-love-parents/")</f>
        <v>http://www.viralnova.com/true-love-parents/</v>
      </c>
      <c r="B737" s="5"/>
      <c r="C737" s="5"/>
      <c r="D737" s="5"/>
      <c r="E737" s="5"/>
      <c r="F737" s="5"/>
    </row>
    <row r="738">
      <c r="A738" s="13" t="str">
        <f>HYPERLINK("http://www.viralnova.com/detailed-animal-drawings/","http://www.viralnova.com/detailed-animal-drawings/")</f>
        <v>http://www.viralnova.com/detailed-animal-drawings/</v>
      </c>
      <c r="B738" s="5"/>
      <c r="C738" s="5"/>
      <c r="D738" s="5"/>
      <c r="E738" s="5"/>
      <c r="F738" s="5"/>
    </row>
    <row r="739">
      <c r="A739" s="13" t="str">
        <f>HYPERLINK("http://www.viralnova.com/artists-help-the-homeless/","http://www.viralnova.com/artists-help-the-homeless/")</f>
        <v>http://www.viralnova.com/artists-help-the-homeless/</v>
      </c>
      <c r="B739" s="5"/>
      <c r="C739" s="5"/>
      <c r="D739" s="5"/>
      <c r="E739" s="5"/>
      <c r="F739" s="5"/>
    </row>
    <row r="740">
      <c r="A740" s="13" t="str">
        <f>HYPERLINK("http://www.viralnova.com/upside-down-house/","http://www.viralnova.com/upside-down-house/")</f>
        <v>http://www.viralnova.com/upside-down-house/</v>
      </c>
      <c r="B740" s="5"/>
      <c r="C740" s="5"/>
      <c r="D740" s="5"/>
      <c r="E740" s="5"/>
      <c r="F740" s="5"/>
    </row>
    <row r="741">
      <c r="A741" s="13" t="str">
        <f>HYPERLINK("http://www.viralnova.com/dragon-pot/","http://www.viralnova.com/dragon-pot/")</f>
        <v>http://www.viralnova.com/dragon-pot/</v>
      </c>
      <c r="B741" s="5"/>
      <c r="C741" s="5"/>
      <c r="D741" s="5"/>
      <c r="E741" s="5"/>
      <c r="F741" s="5"/>
    </row>
    <row r="742">
      <c r="A742" s="13" t="str">
        <f>HYPERLINK("http://www.viralnova.com/world-press-photos/","http://www.viralnova.com/world-press-photos/")</f>
        <v>http://www.viralnova.com/world-press-photos/</v>
      </c>
      <c r="B742" s="5"/>
      <c r="C742" s="5"/>
      <c r="D742" s="5"/>
      <c r="E742" s="5"/>
      <c r="F742" s="5"/>
    </row>
    <row r="743">
      <c r="A743" s="13" t="str">
        <f>HYPERLINK("http://www.viralnova.com/old-tree-pub/","http://www.viralnova.com/old-tree-pub/")</f>
        <v>http://www.viralnova.com/old-tree-pub/</v>
      </c>
      <c r="B743" s="5"/>
      <c r="C743" s="5"/>
      <c r="D743" s="5"/>
      <c r="E743" s="5"/>
      <c r="F743" s="5"/>
    </row>
    <row r="744">
      <c r="A744" s="13" t="str">
        <f>HYPERLINK("http://www.viralnova.com/tiny-house/","http://www.viralnova.com/tiny-house/")</f>
        <v>http://www.viralnova.com/tiny-house/</v>
      </c>
      <c r="B744" s="5"/>
      <c r="C744" s="5"/>
      <c r="D744" s="5"/>
      <c r="E744" s="5"/>
      <c r="F744" s="5"/>
    </row>
    <row r="745">
      <c r="A745" s="13" t="str">
        <f>HYPERLINK("http://www.viralnova.com/zombie-house/","http://www.viralnova.com/zombie-house/")</f>
        <v>http://www.viralnova.com/zombie-house/</v>
      </c>
      <c r="B745" s="5"/>
      <c r="C745" s="5"/>
      <c r="D745" s="5"/>
      <c r="E745" s="5"/>
      <c r="F745" s="5"/>
    </row>
    <row r="746">
      <c r="A746" s="13" t="str">
        <f>HYPERLINK("http://www.viralnova.com/19-genius-products/","http://www.viralnova.com/19-genius-products/")</f>
        <v>http://www.viralnova.com/19-genius-products/</v>
      </c>
      <c r="B746" s="5"/>
      <c r="C746" s="5"/>
      <c r="D746" s="5"/>
      <c r="E746" s="5"/>
      <c r="F746" s="5"/>
    </row>
    <row r="747">
      <c r="A747" s="13" t="str">
        <f>HYPERLINK("http://www.viralnova.com/money-trees/","http://www.viralnova.com/money-trees/")</f>
        <v>http://www.viralnova.com/money-trees/</v>
      </c>
      <c r="B747" s="5"/>
      <c r="C747" s="5"/>
      <c r="D747" s="5"/>
      <c r="E747" s="5"/>
      <c r="F747" s="5"/>
    </row>
    <row r="748">
      <c r="A748" s="13" t="str">
        <f>HYPERLINK("http://www.viralnova.com/awesome-act-of-kindness/","http://www.viralnova.com/awesome-act-of-kindness/")</f>
        <v>http://www.viralnova.com/awesome-act-of-kindness/</v>
      </c>
      <c r="B748" s="5"/>
      <c r="C748" s="5"/>
      <c r="D748" s="5"/>
      <c r="E748" s="5"/>
      <c r="F748" s="5"/>
    </row>
    <row r="749">
      <c r="A749" s="13" t="str">
        <f>HYPERLINK("http://www.viralnova.com/awesome-boyfriend-proposes/","http://www.viralnova.com/awesome-boyfriend-proposes/")</f>
        <v>http://www.viralnova.com/awesome-boyfriend-proposes/</v>
      </c>
      <c r="B749" s="5"/>
      <c r="C749" s="5"/>
      <c r="D749" s="5"/>
      <c r="E749" s="5"/>
      <c r="F749" s="5"/>
    </row>
    <row r="750">
      <c r="A750" s="13" t="str">
        <f>HYPERLINK("http://www.viralnova.com/lunch-bag-art/","http://www.viralnova.com/lunch-bag-art/")</f>
        <v>http://www.viralnova.com/lunch-bag-art/</v>
      </c>
      <c r="B750" s="5"/>
      <c r="C750" s="5"/>
      <c r="D750" s="5"/>
      <c r="E750" s="5"/>
      <c r="F750" s="5"/>
    </row>
    <row r="751">
      <c r="A751" s="13" t="str">
        <f>HYPERLINK("http://www.viralnova.com/awesome-farmer-builds-water-slide-for-pigs/","http://www.viralnova.com/awesome-farmer-builds-water-slide-for-pigs/")</f>
        <v>http://www.viralnova.com/awesome-farmer-builds-water-slide-for-pigs/</v>
      </c>
      <c r="B751" s="5"/>
      <c r="C751" s="5"/>
      <c r="D751" s="5"/>
      <c r="E751" s="5"/>
      <c r="F751" s="5"/>
    </row>
    <row r="752">
      <c r="A752" s="13" t="str">
        <f>HYPERLINK("http://www.viralnova.com/baby-elephant-cries-out/","http://www.viralnova.com/baby-elephant-cries-out/")</f>
        <v>http://www.viralnova.com/baby-elephant-cries-out/</v>
      </c>
      <c r="B752" s="5"/>
      <c r="C752" s="5"/>
      <c r="D752" s="5"/>
      <c r="E752" s="5"/>
      <c r="F752" s="5"/>
    </row>
    <row r="753">
      <c r="A753" s="13" t="str">
        <f>HYPERLINK("http://www.viralnova.com/seeing-eye-cat/","http://www.viralnova.com/seeing-eye-cat/")</f>
        <v>http://www.viralnova.com/seeing-eye-cat/</v>
      </c>
      <c r="B753" s="5"/>
      <c r="C753" s="5"/>
      <c r="D753" s="5"/>
      <c r="E753" s="5"/>
      <c r="F753" s="5"/>
    </row>
    <row r="754">
      <c r="A754" s="13" t="str">
        <f>HYPERLINK("http://www.viralnova.com/baby-panda-born-in-taiwan/","http://www.viralnova.com/baby-panda-born-in-taiwan/")</f>
        <v>http://www.viralnova.com/baby-panda-born-in-taiwan/</v>
      </c>
      <c r="B754" s="5"/>
      <c r="C754" s="5"/>
      <c r="D754" s="5"/>
      <c r="E754" s="5"/>
      <c r="F754" s="5"/>
    </row>
    <row r="755">
      <c r="A755" s="13" t="str">
        <f>HYPERLINK("http://www.viralnova.com/bad-night-car-note/","http://www.viralnova.com/bad-night-car-note/")</f>
        <v>http://www.viralnova.com/bad-night-car-note/</v>
      </c>
      <c r="B755" s="5"/>
      <c r="C755" s="5"/>
      <c r="D755" s="5"/>
      <c r="E755" s="5"/>
      <c r="F755" s="5"/>
    </row>
    <row r="756">
      <c r="A756" s="13" t="str">
        <f>HYPERLINK("http://www.viralnova.com/bride-nearly-dies/","http://www.viralnova.com/bride-nearly-dies/")</f>
        <v>http://www.viralnova.com/bride-nearly-dies/</v>
      </c>
      <c r="B756" s="5"/>
      <c r="C756" s="5"/>
      <c r="D756" s="5"/>
      <c r="E756" s="5"/>
      <c r="F756" s="5"/>
    </row>
    <row r="757">
      <c r="A757" s="13" t="str">
        <f>HYPERLINK("http://www.viralnova.com/waiters-horrible-tip/","http://www.viralnova.com/waiters-horrible-tip/")</f>
        <v>http://www.viralnova.com/waiters-horrible-tip/</v>
      </c>
      <c r="B757" s="5"/>
      <c r="C757" s="5"/>
      <c r="D757" s="5"/>
      <c r="E757" s="5"/>
      <c r="F757" s="5"/>
    </row>
    <row r="758">
      <c r="A758" s="13" t="str">
        <f>HYPERLINK("http://www.viralnova.com/bill-watterson-comic/","http://www.viralnova.com/bill-watterson-comic/")</f>
        <v>http://www.viralnova.com/bill-watterson-comic/</v>
      </c>
      <c r="B758" s="5"/>
      <c r="C758" s="5"/>
      <c r="D758" s="5"/>
      <c r="E758" s="5"/>
      <c r="F758" s="5"/>
    </row>
    <row r="759">
      <c r="A759" s="13" t="str">
        <f>HYPERLINK("http://www.viralnova.com/bird-nest/","http://www.viralnova.com/bird-nest/")</f>
        <v>http://www.viralnova.com/bird-nest/</v>
      </c>
      <c r="B759" s="5"/>
      <c r="C759" s="5"/>
      <c r="D759" s="5"/>
      <c r="E759" s="5"/>
      <c r="F759" s="5"/>
    </row>
    <row r="760">
      <c r="A760" s="13" t="str">
        <f>HYPERLINK("http://www.viralnova.com/blind-golden-retriever-knows-how-to-love-life/","http://www.viralnova.com/blind-golden-retriever-knows-how-to-love-life/")</f>
        <v>http://www.viralnova.com/blind-golden-retriever-knows-how-to-love-life/</v>
      </c>
      <c r="B760" s="5"/>
      <c r="C760" s="5"/>
      <c r="D760" s="5"/>
      <c r="E760" s="5"/>
      <c r="F760" s="5"/>
    </row>
    <row r="761">
      <c r="A761" s="13" t="str">
        <f>HYPERLINK("http://www.viralnova.com/boy-dog-best-friends/","http://www.viralnova.com/boy-dog-best-friends/")</f>
        <v>http://www.viralnova.com/boy-dog-best-friends/</v>
      </c>
      <c r="B761" s="5"/>
      <c r="C761" s="5"/>
      <c r="D761" s="5"/>
      <c r="E761" s="5"/>
      <c r="F761" s="5"/>
    </row>
    <row r="762">
      <c r="A762" s="13" t="str">
        <f>HYPERLINK("http://www.viralnova.com/brides-cats/","http://www.viralnova.com/brides-cats/")</f>
        <v>http://www.viralnova.com/brides-cats/</v>
      </c>
      <c r="B762" s="5"/>
      <c r="C762" s="5"/>
      <c r="D762" s="5"/>
      <c r="E762" s="5"/>
      <c r="F762" s="5"/>
    </row>
    <row r="763">
      <c r="A763" s="13" t="str">
        <f>HYPERLINK("http://www.viralnova.com/bullied-15-year-old-shot-himself/","http://www.viralnova.com/bullied-15-year-old-shot-himself/")</f>
        <v>http://www.viralnova.com/bullied-15-year-old-shot-himself/</v>
      </c>
      <c r="B763" s="5"/>
      <c r="C763" s="5"/>
      <c r="D763" s="5"/>
      <c r="E763" s="5"/>
      <c r="F763" s="5"/>
    </row>
    <row r="764">
      <c r="A764" s="13" t="str">
        <f>HYPERLINK("http://www.viralnova.com/burglars-return-stolen-computers/","http://www.viralnova.com/burglars-return-stolen-computers/")</f>
        <v>http://www.viralnova.com/burglars-return-stolen-computers/</v>
      </c>
      <c r="B764" s="5"/>
      <c r="C764" s="5"/>
      <c r="D764" s="5"/>
      <c r="E764" s="5"/>
      <c r="F764" s="5"/>
    </row>
    <row r="765">
      <c r="A765" s="13" t="str">
        <f>HYPERLINK("http://www.viralnova.com/panorama-fails/","http://www.viralnova.com/panorama-fails/")</f>
        <v>http://www.viralnova.com/panorama-fails/</v>
      </c>
      <c r="B765" s="5"/>
      <c r="C765" s="5"/>
      <c r="D765" s="5"/>
      <c r="E765" s="5"/>
      <c r="F765" s="5"/>
    </row>
    <row r="766">
      <c r="A766" s="13" t="str">
        <f>HYPERLINK("http://www.viralnova.com/prosthetic-eye/","http://www.viralnova.com/prosthetic-eye/")</f>
        <v>http://www.viralnova.com/prosthetic-eye/</v>
      </c>
      <c r="B766" s="5"/>
      <c r="C766" s="5"/>
      <c r="D766" s="5"/>
      <c r="E766" s="5"/>
      <c r="F766" s="5"/>
    </row>
    <row r="767">
      <c r="A767" s="13" t="str">
        <f>HYPERLINK("http://www.viralnova.com/terminally-ill-pig-farmer/","http://www.viralnova.com/terminally-ill-pig-farmer/")</f>
        <v>http://www.viralnova.com/terminally-ill-pig-farmer/</v>
      </c>
      <c r="B767" s="5"/>
      <c r="C767" s="5"/>
      <c r="D767" s="5"/>
      <c r="E767" s="5"/>
      <c r="F767" s="5"/>
    </row>
    <row r="768">
      <c r="A768" s="13" t="str">
        <f>HYPERLINK("http://www.viralnova.com/canine-companions-love/","http://www.viralnova.com/canine-companions-love/")</f>
        <v>http://www.viralnova.com/canine-companions-love/</v>
      </c>
      <c r="B768" s="5"/>
      <c r="C768" s="5"/>
      <c r="D768" s="5"/>
      <c r="E768" s="5"/>
      <c r="F768" s="5"/>
    </row>
    <row r="769">
      <c r="A769" s="13" t="str">
        <f>HYPERLINK("http://www.viralnova.com/breaking-bad-meme/","http://www.viralnova.com/breaking-bad-meme/")</f>
        <v>http://www.viralnova.com/breaking-bad-meme/</v>
      </c>
      <c r="B769" s="5"/>
      <c r="C769" s="5"/>
      <c r="D769" s="5"/>
      <c r="E769" s="5"/>
      <c r="F769" s="5"/>
    </row>
    <row r="770">
      <c r="A770" s="13" t="str">
        <f>HYPERLINK("http://www.viralnova.com/cheerleaders-religious-signs/","http://www.viralnova.com/cheerleaders-religious-signs/")</f>
        <v>http://www.viralnova.com/cheerleaders-religious-signs/</v>
      </c>
      <c r="B770" s="5"/>
      <c r="C770" s="5"/>
      <c r="D770" s="5"/>
      <c r="E770" s="5"/>
      <c r="F770" s="5"/>
    </row>
    <row r="771">
      <c r="A771" s="13" t="str">
        <f>HYPERLINK("http://www.viralnova.com/chicago-airport-grass/","http://www.viralnova.com/chicago-airport-grass/")</f>
        <v>http://www.viralnova.com/chicago-airport-grass/</v>
      </c>
      <c r="B771" s="5"/>
      <c r="C771" s="5"/>
      <c r="D771" s="5"/>
      <c r="E771" s="5"/>
      <c r="F771" s="5"/>
    </row>
    <row r="772">
      <c r="A772" s="13" t="str">
        <f>HYPERLINK("http://www.viralnova.com/christ-the-redeemer/","http://www.viralnova.com/christ-the-redeemer/")</f>
        <v>http://www.viralnova.com/christ-the-redeemer/</v>
      </c>
      <c r="B772" s="5"/>
      <c r="C772" s="5"/>
      <c r="D772" s="5"/>
      <c r="E772" s="5"/>
      <c r="F772" s="5"/>
    </row>
    <row r="773">
      <c r="A773" s="13" t="str">
        <f>HYPERLINK("http://www.viralnova.com/cleveland-kidnapping-victims-note/","http://www.viralnova.com/cleveland-kidnapping-victims-note/")</f>
        <v>http://www.viralnova.com/cleveland-kidnapping-victims-note/</v>
      </c>
      <c r="B773" s="5"/>
      <c r="C773" s="5"/>
      <c r="D773" s="5"/>
      <c r="E773" s="5"/>
      <c r="F773" s="5"/>
    </row>
    <row r="774">
      <c r="A774" s="13" t="str">
        <f>HYPERLINK("http://www.viralnova.com/cocoon-found-in-garden/","http://www.viralnova.com/cocoon-found-in-garden/")</f>
        <v>http://www.viralnova.com/cocoon-found-in-garden/</v>
      </c>
      <c r="B774" s="5"/>
      <c r="C774" s="5"/>
      <c r="D774" s="5"/>
      <c r="E774" s="5"/>
      <c r="F774" s="5"/>
    </row>
    <row r="775">
      <c r="A775" s="13" t="str">
        <f>HYPERLINK("http://www.viralnova.com/fiancee-in-coma/","http://www.viralnova.com/fiancee-in-coma/")</f>
        <v>http://www.viralnova.com/fiancee-in-coma/</v>
      </c>
      <c r="B775" s="5"/>
      <c r="C775" s="5"/>
      <c r="D775" s="5"/>
      <c r="E775" s="5"/>
      <c r="F775" s="5"/>
    </row>
    <row r="776">
      <c r="A776" s="13" t="str">
        <f>HYPERLINK("http://www.viralnova.com/corgi-befriends-wild-friend/","http://www.viralnova.com/corgi-befriends-wild-friend/")</f>
        <v>http://www.viralnova.com/corgi-befriends-wild-friend/</v>
      </c>
      <c r="B776" s="5"/>
      <c r="C776" s="5"/>
      <c r="D776" s="5"/>
      <c r="E776" s="5"/>
      <c r="F776" s="5"/>
    </row>
    <row r="777">
      <c r="A777" s="13" t="str">
        <f>HYPERLINK("http://www.viralnova.com/couple-changes-wedding-date-so-dying-boy-can-be-best-man/","http://www.viralnova.com/couple-changes-wedding-date-so-dying-boy-can-be-best-man/")</f>
        <v>http://www.viralnova.com/couple-changes-wedding-date-so-dying-boy-can-be-best-man/</v>
      </c>
      <c r="B777" s="5"/>
      <c r="C777" s="5"/>
      <c r="D777" s="5"/>
      <c r="E777" s="5"/>
      <c r="F777" s="5"/>
    </row>
    <row r="778">
      <c r="A778" s="13" t="str">
        <f>HYPERLINK("http://www.viralnova.com/disgusting-prison/","http://www.viralnova.com/disgusting-prison/")</f>
        <v>http://www.viralnova.com/disgusting-prison/</v>
      </c>
      <c r="B778" s="5"/>
      <c r="C778" s="5"/>
      <c r="D778" s="5"/>
      <c r="E778" s="5"/>
      <c r="F778" s="5"/>
    </row>
    <row r="779">
      <c r="A779" s="13" t="str">
        <f>HYPERLINK("http://www.viralnova.com/rapist-30-days/","http://www.viralnova.com/rapist-30-days/")</f>
        <v>http://www.viralnova.com/rapist-30-days/</v>
      </c>
      <c r="B779" s="5"/>
      <c r="C779" s="5"/>
      <c r="D779" s="5"/>
      <c r="E779" s="5"/>
      <c r="F779" s="5"/>
    </row>
    <row r="780">
      <c r="A780" s="13" t="str">
        <f>HYPERLINK("http://www.viralnova.com/cult-member-father-wedding/","http://www.viralnova.com/cult-member-father-wedding/")</f>
        <v>http://www.viralnova.com/cult-member-father-wedding/</v>
      </c>
      <c r="B780" s="5"/>
      <c r="C780" s="5"/>
      <c r="D780" s="5"/>
      <c r="E780" s="5"/>
      <c r="F780" s="5"/>
    </row>
    <row r="781">
      <c r="A781" s="13" t="str">
        <f>HYPERLINK("http://www.viralnova.com/dairy-queen-employee/","http://www.viralnova.com/dairy-queen-employee/")</f>
        <v>http://www.viralnova.com/dairy-queen-employee/</v>
      </c>
      <c r="B781" s="5"/>
      <c r="C781" s="5"/>
      <c r="D781" s="5"/>
      <c r="E781" s="5"/>
      <c r="F781" s="5"/>
    </row>
    <row r="782">
      <c r="A782" s="13" t="str">
        <f>HYPERLINK("http://www.viralnova.com/heartwarming-photo/","http://www.viralnova.com/heartwarming-photo/")</f>
        <v>http://www.viralnova.com/heartwarming-photo/</v>
      </c>
      <c r="B782" s="5"/>
      <c r="C782" s="5"/>
      <c r="D782" s="5"/>
      <c r="E782" s="5"/>
      <c r="F782" s="5"/>
    </row>
    <row r="783">
      <c r="A783" s="13" t="str">
        <f>HYPERLINK("http://www.viralnova.com/lawn-garden/","http://www.viralnova.com/lawn-garden/")</f>
        <v>http://www.viralnova.com/lawn-garden/</v>
      </c>
      <c r="B783" s="5"/>
      <c r="C783" s="5"/>
      <c r="D783" s="5"/>
      <c r="E783" s="5"/>
      <c r="F783" s="5"/>
    </row>
    <row r="784">
      <c r="A784" s="13" t="str">
        <f>HYPERLINK("http://www.viralnova.com/wife-with-dementia/","http://www.viralnova.com/wife-with-dementia/")</f>
        <v>http://www.viralnova.com/wife-with-dementia/</v>
      </c>
      <c r="B784" s="5"/>
      <c r="C784" s="5"/>
      <c r="D784" s="5"/>
      <c r="E784" s="5"/>
      <c r="F784" s="5"/>
    </row>
    <row r="785">
      <c r="A785" s="13" t="str">
        <f>HYPERLINK("http://www.viralnova.com/dog-found-innocent/","http://www.viralnova.com/dog-found-innocent/")</f>
        <v>http://www.viralnova.com/dog-found-innocent/</v>
      </c>
      <c r="B785" s="5"/>
      <c r="C785" s="5"/>
      <c r="D785" s="5"/>
      <c r="E785" s="5"/>
      <c r="F785" s="5"/>
    </row>
    <row r="786">
      <c r="A786" s="13" t="str">
        <f>HYPERLINK("http://www.viralnova.com/hero-dog-funeral/","http://www.viralnova.com/hero-dog-funeral/")</f>
        <v>http://www.viralnova.com/hero-dog-funeral/</v>
      </c>
      <c r="B786" s="5"/>
      <c r="C786" s="5"/>
      <c r="D786" s="5"/>
      <c r="E786" s="5"/>
      <c r="F786" s="5"/>
    </row>
    <row r="787">
      <c r="A787" s="13" t="str">
        <f>HYPERLINK("http://www.viralnova.com/dogs-with-dreadlocks/","http://www.viralnova.com/dogs-with-dreadlocks/")</f>
        <v>http://www.viralnova.com/dogs-with-dreadlocks/</v>
      </c>
      <c r="B787" s="5"/>
      <c r="C787" s="5"/>
      <c r="D787" s="5"/>
      <c r="E787" s="5"/>
      <c r="F787" s="5"/>
    </row>
    <row r="788">
      <c r="A788" s="13" t="str">
        <f>HYPERLINK("http://www.viralnova.com/drug-addict-robbery/","http://www.viralnova.com/drug-addict-robbery/")</f>
        <v>http://www.viralnova.com/drug-addict-robbery/</v>
      </c>
      <c r="B788" s="5"/>
      <c r="C788" s="5"/>
      <c r="D788" s="5"/>
      <c r="E788" s="5"/>
      <c r="F788" s="5"/>
    </row>
    <row r="789">
      <c r="A789" s="13" t="str">
        <f>HYPERLINK("http://www.viralnova.com/dying-cancer-patient-owls/","http://www.viralnova.com/dying-cancer-patient-owls/")</f>
        <v>http://www.viralnova.com/dying-cancer-patient-owls/</v>
      </c>
      <c r="B789" s="5"/>
      <c r="C789" s="5"/>
      <c r="D789" s="5"/>
      <c r="E789" s="5"/>
      <c r="F789" s="5"/>
    </row>
    <row r="790">
      <c r="A790" s="13" t="str">
        <f>HYPERLINK("http://www.viralnova.com/dying-soldier-cradles-baby/","http://www.viralnova.com/dying-soldier-cradles-baby/")</f>
        <v>http://www.viralnova.com/dying-soldier-cradles-baby/</v>
      </c>
      <c r="B790" s="5"/>
      <c r="C790" s="5"/>
      <c r="D790" s="5"/>
      <c r="E790" s="5"/>
      <c r="F790" s="5"/>
    </row>
    <row r="791">
      <c r="A791" s="13" t="str">
        <f>HYPERLINK("http://www.viralnova.com/employees-get-revenge/","http://www.viralnova.com/employees-get-revenge/")</f>
        <v>http://www.viralnova.com/employees-get-revenge/</v>
      </c>
      <c r="B791" s="5"/>
      <c r="C791" s="5"/>
      <c r="D791" s="5"/>
      <c r="E791" s="5"/>
      <c r="F791" s="5"/>
    </row>
    <row r="792">
      <c r="A792" s="13" t="str">
        <f>HYPERLINK("http://www.viralnova.com/bullying-story/","http://www.viralnova.com/bullying-story/")</f>
        <v>http://www.viralnova.com/bullying-story/</v>
      </c>
      <c r="B792" s="5"/>
      <c r="C792" s="5"/>
      <c r="D792" s="5"/>
      <c r="E792" s="5"/>
      <c r="F792" s="5"/>
    </row>
    <row r="793">
      <c r="A793" s="13" t="str">
        <f>HYPERLINK("http://www.viralnova.com/bento-lunches/","http://www.viralnova.com/bento-lunches/")</f>
        <v>http://www.viralnova.com/bento-lunches/</v>
      </c>
      <c r="B793" s="5"/>
      <c r="C793" s="5"/>
      <c r="D793" s="5"/>
      <c r="E793" s="5"/>
      <c r="F793" s="5"/>
    </row>
    <row r="794">
      <c r="A794" s="13" t="str">
        <f>HYPERLINK("http://www.viralnova.com/ocean-floor-river/","http://www.viralnova.com/ocean-floor-river/")</f>
        <v>http://www.viralnova.com/ocean-floor-river/</v>
      </c>
      <c r="B794" s="5"/>
      <c r="C794" s="5"/>
      <c r="D794" s="5"/>
      <c r="E794" s="5"/>
      <c r="F794" s="5"/>
    </row>
    <row r="795">
      <c r="A795" s="13" t="str">
        <f>HYPERLINK("http://www.viralnova.com/rules-for-fathers-of-sons/","http://www.viralnova.com/rules-for-fathers-of-sons/")</f>
        <v>http://www.viralnova.com/rules-for-fathers-of-sons/</v>
      </c>
      <c r="B795" s="5"/>
      <c r="C795" s="5"/>
      <c r="D795" s="5"/>
      <c r="E795" s="5"/>
      <c r="F795" s="5"/>
    </row>
    <row r="796">
      <c r="A796" s="13" t="str">
        <f>HYPERLINK("http://www.viralnova.com/horror-shack/","http://www.viralnova.com/horror-shack/")</f>
        <v>http://www.viralnova.com/horror-shack/</v>
      </c>
      <c r="B796" s="5"/>
      <c r="C796" s="5"/>
      <c r="D796" s="5"/>
      <c r="E796" s="5"/>
      <c r="F796" s="5"/>
    </row>
    <row r="797">
      <c r="A797" s="13" t="str">
        <f>HYPERLINK("http://www.viralnova.com/ranger-purple-heart/","http://www.viralnova.com/ranger-purple-heart/")</f>
        <v>http://www.viralnova.com/ranger-purple-heart/</v>
      </c>
      <c r="B797" s="5"/>
      <c r="C797" s="5"/>
      <c r="D797" s="5"/>
      <c r="E797" s="5"/>
      <c r="F797" s="5"/>
    </row>
    <row r="798">
      <c r="A798" s="13" t="str">
        <f>HYPERLINK("http://www.viralnova.com/kyle-thompson-photography/","http://www.viralnova.com/kyle-thompson-photography/")</f>
        <v>http://www.viralnova.com/kyle-thompson-photography/</v>
      </c>
      <c r="B798" s="5"/>
      <c r="C798" s="5"/>
      <c r="D798" s="5"/>
      <c r="E798" s="5"/>
      <c r="F798" s="5"/>
    </row>
    <row r="799">
      <c r="A799" s="13" t="str">
        <f>HYPERLINK("http://www.viralnova.com/worlds-cutest-pirate-kitten/","http://www.viralnova.com/worlds-cutest-pirate-kitten/")</f>
        <v>http://www.viralnova.com/worlds-cutest-pirate-kitten/</v>
      </c>
      <c r="B799" s="5"/>
      <c r="C799" s="5"/>
      <c r="D799" s="5"/>
      <c r="E799" s="5"/>
      <c r="F799" s="5"/>
    </row>
    <row r="800">
      <c r="A800" s="13" t="str">
        <f>HYPERLINK("http://www.viralnova.com/vietnam-fuel-tanks/","http://www.viralnova.com/vietnam-fuel-tanks/")</f>
        <v>http://www.viralnova.com/vietnam-fuel-tanks/</v>
      </c>
      <c r="B800" s="5"/>
      <c r="C800" s="5"/>
      <c r="D800" s="5"/>
      <c r="E800" s="5"/>
      <c r="F800" s="5"/>
    </row>
    <row r="801">
      <c r="A801" s="13" t="str">
        <f>HYPERLINK("http://www.viralnova.com/walking-roller-coaster/","http://www.viralnova.com/walking-roller-coaster/")</f>
        <v>http://www.viralnova.com/walking-roller-coaster/</v>
      </c>
      <c r="B801" s="5"/>
      <c r="C801" s="5"/>
      <c r="D801" s="5"/>
      <c r="E801" s="5"/>
      <c r="F801" s="5"/>
    </row>
    <row r="802">
      <c r="A802" s="13" t="str">
        <f>HYPERLINK("http://www.viralnova.com/double-amputee-completes-race/","http://www.viralnova.com/double-amputee-completes-race/")</f>
        <v>http://www.viralnova.com/double-amputee-completes-race/</v>
      </c>
      <c r="B802" s="5"/>
      <c r="C802" s="5"/>
      <c r="D802" s="5"/>
      <c r="E802" s="5"/>
      <c r="F802" s="5"/>
    </row>
    <row r="803">
      <c r="A803" s="13" t="str">
        <f>HYPERLINK("http://www.viralnova.com/babys-journey/","http://www.viralnova.com/babys-journey/")</f>
        <v>http://www.viralnova.com/babys-journey/</v>
      </c>
      <c r="B803" s="5"/>
      <c r="C803" s="5"/>
      <c r="D803" s="5"/>
      <c r="E803" s="5"/>
      <c r="F803" s="5"/>
    </row>
    <row r="804">
      <c r="A804" s="13" t="str">
        <f>HYPERLINK("http://www.viralnova.com/cement-factory/","http://www.viralnova.com/cement-factory/")</f>
        <v>http://www.viralnova.com/cement-factory/</v>
      </c>
      <c r="B804" s="5"/>
      <c r="C804" s="5"/>
      <c r="D804" s="5"/>
      <c r="E804" s="5"/>
      <c r="F804" s="5"/>
    </row>
    <row r="805">
      <c r="A805" s="13" t="str">
        <f>HYPERLINK("http://www.viralnova.com/people-aging/","http://www.viralnova.com/people-aging/")</f>
        <v>http://www.viralnova.com/people-aging/</v>
      </c>
      <c r="B805" s="5"/>
      <c r="C805" s="5"/>
      <c r="D805" s="5"/>
      <c r="E805" s="5"/>
      <c r="F805" s="5"/>
    </row>
    <row r="806">
      <c r="A806" s="13" t="str">
        <f>HYPERLINK("http://www.viralnova.com/gandhis-letter-hitler/","http://www.viralnova.com/gandhis-letter-hitler/")</f>
        <v>http://www.viralnova.com/gandhis-letter-hitler/</v>
      </c>
      <c r="B806" s="5"/>
      <c r="C806" s="5"/>
      <c r="D806" s="5"/>
      <c r="E806" s="5"/>
      <c r="F806" s="5"/>
    </row>
    <row r="807">
      <c r="A807" s="13" t="str">
        <f>HYPERLINK("http://www.viralnova.com/going-inside-the-largest-cave-on-the-planet-is-an-epic-experience-this-is-awesome/","http://www.viralnova.com/going-inside-the-largest-cave-on-the-planet-is-an-epic-experience-this-is-awesome/")</f>
        <v>http://www.viralnova.com/going-inside-the-largest-cave-on-the-planet-is-an-epic-experience-this-is-awesome/</v>
      </c>
      <c r="B807" s="5"/>
      <c r="C807" s="5"/>
      <c r="D807" s="5"/>
      <c r="E807" s="5"/>
      <c r="F807" s="5"/>
    </row>
    <row r="808">
      <c r="A808" s="13" t="str">
        <f>HYPERLINK("http://www.viralnova.com/golden-retriever-overload/","http://www.viralnova.com/golden-retriever-overload/")</f>
        <v>http://www.viralnova.com/golden-retriever-overload/</v>
      </c>
      <c r="B808" s="5"/>
      <c r="C808" s="5"/>
      <c r="D808" s="5"/>
      <c r="E808" s="5"/>
      <c r="F808" s="5"/>
    </row>
    <row r="809">
      <c r="A809" s="13" t="str">
        <f>HYPERLINK("http://www.viralnova.com/graphic-designer-daughter/","http://www.viralnova.com/graphic-designer-daughter/")</f>
        <v>http://www.viralnova.com/graphic-designer-daughter/</v>
      </c>
      <c r="B809" s="5"/>
      <c r="C809" s="5"/>
      <c r="D809" s="5"/>
      <c r="E809" s="5"/>
      <c r="F809" s="5"/>
    </row>
    <row r="810">
      <c r="A810" s="13" t="str">
        <f>HYPERLINK("http://www.viralnova.com/grieving-widow-husband-ashes/","http://www.viralnova.com/grieving-widow-husband-ashes/")</f>
        <v>http://www.viralnova.com/grieving-widow-husband-ashes/</v>
      </c>
      <c r="B810" s="5"/>
      <c r="C810" s="5"/>
      <c r="D810" s="5"/>
      <c r="E810" s="5"/>
      <c r="F810" s="5"/>
    </row>
    <row r="811">
      <c r="A811" s="13" t="str">
        <f>HYPERLINK("http://www.viralnova.com/best-pictures-2013/","http://www.viralnova.com/best-pictures-2013/")</f>
        <v>http://www.viralnova.com/best-pictures-2013/</v>
      </c>
      <c r="B811" s="5"/>
      <c r="C811" s="5"/>
      <c r="D811" s="5"/>
      <c r="E811" s="5"/>
      <c r="F811" s="5"/>
    </row>
    <row r="812">
      <c r="A812" s="13" t="str">
        <f>HYPERLINK("http://www.viralnova.com/former-owner/","http://www.viralnova.com/former-owner/")</f>
        <v>http://www.viralnova.com/former-owner/</v>
      </c>
      <c r="B812" s="5"/>
      <c r="C812" s="5"/>
      <c r="D812" s="5"/>
      <c r="E812" s="5"/>
      <c r="F812" s="5"/>
    </row>
    <row r="813">
      <c r="A813" s="13" t="str">
        <f>HYPERLINK("http://www.viralnova.com/hateful-letter-autistic-son/","http://www.viralnova.com/hateful-letter-autistic-son/")</f>
        <v>http://www.viralnova.com/hateful-letter-autistic-son/</v>
      </c>
      <c r="B813" s="5"/>
      <c r="C813" s="5"/>
      <c r="D813" s="5"/>
      <c r="E813" s="5"/>
      <c r="F813" s="5"/>
    </row>
    <row r="814">
      <c r="A814" s="13" t="str">
        <f>HYPERLINK("http://www.viralnova.com/hard-to-open-gifts/","http://www.viralnova.com/hard-to-open-gifts/")</f>
        <v>http://www.viralnova.com/hard-to-open-gifts/</v>
      </c>
      <c r="B814" s="5"/>
      <c r="C814" s="5"/>
      <c r="D814" s="5"/>
      <c r="E814" s="5"/>
      <c r="F814" s="5"/>
    </row>
    <row r="815">
      <c r="A815" s="13" t="str">
        <f>HYPERLINK("http://www.viralnova.com/rubble-dog/","http://www.viralnova.com/rubble-dog/")</f>
        <v>http://www.viralnova.com/rubble-dog/</v>
      </c>
      <c r="B815" s="5"/>
      <c r="C815" s="5"/>
      <c r="D815" s="5"/>
      <c r="E815" s="5"/>
      <c r="F815" s="5"/>
    </row>
    <row r="816">
      <c r="A816" s="13" t="str">
        <f>HYPERLINK("http://www.viralnova.com/rooftop-photos/","http://www.viralnova.com/rooftop-photos/")</f>
        <v>http://www.viralnova.com/rooftop-photos/</v>
      </c>
      <c r="B816" s="5"/>
      <c r="C816" s="5"/>
      <c r="D816" s="5"/>
      <c r="E816" s="5"/>
      <c r="F816" s="5"/>
    </row>
    <row r="817">
      <c r="A817" s="13" t="str">
        <f>HYPERLINK("http://www.viralnova.com/trespassing-photos/","http://www.viralnova.com/trespassing-photos/")</f>
        <v>http://www.viralnova.com/trespassing-photos/</v>
      </c>
      <c r="B817" s="5"/>
      <c r="C817" s="5"/>
      <c r="D817" s="5"/>
      <c r="E817" s="5"/>
      <c r="F817" s="5"/>
    </row>
    <row r="818">
      <c r="A818" s="13" t="str">
        <f>HYPERLINK("http://www.viralnova.com/dog-sitter-attack/","http://www.viralnova.com/dog-sitter-attack/")</f>
        <v>http://www.viralnova.com/dog-sitter-attack/</v>
      </c>
      <c r="B818" s="5"/>
      <c r="C818" s="5"/>
      <c r="D818" s="5"/>
      <c r="E818" s="5"/>
      <c r="F818" s="5"/>
    </row>
    <row r="819">
      <c r="A819" s="13" t="str">
        <f>HYPERLINK("http://www.viralnova.com/creepy-house-explored/","http://www.viralnova.com/creepy-house-explored/")</f>
        <v>http://www.viralnova.com/creepy-house-explored/</v>
      </c>
      <c r="B819" s="5"/>
      <c r="C819" s="5"/>
      <c r="D819" s="5"/>
      <c r="E819" s="5"/>
      <c r="F819" s="5"/>
    </row>
    <row r="820">
      <c r="A820" s="13" t="str">
        <f>HYPERLINK("http://www.viralnova.com/grandma-ipad/","http://www.viralnova.com/grandma-ipad/")</f>
        <v>http://www.viralnova.com/grandma-ipad/</v>
      </c>
      <c r="B820" s="5"/>
      <c r="C820" s="5"/>
      <c r="D820" s="5"/>
      <c r="E820" s="5"/>
      <c r="F820" s="5"/>
    </row>
    <row r="821">
      <c r="A821" s="13" t="str">
        <f>HYPERLINK("http://www.viralnova.com/father-dies/","http://www.viralnova.com/father-dies/")</f>
        <v>http://www.viralnova.com/father-dies/</v>
      </c>
      <c r="B821" s="5"/>
      <c r="C821" s="5"/>
      <c r="D821" s="5"/>
      <c r="E821" s="5"/>
      <c r="F821" s="5"/>
    </row>
    <row r="822">
      <c r="A822" s="13" t="str">
        <f>HYPERLINK("http://www.viralnova.com/puppy-survives/","http://www.viralnova.com/puppy-survives/")</f>
        <v>http://www.viralnova.com/puppy-survives/</v>
      </c>
      <c r="B822" s="5"/>
      <c r="C822" s="5"/>
      <c r="D822" s="5"/>
      <c r="E822" s="5"/>
      <c r="F822" s="5"/>
    </row>
    <row r="823">
      <c r="A823" s="13" t="str">
        <f>HYPERLINK("http://www.viralnova.com/son-committed-suicide/","http://www.viralnova.com/son-committed-suicide/")</f>
        <v>http://www.viralnova.com/son-committed-suicide/</v>
      </c>
      <c r="B823" s="5"/>
      <c r="C823" s="5"/>
      <c r="D823" s="5"/>
      <c r="E823" s="5"/>
      <c r="F823" s="5"/>
    </row>
    <row r="824">
      <c r="A824" s="13" t="str">
        <f>HYPERLINK("http://www.viralnova.com/office-prank/","http://www.viralnova.com/office-prank/")</f>
        <v>http://www.viralnova.com/office-prank/</v>
      </c>
      <c r="B824" s="5"/>
      <c r="C824" s="5"/>
      <c r="D824" s="5"/>
      <c r="E824" s="5"/>
      <c r="F824" s="5"/>
    </row>
    <row r="825">
      <c r="A825" s="13" t="str">
        <f>HYPERLINK("http://www.viralnova.com/abortionist-poem/","http://www.viralnova.com/abortionist-poem/")</f>
        <v>http://www.viralnova.com/abortionist-poem/</v>
      </c>
      <c r="B825" s="5"/>
      <c r="C825" s="5"/>
      <c r="D825" s="5"/>
      <c r="E825" s="5"/>
      <c r="F825" s="5"/>
    </row>
    <row r="826">
      <c r="A826" s="13" t="str">
        <f>HYPERLINK("http://www.viralnova.com/15-year-old-suicide/","http://www.viralnova.com/15-year-old-suicide/")</f>
        <v>http://www.viralnova.com/15-year-old-suicide/</v>
      </c>
      <c r="B826" s="5"/>
      <c r="C826" s="5"/>
      <c r="D826" s="5"/>
      <c r="E826" s="5"/>
      <c r="F826" s="5"/>
    </row>
    <row r="827">
      <c r="A827" s="13" t="str">
        <f>HYPERLINK("http://www.viralnova.com/punched-clerk/","http://www.viralnova.com/punched-clerk/")</f>
        <v>http://www.viralnova.com/punched-clerk/</v>
      </c>
      <c r="B827" s="5"/>
      <c r="C827" s="5"/>
      <c r="D827" s="5"/>
      <c r="E827" s="5"/>
      <c r="F827" s="5"/>
    </row>
    <row r="828">
      <c r="A828" s="13" t="str">
        <f>HYPERLINK("http://www.viralnova.com/marriage-story/","http://www.viralnova.com/marriage-story/")</f>
        <v>http://www.viralnova.com/marriage-story/</v>
      </c>
      <c r="B828" s="5"/>
      <c r="C828" s="5"/>
      <c r="D828" s="5"/>
      <c r="E828" s="5"/>
      <c r="F828" s="5"/>
    </row>
    <row r="829">
      <c r="A829" s="13" t="str">
        <f>HYPERLINK("http://www.viralnova.com/abort-baby-with-down-syndrome/","http://www.viralnova.com/abort-baby-with-down-syndrome/")</f>
        <v>http://www.viralnova.com/abort-baby-with-down-syndrome/</v>
      </c>
      <c r="B829" s="5"/>
      <c r="C829" s="5"/>
      <c r="D829" s="5"/>
      <c r="E829" s="5"/>
      <c r="F829" s="5"/>
    </row>
    <row r="830">
      <c r="A830" s="13" t="str">
        <f>HYPERLINK("http://www.viralnova.com/urban-explorer/","http://www.viralnova.com/urban-explorer/")</f>
        <v>http://www.viralnova.com/urban-explorer/</v>
      </c>
      <c r="B830" s="5"/>
      <c r="C830" s="5"/>
      <c r="D830" s="5"/>
      <c r="E830" s="5"/>
      <c r="F830" s="5"/>
    </row>
    <row r="831">
      <c r="A831" s="13" t="str">
        <f>HYPERLINK("http://www.viralnova.com/found-freezing/","http://www.viralnova.com/found-freezing/")</f>
        <v>http://www.viralnova.com/found-freezing/</v>
      </c>
      <c r="B831" s="5"/>
      <c r="C831" s="5"/>
      <c r="D831" s="5"/>
      <c r="E831" s="5"/>
      <c r="F831" s="5"/>
    </row>
    <row r="832">
      <c r="A832" s="13" t="str">
        <f>HYPERLINK("http://www.viralnova.com/muslim-found-jesus/","http://www.viralnova.com/muslim-found-jesus/")</f>
        <v>http://www.viralnova.com/muslim-found-jesus/</v>
      </c>
      <c r="B832" s="5"/>
      <c r="C832" s="5"/>
      <c r="D832" s="5"/>
      <c r="E832" s="5"/>
      <c r="F832" s="5"/>
    </row>
    <row r="833">
      <c r="A833" s="13" t="str">
        <f>HYPERLINK("http://www.viralnova.com/hes-the-only-white-guy-in-his-neighborhood-what-happened-shows-why-racism-is-ignorant/","http://www.viralnova.com/hes-the-only-white-guy-in-his-neighborhood-what-happened-shows-why-racism-is-ignorant/")</f>
        <v>http://www.viralnova.com/hes-the-only-white-guy-in-his-neighborhood-what-happened-shows-why-racism-is-ignorant/</v>
      </c>
      <c r="B833" s="5"/>
      <c r="C833" s="5"/>
      <c r="D833" s="5"/>
      <c r="E833" s="5"/>
      <c r="F833" s="5"/>
    </row>
    <row r="834">
      <c r="A834" s="13" t="str">
        <f>HYPERLINK("http://www.viralnova.com/heartwarming-photo-marine-amputee/","http://www.viralnova.com/heartwarming-photo-marine-amputee/")</f>
        <v>http://www.viralnova.com/heartwarming-photo-marine-amputee/</v>
      </c>
      <c r="B834" s="5"/>
      <c r="C834" s="5"/>
      <c r="D834" s="5"/>
      <c r="E834" s="5"/>
      <c r="F834" s="5"/>
    </row>
    <row r="835">
      <c r="A835" s="13" t="str">
        <f>HYPERLINK("http://www.viralnova.com/found-a-box/","http://www.viralnova.com/found-a-box/")</f>
        <v>http://www.viralnova.com/found-a-box/</v>
      </c>
      <c r="B835" s="5"/>
      <c r="C835" s="5"/>
      <c r="D835" s="5"/>
      <c r="E835" s="5"/>
      <c r="F835" s="5"/>
    </row>
    <row r="836">
      <c r="A836" s="13" t="str">
        <f>HYPERLINK("http://www.viralnova.com/war-widow-grieves/","http://www.viralnova.com/war-widow-grieves/")</f>
        <v>http://www.viralnova.com/war-widow-grieves/</v>
      </c>
      <c r="B836" s="5"/>
      <c r="C836" s="5"/>
      <c r="D836" s="5"/>
      <c r="E836" s="5"/>
      <c r="F836" s="5"/>
    </row>
    <row r="837">
      <c r="A837" s="13" t="str">
        <f>HYPERLINK("http://www.viralnova.com/dying-mother-gift/","http://www.viralnova.com/dying-mother-gift/")</f>
        <v>http://www.viralnova.com/dying-mother-gift/</v>
      </c>
      <c r="B837" s="5"/>
      <c r="C837" s="5"/>
      <c r="D837" s="5"/>
      <c r="E837" s="5"/>
      <c r="F837" s="5"/>
    </row>
    <row r="838">
      <c r="A838" s="13" t="str">
        <f>HYPERLINK("http://www.viralnova.com/10-perfectly-timed-pictures/","http://www.viralnova.com/10-perfectly-timed-pictures/")</f>
        <v>http://www.viralnova.com/10-perfectly-timed-pictures/</v>
      </c>
      <c r="B838" s="5"/>
      <c r="C838" s="5"/>
      <c r="D838" s="5"/>
      <c r="E838" s="5"/>
      <c r="F838" s="5"/>
    </row>
    <row r="839">
      <c r="A839" s="13" t="str">
        <f>HYPERLINK("http://www.viralnova.com/amazing-animal-facts/","http://www.viralnova.com/amazing-animal-facts/")</f>
        <v>http://www.viralnova.com/amazing-animal-facts/</v>
      </c>
      <c r="B839" s="5"/>
      <c r="C839" s="5"/>
      <c r="D839" s="5"/>
      <c r="E839" s="5"/>
      <c r="F839" s="5"/>
    </row>
    <row r="840">
      <c r="A840" s="13" t="str">
        <f>HYPERLINK("http://www.viralnova.com/alternative-laptop-uses/","http://www.viralnova.com/alternative-laptop-uses/")</f>
        <v>http://www.viralnova.com/alternative-laptop-uses/</v>
      </c>
      <c r="B840" s="5"/>
      <c r="C840" s="5"/>
      <c r="D840" s="5"/>
      <c r="E840" s="5"/>
      <c r="F840" s="5"/>
    </row>
    <row r="841">
      <c r="A841" s="13" t="str">
        <f>HYPERLINK("http://www.viralnova.com/here-are-12-unborn-animals-in-the-womb-theyre-absolutely-beautiful-especially-the-dolphin/","http://www.viralnova.com/here-are-12-unborn-animals-in-the-womb-theyre-absolutely-beautiful-especially-the-dolphin/")</f>
        <v>http://www.viralnova.com/here-are-12-unborn-animals-in-the-womb-theyre-absolutely-beautiful-especially-the-dolphin/</v>
      </c>
      <c r="B841" s="5"/>
      <c r="C841" s="5"/>
      <c r="D841" s="5"/>
      <c r="E841" s="5"/>
      <c r="F841" s="5"/>
    </row>
    <row r="842">
      <c r="A842" s="13" t="str">
        <f>HYPERLINK("http://www.viralnova.com/china-wal-mart/","http://www.viralnova.com/china-wal-mart/")</f>
        <v>http://www.viralnova.com/china-wal-mart/</v>
      </c>
      <c r="B842" s="5"/>
      <c r="C842" s="5"/>
      <c r="D842" s="5"/>
      <c r="E842" s="5"/>
      <c r="F842" s="5"/>
    </row>
    <row r="843">
      <c r="A843" s="13" t="str">
        <f>HYPERLINK("http://www.viralnova.com/awesome-origami/","http://www.viralnova.com/awesome-origami/")</f>
        <v>http://www.viralnova.com/awesome-origami/</v>
      </c>
      <c r="B843" s="5"/>
      <c r="C843" s="5"/>
      <c r="D843" s="5"/>
      <c r="E843" s="5"/>
      <c r="F843" s="5"/>
    </row>
    <row r="844">
      <c r="A844" s="13" t="str">
        <f>HYPERLINK("http://www.viralnova.com/hidden-animals/","http://www.viralnova.com/hidden-animals/")</f>
        <v>http://www.viralnova.com/hidden-animals/</v>
      </c>
      <c r="B844" s="5"/>
      <c r="C844" s="5"/>
      <c r="D844" s="5"/>
      <c r="E844" s="5"/>
      <c r="F844" s="5"/>
    </row>
    <row r="845">
      <c r="A845" s="13" t="str">
        <f>HYPERLINK("http://www.viralnova.com/unique-animals/","http://www.viralnova.com/unique-animals/")</f>
        <v>http://www.viralnova.com/unique-animals/</v>
      </c>
      <c r="B845" s="5"/>
      <c r="C845" s="5"/>
      <c r="D845" s="5"/>
      <c r="E845" s="5"/>
      <c r="F845" s="5"/>
    </row>
    <row r="846">
      <c r="A846" s="13" t="str">
        <f>HYPERLINK("http://www.viralnova.com/here-are-20-unbelievable-places-you-would-swear-arent-real-but-they-are/","http://www.viralnova.com/here-are-20-unbelievable-places-you-would-swear-arent-real-but-they-are/")</f>
        <v>http://www.viralnova.com/here-are-20-unbelievable-places-you-would-swear-arent-real-but-they-are/</v>
      </c>
      <c r="B846" s="5"/>
      <c r="C846" s="5"/>
      <c r="D846" s="5"/>
      <c r="E846" s="5"/>
      <c r="F846" s="5"/>
    </row>
    <row r="847">
      <c r="A847" s="13" t="str">
        <f>HYPERLINK("http://www.viralnova.com/dog-breeds/","http://www.viralnova.com/dog-breeds/")</f>
        <v>http://www.viralnova.com/dog-breeds/</v>
      </c>
      <c r="B847" s="5"/>
      <c r="C847" s="5"/>
      <c r="D847" s="5"/>
      <c r="E847" s="5"/>
      <c r="F847" s="5"/>
    </row>
    <row r="848">
      <c r="A848" s="13" t="str">
        <f>HYPERLINK("http://www.viralnova.com/22-unknown-animals/","http://www.viralnova.com/22-unknown-animals/")</f>
        <v>http://www.viralnova.com/22-unknown-animals/</v>
      </c>
      <c r="B848" s="5"/>
      <c r="C848" s="5"/>
      <c r="D848" s="5"/>
      <c r="E848" s="5"/>
      <c r="F848" s="5"/>
    </row>
    <row r="849">
      <c r="A849" s="13" t="str">
        <f>HYPERLINK("http://www.viralnova.com/25-awesome-moments/","http://www.viralnova.com/25-awesome-moments/")</f>
        <v>http://www.viralnova.com/25-awesome-moments/</v>
      </c>
      <c r="B849" s="5"/>
      <c r="C849" s="5"/>
      <c r="D849" s="5"/>
      <c r="E849" s="5"/>
      <c r="F849" s="5"/>
    </row>
    <row r="850">
      <c r="A850" s="13" t="str">
        <f>HYPERLINK("http://www.viralnova.com/young-famous-people/","http://www.viralnova.com/young-famous-people/")</f>
        <v>http://www.viralnova.com/young-famous-people/</v>
      </c>
      <c r="B850" s="5"/>
      <c r="C850" s="5"/>
      <c r="D850" s="5"/>
      <c r="E850" s="5"/>
      <c r="F850" s="5"/>
    </row>
    <row r="851">
      <c r="A851" s="13" t="str">
        <f>HYPERLINK("http://www.viralnova.com/perfect-pictures/","http://www.viralnova.com/perfect-pictures/")</f>
        <v>http://www.viralnova.com/perfect-pictures/</v>
      </c>
      <c r="B851" s="5"/>
      <c r="C851" s="5"/>
      <c r="D851" s="5"/>
      <c r="E851" s="5"/>
      <c r="F851" s="5"/>
    </row>
    <row r="852">
      <c r="A852" s="13" t="str">
        <f>HYPERLINK("http://www.viralnova.com/best-comebacks/","http://www.viralnova.com/best-comebacks/")</f>
        <v>http://www.viralnova.com/best-comebacks/</v>
      </c>
      <c r="B852" s="5"/>
      <c r="C852" s="5"/>
      <c r="D852" s="5"/>
      <c r="E852" s="5"/>
      <c r="F852" s="5"/>
    </row>
    <row r="853">
      <c r="A853" s="13" t="str">
        <f>HYPERLINK("http://www.viralnova.com/expensive-every-day-items/","http://www.viralnova.com/expensive-every-day-items/")</f>
        <v>http://www.viralnova.com/expensive-every-day-items/</v>
      </c>
      <c r="B853" s="5"/>
      <c r="C853" s="5"/>
      <c r="D853" s="5"/>
      <c r="E853" s="5"/>
      <c r="F853" s="5"/>
    </row>
    <row r="854">
      <c r="A854" s="13" t="str">
        <f>HYPERLINK("http://www.viralnova.com/ridiculous-questions/","http://www.viralnova.com/ridiculous-questions/")</f>
        <v>http://www.viralnova.com/ridiculous-questions/</v>
      </c>
      <c r="B854" s="5"/>
      <c r="C854" s="5"/>
      <c r="D854" s="5"/>
      <c r="E854" s="5"/>
      <c r="F854" s="5"/>
    </row>
    <row r="855">
      <c r="A855" s="13" t="str">
        <f>HYPERLINK("http://www.viralnova.com/smallest-animals-in-the-world/","http://www.viralnova.com/smallest-animals-in-the-world/")</f>
        <v>http://www.viralnova.com/smallest-animals-in-the-world/</v>
      </c>
      <c r="B855" s="5"/>
      <c r="C855" s="5"/>
      <c r="D855" s="5"/>
      <c r="E855" s="5"/>
      <c r="F855" s="5"/>
    </row>
    <row r="856">
      <c r="A856" s="13" t="str">
        <f>HYPERLINK("http://www.viralnova.com/25-creepiest-places/","http://www.viralnova.com/25-creepiest-places/")</f>
        <v>http://www.viralnova.com/25-creepiest-places/</v>
      </c>
      <c r="B856" s="5"/>
      <c r="C856" s="5"/>
      <c r="D856" s="5"/>
      <c r="E856" s="5"/>
      <c r="F856" s="5"/>
    </row>
    <row r="857">
      <c r="A857" s="13" t="str">
        <f>HYPERLINK("http://www.viralnova.com/dumb-drunk-people/","http://www.viralnova.com/dumb-drunk-people/")</f>
        <v>http://www.viralnova.com/dumb-drunk-people/</v>
      </c>
      <c r="B857" s="5"/>
      <c r="C857" s="5"/>
      <c r="D857" s="5"/>
      <c r="E857" s="5"/>
      <c r="F857" s="5"/>
    </row>
    <row r="858">
      <c r="A858" s="13" t="str">
        <f>HYPERLINK("http://www.viralnova.com/too-adorable/","http://www.viralnova.com/too-adorable/")</f>
        <v>http://www.viralnova.com/too-adorable/</v>
      </c>
      <c r="B858" s="5"/>
      <c r="C858" s="5"/>
      <c r="D858" s="5"/>
      <c r="E858" s="5"/>
      <c r="F858" s="5"/>
    </row>
    <row r="859">
      <c r="A859" s="13" t="str">
        <f>HYPERLINK("http://www.viralnova.com/30-awesome-photos/","http://www.viralnova.com/30-awesome-photos/")</f>
        <v>http://www.viralnova.com/30-awesome-photos/</v>
      </c>
      <c r="B859" s="5"/>
      <c r="C859" s="5"/>
      <c r="D859" s="5"/>
      <c r="E859" s="5"/>
      <c r="F859" s="5"/>
    </row>
    <row r="860">
      <c r="A860" s="13" t="str">
        <f>HYPERLINK("http://www.viralnova.com/inmate-last-words/","http://www.viralnova.com/inmate-last-words/")</f>
        <v>http://www.viralnova.com/inmate-last-words/</v>
      </c>
      <c r="B860" s="5"/>
      <c r="C860" s="5"/>
      <c r="D860" s="5"/>
      <c r="E860" s="5"/>
      <c r="F860" s="5"/>
    </row>
    <row r="861">
      <c r="A861" s="13" t="str">
        <f>HYPERLINK("http://www.viralnova.com/animals-that-kill-humans/","http://www.viralnova.com/animals-that-kill-humans/")</f>
        <v>http://www.viralnova.com/animals-that-kill-humans/</v>
      </c>
      <c r="B861" s="5"/>
      <c r="C861" s="5"/>
      <c r="D861" s="5"/>
      <c r="E861" s="5"/>
      <c r="F861" s="5"/>
    </row>
    <row r="862">
      <c r="A862" s="13" t="str">
        <f>HYPERLINK("http://www.viralnova.com/regret-when-older/","http://www.viralnova.com/regret-when-older/")</f>
        <v>http://www.viralnova.com/regret-when-older/</v>
      </c>
      <c r="B862" s="5"/>
      <c r="C862" s="5"/>
      <c r="D862" s="5"/>
      <c r="E862" s="5"/>
      <c r="F862" s="5"/>
    </row>
    <row r="863">
      <c r="A863" s="13" t="str">
        <f>HYPERLINK("http://www.viralnova.com/shocking-banned-ads/","http://www.viralnova.com/shocking-banned-ads/")</f>
        <v>http://www.viralnova.com/shocking-banned-ads/</v>
      </c>
      <c r="B863" s="5"/>
      <c r="C863" s="5"/>
      <c r="D863" s="5"/>
      <c r="E863" s="5"/>
      <c r="F863" s="5"/>
    </row>
    <row r="864">
      <c r="A864" s="13" t="str">
        <f>HYPERLINK("http://www.viralnova.com/cats-are-jerks/","http://www.viralnova.com/cats-are-jerks/")</f>
        <v>http://www.viralnova.com/cats-are-jerks/</v>
      </c>
      <c r="B864" s="5"/>
      <c r="C864" s="5"/>
      <c r="D864" s="5"/>
      <c r="E864" s="5"/>
      <c r="F864" s="5"/>
    </row>
    <row r="865">
      <c r="A865" s="13" t="str">
        <f>HYPERLINK("http://www.viralnova.com/heres-how-27-famous-people-aged-over-the-years-number-6-what-happened-there/","http://www.viralnova.com/heres-how-27-famous-people-aged-over-the-years-number-6-what-happened-there/")</f>
        <v>http://www.viralnova.com/heres-how-27-famous-people-aged-over-the-years-number-6-what-happened-there/</v>
      </c>
      <c r="B865" s="5"/>
      <c r="C865" s="5"/>
      <c r="D865" s="5"/>
      <c r="E865" s="5"/>
      <c r="F865" s="5"/>
    </row>
    <row r="866">
      <c r="A866" s="13" t="str">
        <f>HYPERLINK("http://www.viralnova.com/old-dog-ramps/","http://www.viralnova.com/old-dog-ramps/")</f>
        <v>http://www.viralnova.com/old-dog-ramps/</v>
      </c>
      <c r="B866" s="5"/>
      <c r="C866" s="5"/>
      <c r="D866" s="5"/>
      <c r="E866" s="5"/>
      <c r="F866" s="5"/>
    </row>
    <row r="867">
      <c r="A867" s="13" t="str">
        <f>HYPERLINK("http://www.viralnova.com/secret-santa-exchange/","http://www.viralnova.com/secret-santa-exchange/")</f>
        <v>http://www.viralnova.com/secret-santa-exchange/</v>
      </c>
      <c r="B867" s="5"/>
      <c r="C867" s="5"/>
      <c r="D867" s="5"/>
      <c r="E867" s="5"/>
      <c r="F867" s="5"/>
    </row>
    <row r="868">
      <c r="A868" s="13" t="str">
        <f>HYPERLINK("http://www.viralnova.com/tasteless-selfie/","http://www.viralnova.com/tasteless-selfie/")</f>
        <v>http://www.viralnova.com/tasteless-selfie/</v>
      </c>
      <c r="B868" s="5"/>
      <c r="C868" s="5"/>
      <c r="D868" s="5"/>
      <c r="E868" s="5"/>
      <c r="F868" s="5"/>
    </row>
    <row r="869">
      <c r="A869" s="13" t="str">
        <f>HYPERLINK("http://www.viralnova.com/abandoned-school/","http://www.viralnova.com/abandoned-school/")</f>
        <v>http://www.viralnova.com/abandoned-school/</v>
      </c>
      <c r="B869" s="5"/>
      <c r="C869" s="5"/>
      <c r="D869" s="5"/>
      <c r="E869" s="5"/>
      <c r="F869" s="5"/>
    </row>
    <row r="870">
      <c r="A870" s="13" t="str">
        <f>HYPERLINK("http://www.viralnova.com/owl-research/","http://www.viralnova.com/owl-research/")</f>
        <v>http://www.viralnova.com/owl-research/</v>
      </c>
      <c r="B870" s="5"/>
      <c r="C870" s="5"/>
      <c r="D870" s="5"/>
      <c r="E870" s="5"/>
      <c r="F870" s="5"/>
    </row>
    <row r="871">
      <c r="A871" s="13" t="str">
        <f>HYPERLINK("http://www.viralnova.com/excited-dogs/","http://www.viralnova.com/excited-dogs/")</f>
        <v>http://www.viralnova.com/excited-dogs/</v>
      </c>
      <c r="B871" s="5"/>
      <c r="C871" s="5"/>
      <c r="D871" s="5"/>
      <c r="E871" s="5"/>
      <c r="F871" s="5"/>
    </row>
    <row r="872">
      <c r="A872" s="13" t="str">
        <f>HYPERLINK("http://www.viralnova.com/hero-boyfriend-is-slain/","http://www.viralnova.com/hero-boyfriend-is-slain/")</f>
        <v>http://www.viralnova.com/hero-boyfriend-is-slain/</v>
      </c>
      <c r="B872" s="5"/>
      <c r="C872" s="5"/>
      <c r="D872" s="5"/>
      <c r="E872" s="5"/>
      <c r="F872" s="5"/>
    </row>
    <row r="873">
      <c r="A873" s="13" t="str">
        <f>HYPERLINK("http://www.viralnova.com/hero-dog-saves-baby/","http://www.viralnova.com/hero-dog-saves-baby/")</f>
        <v>http://www.viralnova.com/hero-dog-saves-baby/</v>
      </c>
      <c r="B873" s="5"/>
      <c r="C873" s="5"/>
      <c r="D873" s="5"/>
      <c r="E873" s="5"/>
      <c r="F873" s="5"/>
    </row>
    <row r="874">
      <c r="A874" s="13" t="str">
        <f>HYPERLINK("http://www.viralnova.com/hero-rescues-owl/","http://www.viralnova.com/hero-rescues-owl/")</f>
        <v>http://www.viralnova.com/hero-rescues-owl/</v>
      </c>
      <c r="B874" s="5"/>
      <c r="C874" s="5"/>
      <c r="D874" s="5"/>
      <c r="E874" s="5"/>
      <c r="F874" s="5"/>
    </row>
    <row r="875">
      <c r="A875" s="13" t="str">
        <f>HYPERLINK("http://www.viralnova.com/girl-rescues-bike/","http://www.viralnova.com/girl-rescues-bike/")</f>
        <v>http://www.viralnova.com/girl-rescues-bike/</v>
      </c>
      <c r="B875" s="5"/>
      <c r="C875" s="5"/>
      <c r="D875" s="5"/>
      <c r="E875" s="5"/>
      <c r="F875" s="5"/>
    </row>
    <row r="876">
      <c r="A876" s="13" t="str">
        <f>HYPERLINK("http://www.viralnova.com/beautiful-model/","http://www.viralnova.com/beautiful-model/")</f>
        <v>http://www.viralnova.com/beautiful-model/</v>
      </c>
      <c r="B876" s="5"/>
      <c r="C876" s="5"/>
      <c r="D876" s="5"/>
      <c r="E876" s="5"/>
      <c r="F876" s="5"/>
    </row>
    <row r="877">
      <c r="A877" s="13" t="str">
        <f>HYPERLINK("http://www.viralnova.com/flamingo-colony/","http://www.viralnova.com/flamingo-colony/")</f>
        <v>http://www.viralnova.com/flamingo-colony/</v>
      </c>
      <c r="B877" s="5"/>
      <c r="C877" s="5"/>
      <c r="D877" s="5"/>
      <c r="E877" s="5"/>
      <c r="F877" s="5"/>
    </row>
    <row r="878">
      <c r="A878" s="13" t="str">
        <f>HYPERLINK("http://www.viralnova.com/red-crab-migration/","http://www.viralnova.com/red-crab-migration/")</f>
        <v>http://www.viralnova.com/red-crab-migration/</v>
      </c>
      <c r="B878" s="5"/>
      <c r="C878" s="5"/>
      <c r="D878" s="5"/>
      <c r="E878" s="5"/>
      <c r="F878" s="5"/>
    </row>
    <row r="879">
      <c r="A879" s="13" t="str">
        <f>HYPERLINK("http://www.viralnova.com/paralyzed-surgeon/","http://www.viralnova.com/paralyzed-surgeon/")</f>
        <v>http://www.viralnova.com/paralyzed-surgeon/</v>
      </c>
      <c r="B879" s="5"/>
      <c r="C879" s="5"/>
      <c r="D879" s="5"/>
      <c r="E879" s="5"/>
      <c r="F879" s="5"/>
    </row>
    <row r="880">
      <c r="A880" s="13" t="str">
        <f>HYPERLINK("http://www.viralnova.com/bully-revenge/","http://www.viralnova.com/bully-revenge/")</f>
        <v>http://www.viralnova.com/bully-revenge/</v>
      </c>
      <c r="B880" s="5"/>
      <c r="C880" s="5"/>
      <c r="D880" s="5"/>
      <c r="E880" s="5"/>
      <c r="F880" s="5"/>
    </row>
    <row r="881">
      <c r="A881" s="13" t="str">
        <f>HYPERLINK("http://www.viralnova.com/his-sons-tried-to-kill-him-but-he-refuses-to-condemn-them/","http://www.viralnova.com/his-sons-tried-to-kill-him-but-he-refuses-to-condemn-them/")</f>
        <v>http://www.viralnova.com/his-sons-tried-to-kill-him-but-he-refuses-to-condemn-them/</v>
      </c>
      <c r="B881" s="5"/>
      <c r="C881" s="5"/>
      <c r="D881" s="5"/>
      <c r="E881" s="5"/>
      <c r="F881" s="5"/>
    </row>
    <row r="882">
      <c r="A882" s="13" t="str">
        <f>HYPERLINK("http://www.viralnova.com/his-wife-finally-gave-in-and-let-him-build-this-the-basement-will-never-be-the-same-again/","http://www.viralnova.com/his-wife-finally-gave-in-and-let-him-build-this-the-basement-will-never-be-the-same-again/")</f>
        <v>http://www.viralnova.com/his-wife-finally-gave-in-and-let-him-build-this-the-basement-will-never-be-the-same-again/</v>
      </c>
      <c r="B882" s="5"/>
      <c r="C882" s="5"/>
      <c r="D882" s="5"/>
      <c r="E882" s="5"/>
      <c r="F882" s="5"/>
    </row>
    <row r="883">
      <c r="A883" s="13" t="str">
        <f>HYPERLINK("http://www.viralnova.com/best-wife-ever/","http://www.viralnova.com/best-wife-ever/")</f>
        <v>http://www.viralnova.com/best-wife-ever/</v>
      </c>
      <c r="B883" s="5"/>
      <c r="C883" s="5"/>
      <c r="D883" s="5"/>
      <c r="E883" s="5"/>
      <c r="F883" s="5"/>
    </row>
    <row r="884">
      <c r="A884" s="13" t="str">
        <f>HYPERLINK("http://www.viralnova.com/homeless-man-ring/","http://www.viralnova.com/homeless-man-ring/")</f>
        <v>http://www.viralnova.com/homeless-man-ring/</v>
      </c>
      <c r="B884" s="5"/>
      <c r="C884" s="5"/>
      <c r="D884" s="5"/>
      <c r="E884" s="5"/>
      <c r="F884" s="5"/>
    </row>
    <row r="885">
      <c r="A885" s="13" t="str">
        <f>HYPERLINK("http://www.viralnova.com/hospital-dog/","http://www.viralnova.com/hospital-dog/")</f>
        <v>http://www.viralnova.com/hospital-dog/</v>
      </c>
      <c r="B885" s="5"/>
      <c r="C885" s="5"/>
      <c r="D885" s="5"/>
      <c r="E885" s="5"/>
      <c r="F885" s="5"/>
    </row>
    <row r="886">
      <c r="A886" s="13" t="str">
        <f>HYPERLINK("http://www.viralnova.com/abandoned-house-animals/","http://www.viralnova.com/abandoned-house-animals/")</f>
        <v>http://www.viralnova.com/abandoned-house-animals/</v>
      </c>
      <c r="B886" s="5"/>
      <c r="C886" s="5"/>
      <c r="D886" s="5"/>
      <c r="E886" s="5"/>
      <c r="F886" s="5"/>
    </row>
    <row r="887">
      <c r="A887" s="13" t="str">
        <f>HYPERLINK("http://www.viralnova.com/girl-caught-sexual-predators/","http://www.viralnova.com/girl-caught-sexual-predators/")</f>
        <v>http://www.viralnova.com/girl-caught-sexual-predators/</v>
      </c>
      <c r="B887" s="5"/>
      <c r="C887" s="5"/>
      <c r="D887" s="5"/>
      <c r="E887" s="5"/>
      <c r="F887" s="5"/>
    </row>
    <row r="888">
      <c r="A888" s="13" t="str">
        <f>HYPERLINK("http://www.viralnova.com/dog-rescued-bathed/","http://www.viralnova.com/dog-rescued-bathed/")</f>
        <v>http://www.viralnova.com/dog-rescued-bathed/</v>
      </c>
      <c r="B888" s="5"/>
      <c r="C888" s="5"/>
      <c r="D888" s="5"/>
      <c r="E888" s="5"/>
      <c r="F888" s="5"/>
    </row>
    <row r="889">
      <c r="A889" s="13" t="str">
        <f>HYPERLINK("http://www.viralnova.com/little-sister-goodbye/","http://www.viralnova.com/little-sister-goodbye/")</f>
        <v>http://www.viralnova.com/little-sister-goodbye/</v>
      </c>
      <c r="B889" s="5"/>
      <c r="C889" s="5"/>
      <c r="D889" s="5"/>
      <c r="E889" s="5"/>
      <c r="F889" s="5"/>
    </row>
    <row r="890">
      <c r="A890" s="13" t="str">
        <f>HYPERLINK("http://www.viralnova.com/treehouse/","http://www.viralnova.com/treehouse/")</f>
        <v>http://www.viralnova.com/treehouse/</v>
      </c>
      <c r="B890" s="5"/>
      <c r="C890" s="5"/>
      <c r="D890" s="5"/>
      <c r="E890" s="5"/>
      <c r="F890" s="5"/>
    </row>
    <row r="891">
      <c r="A891" s="13" t="str">
        <f>HYPERLINK("http://www.viralnova.com/justice-for-quinten/","http://www.viralnova.com/justice-for-quinten/")</f>
        <v>http://www.viralnova.com/justice-for-quinten/</v>
      </c>
      <c r="B891" s="5"/>
      <c r="C891" s="5"/>
      <c r="D891" s="5"/>
      <c r="E891" s="5"/>
      <c r="F891" s="5"/>
    </row>
    <row r="892">
      <c r="A892" s="13" t="str">
        <f>HYPERLINK("http://www.viralnova.com/batkid/","http://www.viralnova.com/batkid/")</f>
        <v>http://www.viralnova.com/batkid/</v>
      </c>
      <c r="B892" s="5"/>
      <c r="C892" s="5"/>
      <c r="D892" s="5"/>
      <c r="E892" s="5"/>
      <c r="F892" s="5"/>
    </row>
    <row r="893">
      <c r="A893" s="13" t="str">
        <f>HYPERLINK("http://www.viralnova.com/animal-whisperer/","http://www.viralnova.com/animal-whisperer/")</f>
        <v>http://www.viralnova.com/animal-whisperer/</v>
      </c>
      <c r="B893" s="5"/>
      <c r="C893" s="5"/>
      <c r="D893" s="5"/>
      <c r="E893" s="5"/>
      <c r="F893" s="5"/>
    </row>
    <row r="894">
      <c r="A894" s="13" t="str">
        <f>HYPERLINK("http://www.viralnova.com/never-walk-again/","http://www.viralnova.com/never-walk-again/")</f>
        <v>http://www.viralnova.com/never-walk-again/</v>
      </c>
      <c r="B894" s="5"/>
      <c r="C894" s="5"/>
      <c r="D894" s="5"/>
      <c r="E894" s="5"/>
      <c r="F894" s="5"/>
    </row>
    <row r="895">
      <c r="A895" s="13" t="str">
        <f>HYPERLINK("http://www.viralnova.com/how-does-a-tree-defy-the-laws-of-physics-like-this/","http://www.viralnova.com/how-does-a-tree-defy-the-laws-of-physics-like-this/")</f>
        <v>http://www.viralnova.com/how-does-a-tree-defy-the-laws-of-physics-like-this/</v>
      </c>
      <c r="B895" s="5"/>
      <c r="C895" s="5"/>
      <c r="D895" s="5"/>
      <c r="E895" s="5"/>
      <c r="F895" s="5"/>
    </row>
    <row r="896">
      <c r="A896" s="13" t="str">
        <f>HYPERLINK("http://www.viralnova.com/man-cradles-grandfather/","http://www.viralnova.com/man-cradles-grandfather/")</f>
        <v>http://www.viralnova.com/man-cradles-grandfather/</v>
      </c>
      <c r="B896" s="5"/>
      <c r="C896" s="5"/>
      <c r="D896" s="5"/>
      <c r="E896" s="5"/>
      <c r="F896" s="5"/>
    </row>
    <row r="897">
      <c r="A897" s="13" t="str">
        <f>HYPERLINK("http://www.viralnova.com/man-sits-by-wifes-grave/","http://www.viralnova.com/man-sits-by-wifes-grave/")</f>
        <v>http://www.viralnova.com/man-sits-by-wifes-grave/</v>
      </c>
      <c r="B897" s="5"/>
      <c r="C897" s="5"/>
      <c r="D897" s="5"/>
      <c r="E897" s="5"/>
      <c r="F897" s="5"/>
    </row>
    <row r="898">
      <c r="A898" s="13" t="str">
        <f>HYPERLINK("http://www.viralnova.com/boyfriend-stabs-30-times/","http://www.viralnova.com/boyfriend-stabs-30-times/")</f>
        <v>http://www.viralnova.com/boyfriend-stabs-30-times/</v>
      </c>
      <c r="B898" s="5"/>
      <c r="C898" s="5"/>
      <c r="D898" s="5"/>
      <c r="E898" s="5"/>
      <c r="F898" s="5"/>
    </row>
    <row r="899">
      <c r="A899" s="13" t="str">
        <f>HYPERLINK("http://www.viralnova.com/how-one-guy-is-turning-your-biggest-fear-into-something-truly-special-this-is-awesome/","http://www.viralnova.com/how-one-guy-is-turning-your-biggest-fear-into-something-truly-special-this-is-awesome/")</f>
        <v>http://www.viralnova.com/how-one-guy-is-turning-your-biggest-fear-into-something-truly-special-this-is-awesome/</v>
      </c>
      <c r="B899" s="5"/>
      <c r="C899" s="5"/>
      <c r="D899" s="5"/>
      <c r="E899" s="5"/>
      <c r="F899" s="5"/>
    </row>
    <row r="900">
      <c r="A900" s="13" t="str">
        <f>HYPERLINK("http://www.viralnova.com/boat-dog-save/","http://www.viralnova.com/boat-dog-save/")</f>
        <v>http://www.viralnova.com/boat-dog-save/</v>
      </c>
      <c r="B900" s="5"/>
      <c r="C900" s="5"/>
      <c r="D900" s="5"/>
      <c r="E900" s="5"/>
      <c r="F900" s="5"/>
    </row>
    <row r="901">
      <c r="A901" s="13" t="str">
        <f>HYPERLINK("http://www.viralnova.com/boston-marathon-proposal/","http://www.viralnova.com/boston-marathon-proposal/")</f>
        <v>http://www.viralnova.com/boston-marathon-proposal/</v>
      </c>
      <c r="B901" s="5"/>
      <c r="C901" s="5"/>
      <c r="D901" s="5"/>
      <c r="E901" s="5"/>
      <c r="F901" s="5"/>
    </row>
    <row r="902">
      <c r="A902" s="13" t="str">
        <f>HYPERLINK("http://www.viralnova.com/creative-coffins/","http://www.viralnova.com/creative-coffins/")</f>
        <v>http://www.viralnova.com/creative-coffins/</v>
      </c>
      <c r="B902" s="5"/>
      <c r="C902" s="5"/>
      <c r="D902" s="5"/>
      <c r="E902" s="5"/>
      <c r="F902" s="5"/>
    </row>
    <row r="903">
      <c r="A903" s="13" t="str">
        <f>HYPERLINK("http://www.viralnova.com/terribly-abused-dog/","http://www.viralnova.com/terribly-abused-dog/")</f>
        <v>http://www.viralnova.com/terribly-abused-dog/</v>
      </c>
      <c r="B903" s="5"/>
      <c r="C903" s="5"/>
      <c r="D903" s="5"/>
      <c r="E903" s="5"/>
      <c r="F903" s="5"/>
    </row>
    <row r="904">
      <c r="A904" s="13" t="str">
        <f>HYPERLINK("http://www.viralnova.com/box-fireplace/","http://www.viralnova.com/box-fireplace/")</f>
        <v>http://www.viralnova.com/box-fireplace/</v>
      </c>
      <c r="B904" s="5"/>
      <c r="C904" s="5"/>
      <c r="D904" s="5"/>
      <c r="E904" s="5"/>
      <c r="F904" s="5"/>
    </row>
    <row r="905">
      <c r="A905" s="13" t="str">
        <f>HYPERLINK("http://www.viralnova.com/saved-ducklings-life/","http://www.viralnova.com/saved-ducklings-life/")</f>
        <v>http://www.viralnova.com/saved-ducklings-life/</v>
      </c>
      <c r="B905" s="5"/>
      <c r="C905" s="5"/>
      <c r="D905" s="5"/>
      <c r="E905" s="5"/>
      <c r="F905" s="5"/>
    </row>
    <row r="906">
      <c r="A906" s="13" t="str">
        <f>HYPERLINK("http://www.viralnova.com/battleshots-drinking-game/","http://www.viralnova.com/battleshots-drinking-game/")</f>
        <v>http://www.viralnova.com/battleshots-drinking-game/</v>
      </c>
      <c r="B906" s="5"/>
      <c r="C906" s="5"/>
      <c r="D906" s="5"/>
      <c r="E906" s="5"/>
      <c r="F906" s="5"/>
    </row>
    <row r="907">
      <c r="A907" s="13" t="str">
        <f>HYPERLINK("http://www.viralnova.com/patriot-guard-westboro/","http://www.viralnova.com/patriot-guard-westboro/")</f>
        <v>http://www.viralnova.com/patriot-guard-westboro/</v>
      </c>
      <c r="B907" s="5"/>
      <c r="C907" s="5"/>
      <c r="D907" s="5"/>
      <c r="E907" s="5"/>
      <c r="F907" s="5"/>
    </row>
    <row r="908">
      <c r="A908" s="13" t="str">
        <f>HYPERLINK("http://www.viralnova.com/mother-gave-cornea/","http://www.viralnova.com/mother-gave-cornea/")</f>
        <v>http://www.viralnova.com/mother-gave-cornea/</v>
      </c>
      <c r="B908" s="5"/>
      <c r="C908" s="5"/>
      <c r="D908" s="5"/>
      <c r="E908" s="5"/>
      <c r="F908" s="5"/>
    </row>
    <row r="909">
      <c r="A909" s="13" t="str">
        <f>HYPERLINK("http://www.viralnova.com/100-years-old/","http://www.viralnova.com/100-years-old/")</f>
        <v>http://www.viralnova.com/100-years-old/</v>
      </c>
      <c r="B909" s="5"/>
      <c r="C909" s="5"/>
      <c r="D909" s="5"/>
      <c r="E909" s="5"/>
      <c r="F909" s="5"/>
    </row>
    <row r="910">
      <c r="A910" s="13" t="str">
        <f>HYPERLINK("http://www.viralnova.com/i-cant-decide-if-this-hobbit-home-is-crazy-or-brilliant-but-one-look-inside-and-i-want-to-stay-there/","http://www.viralnova.com/i-cant-decide-if-this-hobbit-home-is-crazy-or-brilliant-but-one-look-inside-and-i-want-to-stay-there/")</f>
        <v>http://www.viralnova.com/i-cant-decide-if-this-hobbit-home-is-crazy-or-brilliant-but-one-look-inside-and-i-want-to-stay-there/</v>
      </c>
      <c r="B910" s="5"/>
      <c r="C910" s="5"/>
      <c r="D910" s="5"/>
      <c r="E910" s="5"/>
      <c r="F910" s="5"/>
    </row>
    <row r="911">
      <c r="A911" s="13" t="str">
        <f>HYPERLINK("http://www.viralnova.com/72-and-20/","http://www.viralnova.com/72-and-20/")</f>
        <v>http://www.viralnova.com/72-and-20/</v>
      </c>
      <c r="B911" s="5"/>
      <c r="C911" s="5"/>
      <c r="D911" s="5"/>
      <c r="E911" s="5"/>
      <c r="F911" s="5"/>
    </row>
    <row r="912">
      <c r="A912" s="13" t="str">
        <f>HYPERLINK("http://www.viralnova.com/buried-on-motorcycle/","http://www.viralnova.com/buried-on-motorcycle/")</f>
        <v>http://www.viralnova.com/buried-on-motorcycle/</v>
      </c>
      <c r="B912" s="5"/>
      <c r="C912" s="5"/>
      <c r="D912" s="5"/>
      <c r="E912" s="5"/>
      <c r="F912" s="5"/>
    </row>
    <row r="913">
      <c r="A913" s="13" t="str">
        <f>HYPERLINK("http://www.viralnova.com/baby-factory/","http://www.viralnova.com/baby-factory/")</f>
        <v>http://www.viralnova.com/baby-factory/</v>
      </c>
      <c r="B913" s="5"/>
      <c r="C913" s="5"/>
      <c r="D913" s="5"/>
      <c r="E913" s="5"/>
      <c r="F913" s="5"/>
    </row>
    <row r="914">
      <c r="A914" s="13" t="str">
        <f>HYPERLINK("http://www.viralnova.com/biggest-burger/","http://www.viralnova.com/biggest-burger/")</f>
        <v>http://www.viralnova.com/biggest-burger/</v>
      </c>
      <c r="B914" s="5"/>
      <c r="C914" s="5"/>
      <c r="D914" s="5"/>
      <c r="E914" s="5"/>
      <c r="F914" s="5"/>
    </row>
    <row r="915">
      <c r="A915" s="13" t="str">
        <f>HYPERLINK("http://www.viralnova.com/nursery-stars/","http://www.viralnova.com/nursery-stars/")</f>
        <v>http://www.viralnova.com/nursery-stars/</v>
      </c>
      <c r="B915" s="5"/>
      <c r="C915" s="5"/>
      <c r="D915" s="5"/>
      <c r="E915" s="5"/>
      <c r="F915" s="5"/>
    </row>
    <row r="916">
      <c r="A916" s="13" t="str">
        <f>HYPERLINK("http://www.viralnova.com/chinese-love-story/","http://www.viralnova.com/chinese-love-story/")</f>
        <v>http://www.viralnova.com/chinese-love-story/</v>
      </c>
      <c r="B916" s="5"/>
      <c r="C916" s="5"/>
      <c r="D916" s="5"/>
      <c r="E916" s="5"/>
      <c r="F916" s="5"/>
    </row>
    <row r="917">
      <c r="A917" s="13" t="str">
        <f>HYPERLINK("http://www.viralnova.com/hand-painting-art/","http://www.viralnova.com/hand-painting-art/")</f>
        <v>http://www.viralnova.com/hand-painting-art/</v>
      </c>
      <c r="B917" s="5"/>
      <c r="C917" s="5"/>
      <c r="D917" s="5"/>
      <c r="E917" s="5"/>
      <c r="F917" s="5"/>
    </row>
    <row r="918">
      <c r="A918" s="13" t="str">
        <f>HYPERLINK("http://www.viralnova.com/ski-resort/","http://www.viralnova.com/ski-resort/")</f>
        <v>http://www.viralnova.com/ski-resort/</v>
      </c>
      <c r="B918" s="5"/>
      <c r="C918" s="5"/>
      <c r="D918" s="5"/>
      <c r="E918" s="5"/>
      <c r="F918" s="5"/>
    </row>
    <row r="919">
      <c r="A919" s="13" t="str">
        <f>HYPERLINK("http://www.viralnova.com/sky-blue-pink/","http://www.viralnova.com/sky-blue-pink/")</f>
        <v>http://www.viralnova.com/sky-blue-pink/</v>
      </c>
      <c r="B919" s="5"/>
      <c r="C919" s="5"/>
      <c r="D919" s="5"/>
      <c r="E919" s="5"/>
      <c r="F919" s="5"/>
    </row>
    <row r="920">
      <c r="A920" s="13" t="str">
        <f>HYPERLINK("http://www.viralnova.com/i-didnt-love-my-wife/","http://www.viralnova.com/i-didnt-love-my-wife/")</f>
        <v>http://www.viralnova.com/i-didnt-love-my-wife/</v>
      </c>
      <c r="B920" s="5"/>
      <c r="C920" s="5"/>
      <c r="D920" s="5"/>
      <c r="E920" s="5"/>
      <c r="F920" s="5"/>
    </row>
    <row r="921">
      <c r="A921" s="13" t="str">
        <f>HYPERLINK("http://www.viralnova.com/touching-dog-comic/","http://www.viralnova.com/touching-dog-comic/")</f>
        <v>http://www.viralnova.com/touching-dog-comic/</v>
      </c>
      <c r="B921" s="5"/>
      <c r="C921" s="5"/>
      <c r="D921" s="5"/>
      <c r="E921" s="5"/>
      <c r="F921" s="5"/>
    </row>
    <row r="922">
      <c r="A922" s="13" t="str">
        <f>HYPERLINK("http://www.viralnova.com/solitary-confinement/","http://www.viralnova.com/solitary-confinement/")</f>
        <v>http://www.viralnova.com/solitary-confinement/</v>
      </c>
      <c r="B922" s="5"/>
      <c r="C922" s="5"/>
      <c r="D922" s="5"/>
      <c r="E922" s="5"/>
      <c r="F922" s="5"/>
    </row>
    <row r="923">
      <c r="A923" s="13" t="str">
        <f>HYPERLINK("http://www.viralnova.com/john-wilhelm-pictures/","http://www.viralnova.com/john-wilhelm-pictures/")</f>
        <v>http://www.viralnova.com/john-wilhelm-pictures/</v>
      </c>
      <c r="B923" s="5"/>
      <c r="C923" s="5"/>
      <c r="D923" s="5"/>
      <c r="E923" s="5"/>
      <c r="F923" s="5"/>
    </row>
    <row r="924">
      <c r="A924" s="13" t="str">
        <f>HYPERLINK("http://www.viralnova.com/cat-tire/","http://www.viralnova.com/cat-tire/")</f>
        <v>http://www.viralnova.com/cat-tire/</v>
      </c>
      <c r="B924" s="5"/>
      <c r="C924" s="5"/>
      <c r="D924" s="5"/>
      <c r="E924" s="5"/>
      <c r="F924" s="5"/>
    </row>
    <row r="925">
      <c r="A925" s="13" t="str">
        <f>HYPERLINK("http://www.viralnova.com/incredible-miracles/","http://www.viralnova.com/incredible-miracles/")</f>
        <v>http://www.viralnova.com/incredible-miracles/</v>
      </c>
      <c r="B925" s="5"/>
      <c r="C925" s="5"/>
      <c r="D925" s="5"/>
      <c r="E925" s="5"/>
      <c r="F925" s="5"/>
    </row>
    <row r="926">
      <c r="A926" s="13" t="str">
        <f>HYPERLINK("http://www.viralnova.com/abandoned-mansion-belgium/","http://www.viralnova.com/abandoned-mansion-belgium/")</f>
        <v>http://www.viralnova.com/abandoned-mansion-belgium/</v>
      </c>
      <c r="B926" s="5"/>
      <c r="C926" s="5"/>
      <c r="D926" s="5"/>
      <c r="E926" s="5"/>
      <c r="F926" s="5"/>
    </row>
    <row r="927">
      <c r="A927" s="13" t="str">
        <f>HYPERLINK("http://www.viralnova.com/15-year-old-orphan/","http://www.viralnova.com/15-year-old-orphan/")</f>
        <v>http://www.viralnova.com/15-year-old-orphan/</v>
      </c>
      <c r="B927" s="5"/>
      <c r="C927" s="5"/>
      <c r="D927" s="5"/>
      <c r="E927" s="5"/>
      <c r="F927" s="5"/>
    </row>
    <row r="928">
      <c r="A928" s="13" t="str">
        <f>HYPERLINK("http://www.viralnova.com/cruelly-abandoned-dog/","http://www.viralnova.com/cruelly-abandoned-dog/")</f>
        <v>http://www.viralnova.com/cruelly-abandoned-dog/</v>
      </c>
      <c r="B928" s="5"/>
      <c r="C928" s="5"/>
      <c r="D928" s="5"/>
      <c r="E928" s="5"/>
      <c r="F928" s="5"/>
    </row>
    <row r="929">
      <c r="A929" s="13" t="str">
        <f>HYPERLINK("http://www.viralnova.com/passive-aggressive-notes/","http://www.viralnova.com/passive-aggressive-notes/")</f>
        <v>http://www.viralnova.com/passive-aggressive-notes/</v>
      </c>
      <c r="B929" s="5"/>
      <c r="C929" s="5"/>
      <c r="D929" s="5"/>
      <c r="E929" s="5"/>
      <c r="F929" s="5"/>
    </row>
    <row r="930">
      <c r="A930" s="13" t="str">
        <f>HYPERLINK("http://www.viralnova.com/sick-kitten/","http://www.viralnova.com/sick-kitten/")</f>
        <v>http://www.viralnova.com/sick-kitten/</v>
      </c>
      <c r="B930" s="5"/>
      <c r="C930" s="5"/>
      <c r="D930" s="5"/>
      <c r="E930" s="5"/>
      <c r="F930" s="5"/>
    </row>
    <row r="931">
      <c r="A931" s="13" t="str">
        <f>HYPERLINK("http://www.viralnova.com/african-wedding/","http://www.viralnova.com/african-wedding/")</f>
        <v>http://www.viralnova.com/african-wedding/</v>
      </c>
      <c r="B931" s="5"/>
      <c r="C931" s="5"/>
      <c r="D931" s="5"/>
      <c r="E931" s="5"/>
      <c r="F931" s="5"/>
    </row>
    <row r="932">
      <c r="A932" s="13" t="str">
        <f>HYPERLINK("http://www.viralnova.com/cat-heaven-furniture/","http://www.viralnova.com/cat-heaven-furniture/")</f>
        <v>http://www.viralnova.com/cat-heaven-furniture/</v>
      </c>
      <c r="B932" s="5"/>
      <c r="C932" s="5"/>
      <c r="D932" s="5"/>
      <c r="E932" s="5"/>
      <c r="F932" s="5"/>
    </row>
    <row r="933">
      <c r="A933" s="13" t="str">
        <f>HYPERLINK("http://www.viralnova.com/zoom-in-penguins/","http://www.viralnova.com/zoom-in-penguins/")</f>
        <v>http://www.viralnova.com/zoom-in-penguins/</v>
      </c>
      <c r="B933" s="5"/>
      <c r="C933" s="5"/>
      <c r="D933" s="5"/>
      <c r="E933" s="5"/>
      <c r="F933" s="5"/>
    </row>
    <row r="934">
      <c r="A934" s="13" t="str">
        <f>HYPERLINK("http://www.viralnova.com/16-life-hacks/","http://www.viralnova.com/16-life-hacks/")</f>
        <v>http://www.viralnova.com/16-life-hacks/</v>
      </c>
      <c r="B934" s="5"/>
      <c r="C934" s="5"/>
      <c r="D934" s="5"/>
      <c r="E934" s="5"/>
      <c r="F934" s="5"/>
    </row>
    <row r="935">
      <c r="A935" s="13" t="str">
        <f>HYPERLINK("http://www.viralnova.com/ice-flowers/","http://www.viralnova.com/ice-flowers/")</f>
        <v>http://www.viralnova.com/ice-flowers/</v>
      </c>
      <c r="B935" s="5"/>
      <c r="C935" s="5"/>
      <c r="D935" s="5"/>
      <c r="E935" s="5"/>
      <c r="F935" s="5"/>
    </row>
    <row r="936">
      <c r="A936" s="13" t="str">
        <f>HYPERLINK("http://www.viralnova.com/ramon-bruin-work/","http://www.viralnova.com/ramon-bruin-work/")</f>
        <v>http://www.viralnova.com/ramon-bruin-work/</v>
      </c>
      <c r="B936" s="5"/>
      <c r="C936" s="5"/>
      <c r="D936" s="5"/>
      <c r="E936" s="5"/>
      <c r="F936" s="5"/>
    </row>
    <row r="937">
      <c r="A937" s="13" t="str">
        <f>HYPERLINK("http://www.viralnova.com/traveled-the-world/","http://www.viralnova.com/traveled-the-world/")</f>
        <v>http://www.viralnova.com/traveled-the-world/</v>
      </c>
      <c r="B937" s="5"/>
      <c r="C937" s="5"/>
      <c r="D937" s="5"/>
      <c r="E937" s="5"/>
      <c r="F937" s="5"/>
    </row>
    <row r="938">
      <c r="A938" s="13" t="str">
        <f>HYPERLINK("http://www.viralnova.com/dog-comforts-friend/","http://www.viralnova.com/dog-comforts-friend/")</f>
        <v>http://www.viralnova.com/dog-comforts-friend/</v>
      </c>
      <c r="B938" s="5"/>
      <c r="C938" s="5"/>
      <c r="D938" s="5"/>
      <c r="E938" s="5"/>
      <c r="F938" s="5"/>
    </row>
    <row r="939">
      <c r="A939" s="13" t="str">
        <f>HYPERLINK("http://www.viralnova.com/child-abuse/","http://www.viralnova.com/child-abuse/")</f>
        <v>http://www.viralnova.com/child-abuse/</v>
      </c>
      <c r="B939" s="5"/>
      <c r="C939" s="5"/>
      <c r="D939" s="5"/>
      <c r="E939" s="5"/>
      <c r="F939" s="5"/>
    </row>
    <row r="940">
      <c r="A940" s="13" t="str">
        <f>HYPERLINK("http://www.viralnova.com/dog-guards-flooded-house/","http://www.viralnova.com/dog-guards-flooded-house/")</f>
        <v>http://www.viralnova.com/dog-guards-flooded-house/</v>
      </c>
      <c r="B940" s="5"/>
      <c r="C940" s="5"/>
      <c r="D940" s="5"/>
      <c r="E940" s="5"/>
      <c r="F940" s="5"/>
    </row>
    <row r="941">
      <c r="A941" s="13" t="str">
        <f>HYPERLINK("http://www.viralnova.com/dog-watches-others/","http://www.viralnova.com/dog-watches-others/")</f>
        <v>http://www.viralnova.com/dog-watches-others/</v>
      </c>
      <c r="B941" s="5"/>
      <c r="C941" s="5"/>
      <c r="D941" s="5"/>
      <c r="E941" s="5"/>
      <c r="F941" s="5"/>
    </row>
    <row r="942">
      <c r="A942" s="13" t="str">
        <f>HYPERLINK("http://www.viralnova.com/george-the-dog/","http://www.viralnova.com/george-the-dog/")</f>
        <v>http://www.viralnova.com/george-the-dog/</v>
      </c>
      <c r="B942" s="5"/>
      <c r="C942" s="5"/>
      <c r="D942" s="5"/>
      <c r="E942" s="5"/>
      <c r="F942" s="5"/>
    </row>
    <row r="943">
      <c r="A943" s="13" t="str">
        <f>HYPERLINK("http://www.viralnova.com/i-never-thought-i-would-say-this-but-i-would-live-in-this-shipping-container-the-insides-awesome/","http://www.viralnova.com/i-never-thought-i-would-say-this-but-i-would-live-in-this-shipping-container-the-insides-awesome/")</f>
        <v>http://www.viralnova.com/i-never-thought-i-would-say-this-but-i-would-live-in-this-shipping-container-the-insides-awesome/</v>
      </c>
      <c r="B943" s="5"/>
      <c r="C943" s="5"/>
      <c r="D943" s="5"/>
      <c r="E943" s="5"/>
      <c r="F943" s="5"/>
    </row>
    <row r="944">
      <c r="A944" s="13" t="str">
        <f>HYPERLINK("http://www.viralnova.com/new-yorkers/","http://www.viralnova.com/new-yorkers/")</f>
        <v>http://www.viralnova.com/new-yorkers/</v>
      </c>
      <c r="B944" s="5"/>
      <c r="C944" s="5"/>
      <c r="D944" s="5"/>
      <c r="E944" s="5"/>
      <c r="F944" s="5"/>
    </row>
    <row r="945">
      <c r="A945" s="13" t="str">
        <f>HYPERLINK("http://www.viralnova.com/i-noticed-this-tiny-thing-on-google-maps-and-when-i-zoomed-in-well-nothing-could-prepare-me/","http://www.viralnova.com/i-noticed-this-tiny-thing-on-google-maps-and-when-i-zoomed-in-well-nothing-could-prepare-me/")</f>
        <v>http://www.viralnova.com/i-noticed-this-tiny-thing-on-google-maps-and-when-i-zoomed-in-well-nothing-could-prepare-me/</v>
      </c>
      <c r="B945" s="5"/>
      <c r="C945" s="5"/>
      <c r="D945" s="5"/>
      <c r="E945" s="5"/>
      <c r="F945" s="5"/>
    </row>
    <row r="946">
      <c r="A946" s="13" t="str">
        <f>HYPERLINK("http://www.viralnova.com/strange-tiny-house/","http://www.viralnova.com/strange-tiny-house/")</f>
        <v>http://www.viralnova.com/strange-tiny-house/</v>
      </c>
      <c r="B946" s="5"/>
      <c r="C946" s="5"/>
      <c r="D946" s="5"/>
      <c r="E946" s="5"/>
      <c r="F946" s="5"/>
    </row>
    <row r="947">
      <c r="A947" s="13" t="str">
        <f>HYPERLINK("http://www.viralnova.com/kawah-ijen-volcano/","http://www.viralnova.com/kawah-ijen-volcano/")</f>
        <v>http://www.viralnova.com/kawah-ijen-volcano/</v>
      </c>
      <c r="B947" s="5"/>
      <c r="C947" s="5"/>
      <c r="D947" s="5"/>
      <c r="E947" s="5"/>
      <c r="F947" s="5"/>
    </row>
    <row r="948">
      <c r="A948" s="13" t="str">
        <f>HYPERLINK("http://www.viralnova.com/down-syndrome-kindness/","http://www.viralnova.com/down-syndrome-kindness/")</f>
        <v>http://www.viralnova.com/down-syndrome-kindness/</v>
      </c>
      <c r="B948" s="5"/>
      <c r="C948" s="5"/>
      <c r="D948" s="5"/>
      <c r="E948" s="5"/>
      <c r="F948" s="5"/>
    </row>
    <row r="949">
      <c r="A949" s="13" t="str">
        <f>HYPERLINK("http://www.viralnova.com/affordable-shack/","http://www.viralnova.com/affordable-shack/")</f>
        <v>http://www.viralnova.com/affordable-shack/</v>
      </c>
      <c r="B949" s="5"/>
      <c r="C949" s="5"/>
      <c r="D949" s="5"/>
      <c r="E949" s="5"/>
      <c r="F949" s="5"/>
    </row>
    <row r="950">
      <c r="A950" s="13" t="str">
        <f>HYPERLINK("http://www.viralnova.com/best-photos-ever/","http://www.viralnova.com/best-photos-ever/")</f>
        <v>http://www.viralnova.com/best-photos-ever/</v>
      </c>
      <c r="B950" s="5"/>
      <c r="C950" s="5"/>
      <c r="D950" s="5"/>
      <c r="E950" s="5"/>
      <c r="F950" s="5"/>
    </row>
    <row r="951">
      <c r="A951" s="13" t="str">
        <f>HYPERLINK("http://www.viralnova.com/inventions/","http://www.viralnova.com/inventions/")</f>
        <v>http://www.viralnova.com/inventions/</v>
      </c>
      <c r="B951" s="5"/>
      <c r="C951" s="5"/>
      <c r="D951" s="5"/>
      <c r="E951" s="5"/>
      <c r="F951" s="5"/>
    </row>
    <row r="952">
      <c r="A952" s="13" t="str">
        <f>HYPERLINK("http://www.viralnova.com/snowflakes/","http://www.viralnova.com/snowflakes/")</f>
        <v>http://www.viralnova.com/snowflakes/</v>
      </c>
      <c r="B952" s="5"/>
      <c r="C952" s="5"/>
      <c r="D952" s="5"/>
      <c r="E952" s="5"/>
      <c r="F952" s="5"/>
    </row>
    <row r="953">
      <c r="A953" s="13" t="str">
        <f>HYPERLINK("http://www.viralnova.com/ron-mueck-sculptures/","http://www.viralnova.com/ron-mueck-sculptures/")</f>
        <v>http://www.viralnova.com/ron-mueck-sculptures/</v>
      </c>
      <c r="B953" s="5"/>
      <c r="C953" s="5"/>
      <c r="D953" s="5"/>
      <c r="E953" s="5"/>
      <c r="F953" s="5"/>
    </row>
    <row r="954">
      <c r="A954" s="13" t="str">
        <f>HYPERLINK("http://www.viralnova.com/living-with-wolves/","http://www.viralnova.com/living-with-wolves/")</f>
        <v>http://www.viralnova.com/living-with-wolves/</v>
      </c>
      <c r="B954" s="5"/>
      <c r="C954" s="5"/>
      <c r="D954" s="5"/>
      <c r="E954" s="5"/>
      <c r="F954" s="5"/>
    </row>
    <row r="955">
      <c r="A955" s="13" t="str">
        <f>HYPERLINK("http://www.viralnova.com/play-doh-art/","http://www.viralnova.com/play-doh-art/")</f>
        <v>http://www.viralnova.com/play-doh-art/</v>
      </c>
      <c r="B955" s="5"/>
      <c r="C955" s="5"/>
      <c r="D955" s="5"/>
      <c r="E955" s="5"/>
      <c r="F955" s="5"/>
    </row>
    <row r="956">
      <c r="A956" s="13" t="str">
        <f>HYPERLINK("http://www.viralnova.com/cancer-twitter/","http://www.viralnova.com/cancer-twitter/")</f>
        <v>http://www.viralnova.com/cancer-twitter/</v>
      </c>
      <c r="B956" s="5"/>
      <c r="C956" s="5"/>
      <c r="D956" s="5"/>
      <c r="E956" s="5"/>
      <c r="F956" s="5"/>
    </row>
    <row r="957">
      <c r="A957" s="13" t="str">
        <f>HYPERLINK("http://www.viralnova.com/russian-winter/","http://www.viralnova.com/russian-winter/")</f>
        <v>http://www.viralnova.com/russian-winter/</v>
      </c>
      <c r="B957" s="5"/>
      <c r="C957" s="5"/>
      <c r="D957" s="5"/>
      <c r="E957" s="5"/>
      <c r="F957" s="5"/>
    </row>
    <row r="958">
      <c r="A958" s="13" t="str">
        <f>HYPERLINK("http://www.viralnova.com/awesome-rooms/","http://www.viralnova.com/awesome-rooms/")</f>
        <v>http://www.viralnova.com/awesome-rooms/</v>
      </c>
      <c r="B958" s="5"/>
      <c r="C958" s="5"/>
      <c r="D958" s="5"/>
      <c r="E958" s="5"/>
      <c r="F958" s="5"/>
    </row>
    <row r="959">
      <c r="A959" s="13" t="str">
        <f>HYPERLINK("http://www.viralnova.com/i-will-never-trust-my-eyes-again-after-seeing-this-its-beautifully-mind-blowing/","http://www.viralnova.com/i-will-never-trust-my-eyes-again-after-seeing-this-its-beautifully-mind-blowing/")</f>
        <v>http://www.viralnova.com/i-will-never-trust-my-eyes-again-after-seeing-this-its-beautifully-mind-blowing/</v>
      </c>
      <c r="B959" s="5"/>
      <c r="C959" s="5"/>
      <c r="D959" s="5"/>
      <c r="E959" s="5"/>
      <c r="F959" s="5"/>
    </row>
    <row r="960">
      <c r="A960" s="13" t="str">
        <f>HYPERLINK("http://www.viralnova.com/luckys-story/","http://www.viralnova.com/luckys-story/")</f>
        <v>http://www.viralnova.com/luckys-story/</v>
      </c>
      <c r="B960" s="5"/>
      <c r="C960" s="5"/>
      <c r="D960" s="5"/>
      <c r="E960" s="5"/>
      <c r="F960" s="5"/>
    </row>
    <row r="961">
      <c r="A961" s="13" t="str">
        <f>HYPERLINK("http://www.viralnova.com/i-wont-tell-you-what-makes-these-photos-so-awesome-but-as-soon-as-you-look-closer-youll-see-why/","http://www.viralnova.com/i-wont-tell-you-what-makes-these-photos-so-awesome-but-as-soon-as-you-look-closer-youll-see-why/")</f>
        <v>http://www.viralnova.com/i-wont-tell-you-what-makes-these-photos-so-awesome-but-as-soon-as-you-look-closer-youll-see-why/</v>
      </c>
      <c r="B961" s="5"/>
      <c r="C961" s="5"/>
      <c r="D961" s="5"/>
      <c r="E961" s="5"/>
      <c r="F961" s="5"/>
    </row>
    <row r="962">
      <c r="A962" s="13" t="str">
        <f>HYPERLINK("http://www.viralnova.com/ice-hotel-quebec/","http://www.viralnova.com/ice-hotel-quebec/")</f>
        <v>http://www.viralnova.com/ice-hotel-quebec/</v>
      </c>
      <c r="B962" s="5"/>
      <c r="C962" s="5"/>
      <c r="D962" s="5"/>
      <c r="E962" s="5"/>
      <c r="F962" s="5"/>
    </row>
    <row r="963">
      <c r="A963" s="13" t="str">
        <f>HYPERLINK("http://www.viralnova.com/randall-woodworking/","http://www.viralnova.com/randall-woodworking/")</f>
        <v>http://www.viralnova.com/randall-woodworking/</v>
      </c>
      <c r="B963" s="5"/>
      <c r="C963" s="5"/>
      <c r="D963" s="5"/>
      <c r="E963" s="5"/>
      <c r="F963" s="5"/>
    </row>
    <row r="964">
      <c r="A964" s="13" t="str">
        <f>HYPERLINK("http://www.viralnova.com/halden-prison/","http://www.viralnova.com/halden-prison/")</f>
        <v>http://www.viralnova.com/halden-prison/</v>
      </c>
      <c r="B964" s="5"/>
      <c r="C964" s="5"/>
      <c r="D964" s="5"/>
      <c r="E964" s="5"/>
      <c r="F964" s="5"/>
    </row>
    <row r="965">
      <c r="A965" s="13" t="str">
        <f>HYPERLINK("http://www.viralnova.com/frog-in-salad/","http://www.viralnova.com/frog-in-salad/")</f>
        <v>http://www.viralnova.com/frog-in-salad/</v>
      </c>
      <c r="B965" s="5"/>
      <c r="C965" s="5"/>
      <c r="D965" s="5"/>
      <c r="E965" s="5"/>
      <c r="F965" s="5"/>
    </row>
    <row r="966">
      <c r="A966" s="13" t="str">
        <f>HYPERLINK("http://www.viralnova.com/fore-edge-painting/","http://www.viralnova.com/fore-edge-painting/")</f>
        <v>http://www.viralnova.com/fore-edge-painting/</v>
      </c>
      <c r="B966" s="5"/>
      <c r="C966" s="5"/>
      <c r="D966" s="5"/>
      <c r="E966" s="5"/>
      <c r="F966" s="5"/>
    </row>
    <row r="967">
      <c r="A967" s="13" t="str">
        <f>HYPERLINK("http://www.viralnova.com/dog-breeds-truth/","http://www.viralnova.com/dog-breeds-truth/")</f>
        <v>http://www.viralnova.com/dog-breeds-truth/</v>
      </c>
      <c r="B967" s="5"/>
      <c r="C967" s="5"/>
      <c r="D967" s="5"/>
      <c r="E967" s="5"/>
      <c r="F967" s="5"/>
    </row>
    <row r="968">
      <c r="A968" s="13" t="str">
        <f>HYPERLINK("http://www.viralnova.com/what-this-baby-elephant-did-just-trampled-my-heart-and-i-mean-that-in-a-good-way/","http://www.viralnova.com/what-this-baby-elephant-did-just-trampled-my-heart-and-i-mean-that-in-a-good-way/")</f>
        <v>http://www.viralnova.com/what-this-baby-elephant-did-just-trampled-my-heart-and-i-mean-that-in-a-good-way/</v>
      </c>
      <c r="B968" s="5"/>
      <c r="C968" s="5"/>
      <c r="D968" s="5"/>
      <c r="E968" s="5"/>
      <c r="F968" s="5"/>
    </row>
    <row r="969">
      <c r="A969" s="13" t="str">
        <f>HYPERLINK("http://www.viralnova.com/puppy-siblings/","http://www.viralnova.com/puppy-siblings/")</f>
        <v>http://www.viralnova.com/puppy-siblings/</v>
      </c>
      <c r="B969" s="5"/>
      <c r="C969" s="5"/>
      <c r="D969" s="5"/>
      <c r="E969" s="5"/>
      <c r="F969" s="5"/>
    </row>
    <row r="970">
      <c r="A970" s="13" t="str">
        <f>HYPERLINK("http://www.viralnova.com/crazy-photos/","http://www.viralnova.com/crazy-photos/")</f>
        <v>http://www.viralnova.com/crazy-photos/</v>
      </c>
      <c r="B970" s="5"/>
      <c r="C970" s="5"/>
      <c r="D970" s="5"/>
      <c r="E970" s="5"/>
      <c r="F970" s="5"/>
    </row>
    <row r="971">
      <c r="A971" s="13" t="str">
        <f>HYPERLINK("http://www.viralnova.com/mans-transformation/","http://www.viralnova.com/mans-transformation/")</f>
        <v>http://www.viralnova.com/mans-transformation/</v>
      </c>
      <c r="B971" s="5"/>
      <c r="C971" s="5"/>
      <c r="D971" s="5"/>
      <c r="E971" s="5"/>
      <c r="F971" s="5"/>
    </row>
    <row r="972">
      <c r="A972" s="13" t="str">
        <f>HYPERLINK("http://www.viralnova.com/hay-bales/","http://www.viralnova.com/hay-bales/")</f>
        <v>http://www.viralnova.com/hay-bales/</v>
      </c>
      <c r="B972" s="5"/>
      <c r="C972" s="5"/>
      <c r="D972" s="5"/>
      <c r="E972" s="5"/>
      <c r="F972" s="5"/>
    </row>
    <row r="973">
      <c r="A973" s="13" t="str">
        <f>HYPERLINK("http://www.viralnova.com/dying-daughter-acts-of-kindness/","http://www.viralnova.com/dying-daughter-acts-of-kindness/")</f>
        <v>http://www.viralnova.com/dying-daughter-acts-of-kindness/</v>
      </c>
      <c r="B973" s="5"/>
      <c r="C973" s="5"/>
      <c r="D973" s="5"/>
      <c r="E973" s="5"/>
      <c r="F973" s="5"/>
    </row>
    <row r="974">
      <c r="A974" s="13" t="str">
        <f>HYPERLINK("http://www.viralnova.com/puppy-trash-bag/","http://www.viralnova.com/puppy-trash-bag/")</f>
        <v>http://www.viralnova.com/puppy-trash-bag/</v>
      </c>
      <c r="B974" s="5"/>
      <c r="C974" s="5"/>
      <c r="D974" s="5"/>
      <c r="E974" s="5"/>
      <c r="F974" s="5"/>
    </row>
    <row r="975">
      <c r="A975" s="13" t="str">
        <f>HYPERLINK("http://www.viralnova.com/angora-rabbit/","http://www.viralnova.com/angora-rabbit/")</f>
        <v>http://www.viralnova.com/angora-rabbit/</v>
      </c>
      <c r="B975" s="5"/>
      <c r="C975" s="5"/>
      <c r="D975" s="5"/>
      <c r="E975" s="5"/>
      <c r="F975" s="5"/>
    </row>
    <row r="976">
      <c r="A976" s="13" t="str">
        <f>HYPERLINK("http://www.viralnova.com/seven-tigers/","http://www.viralnova.com/seven-tigers/")</f>
        <v>http://www.viralnova.com/seven-tigers/</v>
      </c>
      <c r="B976" s="5"/>
      <c r="C976" s="5"/>
      <c r="D976" s="5"/>
      <c r="E976" s="5"/>
      <c r="F976" s="5"/>
    </row>
    <row r="977">
      <c r="A977" s="13" t="str">
        <f>HYPERLINK("http://www.viralnova.com/fox-hound/","http://www.viralnova.com/fox-hound/")</f>
        <v>http://www.viralnova.com/fox-hound/</v>
      </c>
      <c r="B977" s="5"/>
      <c r="C977" s="5"/>
      <c r="D977" s="5"/>
      <c r="E977" s="5"/>
      <c r="F977" s="5"/>
    </row>
    <row r="978">
      <c r="A978" s="13" t="str">
        <f>HYPERLINK("http://www.viralnova.com/wrangler-explodes/","http://www.viralnova.com/wrangler-explodes/")</f>
        <v>http://www.viralnova.com/wrangler-explodes/</v>
      </c>
      <c r="B978" s="5"/>
      <c r="C978" s="5"/>
      <c r="D978" s="5"/>
      <c r="E978" s="5"/>
      <c r="F978" s="5"/>
    </row>
    <row r="979">
      <c r="A979" s="13" t="str">
        <f>HYPERLINK("http://www.viralnova.com/hummingbird-in-trouble/","http://www.viralnova.com/hummingbird-in-trouble/")</f>
        <v>http://www.viralnova.com/hummingbird-in-trouble/</v>
      </c>
      <c r="B979" s="5"/>
      <c r="C979" s="5"/>
      <c r="D979" s="5"/>
      <c r="E979" s="5"/>
      <c r="F979" s="5"/>
    </row>
    <row r="980">
      <c r="A980" s="13" t="str">
        <f>HYPERLINK("http://www.viralnova.com/happy-animal-moments/","http://www.viralnova.com/happy-animal-moments/")</f>
        <v>http://www.viralnova.com/happy-animal-moments/</v>
      </c>
      <c r="B980" s="5"/>
      <c r="C980" s="5"/>
      <c r="D980" s="5"/>
      <c r="E980" s="5"/>
      <c r="F980" s="5"/>
    </row>
    <row r="981">
      <c r="A981" s="13" t="str">
        <f>HYPERLINK("http://www.viralnova.com/garage-mansion/","http://www.viralnova.com/garage-mansion/")</f>
        <v>http://www.viralnova.com/garage-mansion/</v>
      </c>
      <c r="B981" s="5"/>
      <c r="C981" s="5"/>
      <c r="D981" s="5"/>
      <c r="E981" s="5"/>
      <c r="F981" s="5"/>
    </row>
    <row r="982">
      <c r="A982" s="13" t="str">
        <f>HYPERLINK("http://www.viralnova.com/ice-truck/","http://www.viralnova.com/ice-truck/")</f>
        <v>http://www.viralnova.com/ice-truck/</v>
      </c>
      <c r="B982" s="5"/>
      <c r="C982" s="5"/>
      <c r="D982" s="5"/>
      <c r="E982" s="5"/>
      <c r="F982" s="5"/>
    </row>
    <row r="983">
      <c r="A983" s="13" t="str">
        <f>HYPERLINK("http://www.viralnova.com/tips-for-jesus/","http://www.viralnova.com/tips-for-jesus/")</f>
        <v>http://www.viralnova.com/tips-for-jesus/</v>
      </c>
      <c r="B983" s="5"/>
      <c r="C983" s="5"/>
      <c r="D983" s="5"/>
      <c r="E983" s="5"/>
      <c r="F983" s="5"/>
    </row>
    <row r="984">
      <c r="A984" s="13" t="str">
        <f>HYPERLINK("http://www.viralnova.com/deceased-wife/","http://www.viralnova.com/deceased-wife/")</f>
        <v>http://www.viralnova.com/deceased-wife/</v>
      </c>
      <c r="B984" s="5"/>
      <c r="C984" s="5"/>
      <c r="D984" s="5"/>
      <c r="E984" s="5"/>
      <c r="F984" s="5"/>
    </row>
    <row r="985">
      <c r="A985" s="13" t="str">
        <f>HYPERLINK("http://www.viralnova.com/soldiers-children/","http://www.viralnova.com/soldiers-children/")</f>
        <v>http://www.viralnova.com/soldiers-children/</v>
      </c>
      <c r="B985" s="5"/>
      <c r="C985" s="5"/>
      <c r="D985" s="5"/>
      <c r="E985" s="5"/>
      <c r="F985" s="5"/>
    </row>
    <row r="986">
      <c r="A986" s="13" t="str">
        <f>HYPERLINK("http://www.viralnova.com/awesome-kids/","http://www.viralnova.com/awesome-kids/")</f>
        <v>http://www.viralnova.com/awesome-kids/</v>
      </c>
      <c r="B986" s="5"/>
      <c r="C986" s="5"/>
      <c r="D986" s="5"/>
      <c r="E986" s="5"/>
      <c r="F986" s="5"/>
    </row>
    <row r="987">
      <c r="A987" s="13" t="str">
        <f>HYPERLINK("http://www.viralnova.com/three-year-old-gorilla/","http://www.viralnova.com/three-year-old-gorilla/")</f>
        <v>http://www.viralnova.com/three-year-old-gorilla/</v>
      </c>
      <c r="B987" s="5"/>
      <c r="C987" s="5"/>
      <c r="D987" s="5"/>
      <c r="E987" s="5"/>
      <c r="F987" s="5"/>
    </row>
    <row r="988">
      <c r="A988" s="13" t="str">
        <f>HYPERLINK("http://www.viralnova.com/61-years-iron-lung/","http://www.viralnova.com/61-years-iron-lung/")</f>
        <v>http://www.viralnova.com/61-years-iron-lung/</v>
      </c>
      <c r="B988" s="5"/>
      <c r="C988" s="5"/>
      <c r="D988" s="5"/>
      <c r="E988" s="5"/>
      <c r="F988" s="5"/>
    </row>
    <row r="989">
      <c r="A989" s="13" t="str">
        <f>HYPERLINK("http://www.viralnova.com/37-years-toothpicks/","http://www.viralnova.com/37-years-toothpicks/")</f>
        <v>http://www.viralnova.com/37-years-toothpicks/</v>
      </c>
      <c r="B989" s="5"/>
      <c r="C989" s="5"/>
      <c r="D989" s="5"/>
      <c r="E989" s="5"/>
      <c r="F989" s="5"/>
    </row>
    <row r="990">
      <c r="A990" s="13" t="str">
        <f>HYPERLINK("http://www.viralnova.com/sexual-assault-stories/","http://www.viralnova.com/sexual-assault-stories/")</f>
        <v>http://www.viralnova.com/sexual-assault-stories/</v>
      </c>
      <c r="B990" s="5"/>
      <c r="C990" s="5"/>
      <c r="D990" s="5"/>
      <c r="E990" s="5"/>
      <c r="F990" s="5"/>
    </row>
    <row r="991">
      <c r="A991" s="13" t="str">
        <f>HYPERLINK("http://www.viralnova.com/grand-canyon-lightning/","http://www.viralnova.com/grand-canyon-lightning/")</f>
        <v>http://www.viralnova.com/grand-canyon-lightning/</v>
      </c>
      <c r="B991" s="5"/>
      <c r="C991" s="5"/>
      <c r="D991" s="5"/>
      <c r="E991" s="5"/>
      <c r="F991" s="5"/>
    </row>
    <row r="992">
      <c r="A992" s="13" t="str">
        <f>HYPERLINK("http://www.viralnova.com/13-ghost-pictures/","http://www.viralnova.com/13-ghost-pictures/")</f>
        <v>http://www.viralnova.com/13-ghost-pictures/</v>
      </c>
      <c r="B992" s="5"/>
      <c r="C992" s="5"/>
      <c r="D992" s="5"/>
      <c r="E992" s="5"/>
      <c r="F992" s="5"/>
    </row>
    <row r="993">
      <c r="A993" s="13" t="str">
        <f>HYPERLINK("http://www.viralnova.com/this-woman-should-have-died/","http://www.viralnova.com/this-woman-should-have-died/")</f>
        <v>http://www.viralnova.com/this-woman-should-have-died/</v>
      </c>
      <c r="B993" s="5"/>
      <c r="C993" s="5"/>
      <c r="D993" s="5"/>
      <c r="E993" s="5"/>
      <c r="F993" s="5"/>
    </row>
    <row r="994">
      <c r="A994" s="13" t="str">
        <f>HYPERLINK("http://www.viralnova.com/loving-photos/","http://www.viralnova.com/loving-photos/")</f>
        <v>http://www.viralnova.com/loving-photos/</v>
      </c>
      <c r="B994" s="5"/>
      <c r="C994" s="5"/>
      <c r="D994" s="5"/>
      <c r="E994" s="5"/>
      <c r="F994" s="5"/>
    </row>
    <row r="995">
      <c r="A995" s="13" t="str">
        <f>HYPERLINK("http://www.viralnova.com/armed-gunman-stopped/","http://www.viralnova.com/armed-gunman-stopped/")</f>
        <v>http://www.viralnova.com/armed-gunman-stopped/</v>
      </c>
      <c r="B995" s="5"/>
      <c r="C995" s="5"/>
      <c r="D995" s="5"/>
      <c r="E995" s="5"/>
      <c r="F995" s="5"/>
    </row>
    <row r="996">
      <c r="A996" s="13" t="str">
        <f>HYPERLINK("http://www.viralnova.com/stupid-people/","http://www.viralnova.com/stupid-people/")</f>
        <v>http://www.viralnova.com/stupid-people/</v>
      </c>
      <c r="B996" s="5"/>
      <c r="C996" s="5"/>
      <c r="D996" s="5"/>
      <c r="E996" s="5"/>
      <c r="F996" s="5"/>
    </row>
    <row r="997">
      <c r="A997" s="13" t="str">
        <f>HYPERLINK("http://www.viralnova.com/treehouse-hotel/","http://www.viralnova.com/treehouse-hotel/")</f>
        <v>http://www.viralnova.com/treehouse-hotel/</v>
      </c>
      <c r="B997" s="5"/>
      <c r="C997" s="5"/>
      <c r="D997" s="5"/>
      <c r="E997" s="5"/>
      <c r="F997" s="5"/>
    </row>
    <row r="998">
      <c r="A998" s="13" t="str">
        <f>HYPERLINK("http://www.viralnova.com/winter-is-beautiful/","http://www.viralnova.com/winter-is-beautiful/")</f>
        <v>http://www.viralnova.com/winter-is-beautiful/</v>
      </c>
      <c r="B998" s="5"/>
      <c r="C998" s="5"/>
      <c r="D998" s="5"/>
      <c r="E998" s="5"/>
      <c r="F998" s="5"/>
    </row>
    <row r="999">
      <c r="A999" s="13" t="str">
        <f>HYPERLINK("http://www.viralnova.com/isolated-island-house/","http://www.viralnova.com/isolated-island-house/")</f>
        <v>http://www.viralnova.com/isolated-island-house/</v>
      </c>
      <c r="B999" s="5"/>
      <c r="C999" s="5"/>
      <c r="D999" s="5"/>
      <c r="E999" s="5"/>
      <c r="F999" s="5"/>
    </row>
    <row r="1000">
      <c r="A1000" s="13" t="str">
        <f>HYPERLINK("http://www.viralnova.com/brotherly-love/","http://www.viralnova.com/brotherly-love/")</f>
        <v>http://www.viralnova.com/brotherly-love/</v>
      </c>
      <c r="B1000" s="5"/>
      <c r="C1000" s="5"/>
      <c r="D1000" s="5"/>
      <c r="E1000" s="5"/>
      <c r="F1000" s="5"/>
    </row>
    <row r="1001">
      <c r="A1001" s="13" t="str">
        <f>HYPERLINK("http://www.viralnova.com/recovery-progress/","http://www.viralnova.com/recovery-progress/")</f>
        <v>http://www.viralnova.com/recovery-progress/</v>
      </c>
      <c r="B1001" s="5"/>
      <c r="C1001" s="5"/>
      <c r="D1001" s="5"/>
      <c r="E1001" s="5"/>
      <c r="F1001" s="5"/>
    </row>
    <row r="1002">
      <c r="A1002" s="13" t="str">
        <f>HYPERLINK("http://www.viralnova.com/craziest-trails-world/","http://www.viralnova.com/craziest-trails-world/")</f>
        <v>http://www.viralnova.com/craziest-trails-world/</v>
      </c>
      <c r="B1002" s="5"/>
      <c r="C1002" s="5"/>
      <c r="D1002" s="5"/>
      <c r="E1002" s="5"/>
      <c r="F1002" s="5"/>
    </row>
    <row r="1003">
      <c r="A1003" s="13" t="str">
        <f>HYPERLINK("http://www.viralnova.com/school-children-risk/","http://www.viralnova.com/school-children-risk/")</f>
        <v>http://www.viralnova.com/school-children-risk/</v>
      </c>
      <c r="B1003" s="5"/>
      <c r="C1003" s="5"/>
      <c r="D1003" s="5"/>
      <c r="E1003" s="5"/>
      <c r="F1003" s="5"/>
    </row>
    <row r="1004">
      <c r="A1004" s="13" t="str">
        <f>HYPERLINK("http://www.viralnova.com/in-love-cancer/","http://www.viralnova.com/in-love-cancer/")</f>
        <v>http://www.viralnova.com/in-love-cancer/</v>
      </c>
      <c r="B1004" s="5"/>
      <c r="C1004" s="5"/>
      <c r="D1004" s="5"/>
      <c r="E1004" s="5"/>
      <c r="F1004" s="5"/>
    </row>
    <row r="1005">
      <c r="A1005" s="13" t="str">
        <f>HYPERLINK("http://www.viralnova.com/doctored-photos/","http://www.viralnova.com/doctored-photos/")</f>
        <v>http://www.viralnova.com/doctored-photos/</v>
      </c>
      <c r="B1005" s="5"/>
      <c r="C1005" s="5"/>
      <c r="D1005" s="5"/>
      <c r="E1005" s="5"/>
      <c r="F1005" s="5"/>
    </row>
    <row r="1006">
      <c r="A1006" s="13" t="str">
        <f>HYPERLINK("http://www.viralnova.com/dog-balances-things/","http://www.viralnova.com/dog-balances-things/")</f>
        <v>http://www.viralnova.com/dog-balances-things/</v>
      </c>
      <c r="B1006" s="5"/>
      <c r="C1006" s="5"/>
      <c r="D1006" s="5"/>
      <c r="E1006" s="5"/>
      <c r="F1006" s="5"/>
    </row>
    <row r="1007">
      <c r="A1007" s="13" t="str">
        <f>HYPERLINK("http://www.viralnova.com/priest-beat-raped-daughter/","http://www.viralnova.com/priest-beat-raped-daughter/")</f>
        <v>http://www.viralnova.com/priest-beat-raped-daughter/</v>
      </c>
      <c r="B1007" s="5"/>
      <c r="C1007" s="5"/>
      <c r="D1007" s="5"/>
      <c r="E1007" s="5"/>
      <c r="F1007" s="5"/>
    </row>
    <row r="1008">
      <c r="A1008" s="13" t="str">
        <f>HYPERLINK("http://www.viralnova.com/nature-finds-a-way/","http://www.viralnova.com/nature-finds-a-way/")</f>
        <v>http://www.viralnova.com/nature-finds-a-way/</v>
      </c>
      <c r="B1008" s="5"/>
      <c r="C1008" s="5"/>
      <c r="D1008" s="5"/>
      <c r="E1008" s="5"/>
      <c r="F1008" s="5"/>
    </row>
    <row r="1009">
      <c r="A1009" s="13" t="str">
        <f>HYPERLINK("http://www.viralnova.com/if-youre-sick-of-text-messages-youll-love-what-this-girl-did/","http://www.viralnova.com/if-youre-sick-of-text-messages-youll-love-what-this-girl-did/")</f>
        <v>http://www.viralnova.com/if-youre-sick-of-text-messages-youll-love-what-this-girl-did/</v>
      </c>
      <c r="B1009" s="5"/>
      <c r="C1009" s="5"/>
      <c r="D1009" s="5"/>
      <c r="E1009" s="5"/>
      <c r="F1009" s="5"/>
    </row>
    <row r="1010">
      <c r="A1010" s="13" t="str">
        <f>HYPERLINK("http://www.viralnova.com/dog-passed-away/","http://www.viralnova.com/dog-passed-away/")</f>
        <v>http://www.viralnova.com/dog-passed-away/</v>
      </c>
      <c r="B1010" s="5"/>
      <c r="C1010" s="5"/>
      <c r="D1010" s="5"/>
      <c r="E1010" s="5"/>
      <c r="F1010" s="5"/>
    </row>
    <row r="1011">
      <c r="A1011" s="13" t="str">
        <f>HYPERLINK("http://www.viralnova.com/finland-halos/","http://www.viralnova.com/finland-halos/")</f>
        <v>http://www.viralnova.com/finland-halos/</v>
      </c>
      <c r="B1011" s="5"/>
      <c r="C1011" s="5"/>
      <c r="D1011" s="5"/>
      <c r="E1011" s="5"/>
      <c r="F1011" s="5"/>
    </row>
    <row r="1012">
      <c r="A1012" s="13" t="str">
        <f>HYPERLINK("http://www.viralnova.com/won-bet/","http://www.viralnova.com/won-bet/")</f>
        <v>http://www.viralnova.com/won-bet/</v>
      </c>
      <c r="B1012" s="5"/>
      <c r="C1012" s="5"/>
      <c r="D1012" s="5"/>
      <c r="E1012" s="5"/>
      <c r="F1012" s="5"/>
    </row>
    <row r="1013">
      <c r="A1013" s="13" t="str">
        <f>HYPERLINK("http://www.viralnova.com/incredible-storm-photos/","http://www.viralnova.com/incredible-storm-photos/")</f>
        <v>http://www.viralnova.com/incredible-storm-photos/</v>
      </c>
      <c r="B1013" s="5"/>
      <c r="C1013" s="5"/>
      <c r="D1013" s="5"/>
      <c r="E1013" s="5"/>
      <c r="F1013" s="5"/>
    </row>
    <row r="1014">
      <c r="A1014" s="13" t="str">
        <f>HYPERLINK("http://www.viralnova.com/quit-day-job/","http://www.viralnova.com/quit-day-job/")</f>
        <v>http://www.viralnova.com/quit-day-job/</v>
      </c>
      <c r="B1014" s="5"/>
      <c r="C1014" s="5"/>
      <c r="D1014" s="5"/>
      <c r="E1014" s="5"/>
      <c r="F1014" s="5"/>
    </row>
    <row r="1015">
      <c r="A1015" s="13" t="str">
        <f>HYPERLINK("http://www.viralnova.com/boulder-through-house/","http://www.viralnova.com/boulder-through-house/")</f>
        <v>http://www.viralnova.com/boulder-through-house/</v>
      </c>
      <c r="B1015" s="5"/>
      <c r="C1015" s="5"/>
      <c r="D1015" s="5"/>
      <c r="E1015" s="5"/>
      <c r="F1015" s="5"/>
    </row>
    <row r="1016">
      <c r="A1016" s="13" t="str">
        <f>HYPERLINK("http://www.viralnova.com/sculptures-mexican-forest/","http://www.viralnova.com/sculptures-mexican-forest/")</f>
        <v>http://www.viralnova.com/sculptures-mexican-forest/</v>
      </c>
      <c r="B1016" s="5"/>
      <c r="C1016" s="5"/>
      <c r="D1016" s="5"/>
      <c r="E1016" s="5"/>
      <c r="F1016" s="5"/>
    </row>
    <row r="1017">
      <c r="A1017" s="13" t="str">
        <f>HYPERLINK("http://www.viralnova.com/max-pearle-love/","http://www.viralnova.com/max-pearle-love/")</f>
        <v>http://www.viralnova.com/max-pearle-love/</v>
      </c>
      <c r="B1017" s="5"/>
      <c r="C1017" s="5"/>
      <c r="D1017" s="5"/>
      <c r="E1017" s="5"/>
      <c r="F1017" s="5"/>
    </row>
    <row r="1018">
      <c r="A1018" s="13" t="str">
        <f>HYPERLINK("http://www.viralnova.com/mountain-goats/","http://www.viralnova.com/mountain-goats/")</f>
        <v>http://www.viralnova.com/mountain-goats/</v>
      </c>
      <c r="B1018" s="5"/>
      <c r="C1018" s="5"/>
      <c r="D1018" s="5"/>
      <c r="E1018" s="5"/>
      <c r="F1018" s="5"/>
    </row>
    <row r="1019">
      <c r="A1019" s="13" t="str">
        <f>HYPERLINK("http://www.viralnova.com/5-year-old-cancer/","http://www.viralnova.com/5-year-old-cancer/")</f>
        <v>http://www.viralnova.com/5-year-old-cancer/</v>
      </c>
      <c r="B1019" s="5"/>
      <c r="C1019" s="5"/>
      <c r="D1019" s="5"/>
      <c r="E1019" s="5"/>
      <c r="F1019" s="5"/>
    </row>
    <row r="1020">
      <c r="A1020" s="13" t="str">
        <f>HYPERLINK("http://www.viralnova.com/jesse-lewis-sandy-hook/","http://www.viralnova.com/jesse-lewis-sandy-hook/")</f>
        <v>http://www.viralnova.com/jesse-lewis-sandy-hook/</v>
      </c>
      <c r="B1020" s="5"/>
      <c r="C1020" s="5"/>
      <c r="D1020" s="5"/>
      <c r="E1020" s="5"/>
      <c r="F1020" s="5"/>
    </row>
    <row r="1021">
      <c r="A1021" s="13" t="str">
        <f>HYPERLINK("http://www.viralnova.com/paiges-story/","http://www.viralnova.com/paiges-story/")</f>
        <v>http://www.viralnova.com/paiges-story/</v>
      </c>
      <c r="B1021" s="5"/>
      <c r="C1021" s="5"/>
      <c r="D1021" s="5"/>
      <c r="E1021" s="5"/>
      <c r="F1021" s="5"/>
    </row>
    <row r="1022">
      <c r="A1022" s="13" t="str">
        <f>HYPERLINK("http://www.viralnova.com/old-opera-house/","http://www.viralnova.com/old-opera-house/")</f>
        <v>http://www.viralnova.com/old-opera-house/</v>
      </c>
      <c r="B1022" s="5"/>
      <c r="C1022" s="5"/>
      <c r="D1022" s="5"/>
      <c r="E1022" s="5"/>
      <c r="F1022" s="5"/>
    </row>
    <row r="1023">
      <c r="A1023" s="13" t="str">
        <f>HYPERLINK("http://www.viralnova.com/all-belongings/","http://www.viralnova.com/all-belongings/")</f>
        <v>http://www.viralnova.com/all-belongings/</v>
      </c>
      <c r="B1023" s="5"/>
      <c r="C1023" s="5"/>
      <c r="D1023" s="5"/>
      <c r="E1023" s="5"/>
      <c r="F1023" s="5"/>
    </row>
    <row r="1024">
      <c r="A1024" s="13" t="str">
        <f>HYPERLINK("http://www.viralnova.com/toxic-blue-lagoon/","http://www.viralnova.com/toxic-blue-lagoon/")</f>
        <v>http://www.viralnova.com/toxic-blue-lagoon/</v>
      </c>
      <c r="B1024" s="5"/>
      <c r="C1024" s="5"/>
      <c r="D1024" s="5"/>
      <c r="E1024" s="5"/>
      <c r="F1024" s="5"/>
    </row>
    <row r="1025">
      <c r="A1025" s="13" t="str">
        <f>HYPERLINK("http://www.viralnova.com/room-in-a-box/","http://www.viralnova.com/room-in-a-box/")</f>
        <v>http://www.viralnova.com/room-in-a-box/</v>
      </c>
      <c r="B1025" s="5"/>
      <c r="C1025" s="5"/>
      <c r="D1025" s="5"/>
      <c r="E1025" s="5"/>
      <c r="F1025" s="5"/>
    </row>
    <row r="1026">
      <c r="A1026" s="13" t="str">
        <f>HYPERLINK("http://www.viralnova.com/made-toys/","http://www.viralnova.com/made-toys/")</f>
        <v>http://www.viralnova.com/made-toys/</v>
      </c>
      <c r="B1026" s="5"/>
      <c r="C1026" s="5"/>
      <c r="D1026" s="5"/>
      <c r="E1026" s="5"/>
      <c r="F1026" s="5"/>
    </row>
    <row r="1027">
      <c r="A1027" s="13" t="str">
        <f>HYPERLINK("http://www.viralnova.com/simon-beck-snow-art/","http://www.viralnova.com/simon-beck-snow-art/")</f>
        <v>http://www.viralnova.com/simon-beck-snow-art/</v>
      </c>
      <c r="B1027" s="5"/>
      <c r="C1027" s="5"/>
      <c r="D1027" s="5"/>
      <c r="E1027" s="5"/>
      <c r="F1027" s="5"/>
    </row>
    <row r="1028">
      <c r="A1028" s="13" t="str">
        <f>HYPERLINK("http://www.viralnova.com/bird-blizzard/","http://www.viralnova.com/bird-blizzard/")</f>
        <v>http://www.viralnova.com/bird-blizzard/</v>
      </c>
      <c r="B1028" s="5"/>
      <c r="C1028" s="5"/>
      <c r="D1028" s="5"/>
      <c r="E1028" s="5"/>
      <c r="F1028" s="5"/>
    </row>
    <row r="1029">
      <c r="A1029" s="13" t="str">
        <f>HYPERLINK("http://www.viralnova.com/clock-tower/","http://www.viralnova.com/clock-tower/")</f>
        <v>http://www.viralnova.com/clock-tower/</v>
      </c>
      <c r="B1029" s="5"/>
      <c r="C1029" s="5"/>
      <c r="D1029" s="5"/>
      <c r="E1029" s="5"/>
      <c r="F1029" s="5"/>
    </row>
    <row r="1030">
      <c r="A1030" s="13" t="str">
        <f>HYPERLINK("http://www.viralnova.com/box-of-money/","http://www.viralnova.com/box-of-money/")</f>
        <v>http://www.viralnova.com/box-of-money/</v>
      </c>
      <c r="B1030" s="5"/>
      <c r="C1030" s="5"/>
      <c r="D1030" s="5"/>
      <c r="E1030" s="5"/>
      <c r="F1030" s="5"/>
    </row>
    <row r="1031">
      <c r="A1031" s="13" t="str">
        <f>HYPERLINK("http://www.viralnova.com/pink-orchid-mantis/","http://www.viralnova.com/pink-orchid-mantis/")</f>
        <v>http://www.viralnova.com/pink-orchid-mantis/</v>
      </c>
      <c r="B1031" s="5"/>
      <c r="C1031" s="5"/>
      <c r="D1031" s="5"/>
      <c r="E1031" s="5"/>
      <c r="F1031" s="5"/>
    </row>
    <row r="1032">
      <c r="A1032" s="13" t="str">
        <f>HYPERLINK("http://www.viralnova.com/camouflage-leaf-bug/","http://www.viralnova.com/camouflage-leaf-bug/")</f>
        <v>http://www.viralnova.com/camouflage-leaf-bug/</v>
      </c>
      <c r="B1032" s="5"/>
      <c r="C1032" s="5"/>
      <c r="D1032" s="5"/>
      <c r="E1032" s="5"/>
      <c r="F1032" s="5"/>
    </row>
    <row r="1033">
      <c r="A1033" s="13" t="str">
        <f>HYPERLINK("http://www.viralnova.com/light-chandelier/","http://www.viralnova.com/light-chandelier/")</f>
        <v>http://www.viralnova.com/light-chandelier/</v>
      </c>
      <c r="B1033" s="5"/>
      <c r="C1033" s="5"/>
      <c r="D1033" s="5"/>
      <c r="E1033" s="5"/>
      <c r="F1033" s="5"/>
    </row>
    <row r="1034">
      <c r="A1034" s="13" t="str">
        <f>HYPERLINK("http://www.viralnova.com/generation-photos/","http://www.viralnova.com/generation-photos/")</f>
        <v>http://www.viralnova.com/generation-photos/</v>
      </c>
      <c r="B1034" s="5"/>
      <c r="C1034" s="5"/>
      <c r="D1034" s="5"/>
      <c r="E1034" s="5"/>
      <c r="F1034" s="5"/>
    </row>
    <row r="1035">
      <c r="A1035" s="13" t="str">
        <f>HYPERLINK("http://www.viralnova.com/log-house/","http://www.viralnova.com/log-house/")</f>
        <v>http://www.viralnova.com/log-house/</v>
      </c>
      <c r="B1035" s="5"/>
      <c r="C1035" s="5"/>
      <c r="D1035" s="5"/>
      <c r="E1035" s="5"/>
      <c r="F1035" s="5"/>
    </row>
    <row r="1036">
      <c r="A1036" s="13" t="str">
        <f>HYPERLINK("http://www.viralnova.com/temple-of-rats/","http://www.viralnova.com/temple-of-rats/")</f>
        <v>http://www.viralnova.com/temple-of-rats/</v>
      </c>
      <c r="B1036" s="5"/>
      <c r="C1036" s="5"/>
      <c r="D1036" s="5"/>
      <c r="E1036" s="5"/>
      <c r="F1036" s="5"/>
    </row>
    <row r="1037">
      <c r="A1037" s="13" t="str">
        <f>HYPERLINK("http://www.viralnova.com/closet-office/","http://www.viralnova.com/closet-office/")</f>
        <v>http://www.viralnova.com/closet-office/</v>
      </c>
      <c r="B1037" s="5"/>
      <c r="C1037" s="5"/>
      <c r="D1037" s="5"/>
      <c r="E1037" s="5"/>
      <c r="F1037" s="5"/>
    </row>
    <row r="1038">
      <c r="A1038" s="13" t="str">
        <f>HYPERLINK("http://www.viralnova.com/castle-room/","http://www.viralnova.com/castle-room/")</f>
        <v>http://www.viralnova.com/castle-room/</v>
      </c>
      <c r="B1038" s="5"/>
      <c r="C1038" s="5"/>
      <c r="D1038" s="5"/>
      <c r="E1038" s="5"/>
      <c r="F1038" s="5"/>
    </row>
    <row r="1039">
      <c r="A1039" s="13" t="str">
        <f>HYPERLINK("http://www.viralnova.com/dad-surprise/","http://www.viralnova.com/dad-surprise/")</f>
        <v>http://www.viralnova.com/dad-surprise/</v>
      </c>
      <c r="B1039" s="5"/>
      <c r="C1039" s="5"/>
      <c r="D1039" s="5"/>
      <c r="E1039" s="5"/>
      <c r="F1039" s="5"/>
    </row>
    <row r="1040">
      <c r="A1040" s="13" t="str">
        <f>HYPERLINK("http://www.viralnova.com/batman-bedroom/","http://www.viralnova.com/batman-bedroom/")</f>
        <v>http://www.viralnova.com/batman-bedroom/</v>
      </c>
      <c r="B1040" s="5"/>
      <c r="C1040" s="5"/>
      <c r="D1040" s="5"/>
      <c r="E1040" s="5"/>
      <c r="F1040" s="5"/>
    </row>
    <row r="1041">
      <c r="A1041" s="13" t="str">
        <f>HYPERLINK("http://www.viralnova.com/bunny-hutch/","http://www.viralnova.com/bunny-hutch/")</f>
        <v>http://www.viralnova.com/bunny-hutch/</v>
      </c>
      <c r="B1041" s="5"/>
      <c r="C1041" s="5"/>
      <c r="D1041" s="5"/>
      <c r="E1041" s="5"/>
      <c r="F1041" s="5"/>
    </row>
    <row r="1042">
      <c r="A1042" s="13" t="str">
        <f>HYPERLINK("http://www.viralnova.com/friend-shaves-head/","http://www.viralnova.com/friend-shaves-head/")</f>
        <v>http://www.viralnova.com/friend-shaves-head/</v>
      </c>
      <c r="B1042" s="5"/>
      <c r="C1042" s="5"/>
      <c r="D1042" s="5"/>
      <c r="E1042" s="5"/>
      <c r="F1042" s="5"/>
    </row>
    <row r="1043">
      <c r="A1043" s="13" t="str">
        <f>HYPERLINK("http://www.viralnova.com/married-couple-builds-boat/","http://www.viralnova.com/married-couple-builds-boat/")</f>
        <v>http://www.viralnova.com/married-couple-builds-boat/</v>
      </c>
      <c r="B1043" s="5"/>
      <c r="C1043" s="5"/>
      <c r="D1043" s="5"/>
      <c r="E1043" s="5"/>
      <c r="F1043" s="5"/>
    </row>
    <row r="1044">
      <c r="A1044" s="13" t="str">
        <f>HYPERLINK("http://www.viralnova.com/gruesome-duck-murder/","http://www.viralnova.com/gruesome-duck-murder/")</f>
        <v>http://www.viralnova.com/gruesome-duck-murder/</v>
      </c>
      <c r="B1044" s="5"/>
      <c r="C1044" s="5"/>
      <c r="D1044" s="5"/>
      <c r="E1044" s="5"/>
      <c r="F1044" s="5"/>
    </row>
    <row r="1045">
      <c r="A1045" s="13" t="str">
        <f>HYPERLINK("http://www.viralnova.com/meteor-photograph/","http://www.viralnova.com/meteor-photograph/")</f>
        <v>http://www.viralnova.com/meteor-photograph/</v>
      </c>
      <c r="B1045" s="5"/>
      <c r="C1045" s="5"/>
      <c r="D1045" s="5"/>
      <c r="E1045" s="5"/>
      <c r="F1045" s="5"/>
    </row>
    <row r="1046">
      <c r="A1046" s="13" t="str">
        <f>HYPERLINK("http://www.viralnova.com/childrens-hospital-superhero/","http://www.viralnova.com/childrens-hospital-superhero/")</f>
        <v>http://www.viralnova.com/childrens-hospital-superhero/</v>
      </c>
      <c r="B1046" s="5"/>
      <c r="C1046" s="5"/>
      <c r="D1046" s="5"/>
      <c r="E1046" s="5"/>
      <c r="F1046" s="5"/>
    </row>
    <row r="1047">
      <c r="A1047" s="13" t="str">
        <f>HYPERLINK("http://www.viralnova.com/adorable-duck-rescue/","http://www.viralnova.com/adorable-duck-rescue/")</f>
        <v>http://www.viralnova.com/adorable-duck-rescue/</v>
      </c>
      <c r="B1047" s="5"/>
      <c r="C1047" s="5"/>
      <c r="D1047" s="5"/>
      <c r="E1047" s="5"/>
      <c r="F1047" s="5"/>
    </row>
    <row r="1048">
      <c r="A1048" s="13" t="str">
        <f>HYPERLINK("http://www.viralnova.com/paper-eyes-on-dogs/","http://www.viralnova.com/paper-eyes-on-dogs/")</f>
        <v>http://www.viralnova.com/paper-eyes-on-dogs/</v>
      </c>
      <c r="B1048" s="5"/>
      <c r="C1048" s="5"/>
      <c r="D1048" s="5"/>
      <c r="E1048" s="5"/>
      <c r="F1048" s="5"/>
    </row>
    <row r="1049">
      <c r="A1049" s="13" t="str">
        <f>HYPERLINK("http://www.viralnova.com/i-try-not-to-judge-but-this-wedding-just-seems-messed-up-and-sorta-disgusting/","http://www.viralnova.com/i-try-not-to-judge-but-this-wedding-just-seems-messed-up-and-sorta-disgusting/")</f>
        <v>http://www.viralnova.com/i-try-not-to-judge-but-this-wedding-just-seems-messed-up-and-sorta-disgusting/</v>
      </c>
      <c r="B1049" s="5"/>
      <c r="C1049" s="5"/>
      <c r="D1049" s="5"/>
      <c r="E1049" s="5"/>
      <c r="F1049" s="5"/>
    </row>
    <row r="1050">
      <c r="A1050" s="13" t="str">
        <f>HYPERLINK("http://www.viralnova.com/stops-cancer-treatment/","http://www.viralnova.com/stops-cancer-treatment/")</f>
        <v>http://www.viralnova.com/stops-cancer-treatment/</v>
      </c>
      <c r="B1050" s="5"/>
      <c r="C1050" s="5"/>
      <c r="D1050" s="5"/>
      <c r="E1050" s="5"/>
      <c r="F1050" s="5"/>
    </row>
    <row r="1051">
      <c r="A1051" s="13" t="str">
        <f>HYPERLINK("http://www.viralnova.com/pregnant-dog-mary/","http://www.viralnova.com/pregnant-dog-mary/")</f>
        <v>http://www.viralnova.com/pregnant-dog-mary/</v>
      </c>
      <c r="B1051" s="5"/>
      <c r="C1051" s="5"/>
      <c r="D1051" s="5"/>
      <c r="E1051" s="5"/>
      <c r="F1051" s="5"/>
    </row>
    <row r="1052">
      <c r="A1052" s="13" t="str">
        <f>HYPERLINK("http://www.viralnova.com/john-stamos-visits-girl/","http://www.viralnova.com/john-stamos-visits-girl/")</f>
        <v>http://www.viralnova.com/john-stamos-visits-girl/</v>
      </c>
      <c r="B1052" s="5"/>
      <c r="C1052" s="5"/>
      <c r="D1052" s="5"/>
      <c r="E1052" s="5"/>
      <c r="F1052" s="5"/>
    </row>
    <row r="1053">
      <c r="A1053" s="13" t="str">
        <f>HYPERLINK("http://www.viralnova.com/just-scroll-to-the-end-of-this-post-its-worth-it-trust-me/","http://www.viralnova.com/just-scroll-to-the-end-of-this-post-its-worth-it-trust-me/")</f>
        <v>http://www.viralnova.com/just-scroll-to-the-end-of-this-post-its-worth-it-trust-me/</v>
      </c>
      <c r="B1053" s="5"/>
      <c r="C1053" s="5"/>
      <c r="D1053" s="5"/>
      <c r="E1053" s="5"/>
      <c r="F1053" s="5"/>
    </row>
    <row r="1054">
      <c r="A1054" s="13" t="str">
        <f>HYPERLINK("http://www.viralnova.com/glowing-phytoplankton/","http://www.viralnova.com/glowing-phytoplankton/")</f>
        <v>http://www.viralnova.com/glowing-phytoplankton/</v>
      </c>
      <c r="B1054" s="5"/>
      <c r="C1054" s="5"/>
      <c r="D1054" s="5"/>
      <c r="E1054" s="5"/>
      <c r="F1054" s="5"/>
    </row>
    <row r="1055">
      <c r="A1055" s="13" t="str">
        <f>HYPERLINK("http://www.viralnova.com/acts-of-kindness/","http://www.viralnova.com/acts-of-kindness/")</f>
        <v>http://www.viralnova.com/acts-of-kindness/</v>
      </c>
      <c r="B1055" s="5"/>
      <c r="C1055" s="5"/>
      <c r="D1055" s="5"/>
      <c r="E1055" s="5"/>
      <c r="F1055" s="5"/>
    </row>
    <row r="1056">
      <c r="A1056" s="13" t="str">
        <f>HYPERLINK("http://www.viralnova.com/used-to-be-homeless/","http://www.viralnova.com/used-to-be-homeless/")</f>
        <v>http://www.viralnova.com/used-to-be-homeless/</v>
      </c>
      <c r="B1056" s="5"/>
      <c r="C1056" s="5"/>
      <c r="D1056" s="5"/>
      <c r="E1056" s="5"/>
      <c r="F1056" s="5"/>
    </row>
    <row r="1057">
      <c r="A1057" s="13" t="str">
        <f>HYPERLINK("http://www.viralnova.com/painting-progress/","http://www.viralnova.com/painting-progress/")</f>
        <v>http://www.viralnova.com/painting-progress/</v>
      </c>
      <c r="B1057" s="5"/>
      <c r="C1057" s="5"/>
      <c r="D1057" s="5"/>
      <c r="E1057" s="5"/>
      <c r="F1057" s="5"/>
    </row>
    <row r="1058">
      <c r="A1058" s="13" t="str">
        <f>HYPERLINK("http://www.viralnova.com/kidney-marriage/","http://www.viralnova.com/kidney-marriage/")</f>
        <v>http://www.viralnova.com/kidney-marriage/</v>
      </c>
      <c r="B1058" s="5"/>
      <c r="C1058" s="5"/>
      <c r="D1058" s="5"/>
      <c r="E1058" s="5"/>
      <c r="F1058" s="5"/>
    </row>
    <row r="1059">
      <c r="A1059" s="13" t="str">
        <f>HYPERLINK("http://www.viralnova.com/warehouse/","http://www.viralnova.com/warehouse/")</f>
        <v>http://www.viralnova.com/warehouse/</v>
      </c>
      <c r="B1059" s="5"/>
      <c r="C1059" s="5"/>
      <c r="D1059" s="5"/>
      <c r="E1059" s="5"/>
      <c r="F1059" s="5"/>
    </row>
    <row r="1060">
      <c r="A1060" s="13" t="str">
        <f>HYPERLINK("http://www.viralnova.com/puppy-proposal/","http://www.viralnova.com/puppy-proposal/")</f>
        <v>http://www.viralnova.com/puppy-proposal/</v>
      </c>
      <c r="B1060" s="5"/>
      <c r="C1060" s="5"/>
      <c r="D1060" s="5"/>
      <c r="E1060" s="5"/>
      <c r="F1060" s="5"/>
    </row>
    <row r="1061">
      <c r="A1061" s="13" t="str">
        <f>HYPERLINK("http://www.viralnova.com/dying-dogs/","http://www.viralnova.com/dying-dogs/")</f>
        <v>http://www.viralnova.com/dying-dogs/</v>
      </c>
      <c r="B1061" s="5"/>
      <c r="C1061" s="5"/>
      <c r="D1061" s="5"/>
      <c r="E1061" s="5"/>
      <c r="F1061" s="5"/>
    </row>
    <row r="1062">
      <c r="A1062" s="13" t="str">
        <f>HYPERLINK("http://www.viralnova.com/quarter-ring/","http://www.viralnova.com/quarter-ring/")</f>
        <v>http://www.viralnova.com/quarter-ring/</v>
      </c>
      <c r="B1062" s="5"/>
      <c r="C1062" s="5"/>
      <c r="D1062" s="5"/>
      <c r="E1062" s="5"/>
      <c r="F1062" s="5"/>
    </row>
    <row r="1063">
      <c r="A1063" s="13" t="str">
        <f>HYPERLINK("http://www.viralnova.com/lion-king-pictures/","http://www.viralnova.com/lion-king-pictures/")</f>
        <v>http://www.viralnova.com/lion-king-pictures/</v>
      </c>
      <c r="B1063" s="5"/>
      <c r="C1063" s="5"/>
      <c r="D1063" s="5"/>
      <c r="E1063" s="5"/>
      <c r="F1063" s="5"/>
    </row>
    <row r="1064">
      <c r="A1064" s="13" t="str">
        <f>HYPERLINK("http://www.viralnova.com/mom-finishes-drawings/","http://www.viralnova.com/mom-finishes-drawings/")</f>
        <v>http://www.viralnova.com/mom-finishes-drawings/</v>
      </c>
      <c r="B1064" s="5"/>
      <c r="C1064" s="5"/>
      <c r="D1064" s="5"/>
      <c r="E1064" s="5"/>
      <c r="F1064" s="5"/>
    </row>
    <row r="1065">
      <c r="A1065" s="13" t="str">
        <f>HYPERLINK("http://www.viralnova.com/marines-touching-act-of-kindness/","http://www.viralnova.com/marines-touching-act-of-kindness/")</f>
        <v>http://www.viralnova.com/marines-touching-act-of-kindness/</v>
      </c>
      <c r="B1065" s="5"/>
      <c r="C1065" s="5"/>
      <c r="D1065" s="5"/>
      <c r="E1065" s="5"/>
      <c r="F1065" s="5"/>
    </row>
    <row r="1066">
      <c r="A1066" s="13" t="str">
        <f>HYPERLINK("http://www.viralnova.com/family-of-ducks/","http://www.viralnova.com/family-of-ducks/")</f>
        <v>http://www.viralnova.com/family-of-ducks/</v>
      </c>
      <c r="B1066" s="5"/>
      <c r="C1066" s="5"/>
      <c r="D1066" s="5"/>
      <c r="E1066" s="5"/>
      <c r="F1066" s="5"/>
    </row>
    <row r="1067">
      <c r="A1067" s="13" t="str">
        <f>HYPERLINK("http://www.viralnova.com/most-of-us-walk-over-pennies-in-the-street-this-girl-picks-them-up-and-creates-a-masterpiece/","http://www.viralnova.com/most-of-us-walk-over-pennies-in-the-street-this-girl-picks-them-up-and-creates-a-masterpiece/")</f>
        <v>http://www.viralnova.com/most-of-us-walk-over-pennies-in-the-street-this-girl-picks-them-up-and-creates-a-masterpiece/</v>
      </c>
      <c r="B1067" s="5"/>
      <c r="C1067" s="5"/>
      <c r="D1067" s="5"/>
      <c r="E1067" s="5"/>
      <c r="F1067" s="5"/>
    </row>
    <row r="1068">
      <c r="A1068" s="13" t="str">
        <f>HYPERLINK("http://www.viralnova.com/murder-marriage-photos/","http://www.viralnova.com/murder-marriage-photos/")</f>
        <v>http://www.viralnova.com/murder-marriage-photos/</v>
      </c>
      <c r="B1068" s="5"/>
      <c r="C1068" s="5"/>
      <c r="D1068" s="5"/>
      <c r="E1068" s="5"/>
      <c r="F1068" s="5"/>
    </row>
    <row r="1069">
      <c r="A1069" s="13" t="str">
        <f>HYPERLINK("http://www.viralnova.com/beautiful-animal-images/","http://www.viralnova.com/beautiful-animal-images/")</f>
        <v>http://www.viralnova.com/beautiful-animal-images/</v>
      </c>
      <c r="B1069" s="5"/>
      <c r="C1069" s="5"/>
      <c r="D1069" s="5"/>
      <c r="E1069" s="5"/>
      <c r="F1069" s="5"/>
    </row>
    <row r="1070">
      <c r="A1070" s="13" t="str">
        <f>HYPERLINK("http://www.viralnova.com/found-abandoned-house/","http://www.viralnova.com/found-abandoned-house/")</f>
        <v>http://www.viralnova.com/found-abandoned-house/</v>
      </c>
      <c r="B1070" s="5"/>
      <c r="C1070" s="5"/>
      <c r="D1070" s="5"/>
      <c r="E1070" s="5"/>
      <c r="F1070" s="5"/>
    </row>
    <row r="1071">
      <c r="A1071" s="13" t="str">
        <f>HYPERLINK("http://www.viralnova.com/pancake-art/","http://www.viralnova.com/pancake-art/")</f>
        <v>http://www.viralnova.com/pancake-art/</v>
      </c>
      <c r="B1071" s="5"/>
      <c r="C1071" s="5"/>
      <c r="D1071" s="5"/>
      <c r="E1071" s="5"/>
      <c r="F1071" s="5"/>
    </row>
    <row r="1072">
      <c r="A1072" s="13" t="str">
        <f>HYPERLINK("http://www.viralnova.com/bad-days/","http://www.viralnova.com/bad-days/")</f>
        <v>http://www.viralnova.com/bad-days/</v>
      </c>
      <c r="B1072" s="5"/>
      <c r="C1072" s="5"/>
      <c r="D1072" s="5"/>
      <c r="E1072" s="5"/>
      <c r="F1072" s="5"/>
    </row>
    <row r="1073">
      <c r="A1073" s="13" t="str">
        <f>HYPERLINK("http://www.viralnova.com/like-your-mother/","http://www.viralnova.com/like-your-mother/")</f>
        <v>http://www.viralnova.com/like-your-mother/</v>
      </c>
      <c r="B1073" s="5"/>
      <c r="C1073" s="5"/>
      <c r="D1073" s="5"/>
      <c r="E1073" s="5"/>
      <c r="F1073" s="5"/>
    </row>
    <row r="1074">
      <c r="A1074" s="13" t="str">
        <f>HYPERLINK("http://www.viralnova.com/having-bad-day/","http://www.viralnova.com/having-bad-day/")</f>
        <v>http://www.viralnova.com/having-bad-day/</v>
      </c>
      <c r="B1074" s="5"/>
      <c r="C1074" s="5"/>
      <c r="D1074" s="5"/>
      <c r="E1074" s="5"/>
      <c r="F1074" s="5"/>
    </row>
    <row r="1075">
      <c r="A1075" s="13" t="str">
        <f>HYPERLINK("http://www.viralnova.com/no-matter-how-much-i-look-at-this-i-still-cant-believe-its-just-paper-this-guy-is-a-genius/","http://www.viralnova.com/no-matter-how-much-i-look-at-this-i-still-cant-believe-its-just-paper-this-guy-is-a-genius/")</f>
        <v>http://www.viralnova.com/no-matter-how-much-i-look-at-this-i-still-cant-believe-its-just-paper-this-guy-is-a-genius/</v>
      </c>
      <c r="B1075" s="5"/>
      <c r="C1075" s="5"/>
      <c r="D1075" s="5"/>
      <c r="E1075" s="5"/>
      <c r="F1075" s="5"/>
    </row>
    <row r="1076">
      <c r="A1076" s="13" t="str">
        <f>HYPERLINK("http://www.viralnova.com/i-am-gay-airline/","http://www.viralnova.com/i-am-gay-airline/")</f>
        <v>http://www.viralnova.com/i-am-gay-airline/</v>
      </c>
      <c r="B1076" s="5"/>
      <c r="C1076" s="5"/>
      <c r="D1076" s="5"/>
      <c r="E1076" s="5"/>
      <c r="F1076" s="5"/>
    </row>
    <row r="1077">
      <c r="A1077" s="13" t="str">
        <f>HYPERLINK("http://www.viralnova.com/mysterious-light-haunts/","http://www.viralnova.com/mysterious-light-haunts/")</f>
        <v>http://www.viralnova.com/mysterious-light-haunts/</v>
      </c>
      <c r="B1077" s="5"/>
      <c r="C1077" s="5"/>
      <c r="D1077" s="5"/>
      <c r="E1077" s="5"/>
      <c r="F1077" s="5"/>
    </row>
    <row r="1078">
      <c r="A1078" s="13" t="str">
        <f>HYPERLINK("http://www.viralnova.com/unexplained-incidents/","http://www.viralnova.com/unexplained-incidents/")</f>
        <v>http://www.viralnova.com/unexplained-incidents/</v>
      </c>
      <c r="B1078" s="5"/>
      <c r="C1078" s="5"/>
      <c r="D1078" s="5"/>
      <c r="E1078" s="5"/>
      <c r="F1078" s="5"/>
    </row>
    <row r="1079">
      <c r="A1079" s="13" t="str">
        <f>HYPERLINK("http://www.viralnova.com/baby-killed/","http://www.viralnova.com/baby-killed/")</f>
        <v>http://www.viralnova.com/baby-killed/</v>
      </c>
      <c r="B1079" s="5"/>
      <c r="C1079" s="5"/>
      <c r="D1079" s="5"/>
      <c r="E1079" s="5"/>
      <c r="F1079" s="5"/>
    </row>
    <row r="1080">
      <c r="A1080" s="13" t="str">
        <f>HYPERLINK("http://www.viralnova.com/dog-saves-child/","http://www.viralnova.com/dog-saves-child/")</f>
        <v>http://www.viralnova.com/dog-saves-child/</v>
      </c>
      <c r="B1080" s="5"/>
      <c r="C1080" s="5"/>
      <c r="D1080" s="5"/>
      <c r="E1080" s="5"/>
      <c r="F1080" s="5"/>
    </row>
    <row r="1081">
      <c r="A1081" s="13" t="str">
        <f>HYPERLINK("http://www.viralnova.com/floor-art/","http://www.viralnova.com/floor-art/")</f>
        <v>http://www.viralnova.com/floor-art/</v>
      </c>
      <c r="B1081" s="5"/>
      <c r="C1081" s="5"/>
      <c r="D1081" s="5"/>
      <c r="E1081" s="5"/>
      <c r="F1081" s="5"/>
    </row>
    <row r="1082">
      <c r="A1082" s="13" t="str">
        <f>HYPERLINK("http://www.viralnova.com/phone-stops-bullet/","http://www.viralnova.com/phone-stops-bullet/")</f>
        <v>http://www.viralnova.com/phone-stops-bullet/</v>
      </c>
      <c r="B1082" s="5"/>
      <c r="C1082" s="5"/>
      <c r="D1082" s="5"/>
      <c r="E1082" s="5"/>
      <c r="F1082" s="5"/>
    </row>
    <row r="1083">
      <c r="A1083" s="13" t="str">
        <f>HYPERLINK("http://www.viralnova.com/peacock-spider/","http://www.viralnova.com/peacock-spider/")</f>
        <v>http://www.viralnova.com/peacock-spider/</v>
      </c>
      <c r="B1083" s="5"/>
      <c r="C1083" s="5"/>
      <c r="D1083" s="5"/>
      <c r="E1083" s="5"/>
      <c r="F1083" s="5"/>
    </row>
    <row r="1084">
      <c r="A1084" s="13" t="str">
        <f>HYPERLINK("http://www.viralnova.com/meta-dog/","http://www.viralnova.com/meta-dog/")</f>
        <v>http://www.viralnova.com/meta-dog/</v>
      </c>
      <c r="B1084" s="5"/>
      <c r="C1084" s="5"/>
      <c r="D1084" s="5"/>
      <c r="E1084" s="5"/>
      <c r="F1084" s="5"/>
    </row>
    <row r="1085">
      <c r="A1085" s="13" t="str">
        <f>HYPERLINK("http://www.viralnova.com/childrens-lives/","http://www.viralnova.com/childrens-lives/")</f>
        <v>http://www.viralnova.com/childrens-lives/</v>
      </c>
      <c r="B1085" s="5"/>
      <c r="C1085" s="5"/>
      <c r="D1085" s="5"/>
      <c r="E1085" s="5"/>
      <c r="F1085" s="5"/>
    </row>
    <row r="1086">
      <c r="A1086" s="13" t="str">
        <f>HYPERLINK("http://www.viralnova.com/heaven-japanese-hotel/","http://www.viralnova.com/heaven-japanese-hotel/")</f>
        <v>http://www.viralnova.com/heaven-japanese-hotel/</v>
      </c>
      <c r="B1086" s="5"/>
      <c r="C1086" s="5"/>
      <c r="D1086" s="5"/>
      <c r="E1086" s="5"/>
      <c r="F1086" s="5"/>
    </row>
    <row r="1087">
      <c r="A1087" s="13" t="str">
        <f>HYPERLINK("http://www.viralnova.com/boeing-727-home/","http://www.viralnova.com/boeing-727-home/")</f>
        <v>http://www.viralnova.com/boeing-727-home/</v>
      </c>
      <c r="B1087" s="5"/>
      <c r="C1087" s="5"/>
      <c r="D1087" s="5"/>
      <c r="E1087" s="5"/>
      <c r="F1087" s="5"/>
    </row>
    <row r="1088">
      <c r="A1088" s="13" t="str">
        <f>HYPERLINK("http://www.viralnova.com/autism-photos/","http://www.viralnova.com/autism-photos/")</f>
        <v>http://www.viralnova.com/autism-photos/</v>
      </c>
      <c r="B1088" s="5"/>
      <c r="C1088" s="5"/>
      <c r="D1088" s="5"/>
      <c r="E1088" s="5"/>
      <c r="F1088" s="5"/>
    </row>
    <row r="1089">
      <c r="A1089" s="13" t="str">
        <f>HYPERLINK("http://www.viralnova.com/au-vieux-panier-hotel/","http://www.viralnova.com/au-vieux-panier-hotel/")</f>
        <v>http://www.viralnova.com/au-vieux-panier-hotel/</v>
      </c>
      <c r="B1089" s="5"/>
      <c r="C1089" s="5"/>
      <c r="D1089" s="5"/>
      <c r="E1089" s="5"/>
      <c r="F1089" s="5"/>
    </row>
    <row r="1090">
      <c r="A1090" s="13" t="str">
        <f>HYPERLINK("http://www.viralnova.com/iphone-gift-wrap/","http://www.viralnova.com/iphone-gift-wrap/")</f>
        <v>http://www.viralnova.com/iphone-gift-wrap/</v>
      </c>
      <c r="B1090" s="5"/>
      <c r="C1090" s="5"/>
      <c r="D1090" s="5"/>
      <c r="E1090" s="5"/>
      <c r="F1090" s="5"/>
    </row>
    <row r="1091">
      <c r="A1091" s="13" t="str">
        <f>HYPERLINK("http://www.viralnova.com/paralyzed-teens/","http://www.viralnova.com/paralyzed-teens/")</f>
        <v>http://www.viralnova.com/paralyzed-teens/</v>
      </c>
      <c r="B1091" s="5"/>
      <c r="C1091" s="5"/>
      <c r="D1091" s="5"/>
      <c r="E1091" s="5"/>
      <c r="F1091" s="5"/>
    </row>
    <row r="1092">
      <c r="A1092" s="13" t="str">
        <f>HYPERLINK("http://www.viralnova.com/skeleton-lake/","http://www.viralnova.com/skeleton-lake/")</f>
        <v>http://www.viralnova.com/skeleton-lake/</v>
      </c>
      <c r="B1092" s="5"/>
      <c r="C1092" s="5"/>
      <c r="D1092" s="5"/>
      <c r="E1092" s="5"/>
      <c r="F1092" s="5"/>
    </row>
    <row r="1093">
      <c r="A1093" s="13" t="str">
        <f>HYPERLINK("http://www.viralnova.com/phil-down-syndrome/","http://www.viralnova.com/phil-down-syndrome/")</f>
        <v>http://www.viralnova.com/phil-down-syndrome/</v>
      </c>
      <c r="B1093" s="5"/>
      <c r="C1093" s="5"/>
      <c r="D1093" s="5"/>
      <c r="E1093" s="5"/>
      <c r="F1093" s="5"/>
    </row>
    <row r="1094">
      <c r="A1094" s="13" t="str">
        <f>HYPERLINK("http://www.viralnova.com/empowered/","http://www.viralnova.com/empowered/")</f>
        <v>http://www.viralnova.com/empowered/</v>
      </c>
      <c r="B1094" s="5"/>
      <c r="C1094" s="5"/>
      <c r="D1094" s="5"/>
      <c r="E1094" s="5"/>
      <c r="F1094" s="5"/>
    </row>
    <row r="1095">
      <c r="A1095" s="13" t="str">
        <f>HYPERLINK("http://www.viralnova.com/corgi-bffs/","http://www.viralnova.com/corgi-bffs/")</f>
        <v>http://www.viralnova.com/corgi-bffs/</v>
      </c>
      <c r="B1095" s="5"/>
      <c r="C1095" s="5"/>
      <c r="D1095" s="5"/>
      <c r="E1095" s="5"/>
      <c r="F1095" s="5"/>
    </row>
    <row r="1096">
      <c r="A1096" s="13" t="str">
        <f>HYPERLINK("http://www.viralnova.com/groom-brain-cancer/","http://www.viralnova.com/groom-brain-cancer/")</f>
        <v>http://www.viralnova.com/groom-brain-cancer/</v>
      </c>
      <c r="B1096" s="5"/>
      <c r="C1096" s="5"/>
      <c r="D1096" s="5"/>
      <c r="E1096" s="5"/>
      <c r="F1096" s="5"/>
    </row>
    <row r="1097">
      <c r="A1097" s="13" t="str">
        <f>HYPERLINK("http://www.viralnova.com/nursing-home-residents-re-enacting/","http://www.viralnova.com/nursing-home-residents-re-enacting/")</f>
        <v>http://www.viralnova.com/nursing-home-residents-re-enacting/</v>
      </c>
      <c r="B1097" s="5"/>
      <c r="C1097" s="5"/>
      <c r="D1097" s="5"/>
      <c r="E1097" s="5"/>
      <c r="F1097" s="5"/>
    </row>
    <row r="1098">
      <c r="A1098" s="13" t="str">
        <f>HYPERLINK("http://www.viralnova.com/giant-wooden-egg/","http://www.viralnova.com/giant-wooden-egg/")</f>
        <v>http://www.viralnova.com/giant-wooden-egg/</v>
      </c>
      <c r="B1098" s="5"/>
      <c r="C1098" s="5"/>
      <c r="D1098" s="5"/>
      <c r="E1098" s="5"/>
      <c r="F1098" s="5"/>
    </row>
    <row r="1099">
      <c r="A1099" s="13" t="str">
        <f>HYPERLINK("http://www.viralnova.com/not-a-box/","http://www.viralnova.com/not-a-box/")</f>
        <v>http://www.viralnova.com/not-a-box/</v>
      </c>
      <c r="B1099" s="5"/>
      <c r="C1099" s="5"/>
      <c r="D1099" s="5"/>
      <c r="E1099" s="5"/>
      <c r="F1099" s="5"/>
    </row>
    <row r="1100">
      <c r="A1100" s="13" t="str">
        <f>HYPERLINK("http://www.viralnova.com/soldiers-kittens/","http://www.viralnova.com/soldiers-kittens/")</f>
        <v>http://www.viralnova.com/soldiers-kittens/</v>
      </c>
      <c r="B1100" s="5"/>
      <c r="C1100" s="5"/>
      <c r="D1100" s="5"/>
      <c r="E1100" s="5"/>
      <c r="F1100" s="5"/>
    </row>
    <row r="1101">
      <c r="A1101" s="13" t="str">
        <f>HYPERLINK("http://www.viralnova.com/google-maps-city/","http://www.viralnova.com/google-maps-city/")</f>
        <v>http://www.viralnova.com/google-maps-city/</v>
      </c>
      <c r="B1101" s="5"/>
      <c r="C1101" s="5"/>
      <c r="D1101" s="5"/>
      <c r="E1101" s="5"/>
      <c r="F1101" s="5"/>
    </row>
    <row r="1102">
      <c r="A1102" s="13" t="str">
        <f>HYPERLINK("http://www.viralnova.com/grandpa-carvings/","http://www.viralnova.com/grandpa-carvings/")</f>
        <v>http://www.viralnova.com/grandpa-carvings/</v>
      </c>
      <c r="B1102" s="5"/>
      <c r="C1102" s="5"/>
      <c r="D1102" s="5"/>
      <c r="E1102" s="5"/>
      <c r="F1102" s="5"/>
    </row>
    <row r="1103">
      <c r="A1103" s="13" t="str">
        <f>HYPERLINK("http://www.viralnova.com/embarrassed-beautiful-eyes/","http://www.viralnova.com/embarrassed-beautiful-eyes/")</f>
        <v>http://www.viralnova.com/embarrassed-beautiful-eyes/</v>
      </c>
      <c r="B1103" s="5"/>
      <c r="C1103" s="5"/>
      <c r="D1103" s="5"/>
      <c r="E1103" s="5"/>
      <c r="F1103" s="5"/>
    </row>
    <row r="1104">
      <c r="A1104" s="13" t="str">
        <f>HYPERLINK("http://www.viralnova.com/girl-killed/","http://www.viralnova.com/girl-killed/")</f>
        <v>http://www.viralnova.com/girl-killed/</v>
      </c>
      <c r="B1104" s="5"/>
      <c r="C1104" s="5"/>
      <c r="D1104" s="5"/>
      <c r="E1104" s="5"/>
      <c r="F1104" s="5"/>
    </row>
    <row r="1105">
      <c r="A1105" s="13" t="str">
        <f>HYPERLINK("http://www.viralnova.com/limb-amputee/","http://www.viralnova.com/limb-amputee/")</f>
        <v>http://www.viralnova.com/limb-amputee/</v>
      </c>
      <c r="B1105" s="5"/>
      <c r="C1105" s="5"/>
      <c r="D1105" s="5"/>
      <c r="E1105" s="5"/>
      <c r="F1105" s="5"/>
    </row>
    <row r="1106">
      <c r="A1106" s="13" t="str">
        <f>HYPERLINK("http://www.viralnova.com/candy-castle/","http://www.viralnova.com/candy-castle/")</f>
        <v>http://www.viralnova.com/candy-castle/</v>
      </c>
      <c r="B1106" s="5"/>
      <c r="C1106" s="5"/>
      <c r="D1106" s="5"/>
      <c r="E1106" s="5"/>
      <c r="F1106" s="5"/>
    </row>
    <row r="1107">
      <c r="A1107" s="13" t="str">
        <f>HYPERLINK("http://www.viralnova.com/woman-prevents-shooting/","http://www.viralnova.com/woman-prevents-shooting/")</f>
        <v>http://www.viralnova.com/woman-prevents-shooting/</v>
      </c>
      <c r="B1107" s="5"/>
      <c r="C1107" s="5"/>
      <c r="D1107" s="5"/>
      <c r="E1107" s="5"/>
      <c r="F1107" s="5"/>
    </row>
    <row r="1108">
      <c r="A1108" s="13" t="str">
        <f>HYPERLINK("http://www.viralnova.com/orphaned-elephant-and-dog/","http://www.viralnova.com/orphaned-elephant-and-dog/")</f>
        <v>http://www.viralnova.com/orphaned-elephant-and-dog/</v>
      </c>
      <c r="B1108" s="5"/>
      <c r="C1108" s="5"/>
      <c r="D1108" s="5"/>
      <c r="E1108" s="5"/>
      <c r="F1108" s="5"/>
    </row>
    <row r="1109">
      <c r="A1109" s="13" t="str">
        <f>HYPERLINK("http://www.viralnova.com/cut-out-dogs-tongue/","http://www.viralnova.com/cut-out-dogs-tongue/")</f>
        <v>http://www.viralnova.com/cut-out-dogs-tongue/</v>
      </c>
      <c r="B1109" s="5"/>
      <c r="C1109" s="5"/>
      <c r="D1109" s="5"/>
      <c r="E1109" s="5"/>
      <c r="F1109" s="5"/>
    </row>
    <row r="1110">
      <c r="A1110" s="13" t="str">
        <f>HYPERLINK("http://www.viralnova.com/parachuting-dog/","http://www.viralnova.com/parachuting-dog/")</f>
        <v>http://www.viralnova.com/parachuting-dog/</v>
      </c>
      <c r="B1110" s="5"/>
      <c r="C1110" s="5"/>
      <c r="D1110" s="5"/>
      <c r="E1110" s="5"/>
      <c r="F1110" s="5"/>
    </row>
    <row r="1111">
      <c r="A1111" s="13" t="str">
        <f>HYPERLINK("http://www.viralnova.com/explored-office-building/","http://www.viralnova.com/explored-office-building/")</f>
        <v>http://www.viralnova.com/explored-office-building/</v>
      </c>
      <c r="B1111" s="5"/>
      <c r="C1111" s="5"/>
      <c r="D1111" s="5"/>
      <c r="E1111" s="5"/>
      <c r="F1111" s="5"/>
    </row>
    <row r="1112">
      <c r="A1112" s="13" t="str">
        <f>HYPERLINK("http://www.viralnova.com/dog-rides-in-kayak/","http://www.viralnova.com/dog-rides-in-kayak/")</f>
        <v>http://www.viralnova.com/dog-rides-in-kayak/</v>
      </c>
      <c r="B1112" s="5"/>
      <c r="C1112" s="5"/>
      <c r="D1112" s="5"/>
      <c r="E1112" s="5"/>
      <c r="F1112" s="5"/>
    </row>
    <row r="1113">
      <c r="A1113" s="13" t="str">
        <f>HYPERLINK("http://www.viralnova.com/stupid-facebook/","http://www.viralnova.com/stupid-facebook/")</f>
        <v>http://www.viralnova.com/stupid-facebook/</v>
      </c>
      <c r="B1113" s="5"/>
      <c r="C1113" s="5"/>
      <c r="D1113" s="5"/>
      <c r="E1113" s="5"/>
      <c r="F1113" s="5"/>
    </row>
    <row r="1114">
      <c r="A1114" s="13" t="str">
        <f>HYPERLINK("http://www.viralnova.com/suicidal-woman-save/","http://www.viralnova.com/suicidal-woman-save/")</f>
        <v>http://www.viralnova.com/suicidal-woman-save/</v>
      </c>
      <c r="B1114" s="5"/>
      <c r="C1114" s="5"/>
      <c r="D1114" s="5"/>
      <c r="E1114" s="5"/>
      <c r="F1114" s="5"/>
    </row>
    <row r="1115">
      <c r="A1115" s="13" t="str">
        <f>HYPERLINK("http://www.viralnova.com/police-dog-response/","http://www.viralnova.com/police-dog-response/")</f>
        <v>http://www.viralnova.com/police-dog-response/</v>
      </c>
      <c r="B1115" s="5"/>
      <c r="C1115" s="5"/>
      <c r="D1115" s="5"/>
      <c r="E1115" s="5"/>
      <c r="F1115" s="5"/>
    </row>
    <row r="1116">
      <c r="A1116" s="13" t="str">
        <f>HYPERLINK("http://www.viralnova.com/pregnant-mothers-weightlifting/","http://www.viralnova.com/pregnant-mothers-weightlifting/")</f>
        <v>http://www.viralnova.com/pregnant-mothers-weightlifting/</v>
      </c>
      <c r="B1116" s="5"/>
      <c r="C1116" s="5"/>
      <c r="D1116" s="5"/>
      <c r="E1116" s="5"/>
      <c r="F1116" s="5"/>
    </row>
    <row r="1117">
      <c r="A1117" s="13" t="str">
        <f>HYPERLINK("http://www.viralnova.com/premature-baby-journey/","http://www.viralnova.com/premature-baby-journey/")</f>
        <v>http://www.viralnova.com/premature-baby-journey/</v>
      </c>
      <c r="B1117" s="5"/>
      <c r="C1117" s="5"/>
      <c r="D1117" s="5"/>
      <c r="E1117" s="5"/>
      <c r="F1117" s="5"/>
    </row>
    <row r="1118">
      <c r="A1118" s="13" t="str">
        <f>HYPERLINK("http://www.viralnova.com/18-sad-dogs/","http://www.viralnova.com/18-sad-dogs/")</f>
        <v>http://www.viralnova.com/18-sad-dogs/</v>
      </c>
      <c r="B1118" s="5"/>
      <c r="C1118" s="5"/>
      <c r="D1118" s="5"/>
      <c r="E1118" s="5"/>
      <c r="F1118" s="5"/>
    </row>
    <row r="1119">
      <c r="A1119" s="13" t="str">
        <f>HYPERLINK("http://www.viralnova.com/previously-neglected-pit-bull/","http://www.viralnova.com/previously-neglected-pit-bull/")</f>
        <v>http://www.viralnova.com/previously-neglected-pit-bull/</v>
      </c>
      <c r="B1119" s="5"/>
      <c r="C1119" s="5"/>
      <c r="D1119" s="5"/>
      <c r="E1119" s="5"/>
      <c r="F1119" s="5"/>
    </row>
    <row r="1120">
      <c r="A1120" s="13" t="str">
        <f>HYPERLINK("http://www.viralnova.com/puppy-trapped-in-car/","http://www.viralnova.com/puppy-trapped-in-car/")</f>
        <v>http://www.viralnova.com/puppy-trapped-in-car/</v>
      </c>
      <c r="B1120" s="5"/>
      <c r="C1120" s="5"/>
      <c r="D1120" s="5"/>
      <c r="E1120" s="5"/>
      <c r="F1120" s="5"/>
    </row>
    <row r="1121">
      <c r="A1121" s="13" t="str">
        <f>HYPERLINK("http://www.viralnova.com/pictures-for-mom/","http://www.viralnova.com/pictures-for-mom/")</f>
        <v>http://www.viralnova.com/pictures-for-mom/</v>
      </c>
      <c r="B1121" s="5"/>
      <c r="C1121" s="5"/>
      <c r="D1121" s="5"/>
      <c r="E1121" s="5"/>
      <c r="F1121" s="5"/>
    </row>
    <row r="1122">
      <c r="A1122" s="13" t="str">
        <f>HYPERLINK("http://www.viralnova.com/black-man-vs-white-supremacists/","http://www.viralnova.com/black-man-vs-white-supremacists/")</f>
        <v>http://www.viralnova.com/black-man-vs-white-supremacists/</v>
      </c>
      <c r="B1122" s="5"/>
      <c r="C1122" s="5"/>
      <c r="D1122" s="5"/>
      <c r="E1122" s="5"/>
      <c r="F1122" s="5"/>
    </row>
    <row r="1123">
      <c r="A1123" s="13" t="str">
        <f>HYPERLINK("http://www.viralnova.com/rapists-instant-justice/","http://www.viralnova.com/rapists-instant-justice/")</f>
        <v>http://www.viralnova.com/rapists-instant-justice/</v>
      </c>
      <c r="B1123" s="5"/>
      <c r="C1123" s="5"/>
      <c r="D1123" s="5"/>
      <c r="E1123" s="5"/>
      <c r="F1123" s="5"/>
    </row>
    <row r="1124">
      <c r="A1124" s="13" t="str">
        <f>HYPERLINK("http://www.viralnova.com/reading-this-obituary-will-change-your-outlook-on-life/","http://www.viralnova.com/reading-this-obituary-will-change-your-outlook-on-life/")</f>
        <v>http://www.viralnova.com/reading-this-obituary-will-change-your-outlook-on-life/</v>
      </c>
      <c r="B1124" s="5"/>
      <c r="C1124" s="5"/>
      <c r="D1124" s="5"/>
      <c r="E1124" s="5"/>
      <c r="F1124" s="5"/>
    </row>
    <row r="1125">
      <c r="A1125" s="13" t="str">
        <f>HYPERLINK("http://www.viralnova.com/man-says-goodbye-to-dog/","http://www.viralnova.com/man-says-goodbye-to-dog/")</f>
        <v>http://www.viralnova.com/man-says-goodbye-to-dog/</v>
      </c>
      <c r="B1125" s="5"/>
      <c r="C1125" s="5"/>
      <c r="D1125" s="5"/>
      <c r="E1125" s="5"/>
      <c r="F1125" s="5"/>
    </row>
    <row r="1126">
      <c r="A1126" s="13" t="str">
        <f>HYPERLINK("http://www.viralnova.com/baby-olinguito/","http://www.viralnova.com/baby-olinguito/")</f>
        <v>http://www.viralnova.com/baby-olinguito/</v>
      </c>
      <c r="B1126" s="5"/>
      <c r="C1126" s="5"/>
      <c r="D1126" s="5"/>
      <c r="E1126" s="5"/>
      <c r="F1126" s="5"/>
    </row>
    <row r="1127">
      <c r="A1127" s="13" t="str">
        <f>HYPERLINK("http://www.viralnova.com/underwater-hotel/","http://www.viralnova.com/underwater-hotel/")</f>
        <v>http://www.viralnova.com/underwater-hotel/</v>
      </c>
      <c r="B1127" s="5"/>
      <c r="C1127" s="5"/>
      <c r="D1127" s="5"/>
      <c r="E1127" s="5"/>
      <c r="F1127" s="5"/>
    </row>
    <row r="1128">
      <c r="A1128" s="13" t="str">
        <f>HYPERLINK("http://www.viralnova.com/antelope-lower-canyon/","http://www.viralnova.com/antelope-lower-canyon/")</f>
        <v>http://www.viralnova.com/antelope-lower-canyon/</v>
      </c>
      <c r="B1128" s="5"/>
      <c r="C1128" s="5"/>
      <c r="D1128" s="5"/>
      <c r="E1128" s="5"/>
      <c r="F1128" s="5"/>
    </row>
    <row r="1129">
      <c r="A1129" s="13" t="str">
        <f>HYPERLINK("http://www.viralnova.com/vulcan-point/","http://www.viralnova.com/vulcan-point/")</f>
        <v>http://www.viralnova.com/vulcan-point/</v>
      </c>
      <c r="B1129" s="5"/>
      <c r="C1129" s="5"/>
      <c r="D1129" s="5"/>
      <c r="E1129" s="5"/>
      <c r="F1129" s="5"/>
    </row>
    <row r="1130">
      <c r="A1130" s="13" t="str">
        <f>HYPERLINK("http://www.viralnova.com/dog-grows-up/","http://www.viralnova.com/dog-grows-up/")</f>
        <v>http://www.viralnova.com/dog-grows-up/</v>
      </c>
      <c r="B1130" s="5"/>
      <c r="C1130" s="5"/>
      <c r="D1130" s="5"/>
      <c r="E1130" s="5"/>
      <c r="F1130" s="5"/>
    </row>
    <row r="1131">
      <c r="A1131" s="13" t="str">
        <f>HYPERLINK("http://www.viralnova.com/pink-vigilantes/","http://www.viralnova.com/pink-vigilantes/")</f>
        <v>http://www.viralnova.com/pink-vigilantes/</v>
      </c>
      <c r="B1131" s="5"/>
      <c r="C1131" s="5"/>
      <c r="D1131" s="5"/>
      <c r="E1131" s="5"/>
      <c r="F1131" s="5"/>
    </row>
    <row r="1132">
      <c r="A1132" s="13" t="str">
        <f>HYPERLINK("http://www.viralnova.com/fallout-shelters/","http://www.viralnova.com/fallout-shelters/")</f>
        <v>http://www.viralnova.com/fallout-shelters/</v>
      </c>
      <c r="B1132" s="5"/>
      <c r="C1132" s="5"/>
      <c r="D1132" s="5"/>
      <c r="E1132" s="5"/>
      <c r="F1132" s="5"/>
    </row>
    <row r="1133">
      <c r="A1133" s="13" t="str">
        <f>HYPERLINK("http://www.viralnova.com/seeing-a-duck-outside-your-apartment-is-nothing-special-but-what-happened-next-definitely-is/","http://www.viralnova.com/seeing-a-duck-outside-your-apartment-is-nothing-special-but-what-happened-next-definitely-is/")</f>
        <v>http://www.viralnova.com/seeing-a-duck-outside-your-apartment-is-nothing-special-but-what-happened-next-definitely-is/</v>
      </c>
      <c r="B1133" s="5"/>
      <c r="C1133" s="5"/>
      <c r="D1133" s="5"/>
      <c r="E1133" s="5"/>
      <c r="F1133" s="5"/>
    </row>
    <row r="1134">
      <c r="A1134" s="13" t="str">
        <f>HYPERLINK("http://www.viralnova.com/selfless-boy-santa-letter/","http://www.viralnova.com/selfless-boy-santa-letter/")</f>
        <v>http://www.viralnova.com/selfless-boy-santa-letter/</v>
      </c>
      <c r="B1134" s="5"/>
      <c r="C1134" s="5"/>
      <c r="D1134" s="5"/>
      <c r="E1134" s="5"/>
      <c r="F1134" s="5"/>
    </row>
    <row r="1135">
      <c r="A1135" s="13" t="str">
        <f>HYPERLINK("http://www.viralnova.com/sleeping-baby-photos/","http://www.viralnova.com/sleeping-baby-photos/")</f>
        <v>http://www.viralnova.com/sleeping-baby-photos/</v>
      </c>
      <c r="B1135" s="5"/>
      <c r="C1135" s="5"/>
      <c r="D1135" s="5"/>
      <c r="E1135" s="5"/>
      <c r="F1135" s="5"/>
    </row>
    <row r="1136">
      <c r="A1136" s="13" t="str">
        <f>HYPERLINK("http://www.viralnova.com/sexual-predator-rape-eat/","http://www.viralnova.com/sexual-predator-rape-eat/")</f>
        <v>http://www.viralnova.com/sexual-predator-rape-eat/</v>
      </c>
      <c r="B1136" s="5"/>
      <c r="C1136" s="5"/>
      <c r="D1136" s="5"/>
      <c r="E1136" s="5"/>
      <c r="F1136" s="5"/>
    </row>
    <row r="1137">
      <c r="A1137" s="13" t="str">
        <f>HYPERLINK("http://www.viralnova.com/paralyzed-girl-donations/","http://www.viralnova.com/paralyzed-girl-donations/")</f>
        <v>http://www.viralnova.com/paralyzed-girl-donations/</v>
      </c>
      <c r="B1137" s="5"/>
      <c r="C1137" s="5"/>
      <c r="D1137" s="5"/>
      <c r="E1137" s="5"/>
      <c r="F1137" s="5"/>
    </row>
    <row r="1138">
      <c r="A1138" s="13" t="str">
        <f>HYPERLINK("http://www.viralnova.com/pregnant-mother-paralyzed/","http://www.viralnova.com/pregnant-mother-paralyzed/")</f>
        <v>http://www.viralnova.com/pregnant-mother-paralyzed/</v>
      </c>
      <c r="B1138" s="5"/>
      <c r="C1138" s="5"/>
      <c r="D1138" s="5"/>
      <c r="E1138" s="5"/>
      <c r="F1138" s="5"/>
    </row>
    <row r="1139">
      <c r="A1139" s="13" t="str">
        <f>HYPERLINK("http://www.viralnova.com/found-pitbull/","http://www.viralnova.com/found-pitbull/")</f>
        <v>http://www.viralnova.com/found-pitbull/</v>
      </c>
      <c r="B1139" s="5"/>
      <c r="C1139" s="5"/>
      <c r="D1139" s="5"/>
      <c r="E1139" s="5"/>
      <c r="F1139" s="5"/>
    </row>
    <row r="1140">
      <c r="A1140" s="13" t="str">
        <f>HYPERLINK("http://www.viralnova.com/mother-crash/","http://www.viralnova.com/mother-crash/")</f>
        <v>http://www.viralnova.com/mother-crash/</v>
      </c>
      <c r="B1140" s="5"/>
      <c r="C1140" s="5"/>
      <c r="D1140" s="5"/>
      <c r="E1140" s="5"/>
      <c r="F1140" s="5"/>
    </row>
    <row r="1141">
      <c r="A1141" s="13" t="str">
        <f>HYPERLINK("http://www.viralnova.com/dying-woman/","http://www.viralnova.com/dying-woman/")</f>
        <v>http://www.viralnova.com/dying-woman/</v>
      </c>
      <c r="B1141" s="5"/>
      <c r="C1141" s="5"/>
      <c r="D1141" s="5"/>
      <c r="E1141" s="5"/>
      <c r="F1141" s="5"/>
    </row>
    <row r="1142">
      <c r="A1142" s="13" t="str">
        <f>HYPERLINK("http://www.viralnova.com/note-in-wallet/","http://www.viralnova.com/note-in-wallet/")</f>
        <v>http://www.viralnova.com/note-in-wallet/</v>
      </c>
      <c r="B1142" s="5"/>
      <c r="C1142" s="5"/>
      <c r="D1142" s="5"/>
      <c r="E1142" s="5"/>
      <c r="F1142" s="5"/>
    </row>
    <row r="1143">
      <c r="A1143" s="13" t="str">
        <f>HYPERLINK("http://www.viralnova.com/disney-scrapbook/","http://www.viralnova.com/disney-scrapbook/")</f>
        <v>http://www.viralnova.com/disney-scrapbook/</v>
      </c>
      <c r="B1143" s="5"/>
      <c r="C1143" s="5"/>
      <c r="D1143" s="5"/>
      <c r="E1143" s="5"/>
      <c r="F1143" s="5"/>
    </row>
    <row r="1144">
      <c r="A1144" s="13" t="str">
        <f>HYPERLINK("http://www.viralnova.com/savannah-burgess/","http://www.viralnova.com/savannah-burgess/")</f>
        <v>http://www.viralnova.com/savannah-burgess/</v>
      </c>
      <c r="B1144" s="5"/>
      <c r="C1144" s="5"/>
      <c r="D1144" s="5"/>
      <c r="E1144" s="5"/>
      <c r="F1144" s="5"/>
    </row>
    <row r="1145">
      <c r="A1145" s="13" t="str">
        <f>HYPERLINK("http://www.viralnova.com/bride-dream-wedding/","http://www.viralnova.com/bride-dream-wedding/")</f>
        <v>http://www.viralnova.com/bride-dream-wedding/</v>
      </c>
      <c r="B1145" s="5"/>
      <c r="C1145" s="5"/>
      <c r="D1145" s="5"/>
      <c r="E1145" s="5"/>
      <c r="F1145" s="5"/>
    </row>
    <row r="1146">
      <c r="A1146" s="13" t="str">
        <f>HYPERLINK("http://www.viralnova.com/letter-to-god/","http://www.viralnova.com/letter-to-god/")</f>
        <v>http://www.viralnova.com/letter-to-god/</v>
      </c>
      <c r="B1146" s="5"/>
      <c r="C1146" s="5"/>
      <c r="D1146" s="5"/>
      <c r="E1146" s="5"/>
      <c r="F1146" s="5"/>
    </row>
    <row r="1147">
      <c r="A1147" s="13" t="str">
        <f>HYPERLINK("http://www.viralnova.com/girl-with-cancer/","http://www.viralnova.com/girl-with-cancer/")</f>
        <v>http://www.viralnova.com/girl-with-cancer/</v>
      </c>
      <c r="B1147" s="5"/>
      <c r="C1147" s="5"/>
      <c r="D1147" s="5"/>
      <c r="E1147" s="5"/>
      <c r="F1147" s="5"/>
    </row>
    <row r="1148">
      <c r="A1148" s="13" t="str">
        <f>HYPERLINK("http://www.viralnova.com/simon-cowell-kindness/","http://www.viralnova.com/simon-cowell-kindness/")</f>
        <v>http://www.viralnova.com/simon-cowell-kindness/</v>
      </c>
      <c r="B1148" s="5"/>
      <c r="C1148" s="5"/>
      <c r="D1148" s="5"/>
      <c r="E1148" s="5"/>
      <c r="F1148" s="5"/>
    </row>
    <row r="1149">
      <c r="A1149" s="13" t="str">
        <f>HYPERLINK("http://www.viralnova.com/construction-workers-new-home/","http://www.viralnova.com/construction-workers-new-home/")</f>
        <v>http://www.viralnova.com/construction-workers-new-home/</v>
      </c>
      <c r="B1149" s="5"/>
      <c r="C1149" s="5"/>
      <c r="D1149" s="5"/>
      <c r="E1149" s="5"/>
      <c r="F1149" s="5"/>
    </row>
    <row r="1150">
      <c r="A1150" s="13" t="str">
        <f>HYPERLINK("http://www.viralnova.com/rapist-of-14-year-old-niece/","http://www.viralnova.com/rapist-of-14-year-old-niece/")</f>
        <v>http://www.viralnova.com/rapist-of-14-year-old-niece/</v>
      </c>
      <c r="B1150" s="5"/>
      <c r="C1150" s="5"/>
      <c r="D1150" s="5"/>
      <c r="E1150" s="5"/>
      <c r="F1150" s="5"/>
    </row>
    <row r="1151">
      <c r="A1151" s="13" t="str">
        <f>HYPERLINK("http://www.viralnova.com/crazy-cat-guy/","http://www.viralnova.com/crazy-cat-guy/")</f>
        <v>http://www.viralnova.com/crazy-cat-guy/</v>
      </c>
      <c r="B1151" s="5"/>
      <c r="C1151" s="5"/>
      <c r="D1151" s="5"/>
      <c r="E1151" s="5"/>
      <c r="F1151" s="5"/>
    </row>
    <row r="1152">
      <c r="A1152" s="13" t="str">
        <f>HYPERLINK("http://www.viralnova.com/alderney-island/","http://www.viralnova.com/alderney-island/")</f>
        <v>http://www.viralnova.com/alderney-island/</v>
      </c>
      <c r="B1152" s="5"/>
      <c r="C1152" s="5"/>
      <c r="D1152" s="5"/>
      <c r="E1152" s="5"/>
      <c r="F1152" s="5"/>
    </row>
    <row r="1153">
      <c r="A1153" s="13" t="str">
        <f>HYPERLINK("http://www.viralnova.com/so-theres-a-tiny-island-in-japan-and-youre-really-gonna-want-to-see-whats-there-trust-me/","http://www.viralnova.com/so-theres-a-tiny-island-in-japan-and-youre-really-gonna-want-to-see-whats-there-trust-me/")</f>
        <v>http://www.viralnova.com/so-theres-a-tiny-island-in-japan-and-youre-really-gonna-want-to-see-whats-there-trust-me/</v>
      </c>
      <c r="B1153" s="5"/>
      <c r="C1153" s="5"/>
      <c r="D1153" s="5"/>
      <c r="E1153" s="5"/>
      <c r="F1153" s="5"/>
    </row>
    <row r="1154">
      <c r="A1154" s="13" t="str">
        <f>HYPERLINK("http://www.viralnova.com/animal-refuge/","http://www.viralnova.com/animal-refuge/")</f>
        <v>http://www.viralnova.com/animal-refuge/</v>
      </c>
      <c r="B1154" s="5"/>
      <c r="C1154" s="5"/>
      <c r="D1154" s="5"/>
      <c r="E1154" s="5"/>
      <c r="F1154" s="5"/>
    </row>
    <row r="1155">
      <c r="A1155" s="13" t="str">
        <f>HYPERLINK("http://www.viralnova.com/igloo-village/","http://www.viralnova.com/igloo-village/")</f>
        <v>http://www.viralnova.com/igloo-village/</v>
      </c>
      <c r="B1155" s="5"/>
      <c r="C1155" s="5"/>
      <c r="D1155" s="5"/>
      <c r="E1155" s="5"/>
      <c r="F1155" s="5"/>
    </row>
    <row r="1156">
      <c r="A1156" s="13" t="str">
        <f>HYPERLINK("http://www.viralnova.com/canadian-island-art/","http://www.viralnova.com/canadian-island-art/")</f>
        <v>http://www.viralnova.com/canadian-island-art/</v>
      </c>
      <c r="B1156" s="5"/>
      <c r="C1156" s="5"/>
      <c r="D1156" s="5"/>
      <c r="E1156" s="5"/>
      <c r="F1156" s="5"/>
    </row>
    <row r="1157">
      <c r="A1157" s="13" t="str">
        <f>HYPERLINK("http://www.viralnova.com/street-art/","http://www.viralnova.com/street-art/")</f>
        <v>http://www.viralnova.com/street-art/</v>
      </c>
      <c r="B1157" s="5"/>
      <c r="C1157" s="5"/>
      <c r="D1157" s="5"/>
      <c r="E1157" s="5"/>
      <c r="F1157" s="5"/>
    </row>
    <row r="1158">
      <c r="A1158" s="13" t="str">
        <f>HYPERLINK("http://www.viralnova.com/ghost-town/","http://www.viralnova.com/ghost-town/")</f>
        <v>http://www.viralnova.com/ghost-town/</v>
      </c>
      <c r="B1158" s="5"/>
      <c r="C1158" s="5"/>
      <c r="D1158" s="5"/>
      <c r="E1158" s="5"/>
      <c r="F1158" s="5"/>
    </row>
    <row r="1159">
      <c r="A1159" s="13" t="str">
        <f>HYPERLINK("http://www.viralnova.com/some-babies-are-just-born-bad/","http://www.viralnova.com/some-babies-are-just-born-bad/")</f>
        <v>http://www.viralnova.com/some-babies-are-just-born-bad/</v>
      </c>
      <c r="B1159" s="5"/>
      <c r="C1159" s="5"/>
      <c r="D1159" s="5"/>
      <c r="E1159" s="5"/>
      <c r="F1159" s="5"/>
    </row>
    <row r="1160">
      <c r="A1160" s="13" t="str">
        <f>HYPERLINK("http://www.viralnova.com/bought-fire-truck/","http://www.viralnova.com/bought-fire-truck/")</f>
        <v>http://www.viralnova.com/bought-fire-truck/</v>
      </c>
      <c r="B1160" s="5"/>
      <c r="C1160" s="5"/>
      <c r="D1160" s="5"/>
      <c r="E1160" s="5"/>
      <c r="F1160" s="5"/>
    </row>
    <row r="1161">
      <c r="A1161" s="13" t="str">
        <f>HYPERLINK("http://www.viralnova.com/abandoned-holyland/","http://www.viralnova.com/abandoned-holyland/")</f>
        <v>http://www.viralnova.com/abandoned-holyland/</v>
      </c>
      <c r="B1161" s="5"/>
      <c r="C1161" s="5"/>
      <c r="D1161" s="5"/>
      <c r="E1161" s="5"/>
      <c r="F1161" s="5"/>
    </row>
    <row r="1162">
      <c r="A1162" s="13" t="str">
        <f>HYPERLINK("http://www.viralnova.com/hospital-bill/","http://www.viralnova.com/hospital-bill/")</f>
        <v>http://www.viralnova.com/hospital-bill/</v>
      </c>
      <c r="B1162" s="5"/>
      <c r="C1162" s="5"/>
      <c r="D1162" s="5"/>
      <c r="E1162" s="5"/>
      <c r="F1162" s="5"/>
    </row>
    <row r="1163">
      <c r="A1163" s="13" t="str">
        <f>HYPERLINK("http://www.viralnova.com/glass-street-art/","http://www.viralnova.com/glass-street-art/")</f>
        <v>http://www.viralnova.com/glass-street-art/</v>
      </c>
      <c r="B1163" s="5"/>
      <c r="C1163" s="5"/>
      <c r="D1163" s="5"/>
      <c r="E1163" s="5"/>
      <c r="F1163" s="5"/>
    </row>
    <row r="1164">
      <c r="A1164" s="13" t="str">
        <f>HYPERLINK("http://www.viralnova.com/faked-death-proposal/","http://www.viralnova.com/faked-death-proposal/")</f>
        <v>http://www.viralnova.com/faked-death-proposal/</v>
      </c>
      <c r="B1164" s="5"/>
      <c r="C1164" s="5"/>
      <c r="D1164" s="5"/>
      <c r="E1164" s="5"/>
      <c r="F1164" s="5"/>
    </row>
    <row r="1165">
      <c r="A1165" s="13" t="str">
        <f>HYPERLINK("http://www.viralnova.com/some-jerks-vandalized-this-guys-garage-door-and-his-revenge-is-simply-awesome/","http://www.viralnova.com/some-jerks-vandalized-this-guys-garage-door-and-his-revenge-is-simply-awesome/")</f>
        <v>http://www.viralnova.com/some-jerks-vandalized-this-guys-garage-door-and-his-revenge-is-simply-awesome/</v>
      </c>
      <c r="B1165" s="5"/>
      <c r="C1165" s="5"/>
      <c r="D1165" s="5"/>
      <c r="E1165" s="5"/>
      <c r="F1165" s="5"/>
    </row>
    <row r="1166">
      <c r="A1166" s="13" t="str">
        <f>HYPERLINK("http://www.viralnova.com/buffalo-lion/","http://www.viralnova.com/buffalo-lion/")</f>
        <v>http://www.viralnova.com/buffalo-lion/</v>
      </c>
      <c r="B1166" s="5"/>
      <c r="C1166" s="5"/>
      <c r="D1166" s="5"/>
      <c r="E1166" s="5"/>
      <c r="F1166" s="5"/>
    </row>
    <row r="1167">
      <c r="A1167" s="13" t="str">
        <f>HYPERLINK("http://www.viralnova.com/gamers-room/","http://www.viralnova.com/gamers-room/")</f>
        <v>http://www.viralnova.com/gamers-room/</v>
      </c>
      <c r="B1167" s="5"/>
      <c r="C1167" s="5"/>
      <c r="D1167" s="5"/>
      <c r="E1167" s="5"/>
      <c r="F1167" s="5"/>
    </row>
    <row r="1168">
      <c r="A1168" s="13" t="str">
        <f>HYPERLINK("http://www.viralnova.com/asian-unicorn/","http://www.viralnova.com/asian-unicorn/")</f>
        <v>http://www.viralnova.com/asian-unicorn/</v>
      </c>
      <c r="B1168" s="5"/>
      <c r="C1168" s="5"/>
      <c r="D1168" s="5"/>
      <c r="E1168" s="5"/>
      <c r="F1168" s="5"/>
    </row>
    <row r="1169">
      <c r="A1169" s="13" t="str">
        <f>HYPERLINK("http://www.viralnova.com/weather-phenomena/","http://www.viralnova.com/weather-phenomena/")</f>
        <v>http://www.viralnova.com/weather-phenomena/</v>
      </c>
      <c r="B1169" s="5"/>
      <c r="C1169" s="5"/>
      <c r="D1169" s="5"/>
      <c r="E1169" s="5"/>
      <c r="F1169" s="5"/>
    </row>
    <row r="1170">
      <c r="A1170" s="13" t="str">
        <f>HYPERLINK("http://www.viralnova.com/different-country-groceries/","http://www.viralnova.com/different-country-groceries/")</f>
        <v>http://www.viralnova.com/different-country-groceries/</v>
      </c>
      <c r="B1170" s="5"/>
      <c r="C1170" s="5"/>
      <c r="D1170" s="5"/>
      <c r="E1170" s="5"/>
      <c r="F1170" s="5"/>
    </row>
    <row r="1171">
      <c r="A1171" s="13" t="str">
        <f>HYPERLINK("http://www.viralnova.com/lovers-lynched-beheaded/","http://www.viralnova.com/lovers-lynched-beheaded/")</f>
        <v>http://www.viralnova.com/lovers-lynched-beheaded/</v>
      </c>
      <c r="B1171" s="5"/>
      <c r="C1171" s="5"/>
      <c r="D1171" s="5"/>
      <c r="E1171" s="5"/>
      <c r="F1171" s="5"/>
    </row>
    <row r="1172">
      <c r="A1172" s="13" t="str">
        <f>HYPERLINK("http://www.viralnova.com/special-little-boy/","http://www.viralnova.com/special-little-boy/")</f>
        <v>http://www.viralnova.com/special-little-boy/</v>
      </c>
      <c r="B1172" s="5"/>
      <c r="C1172" s="5"/>
      <c r="D1172" s="5"/>
      <c r="E1172" s="5"/>
      <c r="F1172" s="5"/>
    </row>
    <row r="1173">
      <c r="A1173" s="13" t="str">
        <f>HYPERLINK("http://www.viralnova.com/cutest-kitten-in-the-world/","http://www.viralnova.com/cutest-kitten-in-the-world/")</f>
        <v>http://www.viralnova.com/cutest-kitten-in-the-world/</v>
      </c>
      <c r="B1173" s="5"/>
      <c r="C1173" s="5"/>
      <c r="D1173" s="5"/>
      <c r="E1173" s="5"/>
      <c r="F1173" s="5"/>
    </row>
    <row r="1174">
      <c r="A1174" s="13" t="str">
        <f>HYPERLINK("http://www.viralnova.com/bullying-teen-suicide/","http://www.viralnova.com/bullying-teen-suicide/")</f>
        <v>http://www.viralnova.com/bullying-teen-suicide/</v>
      </c>
      <c r="B1174" s="5"/>
      <c r="C1174" s="5"/>
      <c r="D1174" s="5"/>
      <c r="E1174" s="5"/>
      <c r="F1174" s="5"/>
    </row>
    <row r="1175">
      <c r="A1175" s="13" t="str">
        <f>HYPERLINK("http://www.viralnova.com/smashed-skull-forgiveness/","http://www.viralnova.com/smashed-skull-forgiveness/")</f>
        <v>http://www.viralnova.com/smashed-skull-forgiveness/</v>
      </c>
      <c r="B1175" s="5"/>
      <c r="C1175" s="5"/>
      <c r="D1175" s="5"/>
      <c r="E1175" s="5"/>
      <c r="F1175" s="5"/>
    </row>
    <row r="1176">
      <c r="A1176" s="13" t="str">
        <f>HYPERLINK("http://www.viralnova.com/horizontal-tornado-virginina/","http://www.viralnova.com/horizontal-tornado-virginina/")</f>
        <v>http://www.viralnova.com/horizontal-tornado-virginina/</v>
      </c>
      <c r="B1176" s="5"/>
      <c r="C1176" s="5"/>
      <c r="D1176" s="5"/>
      <c r="E1176" s="5"/>
      <c r="F1176" s="5"/>
    </row>
    <row r="1177">
      <c r="A1177" s="13" t="str">
        <f>HYPERLINK("http://www.viralnova.com/humanitarian-couple-kenya/","http://www.viralnova.com/humanitarian-couple-kenya/")</f>
        <v>http://www.viralnova.com/humanitarian-couple-kenya/</v>
      </c>
      <c r="B1177" s="5"/>
      <c r="C1177" s="5"/>
      <c r="D1177" s="5"/>
      <c r="E1177" s="5"/>
      <c r="F1177" s="5"/>
    </row>
    <row r="1178">
      <c r="A1178" s="13" t="str">
        <f>HYPERLINK("http://www.viralnova.com/book-benches/","http://www.viralnova.com/book-benches/")</f>
        <v>http://www.viralnova.com/book-benches/</v>
      </c>
      <c r="B1178" s="5"/>
      <c r="C1178" s="5"/>
      <c r="D1178" s="5"/>
      <c r="E1178" s="5"/>
      <c r="F1178" s="5"/>
    </row>
    <row r="1179">
      <c r="A1179" s="13" t="str">
        <f>HYPERLINK("http://www.viralnova.com/poorest-president/","http://www.viralnova.com/poorest-president/")</f>
        <v>http://www.viralnova.com/poorest-president/</v>
      </c>
      <c r="B1179" s="5"/>
      <c r="C1179" s="5"/>
      <c r="D1179" s="5"/>
      <c r="E1179" s="5"/>
      <c r="F1179" s="5"/>
    </row>
    <row r="1180">
      <c r="A1180" s="13" t="str">
        <f>HYPERLINK("http://www.viralnova.com/skinny-dog/","http://www.viralnova.com/skinny-dog/")</f>
        <v>http://www.viralnova.com/skinny-dog/</v>
      </c>
      <c r="B1180" s="5"/>
      <c r="C1180" s="5"/>
      <c r="D1180" s="5"/>
      <c r="E1180" s="5"/>
      <c r="F1180" s="5"/>
    </row>
    <row r="1181">
      <c r="A1181" s="13" t="str">
        <f>HYPERLINK("http://www.viralnova.com/mean-receipt/","http://www.viralnova.com/mean-receipt/")</f>
        <v>http://www.viralnova.com/mean-receipt/</v>
      </c>
      <c r="B1181" s="5"/>
      <c r="C1181" s="5"/>
      <c r="D1181" s="5"/>
      <c r="E1181" s="5"/>
      <c r="F1181" s="5"/>
    </row>
    <row r="1182">
      <c r="A1182" s="13" t="str">
        <f>HYPERLINK("http://www.viralnova.com/everyday-objects-art/","http://www.viralnova.com/everyday-objects-art/")</f>
        <v>http://www.viralnova.com/everyday-objects-art/</v>
      </c>
      <c r="B1182" s="5"/>
      <c r="C1182" s="5"/>
      <c r="D1182" s="5"/>
      <c r="E1182" s="5"/>
      <c r="F1182" s="5"/>
    </row>
    <row r="1183">
      <c r="A1183" s="13" t="str">
        <f>HYPERLINK("http://www.viralnova.com/shot-dog-rescue/","http://www.viralnova.com/shot-dog-rescue/")</f>
        <v>http://www.viralnova.com/shot-dog-rescue/</v>
      </c>
      <c r="B1183" s="5"/>
      <c r="C1183" s="5"/>
      <c r="D1183" s="5"/>
      <c r="E1183" s="5"/>
      <c r="F1183" s="5"/>
    </row>
    <row r="1184">
      <c r="A1184" s="13" t="str">
        <f>HYPERLINK("http://www.viralnova.com/colored-igloo/","http://www.viralnova.com/colored-igloo/")</f>
        <v>http://www.viralnova.com/colored-igloo/</v>
      </c>
      <c r="B1184" s="5"/>
      <c r="C1184" s="5"/>
      <c r="D1184" s="5"/>
      <c r="E1184" s="5"/>
      <c r="F1184" s="5"/>
    </row>
    <row r="1185">
      <c r="A1185" s="13" t="str">
        <f>HYPERLINK("http://www.viralnova.com/unimaginable-tragedy-wedding/","http://www.viralnova.com/unimaginable-tragedy-wedding/")</f>
        <v>http://www.viralnova.com/unimaginable-tragedy-wedding/</v>
      </c>
      <c r="B1185" s="5"/>
      <c r="C1185" s="5"/>
      <c r="D1185" s="5"/>
      <c r="E1185" s="5"/>
      <c r="F1185" s="5"/>
    </row>
    <row r="1186">
      <c r="A1186" s="13" t="str">
        <f>HYPERLINK("http://www.viralnova.com/scoliosis-surgery/","http://www.viralnova.com/scoliosis-surgery/")</f>
        <v>http://www.viralnova.com/scoliosis-surgery/</v>
      </c>
      <c r="B1186" s="5"/>
      <c r="C1186" s="5"/>
      <c r="D1186" s="5"/>
      <c r="E1186" s="5"/>
      <c r="F1186" s="5"/>
    </row>
    <row r="1187">
      <c r="A1187" s="13" t="str">
        <f>HYPERLINK("http://www.viralnova.com/trooper-dog-letter/","http://www.viralnova.com/trooper-dog-letter/")</f>
        <v>http://www.viralnova.com/trooper-dog-letter/</v>
      </c>
      <c r="B1187" s="5"/>
      <c r="C1187" s="5"/>
      <c r="D1187" s="5"/>
      <c r="E1187" s="5"/>
      <c r="F1187" s="5"/>
    </row>
    <row r="1188">
      <c r="A1188" s="13" t="str">
        <f>HYPERLINK("http://www.viralnova.com/great-wall-hike/","http://www.viralnova.com/great-wall-hike/")</f>
        <v>http://www.viralnova.com/great-wall-hike/</v>
      </c>
      <c r="B1188" s="5"/>
      <c r="C1188" s="5"/>
      <c r="D1188" s="5"/>
      <c r="E1188" s="5"/>
      <c r="F1188" s="5"/>
    </row>
    <row r="1189">
      <c r="A1189" s="13" t="str">
        <f>HYPERLINK("http://www.viralnova.com/dog-epic-reaction/","http://www.viralnova.com/dog-epic-reaction/")</f>
        <v>http://www.viralnova.com/dog-epic-reaction/</v>
      </c>
      <c r="B1189" s="5"/>
      <c r="C1189" s="5"/>
      <c r="D1189" s="5"/>
      <c r="E1189" s="5"/>
      <c r="F1189" s="5"/>
    </row>
    <row r="1190">
      <c r="A1190" s="13" t="str">
        <f>HYPERLINK("http://www.viralnova.com/vampire-town/","http://www.viralnova.com/vampire-town/")</f>
        <v>http://www.viralnova.com/vampire-town/</v>
      </c>
      <c r="B1190" s="5"/>
      <c r="C1190" s="5"/>
      <c r="D1190" s="5"/>
      <c r="E1190" s="5"/>
      <c r="F1190" s="5"/>
    </row>
    <row r="1191">
      <c r="A1191" s="13" t="str">
        <f>HYPERLINK("http://www.viralnova.com/peaceful-home-birth/","http://www.viralnova.com/peaceful-home-birth/")</f>
        <v>http://www.viralnova.com/peaceful-home-birth/</v>
      </c>
      <c r="B1191" s="5"/>
      <c r="C1191" s="5"/>
      <c r="D1191" s="5"/>
      <c r="E1191" s="5"/>
      <c r="F1191" s="5"/>
    </row>
    <row r="1192">
      <c r="A1192" s="13" t="str">
        <f>HYPERLINK("http://www.viralnova.com/heartbreaking-single-father/","http://www.viralnova.com/heartbreaking-single-father/")</f>
        <v>http://www.viralnova.com/heartbreaking-single-father/</v>
      </c>
      <c r="B1192" s="5"/>
      <c r="C1192" s="5"/>
      <c r="D1192" s="5"/>
      <c r="E1192" s="5"/>
      <c r="F1192" s="5"/>
    </row>
    <row r="1193">
      <c r="A1193" s="13" t="str">
        <f>HYPERLINK("http://www.viralnova.com/colorized-historical-photos/","http://www.viralnova.com/colorized-historical-photos/")</f>
        <v>http://www.viralnova.com/colorized-historical-photos/</v>
      </c>
      <c r="B1193" s="5"/>
      <c r="C1193" s="5"/>
      <c r="D1193" s="5"/>
      <c r="E1193" s="5"/>
      <c r="F1193" s="5"/>
    </row>
    <row r="1194">
      <c r="A1194" s="13" t="str">
        <f>HYPERLINK("http://www.viralnova.com/pope-compassion/","http://www.viralnova.com/pope-compassion/")</f>
        <v>http://www.viralnova.com/pope-compassion/</v>
      </c>
      <c r="B1194" s="5"/>
      <c r="C1194" s="5"/>
      <c r="D1194" s="5"/>
      <c r="E1194" s="5"/>
      <c r="F1194" s="5"/>
    </row>
    <row r="1195">
      <c r="A1195" s="13" t="str">
        <f>HYPERLINK("http://www.viralnova.com/i-drive-your-truck/","http://www.viralnova.com/i-drive-your-truck/")</f>
        <v>http://www.viralnova.com/i-drive-your-truck/</v>
      </c>
      <c r="B1195" s="5"/>
      <c r="C1195" s="5"/>
      <c r="D1195" s="5"/>
      <c r="E1195" s="5"/>
      <c r="F1195" s="5"/>
    </row>
    <row r="1196">
      <c r="A1196" s="13" t="str">
        <f>HYPERLINK("http://www.viralnova.com/the-one-thing-a-man-with-alzheimers-will-never-forget/","http://www.viralnova.com/the-one-thing-a-man-with-alzheimers-will-never-forget/")</f>
        <v>http://www.viralnova.com/the-one-thing-a-man-with-alzheimers-will-never-forget/</v>
      </c>
      <c r="B1196" s="5"/>
      <c r="C1196" s="5"/>
      <c r="D1196" s="5"/>
      <c r="E1196" s="5"/>
      <c r="F1196" s="5"/>
    </row>
    <row r="1197">
      <c r="A1197" s="13" t="str">
        <f>HYPERLINK("http://www.viralnova.com/cigarettes-save-soldier/","http://www.viralnova.com/cigarettes-save-soldier/")</f>
        <v>http://www.viralnova.com/cigarettes-save-soldier/</v>
      </c>
      <c r="B1197" s="5"/>
      <c r="C1197" s="5"/>
      <c r="D1197" s="5"/>
      <c r="E1197" s="5"/>
      <c r="F1197" s="5"/>
    </row>
    <row r="1198">
      <c r="A1198" s="13" t="str">
        <f>HYPERLINK("http://www.viralnova.com/troll-parents/","http://www.viralnova.com/troll-parents/")</f>
        <v>http://www.viralnova.com/troll-parents/</v>
      </c>
      <c r="B1198" s="5"/>
      <c r="C1198" s="5"/>
      <c r="D1198" s="5"/>
      <c r="E1198" s="5"/>
      <c r="F1198" s="5"/>
    </row>
    <row r="1199">
      <c r="A1199" s="13" t="str">
        <f>HYPERLINK("http://www.viralnova.com/died-together/","http://www.viralnova.com/died-together/")</f>
        <v>http://www.viralnova.com/died-together/</v>
      </c>
      <c r="B1199" s="5"/>
      <c r="C1199" s="5"/>
      <c r="D1199" s="5"/>
      <c r="E1199" s="5"/>
      <c r="F1199" s="5"/>
    </row>
    <row r="1200">
      <c r="A1200" s="13" t="str">
        <f>HYPERLINK("http://www.viralnova.com/amazing-icebergs/","http://www.viralnova.com/amazing-icebergs/")</f>
        <v>http://www.viralnova.com/amazing-icebergs/</v>
      </c>
      <c r="B1200" s="5"/>
      <c r="C1200" s="5"/>
      <c r="D1200" s="5"/>
      <c r="E1200" s="5"/>
      <c r="F1200" s="5"/>
    </row>
    <row r="1201">
      <c r="A1201" s="13" t="str">
        <f>HYPERLINK("http://www.viralnova.com/newborn-organs/","http://www.viralnova.com/newborn-organs/")</f>
        <v>http://www.viralnova.com/newborn-organs/</v>
      </c>
      <c r="B1201" s="5"/>
      <c r="C1201" s="5"/>
      <c r="D1201" s="5"/>
      <c r="E1201" s="5"/>
      <c r="F1201" s="5"/>
    </row>
    <row r="1202">
      <c r="A1202" s="13" t="str">
        <f>HYPERLINK("http://www.viralnova.com/kings-park-asylum/","http://www.viralnova.com/kings-park-asylum/")</f>
        <v>http://www.viralnova.com/kings-park-asylum/</v>
      </c>
      <c r="B1202" s="5"/>
      <c r="C1202" s="5"/>
      <c r="D1202" s="5"/>
      <c r="E1202" s="5"/>
      <c r="F1202" s="5"/>
    </row>
    <row r="1203">
      <c r="A1203" s="13" t="str">
        <f>HYPERLINK("http://www.viralnova.com/lion-photographer/","http://www.viralnova.com/lion-photographer/")</f>
        <v>http://www.viralnova.com/lion-photographer/</v>
      </c>
      <c r="B1203" s="5"/>
      <c r="C1203" s="5"/>
      <c r="D1203" s="5"/>
      <c r="E1203" s="5"/>
      <c r="F1203" s="5"/>
    </row>
    <row r="1204">
      <c r="A1204" s="13" t="str">
        <f>HYPERLINK("http://www.viralnova.com/epic-baby-pictures/","http://www.viralnova.com/epic-baby-pictures/")</f>
        <v>http://www.viralnova.com/epic-baby-pictures/</v>
      </c>
      <c r="B1204" s="5"/>
      <c r="C1204" s="5"/>
      <c r="D1204" s="5"/>
      <c r="E1204" s="5"/>
      <c r="F1204" s="5"/>
    </row>
    <row r="1205">
      <c r="A1205" s="13" t="str">
        <f>HYPERLINK("http://www.viralnova.com/crying-cop/","http://www.viralnova.com/crying-cop/")</f>
        <v>http://www.viralnova.com/crying-cop/</v>
      </c>
      <c r="B1205" s="5"/>
      <c r="C1205" s="5"/>
      <c r="D1205" s="5"/>
      <c r="E1205" s="5"/>
      <c r="F1205" s="5"/>
    </row>
    <row r="1206">
      <c r="A1206" s="13" t="str">
        <f>HYPERLINK("http://www.viralnova.com/bully-signs/","http://www.viralnova.com/bully-signs/")</f>
        <v>http://www.viralnova.com/bully-signs/</v>
      </c>
      <c r="B1206" s="5"/>
      <c r="C1206" s="5"/>
      <c r="D1206" s="5"/>
      <c r="E1206" s="5"/>
      <c r="F1206" s="5"/>
    </row>
    <row r="1207">
      <c r="A1207" s="13" t="str">
        <f>HYPERLINK("http://www.viralnova.com/missing-14-year-old-schoolgirl/","http://www.viralnova.com/missing-14-year-old-schoolgirl/")</f>
        <v>http://www.viralnova.com/missing-14-year-old-schoolgirl/</v>
      </c>
      <c r="B1207" s="5"/>
      <c r="C1207" s="5"/>
      <c r="D1207" s="5"/>
      <c r="E1207" s="5"/>
      <c r="F1207" s="5"/>
    </row>
    <row r="1208">
      <c r="A1208" s="13" t="str">
        <f>HYPERLINK("http://www.viralnova.com/10-awkward-pet-photos/","http://www.viralnova.com/10-awkward-pet-photos/")</f>
        <v>http://www.viralnova.com/10-awkward-pet-photos/</v>
      </c>
      <c r="B1208" s="5"/>
      <c r="C1208" s="5"/>
      <c r="D1208" s="5"/>
      <c r="E1208" s="5"/>
      <c r="F1208" s="5"/>
    </row>
    <row r="1209">
      <c r="A1209" s="13" t="str">
        <f>HYPERLINK("http://www.viralnova.com/dog-and-baby/","http://www.viralnova.com/dog-and-baby/")</f>
        <v>http://www.viralnova.com/dog-and-baby/</v>
      </c>
      <c r="B1209" s="5"/>
      <c r="C1209" s="5"/>
      <c r="D1209" s="5"/>
      <c r="E1209" s="5"/>
      <c r="F1209" s="5"/>
    </row>
    <row r="1210">
      <c r="A1210" s="13" t="str">
        <f>HYPERLINK("http://www.viralnova.com/army-men-costume/","http://www.viralnova.com/army-men-costume/")</f>
        <v>http://www.viralnova.com/army-men-costume/</v>
      </c>
      <c r="B1210" s="5"/>
      <c r="C1210" s="5"/>
      <c r="D1210" s="5"/>
      <c r="E1210" s="5"/>
      <c r="F1210" s="5"/>
    </row>
    <row r="1211">
      <c r="A1211" s="13" t="str">
        <f>HYPERLINK("http://www.viralnova.com/worlds-stupidest-criminal/","http://www.viralnova.com/worlds-stupidest-criminal/")</f>
        <v>http://www.viralnova.com/worlds-stupidest-criminal/</v>
      </c>
      <c r="B1211" s="5"/>
      <c r="C1211" s="5"/>
      <c r="D1211" s="5"/>
      <c r="E1211" s="5"/>
      <c r="F1211" s="5"/>
    </row>
    <row r="1212">
      <c r="A1212" s="13" t="str">
        <f>HYPERLINK("http://www.viralnova.com/mexico-lawn-birth/","http://www.viralnova.com/mexico-lawn-birth/")</f>
        <v>http://www.viralnova.com/mexico-lawn-birth/</v>
      </c>
      <c r="B1212" s="5"/>
      <c r="C1212" s="5"/>
      <c r="D1212" s="5"/>
      <c r="E1212" s="5"/>
      <c r="F1212" s="5"/>
    </row>
    <row r="1213">
      <c r="A1213" s="13" t="str">
        <f>HYPERLINK("http://www.viralnova.com/abandoned-asylum/","http://www.viralnova.com/abandoned-asylum/")</f>
        <v>http://www.viralnova.com/abandoned-asylum/</v>
      </c>
      <c r="B1213" s="5"/>
      <c r="C1213" s="5"/>
      <c r="D1213" s="5"/>
      <c r="E1213" s="5"/>
      <c r="F1213" s="5"/>
    </row>
    <row r="1214">
      <c r="A1214" s="13" t="str">
        <f>HYPERLINK("http://www.viralnova.com/70-years-later/","http://www.viralnova.com/70-years-later/")</f>
        <v>http://www.viralnova.com/70-years-later/</v>
      </c>
      <c r="B1214" s="5"/>
      <c r="C1214" s="5"/>
      <c r="D1214" s="5"/>
      <c r="E1214" s="5"/>
      <c r="F1214" s="5"/>
    </row>
    <row r="1215">
      <c r="A1215" s="13" t="str">
        <f>HYPERLINK("http://www.viralnova.com/army-captain-medal-of-honor/","http://www.viralnova.com/army-captain-medal-of-honor/")</f>
        <v>http://www.viralnova.com/army-captain-medal-of-honor/</v>
      </c>
      <c r="B1215" s="5"/>
      <c r="C1215" s="5"/>
      <c r="D1215" s="5"/>
      <c r="E1215" s="5"/>
      <c r="F1215" s="5"/>
    </row>
    <row r="1216">
      <c r="A1216" s="13" t="str">
        <f>HYPERLINK("http://www.viralnova.com/saving-grace/","http://www.viralnova.com/saving-grace/")</f>
        <v>http://www.viralnova.com/saving-grace/</v>
      </c>
      <c r="B1216" s="5"/>
      <c r="C1216" s="5"/>
      <c r="D1216" s="5"/>
      <c r="E1216" s="5"/>
      <c r="F1216" s="5"/>
    </row>
    <row r="1217">
      <c r="A1217" s="13" t="str">
        <f>HYPERLINK("http://www.viralnova.com/orangutan/","http://www.viralnova.com/orangutan/")</f>
        <v>http://www.viralnova.com/orangutan/</v>
      </c>
      <c r="B1217" s="5"/>
      <c r="C1217" s="5"/>
      <c r="D1217" s="5"/>
      <c r="E1217" s="5"/>
      <c r="F1217" s="5"/>
    </row>
    <row r="1218">
      <c r="A1218" s="13" t="str">
        <f>HYPERLINK("http://www.viralnova.com/this-hospital-unbelievably-lost-a-newborn-baby-twice-in-one-day/","http://www.viralnova.com/this-hospital-unbelievably-lost-a-newborn-baby-twice-in-one-day/")</f>
        <v>http://www.viralnova.com/this-hospital-unbelievably-lost-a-newborn-baby-twice-in-one-day/</v>
      </c>
      <c r="B1218" s="5"/>
      <c r="C1218" s="5"/>
      <c r="D1218" s="5"/>
      <c r="E1218" s="5"/>
      <c r="F1218" s="5"/>
    </row>
    <row r="1219">
      <c r="A1219" s="13" t="str">
        <f>HYPERLINK("http://www.viralnova.com/parents-celebrate-daughters-birthday/","http://www.viralnova.com/parents-celebrate-daughters-birthday/")</f>
        <v>http://www.viralnova.com/parents-celebrate-daughters-birthday/</v>
      </c>
      <c r="B1219" s="5"/>
      <c r="C1219" s="5"/>
      <c r="D1219" s="5"/>
      <c r="E1219" s="5"/>
      <c r="F1219" s="5"/>
    </row>
    <row r="1220">
      <c r="A1220" s="13" t="str">
        <f>HYPERLINK("http://www.viralnova.com/dying-mother-wedding/","http://www.viralnova.com/dying-mother-wedding/")</f>
        <v>http://www.viralnova.com/dying-mother-wedding/</v>
      </c>
      <c r="B1220" s="5"/>
      <c r="C1220" s="5"/>
      <c r="D1220" s="5"/>
      <c r="E1220" s="5"/>
      <c r="F1220" s="5"/>
    </row>
    <row r="1221">
      <c r="A1221" s="13" t="str">
        <f>HYPERLINK("http://www.viralnova.com/letter-to-santa/","http://www.viralnova.com/letter-to-santa/")</f>
        <v>http://www.viralnova.com/letter-to-santa/</v>
      </c>
      <c r="B1221" s="5"/>
      <c r="C1221" s="5"/>
      <c r="D1221" s="5"/>
      <c r="E1221" s="5"/>
      <c r="F1221" s="5"/>
    </row>
    <row r="1222">
      <c r="A1222" s="13" t="str">
        <f>HYPERLINK("http://www.viralnova.com/homecoming-king-queen/","http://www.viralnova.com/homecoming-king-queen/")</f>
        <v>http://www.viralnova.com/homecoming-king-queen/</v>
      </c>
      <c r="B1222" s="5"/>
      <c r="C1222" s="5"/>
      <c r="D1222" s="5"/>
      <c r="E1222" s="5"/>
      <c r="F1222" s="5"/>
    </row>
    <row r="1223">
      <c r="A1223" s="13" t="str">
        <f>HYPERLINK("http://www.viralnova.com/iconic-photos/","http://www.viralnova.com/iconic-photos/")</f>
        <v>http://www.viralnova.com/iconic-photos/</v>
      </c>
      <c r="B1223" s="5"/>
      <c r="C1223" s="5"/>
      <c r="D1223" s="5"/>
      <c r="E1223" s="5"/>
      <c r="F1223" s="5"/>
    </row>
    <row r="1224">
      <c r="A1224" s="13" t="str">
        <f>HYPERLINK("http://www.viralnova.com/desecrate-church/","http://www.viralnova.com/desecrate-church/")</f>
        <v>http://www.viralnova.com/desecrate-church/</v>
      </c>
      <c r="B1224" s="5"/>
      <c r="C1224" s="5"/>
      <c r="D1224" s="5"/>
      <c r="E1224" s="5"/>
      <c r="F1224" s="5"/>
    </row>
    <row r="1225">
      <c r="A1225" s="13" t="str">
        <f>HYPERLINK("http://www.viralnova.com/photo-restoration/","http://www.viralnova.com/photo-restoration/")</f>
        <v>http://www.viralnova.com/photo-restoration/</v>
      </c>
      <c r="B1225" s="5"/>
      <c r="C1225" s="5"/>
      <c r="D1225" s="5"/>
      <c r="E1225" s="5"/>
      <c r="F1225" s="5"/>
    </row>
    <row r="1226">
      <c r="A1226" s="13" t="str">
        <f>HYPERLINK("http://www.viralnova.com/bride-passes-away/","http://www.viralnova.com/bride-passes-away/")</f>
        <v>http://www.viralnova.com/bride-passes-away/</v>
      </c>
      <c r="B1226" s="5"/>
      <c r="C1226" s="5"/>
      <c r="D1226" s="5"/>
      <c r="E1226" s="5"/>
      <c r="F1226" s="5"/>
    </row>
    <row r="1227">
      <c r="A1227" s="13" t="str">
        <f>HYPERLINK("http://www.viralnova.com/animals-mustaches/","http://www.viralnova.com/animals-mustaches/")</f>
        <v>http://www.viralnova.com/animals-mustaches/</v>
      </c>
      <c r="B1227" s="5"/>
      <c r="C1227" s="5"/>
      <c r="D1227" s="5"/>
      <c r="E1227" s="5"/>
      <c r="F1227" s="5"/>
    </row>
    <row r="1228">
      <c r="A1228" s="13" t="str">
        <f>HYPERLINK("http://www.viralnova.com/hidden-owls/","http://www.viralnova.com/hidden-owls/")</f>
        <v>http://www.viralnova.com/hidden-owls/</v>
      </c>
      <c r="B1228" s="5"/>
      <c r="C1228" s="5"/>
      <c r="D1228" s="5"/>
      <c r="E1228" s="5"/>
      <c r="F1228" s="5"/>
    </row>
    <row r="1229">
      <c r="A1229" s="13" t="str">
        <f>HYPERLINK("http://www.viralnova.com/spider-fields/","http://www.viralnova.com/spider-fields/")</f>
        <v>http://www.viralnova.com/spider-fields/</v>
      </c>
      <c r="B1229" s="5"/>
      <c r="C1229" s="5"/>
      <c r="D1229" s="5"/>
      <c r="E1229" s="5"/>
      <c r="F1229" s="5"/>
    </row>
    <row r="1230">
      <c r="A1230" s="13" t="str">
        <f>HYPERLINK("http://www.viralnova.com/same-house/","http://www.viralnova.com/same-house/")</f>
        <v>http://www.viralnova.com/same-house/</v>
      </c>
      <c r="B1230" s="5"/>
      <c r="C1230" s="5"/>
      <c r="D1230" s="5"/>
      <c r="E1230" s="5"/>
      <c r="F1230" s="5"/>
    </row>
    <row r="1231">
      <c r="A1231" s="13" t="str">
        <f>HYPERLINK("http://www.viralnova.com/nepal-bees/","http://www.viralnova.com/nepal-bees/")</f>
        <v>http://www.viralnova.com/nepal-bees/</v>
      </c>
      <c r="B1231" s="5"/>
      <c r="C1231" s="5"/>
      <c r="D1231" s="5"/>
      <c r="E1231" s="5"/>
      <c r="F1231" s="5"/>
    </row>
    <row r="1232">
      <c r="A1232" s="13" t="str">
        <f>HYPERLINK("http://www.viralnova.com/edge-of-the-world-swing/","http://www.viralnova.com/edge-of-the-world-swing/")</f>
        <v>http://www.viralnova.com/edge-of-the-world-swing/</v>
      </c>
      <c r="B1232" s="5"/>
      <c r="C1232" s="5"/>
      <c r="D1232" s="5"/>
      <c r="E1232" s="5"/>
      <c r="F1232" s="5"/>
    </row>
    <row r="1233">
      <c r="A1233" s="13" t="str">
        <f>HYPERLINK("http://www.viralnova.com/volcano-oasis/","http://www.viralnova.com/volcano-oasis/")</f>
        <v>http://www.viralnova.com/volcano-oasis/</v>
      </c>
      <c r="B1233" s="5"/>
      <c r="C1233" s="5"/>
      <c r="D1233" s="5"/>
      <c r="E1233" s="5"/>
      <c r="F1233" s="5"/>
    </row>
    <row r="1234">
      <c r="A1234" s="13" t="str">
        <f>HYPERLINK("http://www.viralnova.com/quasi-cat/","http://www.viralnova.com/quasi-cat/")</f>
        <v>http://www.viralnova.com/quasi-cat/</v>
      </c>
      <c r="B1234" s="5"/>
      <c r="C1234" s="5"/>
      <c r="D1234" s="5"/>
      <c r="E1234" s="5"/>
      <c r="F1234" s="5"/>
    </row>
    <row r="1235">
      <c r="A1235" s="13" t="str">
        <f>HYPERLINK("http://www.viralnova.com/assassination-photos/","http://www.viralnova.com/assassination-photos/")</f>
        <v>http://www.viralnova.com/assassination-photos/</v>
      </c>
      <c r="B1235" s="5"/>
      <c r="C1235" s="5"/>
      <c r="D1235" s="5"/>
      <c r="E1235" s="5"/>
      <c r="F1235" s="5"/>
    </row>
    <row r="1236">
      <c r="A1236" s="13" t="str">
        <f>HYPERLINK("http://www.viralnova.com/mysteries/","http://www.viralnova.com/mysteries/")</f>
        <v>http://www.viralnova.com/mysteries/</v>
      </c>
      <c r="B1236" s="5"/>
      <c r="C1236" s="5"/>
      <c r="D1236" s="5"/>
      <c r="E1236" s="5"/>
      <c r="F1236" s="5"/>
    </row>
    <row r="1237">
      <c r="A1237" s="13" t="str">
        <f>HYPERLINK("http://www.viralnova.com/children-valentines/","http://www.viralnova.com/children-valentines/")</f>
        <v>http://www.viralnova.com/children-valentines/</v>
      </c>
      <c r="B1237" s="5"/>
      <c r="C1237" s="5"/>
      <c r="D1237" s="5"/>
      <c r="E1237" s="5"/>
      <c r="F1237" s="5"/>
    </row>
    <row r="1238">
      <c r="A1238" s="13" t="str">
        <f>HYPERLINK("http://www.viralnova.com/doppleganger-photos/","http://www.viralnova.com/doppleganger-photos/")</f>
        <v>http://www.viralnova.com/doppleganger-photos/</v>
      </c>
      <c r="B1238" s="5"/>
      <c r="C1238" s="5"/>
      <c r="D1238" s="5"/>
      <c r="E1238" s="5"/>
      <c r="F1238" s="5"/>
    </row>
    <row r="1239">
      <c r="A1239" s="13" t="str">
        <f>HYPERLINK("http://www.viralnova.com/photograph-drawings/","http://www.viralnova.com/photograph-drawings/")</f>
        <v>http://www.viralnova.com/photograph-drawings/</v>
      </c>
      <c r="B1239" s="5"/>
      <c r="C1239" s="5"/>
      <c r="D1239" s="5"/>
      <c r="E1239" s="5"/>
      <c r="F1239" s="5"/>
    </row>
    <row r="1240">
      <c r="A1240" s="13" t="str">
        <f>HYPERLINK("http://www.viralnova.com/hiding-animals/","http://www.viralnova.com/hiding-animals/")</f>
        <v>http://www.viralnova.com/hiding-animals/</v>
      </c>
      <c r="B1240" s="5"/>
      <c r="C1240" s="5"/>
      <c r="D1240" s="5"/>
      <c r="E1240" s="5"/>
      <c r="F1240" s="5"/>
    </row>
    <row r="1241">
      <c r="A1241" s="13" t="str">
        <f>HYPERLINK("http://www.viralnova.com/these-17-naughty-pugs-just-got-shamed-by-their-owners-and-the-result-is-hilarious-lol/","http://www.viralnova.com/these-17-naughty-pugs-just-got-shamed-by-their-owners-and-the-result-is-hilarious-lol/")</f>
        <v>http://www.viralnova.com/these-17-naughty-pugs-just-got-shamed-by-their-owners-and-the-result-is-hilarious-lol/</v>
      </c>
      <c r="B1241" s="5"/>
      <c r="C1241" s="5"/>
      <c r="D1241" s="5"/>
      <c r="E1241" s="5"/>
      <c r="F1241" s="5"/>
    </row>
    <row r="1242">
      <c r="A1242" s="13" t="str">
        <f>HYPERLINK("http://www.viralnova.com/pinterest-fails/","http://www.viralnova.com/pinterest-fails/")</f>
        <v>http://www.viralnova.com/pinterest-fails/</v>
      </c>
      <c r="B1242" s="5"/>
      <c r="C1242" s="5"/>
      <c r="D1242" s="5"/>
      <c r="E1242" s="5"/>
      <c r="F1242" s="5"/>
    </row>
    <row r="1243">
      <c r="A1243" s="13" t="str">
        <f>HYPERLINK("http://www.viralnova.com/cat-shaming/","http://www.viralnova.com/cat-shaming/")</f>
        <v>http://www.viralnova.com/cat-shaming/</v>
      </c>
      <c r="B1243" s="5"/>
      <c r="C1243" s="5"/>
      <c r="D1243" s="5"/>
      <c r="E1243" s="5"/>
      <c r="F1243" s="5"/>
    </row>
    <row r="1244">
      <c r="A1244" s="13" t="str">
        <f>HYPERLINK("http://www.viralnova.com/coincidence-photos/","http://www.viralnova.com/coincidence-photos/")</f>
        <v>http://www.viralnova.com/coincidence-photos/</v>
      </c>
      <c r="B1244" s="5"/>
      <c r="C1244" s="5"/>
      <c r="D1244" s="5"/>
      <c r="E1244" s="5"/>
      <c r="F1244" s="5"/>
    </row>
    <row r="1245">
      <c r="A1245" s="13" t="str">
        <f>HYPERLINK("http://www.viralnova.com/notes-for-thieves/","http://www.viralnova.com/notes-for-thieves/")</f>
        <v>http://www.viralnova.com/notes-for-thieves/</v>
      </c>
      <c r="B1245" s="5"/>
      <c r="C1245" s="5"/>
      <c r="D1245" s="5"/>
      <c r="E1245" s="5"/>
      <c r="F1245" s="5"/>
    </row>
    <row r="1246">
      <c r="A1246" s="13" t="str">
        <f>HYPERLINK("http://www.viralnova.com/19-life-hacks/","http://www.viralnova.com/19-life-hacks/")</f>
        <v>http://www.viralnova.com/19-life-hacks/</v>
      </c>
      <c r="B1246" s="5"/>
      <c r="C1246" s="5"/>
      <c r="D1246" s="5"/>
      <c r="E1246" s="5"/>
      <c r="F1246" s="5"/>
    </row>
    <row r="1247">
      <c r="A1247" s="13" t="str">
        <f>HYPERLINK("http://www.viralnova.com/halloween-houses/","http://www.viralnova.com/halloween-houses/")</f>
        <v>http://www.viralnova.com/halloween-houses/</v>
      </c>
      <c r="B1247" s="5"/>
      <c r="C1247" s="5"/>
      <c r="D1247" s="5"/>
      <c r="E1247" s="5"/>
      <c r="F1247" s="5"/>
    </row>
    <row r="1248">
      <c r="A1248" s="13" t="str">
        <f>HYPERLINK("http://www.viralnova.com/santa-photos/","http://www.viralnova.com/santa-photos/")</f>
        <v>http://www.viralnova.com/santa-photos/</v>
      </c>
      <c r="B1248" s="5"/>
      <c r="C1248" s="5"/>
      <c r="D1248" s="5"/>
      <c r="E1248" s="5"/>
      <c r="F1248" s="5"/>
    </row>
    <row r="1249">
      <c r="A1249" s="13" t="str">
        <f>HYPERLINK("http://www.viralnova.com/navy-siblings-separated/","http://www.viralnova.com/navy-siblings-separated/")</f>
        <v>http://www.viralnova.com/navy-siblings-separated/</v>
      </c>
      <c r="B1249" s="5"/>
      <c r="C1249" s="5"/>
      <c r="D1249" s="5"/>
      <c r="E1249" s="5"/>
      <c r="F1249" s="5"/>
    </row>
    <row r="1250">
      <c r="A1250" s="13" t="str">
        <f>HYPERLINK("http://www.viralnova.com/what-happened-to-this-2-year-old-mastiff-made-me-sick-but-people-need-to-know-it/","http://www.viralnova.com/what-happened-to-this-2-year-old-mastiff-made-me-sick-but-people-need-to-know-it/")</f>
        <v>http://www.viralnova.com/what-happened-to-this-2-year-old-mastiff-made-me-sick-but-people-need-to-know-it/</v>
      </c>
      <c r="B1250" s="5"/>
      <c r="C1250" s="5"/>
      <c r="D1250" s="5"/>
      <c r="E1250" s="5"/>
      <c r="F1250" s="5"/>
    </row>
    <row r="1251">
      <c r="A1251" s="13" t="str">
        <f>HYPERLINK("http://www.viralnova.com/20-dog-shaming/","http://www.viralnova.com/20-dog-shaming/")</f>
        <v>http://www.viralnova.com/20-dog-shaming/</v>
      </c>
      <c r="B1251" s="5"/>
      <c r="C1251" s="5"/>
      <c r="D1251" s="5"/>
      <c r="E1251" s="5"/>
      <c r="F1251" s="5"/>
    </row>
    <row r="1252">
      <c r="A1252" s="13" t="str">
        <f>HYPERLINK("http://www.viralnova.com/hide-and-seek-kids/","http://www.viralnova.com/hide-and-seek-kids/")</f>
        <v>http://www.viralnova.com/hide-and-seek-kids/</v>
      </c>
      <c r="B1252" s="5"/>
      <c r="C1252" s="5"/>
      <c r="D1252" s="5"/>
      <c r="E1252" s="5"/>
      <c r="F1252" s="5"/>
    </row>
    <row r="1253">
      <c r="A1253" s="13" t="str">
        <f>HYPERLINK("http://www.viralnova.com/20-hilarious-kids/","http://www.viralnova.com/20-hilarious-kids/")</f>
        <v>http://www.viralnova.com/20-hilarious-kids/</v>
      </c>
      <c r="B1253" s="5"/>
      <c r="C1253" s="5"/>
      <c r="D1253" s="5"/>
      <c r="E1253" s="5"/>
      <c r="F1253" s="5"/>
    </row>
    <row r="1254">
      <c r="A1254" s="13" t="str">
        <f>HYPERLINK("http://www.viralnova.com/kid-notes/","http://www.viralnova.com/kid-notes/")</f>
        <v>http://www.viralnova.com/kid-notes/</v>
      </c>
      <c r="B1254" s="5"/>
      <c r="C1254" s="5"/>
      <c r="D1254" s="5"/>
      <c r="E1254" s="5"/>
      <c r="F1254" s="5"/>
    </row>
    <row r="1255">
      <c r="A1255" s="13" t="str">
        <f>HYPERLINK("http://www.viralnova.com/these-20-photographs-will-leave-you-speechless-especially-the-6th-one-there-are-no-words/","http://www.viralnova.com/these-20-photographs-will-leave-you-speechless-especially-the-6th-one-there-are-no-words/")</f>
        <v>http://www.viralnova.com/these-20-photographs-will-leave-you-speechless-especially-the-6th-one-there-are-no-words/</v>
      </c>
      <c r="B1255" s="5"/>
      <c r="C1255" s="5"/>
      <c r="D1255" s="5"/>
      <c r="E1255" s="5"/>
      <c r="F1255" s="5"/>
    </row>
    <row r="1256">
      <c r="A1256" s="13" t="str">
        <f>HYPERLINK("http://www.viralnova.com/faith-restored/","http://www.viralnova.com/faith-restored/")</f>
        <v>http://www.viralnova.com/faith-restored/</v>
      </c>
      <c r="B1256" s="5"/>
      <c r="C1256" s="5"/>
      <c r="D1256" s="5"/>
      <c r="E1256" s="5"/>
      <c r="F1256" s="5"/>
    </row>
    <row r="1257">
      <c r="A1257" s="13" t="str">
        <f>HYPERLINK("http://www.viralnova.com/nature-love-adoptions/","http://www.viralnova.com/nature-love-adoptions/")</f>
        <v>http://www.viralnova.com/nature-love-adoptions/</v>
      </c>
      <c r="B1257" s="5"/>
      <c r="C1257" s="5"/>
      <c r="D1257" s="5"/>
      <c r="E1257" s="5"/>
      <c r="F1257" s="5"/>
    </row>
    <row r="1258">
      <c r="A1258" s="13" t="str">
        <f>HYPERLINK("http://www.viralnova.com/21-product-fails/","http://www.viralnova.com/21-product-fails/")</f>
        <v>http://www.viralnova.com/21-product-fails/</v>
      </c>
      <c r="B1258" s="5"/>
      <c r="C1258" s="5"/>
      <c r="D1258" s="5"/>
      <c r="E1258" s="5"/>
      <c r="F1258" s="5"/>
    </row>
    <row r="1259">
      <c r="A1259" s="13" t="str">
        <f>HYPERLINK("http://www.viralnova.com/realistic-paintings/","http://www.viralnova.com/realistic-paintings/")</f>
        <v>http://www.viralnova.com/realistic-paintings/</v>
      </c>
      <c r="B1259" s="5"/>
      <c r="C1259" s="5"/>
      <c r="D1259" s="5"/>
      <c r="E1259" s="5"/>
      <c r="F1259" s="5"/>
    </row>
    <row r="1260">
      <c r="A1260" s="13" t="str">
        <f>HYPERLINK("http://www.viralnova.com/animals-with-stuffed-animals/","http://www.viralnova.com/animals-with-stuffed-animals/")</f>
        <v>http://www.viralnova.com/animals-with-stuffed-animals/</v>
      </c>
      <c r="B1260" s="5"/>
      <c r="C1260" s="5"/>
      <c r="D1260" s="5"/>
      <c r="E1260" s="5"/>
      <c r="F1260" s="5"/>
    </row>
    <row r="1261">
      <c r="A1261" s="13" t="str">
        <f>HYPERLINK("http://www.viralnova.com/23-disaster-pictures/","http://www.viralnova.com/23-disaster-pictures/")</f>
        <v>http://www.viralnova.com/23-disaster-pictures/</v>
      </c>
      <c r="B1261" s="5"/>
      <c r="C1261" s="5"/>
      <c r="D1261" s="5"/>
      <c r="E1261" s="5"/>
      <c r="F1261" s="5"/>
    </row>
    <row r="1262">
      <c r="A1262" s="13" t="str">
        <f>HYPERLINK("http://www.viralnova.com/halloween-pets/","http://www.viralnova.com/halloween-pets/")</f>
        <v>http://www.viralnova.com/halloween-pets/</v>
      </c>
      <c r="B1262" s="5"/>
      <c r="C1262" s="5"/>
      <c r="D1262" s="5"/>
      <c r="E1262" s="5"/>
      <c r="F1262" s="5"/>
    </row>
    <row r="1263">
      <c r="A1263" s="13" t="str">
        <f>HYPERLINK("http://www.viralnova.com/weird-jobs/","http://www.viralnova.com/weird-jobs/")</f>
        <v>http://www.viralnova.com/weird-jobs/</v>
      </c>
      <c r="B1263" s="5"/>
      <c r="C1263" s="5"/>
      <c r="D1263" s="5"/>
      <c r="E1263" s="5"/>
      <c r="F1263" s="5"/>
    </row>
    <row r="1264">
      <c r="A1264" s="13" t="str">
        <f>HYPERLINK("http://www.viralnova.com/25-had-it-coming/","http://www.viralnova.com/25-had-it-coming/")</f>
        <v>http://www.viralnova.com/25-had-it-coming/</v>
      </c>
      <c r="B1264" s="5"/>
      <c r="C1264" s="5"/>
      <c r="D1264" s="5"/>
      <c r="E1264" s="5"/>
      <c r="F1264" s="5"/>
    </row>
    <row r="1265">
      <c r="A1265" s="13" t="str">
        <f>HYPERLINK("http://www.viralnova.com/awesome-people/","http://www.viralnova.com/awesome-people/")</f>
        <v>http://www.viralnova.com/awesome-people/</v>
      </c>
      <c r="B1265" s="5"/>
      <c r="C1265" s="5"/>
      <c r="D1265" s="5"/>
      <c r="E1265" s="5"/>
      <c r="F1265" s="5"/>
    </row>
    <row r="1266">
      <c r="A1266" s="13" t="str">
        <f>HYPERLINK("http://www.viralnova.com/photoshopped-images/","http://www.viralnova.com/photoshopped-images/")</f>
        <v>http://www.viralnova.com/photoshopped-images/</v>
      </c>
      <c r="B1266" s="5"/>
      <c r="C1266" s="5"/>
      <c r="D1266" s="5"/>
      <c r="E1266" s="5"/>
      <c r="F1266" s="5"/>
    </row>
    <row r="1267">
      <c r="A1267" s="13" t="str">
        <f>HYPERLINK("http://www.viralnova.com/male-victims-sexual-assault/","http://www.viralnova.com/male-victims-sexual-assault/")</f>
        <v>http://www.viralnova.com/male-victims-sexual-assault/</v>
      </c>
      <c r="B1267" s="5"/>
      <c r="C1267" s="5"/>
      <c r="D1267" s="5"/>
      <c r="E1267" s="5"/>
      <c r="F1267" s="5"/>
    </row>
    <row r="1268">
      <c r="A1268" s="13" t="str">
        <f>HYPERLINK("http://www.viralnova.com/sleepy-people/","http://www.viralnova.com/sleepy-people/")</f>
        <v>http://www.viralnova.com/sleepy-people/</v>
      </c>
      <c r="B1268" s="5"/>
      <c r="C1268" s="5"/>
      <c r="D1268" s="5"/>
      <c r="E1268" s="5"/>
      <c r="F1268" s="5"/>
    </row>
    <row r="1269">
      <c r="A1269" s="13" t="str">
        <f>HYPERLINK("http://www.viralnova.com/29-misleading-pictures/","http://www.viralnova.com/29-misleading-pictures/")</f>
        <v>http://www.viralnova.com/29-misleading-pictures/</v>
      </c>
      <c r="B1269" s="5"/>
      <c r="C1269" s="5"/>
      <c r="D1269" s="5"/>
      <c r="E1269" s="5"/>
      <c r="F1269" s="5"/>
    </row>
    <row r="1270">
      <c r="A1270" s="13" t="str">
        <f>HYPERLINK("http://www.viralnova.com/31-building-fails/","http://www.viralnova.com/31-building-fails/")</f>
        <v>http://www.viralnova.com/31-building-fails/</v>
      </c>
      <c r="B1270" s="5"/>
      <c r="C1270" s="5"/>
      <c r="D1270" s="5"/>
      <c r="E1270" s="5"/>
      <c r="F1270" s="5"/>
    </row>
    <row r="1271">
      <c r="A1271" s="13" t="str">
        <f>HYPERLINK("http://www.viralnova.com/coolest-rooms/","http://www.viralnova.com/coolest-rooms/")</f>
        <v>http://www.viralnova.com/coolest-rooms/</v>
      </c>
      <c r="B1271" s="5"/>
      <c r="C1271" s="5"/>
      <c r="D1271" s="5"/>
      <c r="E1271" s="5"/>
      <c r="F1271" s="5"/>
    </row>
    <row r="1272">
      <c r="A1272" s="13" t="str">
        <f>HYPERLINK("http://www.viralnova.com/37-life-lessons/","http://www.viralnova.com/37-life-lessons/")</f>
        <v>http://www.viralnova.com/37-life-lessons/</v>
      </c>
      <c r="B1272" s="5"/>
      <c r="C1272" s="5"/>
      <c r="D1272" s="5"/>
      <c r="E1272" s="5"/>
      <c r="F1272" s="5"/>
    </row>
    <row r="1273">
      <c r="A1273" s="13" t="str">
        <f>HYPERLINK("http://www.viralnova.com/olive-garden-receipt/","http://www.viralnova.com/olive-garden-receipt/")</f>
        <v>http://www.viralnova.com/olive-garden-receipt/</v>
      </c>
      <c r="B1273" s="5"/>
      <c r="C1273" s="5"/>
      <c r="D1273" s="5"/>
      <c r="E1273" s="5"/>
      <c r="F1273" s="5"/>
    </row>
    <row r="1274">
      <c r="A1274" s="13" t="str">
        <f>HYPERLINK("http://www.viralnova.com/ugly-ducklings/","http://www.viralnova.com/ugly-ducklings/")</f>
        <v>http://www.viralnova.com/ugly-ducklings/</v>
      </c>
      <c r="B1274" s="5"/>
      <c r="C1274" s="5"/>
      <c r="D1274" s="5"/>
      <c r="E1274" s="5"/>
      <c r="F1274" s="5"/>
    </row>
    <row r="1275">
      <c r="A1275" s="13" t="str">
        <f>HYPERLINK("http://www.viralnova.com/break-up-letters/","http://www.viralnova.com/break-up-letters/")</f>
        <v>http://www.viralnova.com/break-up-letters/</v>
      </c>
      <c r="B1275" s="5"/>
      <c r="C1275" s="5"/>
      <c r="D1275" s="5"/>
      <c r="E1275" s="5"/>
      <c r="F1275" s="5"/>
    </row>
    <row r="1276">
      <c r="A1276" s="13" t="str">
        <f>HYPERLINK("http://www.viralnova.com/unbelievable-places-on-earth/","http://www.viralnova.com/unbelievable-places-on-earth/")</f>
        <v>http://www.viralnova.com/unbelievable-places-on-earth/</v>
      </c>
      <c r="B1276" s="5"/>
      <c r="C1276" s="5"/>
      <c r="D1276" s="5"/>
      <c r="E1276" s="5"/>
      <c r="F1276" s="5"/>
    </row>
    <row r="1277">
      <c r="A1277" s="13" t="str">
        <f>HYPERLINK("http://www.viralnova.com/32-dumb-things/","http://www.viralnova.com/32-dumb-things/")</f>
        <v>http://www.viralnova.com/32-dumb-things/</v>
      </c>
      <c r="B1277" s="5"/>
      <c r="C1277" s="5"/>
      <c r="D1277" s="5"/>
      <c r="E1277" s="5"/>
      <c r="F1277" s="5"/>
    </row>
    <row r="1278">
      <c r="A1278" s="13" t="str">
        <f>HYPERLINK("http://www.viralnova.com/ku-klux-klan/","http://www.viralnova.com/ku-klux-klan/")</f>
        <v>http://www.viralnova.com/ku-klux-klan/</v>
      </c>
      <c r="B1278" s="5"/>
      <c r="C1278" s="5"/>
      <c r="D1278" s="5"/>
      <c r="E1278" s="5"/>
      <c r="F1278" s="5"/>
    </row>
    <row r="1279">
      <c r="A1279" s="13" t="str">
        <f>HYPERLINK("http://www.viralnova.com/beautiful-drinks/","http://www.viralnova.com/beautiful-drinks/")</f>
        <v>http://www.viralnova.com/beautiful-drinks/</v>
      </c>
      <c r="B1279" s="5"/>
      <c r="C1279" s="5"/>
      <c r="D1279" s="5"/>
      <c r="E1279" s="5"/>
      <c r="F1279" s="5"/>
    </row>
    <row r="1280">
      <c r="A1280" s="13" t="str">
        <f>HYPERLINK("http://www.viralnova.com/haunted-college-house/","http://www.viralnova.com/haunted-college-house/")</f>
        <v>http://www.viralnova.com/haunted-college-house/</v>
      </c>
      <c r="B1280" s="5"/>
      <c r="C1280" s="5"/>
      <c r="D1280" s="5"/>
      <c r="E1280" s="5"/>
      <c r="F1280" s="5"/>
    </row>
    <row r="1281">
      <c r="A1281" s="13" t="str">
        <f>HYPERLINK("http://www.viralnova.com/brother-dying-of-cancer/","http://www.viralnova.com/brother-dying-of-cancer/")</f>
        <v>http://www.viralnova.com/brother-dying-of-cancer/</v>
      </c>
      <c r="B1281" s="5"/>
      <c r="C1281" s="5"/>
      <c r="D1281" s="5"/>
      <c r="E1281" s="5"/>
      <c r="F1281" s="5"/>
    </row>
    <row r="1282">
      <c r="A1282" s="13" t="str">
        <f>HYPERLINK("http://www.viralnova.com/dogs-lost-minds/","http://www.viralnova.com/dogs-lost-minds/")</f>
        <v>http://www.viralnova.com/dogs-lost-minds/</v>
      </c>
      <c r="B1282" s="5"/>
      <c r="C1282" s="5"/>
      <c r="D1282" s="5"/>
      <c r="E1282" s="5"/>
      <c r="F1282" s="5"/>
    </row>
    <row r="1283">
      <c r="A1283" s="13" t="str">
        <f>HYPERLINK("http://www.viralnova.com/lion-king-kittens/","http://www.viralnova.com/lion-king-kittens/")</f>
        <v>http://www.viralnova.com/lion-king-kittens/</v>
      </c>
      <c r="B1283" s="5"/>
      <c r="C1283" s="5"/>
      <c r="D1283" s="5"/>
      <c r="E1283" s="5"/>
      <c r="F1283" s="5"/>
    </row>
    <row r="1284">
      <c r="A1284" s="13" t="str">
        <f>HYPERLINK("http://www.viralnova.com/modern-day-fairytales/","http://www.viralnova.com/modern-day-fairytales/")</f>
        <v>http://www.viralnova.com/modern-day-fairytales/</v>
      </c>
      <c r="B1284" s="5"/>
      <c r="C1284" s="5"/>
      <c r="D1284" s="5"/>
      <c r="E1284" s="5"/>
      <c r="F1284" s="5"/>
    </row>
    <row r="1285">
      <c r="A1285" s="13" t="str">
        <f>HYPERLINK("http://www.viralnova.com/parents-reaction/","http://www.viralnova.com/parents-reaction/")</f>
        <v>http://www.viralnova.com/parents-reaction/</v>
      </c>
      <c r="B1285" s="5"/>
      <c r="C1285" s="5"/>
      <c r="D1285" s="5"/>
      <c r="E1285" s="5"/>
      <c r="F1285" s="5"/>
    </row>
    <row r="1286">
      <c r="A1286" s="13" t="str">
        <f>HYPERLINK("http://www.viralnova.com/shelter-euthanasia-pictures/","http://www.viralnova.com/shelter-euthanasia-pictures/")</f>
        <v>http://www.viralnova.com/shelter-euthanasia-pictures/</v>
      </c>
      <c r="B1286" s="5"/>
      <c r="C1286" s="5"/>
      <c r="D1286" s="5"/>
      <c r="E1286" s="5"/>
      <c r="F1286" s="5"/>
    </row>
    <row r="1287">
      <c r="A1287" s="13" t="str">
        <f>HYPERLINK("http://www.viralnova.com/best-dog-photos/","http://www.viralnova.com/best-dog-photos/")</f>
        <v>http://www.viralnova.com/best-dog-photos/</v>
      </c>
      <c r="B1287" s="5"/>
      <c r="C1287" s="5"/>
      <c r="D1287" s="5"/>
      <c r="E1287" s="5"/>
      <c r="F1287" s="5"/>
    </row>
    <row r="1288">
      <c r="A1288" s="13" t="str">
        <f>HYPERLINK("http://www.viralnova.com/erik-johansson-photos/","http://www.viralnova.com/erik-johansson-photos/")</f>
        <v>http://www.viralnova.com/erik-johansson-photos/</v>
      </c>
      <c r="B1288" s="5"/>
      <c r="C1288" s="5"/>
      <c r="D1288" s="5"/>
      <c r="E1288" s="5"/>
      <c r="F1288" s="5"/>
    </row>
    <row r="1289">
      <c r="A1289" s="13" t="str">
        <f>HYPERLINK("http://www.viralnova.com/stillborn-photos/","http://www.viralnova.com/stillborn-photos/")</f>
        <v>http://www.viralnova.com/stillborn-photos/</v>
      </c>
      <c r="B1289" s="5"/>
      <c r="C1289" s="5"/>
      <c r="D1289" s="5"/>
      <c r="E1289" s="5"/>
      <c r="F1289" s="5"/>
    </row>
    <row r="1290">
      <c r="A1290" s="13" t="str">
        <f>HYPERLINK("http://www.viralnova.com/adult-children-photos/","http://www.viralnova.com/adult-children-photos/")</f>
        <v>http://www.viralnova.com/adult-children-photos/</v>
      </c>
      <c r="B1290" s="5"/>
      <c r="C1290" s="5"/>
      <c r="D1290" s="5"/>
      <c r="E1290" s="5"/>
      <c r="F1290" s="5"/>
    </row>
    <row r="1291">
      <c r="A1291" s="13" t="str">
        <f>HYPERLINK("http://www.viralnova.com/divorced-parents/","http://www.viralnova.com/divorced-parents/")</f>
        <v>http://www.viralnova.com/divorced-parents/</v>
      </c>
      <c r="B1291" s="5"/>
      <c r="C1291" s="5"/>
      <c r="D1291" s="5"/>
      <c r="E1291" s="5"/>
      <c r="F1291" s="5"/>
    </row>
    <row r="1292">
      <c r="A1292" s="13" t="str">
        <f>HYPERLINK("http://www.viralnova.com/surprise-horse-birth/","http://www.viralnova.com/surprise-horse-birth/")</f>
        <v>http://www.viralnova.com/surprise-horse-birth/</v>
      </c>
      <c r="B1292" s="5"/>
      <c r="C1292" s="5"/>
      <c r="D1292" s="5"/>
      <c r="E1292" s="5"/>
      <c r="F1292" s="5"/>
    </row>
    <row r="1293">
      <c r="A1293" s="13" t="str">
        <f>HYPERLINK("http://www.viralnova.com/tumor-girl/","http://www.viralnova.com/tumor-girl/")</f>
        <v>http://www.viralnova.com/tumor-girl/</v>
      </c>
      <c r="B1293" s="5"/>
      <c r="C1293" s="5"/>
      <c r="D1293" s="5"/>
      <c r="E1293" s="5"/>
      <c r="F1293" s="5"/>
    </row>
    <row r="1294">
      <c r="A1294" s="13" t="str">
        <f>HYPERLINK("http://www.viralnova.com/they-call-this-the-most-beautiful-river-in-the-world-when-you-see-it-youll-probably-agree/","http://www.viralnova.com/they-call-this-the-most-beautiful-river-in-the-world-when-you-see-it-youll-probably-agree/")</f>
        <v>http://www.viralnova.com/they-call-this-the-most-beautiful-river-in-the-world-when-you-see-it-youll-probably-agree/</v>
      </c>
      <c r="B1294" s="5"/>
      <c r="C1294" s="5"/>
      <c r="D1294" s="5"/>
      <c r="E1294" s="5"/>
      <c r="F1294" s="5"/>
    </row>
    <row r="1295">
      <c r="A1295" s="13" t="str">
        <f>HYPERLINK("http://www.viralnova.com/abandoned-dog-in-bush/","http://www.viralnova.com/abandoned-dog-in-bush/")</f>
        <v>http://www.viralnova.com/abandoned-dog-in-bush/</v>
      </c>
      <c r="B1295" s="5"/>
      <c r="C1295" s="5"/>
      <c r="D1295" s="5"/>
      <c r="E1295" s="5"/>
      <c r="F1295" s="5"/>
    </row>
    <row r="1296">
      <c r="A1296" s="13" t="str">
        <f>HYPERLINK("http://www.viralnova.com/secret-ww2-room/","http://www.viralnova.com/secret-ww2-room/")</f>
        <v>http://www.viralnova.com/secret-ww2-room/</v>
      </c>
      <c r="B1296" s="5"/>
      <c r="C1296" s="5"/>
      <c r="D1296" s="5"/>
      <c r="E1296" s="5"/>
      <c r="F1296" s="5"/>
    </row>
    <row r="1297">
      <c r="A1297" s="13" t="str">
        <f>HYPERLINK("http://www.viralnova.com/9-11-wedding-ring/","http://www.viralnova.com/9-11-wedding-ring/")</f>
        <v>http://www.viralnova.com/9-11-wedding-ring/</v>
      </c>
      <c r="B1297" s="5"/>
      <c r="C1297" s="5"/>
      <c r="D1297" s="5"/>
      <c r="E1297" s="5"/>
      <c r="F1297" s="5"/>
    </row>
    <row r="1298">
      <c r="A1298" s="13" t="str">
        <f>HYPERLINK("http://www.viralnova.com/valentino-rescue/","http://www.viralnova.com/valentino-rescue/")</f>
        <v>http://www.viralnova.com/valentino-rescue/</v>
      </c>
      <c r="B1298" s="5"/>
      <c r="C1298" s="5"/>
      <c r="D1298" s="5"/>
      <c r="E1298" s="5"/>
      <c r="F1298" s="5"/>
    </row>
    <row r="1299">
      <c r="A1299" s="13" t="str">
        <f>HYPERLINK("http://www.viralnova.com/longest-married/","http://www.viralnova.com/longest-married/")</f>
        <v>http://www.viralnova.com/longest-married/</v>
      </c>
      <c r="B1299" s="5"/>
      <c r="C1299" s="5"/>
      <c r="D1299" s="5"/>
      <c r="E1299" s="5"/>
      <c r="F1299" s="5"/>
    </row>
    <row r="1300">
      <c r="A1300" s="13" t="str">
        <f>HYPERLINK("http://www.viralnova.com/three-daughters-married/","http://www.viralnova.com/three-daughters-married/")</f>
        <v>http://www.viralnova.com/three-daughters-married/</v>
      </c>
      <c r="B1300" s="5"/>
      <c r="C1300" s="5"/>
      <c r="D1300" s="5"/>
      <c r="E1300" s="5"/>
      <c r="F1300" s="5"/>
    </row>
    <row r="1301">
      <c r="A1301" s="13" t="str">
        <f>HYPERLINK("http://www.viralnova.com/charity/","http://www.viralnova.com/charity/")</f>
        <v>http://www.viralnova.com/charity/</v>
      </c>
      <c r="B1301" s="5"/>
      <c r="C1301" s="5"/>
      <c r="D1301" s="5"/>
      <c r="E1301" s="5"/>
      <c r="F1301" s="5"/>
    </row>
    <row r="1302">
      <c r="A1302" s="13" t="str">
        <f>HYPERLINK("http://www.viralnova.com/racoon-rescue/","http://www.viralnova.com/racoon-rescue/")</f>
        <v>http://www.viralnova.com/racoon-rescue/</v>
      </c>
      <c r="B1302" s="5"/>
      <c r="C1302" s="5"/>
      <c r="D1302" s="5"/>
      <c r="E1302" s="5"/>
      <c r="F1302" s="5"/>
    </row>
    <row r="1303">
      <c r="A1303" s="13" t="str">
        <f>HYPERLINK("http://www.viralnova.com/pulled-up-carpet/","http://www.viralnova.com/pulled-up-carpet/")</f>
        <v>http://www.viralnova.com/pulled-up-carpet/</v>
      </c>
      <c r="B1303" s="5"/>
      <c r="C1303" s="5"/>
      <c r="D1303" s="5"/>
      <c r="E1303" s="5"/>
      <c r="F1303" s="5"/>
    </row>
    <row r="1304">
      <c r="A1304" s="13" t="str">
        <f>HYPERLINK("http://www.viralnova.com/most-beautiful-street/","http://www.viralnova.com/most-beautiful-street/")</f>
        <v>http://www.viralnova.com/most-beautiful-street/</v>
      </c>
      <c r="B1304" s="5"/>
      <c r="C1304" s="5"/>
      <c r="D1304" s="5"/>
      <c r="E1304" s="5"/>
      <c r="F1304" s="5"/>
    </row>
    <row r="1305">
      <c r="A1305" s="13" t="str">
        <f>HYPERLINK("http://www.viralnova.com/korean-dog-adoption/","http://www.viralnova.com/korean-dog-adoption/")</f>
        <v>http://www.viralnova.com/korean-dog-adoption/</v>
      </c>
      <c r="B1305" s="5"/>
      <c r="C1305" s="5"/>
      <c r="D1305" s="5"/>
      <c r="E1305" s="5"/>
      <c r="F1305" s="5"/>
    </row>
    <row r="1306">
      <c r="A1306" s="13" t="str">
        <f>HYPERLINK("http://www.viralnova.com/note-on-hood/","http://www.viralnova.com/note-on-hood/")</f>
        <v>http://www.viralnova.com/note-on-hood/</v>
      </c>
      <c r="B1306" s="5"/>
      <c r="C1306" s="5"/>
      <c r="D1306" s="5"/>
      <c r="E1306" s="5"/>
      <c r="F1306" s="5"/>
    </row>
    <row r="1307">
      <c r="A1307" s="13" t="str">
        <f>HYPERLINK("http://www.viralnova.com/jailed-veteran/","http://www.viralnova.com/jailed-veteran/")</f>
        <v>http://www.viralnova.com/jailed-veteran/</v>
      </c>
      <c r="B1307" s="5"/>
      <c r="C1307" s="5"/>
      <c r="D1307" s="5"/>
      <c r="E1307" s="5"/>
      <c r="F1307" s="5"/>
    </row>
    <row r="1308">
      <c r="A1308" s="13" t="str">
        <f>HYPERLINK("http://www.viralnova.com/hostage-elephant/","http://www.viralnova.com/hostage-elephant/")</f>
        <v>http://www.viralnova.com/hostage-elephant/</v>
      </c>
      <c r="B1308" s="5"/>
      <c r="C1308" s="5"/>
      <c r="D1308" s="5"/>
      <c r="E1308" s="5"/>
      <c r="F1308" s="5"/>
    </row>
    <row r="1309">
      <c r="A1309" s="13" t="str">
        <f>HYPERLINK("http://www.viralnova.com/died-same-day/","http://www.viralnova.com/died-same-day/")</f>
        <v>http://www.viralnova.com/died-same-day/</v>
      </c>
      <c r="B1309" s="5"/>
      <c r="C1309" s="5"/>
      <c r="D1309" s="5"/>
      <c r="E1309" s="5"/>
      <c r="F1309" s="5"/>
    </row>
    <row r="1310">
      <c r="A1310" s="13" t="str">
        <f>HYPERLINK("http://www.viralnova.com/corgi-newborn-baby/","http://www.viralnova.com/corgi-newborn-baby/")</f>
        <v>http://www.viralnova.com/corgi-newborn-baby/</v>
      </c>
      <c r="B1310" s="5"/>
      <c r="C1310" s="5"/>
      <c r="D1310" s="5"/>
      <c r="E1310" s="5"/>
      <c r="F1310" s="5"/>
    </row>
    <row r="1311">
      <c r="A1311" s="13" t="str">
        <f>HYPERLINK("http://www.viralnova.com/thief-returns-bike/","http://www.viralnova.com/thief-returns-bike/")</f>
        <v>http://www.viralnova.com/thief-returns-bike/</v>
      </c>
      <c r="B1311" s="5"/>
      <c r="C1311" s="5"/>
      <c r="D1311" s="5"/>
      <c r="E1311" s="5"/>
      <c r="F1311" s="5"/>
    </row>
    <row r="1312">
      <c r="A1312" s="13" t="str">
        <f>HYPERLINK("http://www.viralnova.com/thirsty-hummingbird/","http://www.viralnova.com/thirsty-hummingbird/")</f>
        <v>http://www.viralnova.com/thirsty-hummingbird/</v>
      </c>
      <c r="B1312" s="5"/>
      <c r="C1312" s="5"/>
      <c r="D1312" s="5"/>
      <c r="E1312" s="5"/>
      <c r="F1312" s="5"/>
    </row>
    <row r="1313">
      <c r="A1313" s="13" t="str">
        <f>HYPERLINK("http://www.viralnova.com/nerd-transformation/","http://www.viralnova.com/nerd-transformation/")</f>
        <v>http://www.viralnova.com/nerd-transformation/</v>
      </c>
      <c r="B1313" s="5"/>
      <c r="C1313" s="5"/>
      <c r="D1313" s="5"/>
      <c r="E1313" s="5"/>
      <c r="F1313" s="5"/>
    </row>
    <row r="1314">
      <c r="A1314" s="13" t="str">
        <f>HYPERLINK("http://www.viralnova.com/scientology-headquarters/","http://www.viralnova.com/scientology-headquarters/")</f>
        <v>http://www.viralnova.com/scientology-headquarters/</v>
      </c>
      <c r="B1314" s="5"/>
      <c r="C1314" s="5"/>
      <c r="D1314" s="5"/>
      <c r="E1314" s="5"/>
      <c r="F1314" s="5"/>
    </row>
    <row r="1315">
      <c r="A1315" s="13" t="str">
        <f>HYPERLINK("http://www.viralnova.com/nazi-hotel/","http://www.viralnova.com/nazi-hotel/")</f>
        <v>http://www.viralnova.com/nazi-hotel/</v>
      </c>
      <c r="B1315" s="5"/>
      <c r="C1315" s="5"/>
      <c r="D1315" s="5"/>
      <c r="E1315" s="5"/>
      <c r="F1315" s="5"/>
    </row>
    <row r="1316">
      <c r="A1316" s="13" t="str">
        <f>HYPERLINK("http://www.viralnova.com/sad-little-girl/","http://www.viralnova.com/sad-little-girl/")</f>
        <v>http://www.viralnova.com/sad-little-girl/</v>
      </c>
      <c r="B1316" s="5"/>
      <c r="C1316" s="5"/>
      <c r="D1316" s="5"/>
      <c r="E1316" s="5"/>
      <c r="F1316" s="5"/>
    </row>
    <row r="1317">
      <c r="A1317" s="13" t="str">
        <f>HYPERLINK("http://www.viralnova.com/12-year-old-letter/","http://www.viralnova.com/12-year-old-letter/")</f>
        <v>http://www.viralnova.com/12-year-old-letter/</v>
      </c>
      <c r="B1317" s="5"/>
      <c r="C1317" s="5"/>
      <c r="D1317" s="5"/>
      <c r="E1317" s="5"/>
      <c r="F1317" s="5"/>
    </row>
    <row r="1318">
      <c r="A1318" s="13" t="str">
        <f>HYPERLINK("http://www.viralnova.com/fell-from-tree/","http://www.viralnova.com/fell-from-tree/")</f>
        <v>http://www.viralnova.com/fell-from-tree/</v>
      </c>
      <c r="B1318" s="5"/>
      <c r="C1318" s="5"/>
      <c r="D1318" s="5"/>
      <c r="E1318" s="5"/>
      <c r="F1318" s="5"/>
    </row>
    <row r="1319">
      <c r="A1319" s="13" t="str">
        <f>HYPERLINK("http://www.viralnova.com/puppy-rescues-kitten/","http://www.viralnova.com/puppy-rescues-kitten/")</f>
        <v>http://www.viralnova.com/puppy-rescues-kitten/</v>
      </c>
      <c r="B1319" s="5"/>
      <c r="C1319" s="5"/>
      <c r="D1319" s="5"/>
      <c r="E1319" s="5"/>
      <c r="F1319" s="5"/>
    </row>
    <row r="1320">
      <c r="A1320" s="13" t="str">
        <f>HYPERLINK("http://www.viralnova.com/2-year-wedding-anniversary-photo/","http://www.viralnova.com/2-year-wedding-anniversary-photo/")</f>
        <v>http://www.viralnova.com/2-year-wedding-anniversary-photo/</v>
      </c>
      <c r="B1320" s="5"/>
      <c r="C1320" s="5"/>
      <c r="D1320" s="5"/>
      <c r="E1320" s="5"/>
      <c r="F1320" s="5"/>
    </row>
    <row r="1321">
      <c r="A1321" s="13" t="str">
        <f>HYPERLINK("http://www.viralnova.com/6-year-old-bucket-list/","http://www.viralnova.com/6-year-old-bucket-list/")</f>
        <v>http://www.viralnova.com/6-year-old-bucket-list/</v>
      </c>
      <c r="B1321" s="5"/>
      <c r="C1321" s="5"/>
      <c r="D1321" s="5"/>
      <c r="E1321" s="5"/>
      <c r="F1321" s="5"/>
    </row>
    <row r="1322">
      <c r="A1322" s="13" t="str">
        <f>HYPERLINK("http://www.viralnova.com/7-year-old-donates/","http://www.viralnova.com/7-year-old-donates/")</f>
        <v>http://www.viralnova.com/7-year-old-donates/</v>
      </c>
      <c r="B1322" s="5"/>
      <c r="C1322" s="5"/>
      <c r="D1322" s="5"/>
      <c r="E1322" s="5"/>
      <c r="F1322" s="5"/>
    </row>
    <row r="1323">
      <c r="A1323" s="13" t="str">
        <f>HYPERLINK("http://www.viralnova.com/survived-in-canyon/","http://www.viralnova.com/survived-in-canyon/")</f>
        <v>http://www.viralnova.com/survived-in-canyon/</v>
      </c>
      <c r="B1323" s="5"/>
      <c r="C1323" s="5"/>
      <c r="D1323" s="5"/>
      <c r="E1323" s="5"/>
      <c r="F1323" s="5"/>
    </row>
    <row r="1324">
      <c r="A1324" s="13" t="str">
        <f>HYPERLINK("http://www.viralnova.com/hasnt-bathed-60-years/","http://www.viralnova.com/hasnt-bathed-60-years/")</f>
        <v>http://www.viralnova.com/hasnt-bathed-60-years/</v>
      </c>
      <c r="B1324" s="5"/>
      <c r="C1324" s="5"/>
      <c r="D1324" s="5"/>
      <c r="E1324" s="5"/>
      <c r="F1324" s="5"/>
    </row>
    <row r="1325">
      <c r="A1325" s="13" t="str">
        <f>HYPERLINK("http://www.viralnova.com/ww2-vet-alone/","http://www.viralnova.com/ww2-vet-alone/")</f>
        <v>http://www.viralnova.com/ww2-vet-alone/</v>
      </c>
      <c r="B1325" s="5"/>
      <c r="C1325" s="5"/>
      <c r="D1325" s="5"/>
      <c r="E1325" s="5"/>
      <c r="F1325" s="5"/>
    </row>
    <row r="1326">
      <c r="A1326" s="13" t="str">
        <f>HYPERLINK("http://www.viralnova.com/abandoned-mental-hospital/","http://www.viralnova.com/abandoned-mental-hospital/")</f>
        <v>http://www.viralnova.com/abandoned-mental-hospital/</v>
      </c>
      <c r="B1326" s="5"/>
      <c r="C1326" s="5"/>
      <c r="D1326" s="5"/>
      <c r="E1326" s="5"/>
      <c r="F1326" s="5"/>
    </row>
    <row r="1327">
      <c r="A1327" s="13" t="str">
        <f>HYPERLINK("http://www.viralnova.com/abused-dog-saved/","http://www.viralnova.com/abused-dog-saved/")</f>
        <v>http://www.viralnova.com/abused-dog-saved/</v>
      </c>
      <c r="B1327" s="5"/>
      <c r="C1327" s="5"/>
      <c r="D1327" s="5"/>
      <c r="E1327" s="5"/>
      <c r="F1327" s="5"/>
    </row>
    <row r="1328">
      <c r="A1328" s="13" t="str">
        <f>HYPERLINK("http://www.viralnova.com/this-anonymous-note-was-left-on-a-car-in-a-handicapped-spot/","http://www.viralnova.com/this-anonymous-note-was-left-on-a-car-in-a-handicapped-spot/")</f>
        <v>http://www.viralnova.com/this-anonymous-note-was-left-on-a-car-in-a-handicapped-spot/</v>
      </c>
      <c r="B1328" s="5"/>
      <c r="C1328" s="5"/>
      <c r="D1328" s="5"/>
      <c r="E1328" s="5"/>
      <c r="F1328" s="5"/>
    </row>
    <row r="1329">
      <c r="A1329" s="13" t="str">
        <f>HYPERLINK("http://www.viralnova.com/cardboard-box-office/","http://www.viralnova.com/cardboard-box-office/")</f>
        <v>http://www.viralnova.com/cardboard-box-office/</v>
      </c>
      <c r="B1329" s="5"/>
      <c r="C1329" s="5"/>
      <c r="D1329" s="5"/>
      <c r="E1329" s="5"/>
      <c r="F1329" s="5"/>
    </row>
    <row r="1330">
      <c r="A1330" s="13" t="str">
        <f>HYPERLINK("http://www.viralnova.com/surrogate-for-dying-woman/","http://www.viralnova.com/surrogate-for-dying-woman/")</f>
        <v>http://www.viralnova.com/surrogate-for-dying-woman/</v>
      </c>
      <c r="B1330" s="5"/>
      <c r="C1330" s="5"/>
      <c r="D1330" s="5"/>
      <c r="E1330" s="5"/>
      <c r="F1330" s="5"/>
    </row>
    <row r="1331">
      <c r="A1331" s="13" t="str">
        <f>HYPERLINK("http://www.viralnova.com/bone-sand/","http://www.viralnova.com/bone-sand/")</f>
        <v>http://www.viralnova.com/bone-sand/</v>
      </c>
      <c r="B1331" s="5"/>
      <c r="C1331" s="5"/>
      <c r="D1331" s="5"/>
      <c r="E1331" s="5"/>
      <c r="F1331" s="5"/>
    </row>
    <row r="1332">
      <c r="A1332" s="13" t="str">
        <f>HYPERLINK("http://www.viralnova.com/xena-the-dog/","http://www.viralnova.com/xena-the-dog/")</f>
        <v>http://www.viralnova.com/xena-the-dog/</v>
      </c>
      <c r="B1332" s="5"/>
      <c r="C1332" s="5"/>
      <c r="D1332" s="5"/>
      <c r="E1332" s="5"/>
      <c r="F1332" s="5"/>
    </row>
    <row r="1333">
      <c r="A1333" s="13" t="str">
        <f>HYPERLINK("http://www.viralnova.com/church-of-bones/","http://www.viralnova.com/church-of-bones/")</f>
        <v>http://www.viralnova.com/church-of-bones/</v>
      </c>
      <c r="B1333" s="5"/>
      <c r="C1333" s="5"/>
      <c r="D1333" s="5"/>
      <c r="E1333" s="5"/>
      <c r="F1333" s="5"/>
    </row>
    <row r="1334">
      <c r="A1334" s="13" t="str">
        <f>HYPERLINK("http://www.viralnova.com/married-around-the-world/","http://www.viralnova.com/married-around-the-world/")</f>
        <v>http://www.viralnova.com/married-around-the-world/</v>
      </c>
      <c r="B1334" s="5"/>
      <c r="C1334" s="5"/>
      <c r="D1334" s="5"/>
      <c r="E1334" s="5"/>
      <c r="F1334" s="5"/>
    </row>
    <row r="1335">
      <c r="A1335" s="13" t="str">
        <f>HYPERLINK("http://www.viralnova.com/shocking-engagement/","http://www.viralnova.com/shocking-engagement/")</f>
        <v>http://www.viralnova.com/shocking-engagement/</v>
      </c>
      <c r="B1335" s="5"/>
      <c r="C1335" s="5"/>
      <c r="D1335" s="5"/>
      <c r="E1335" s="5"/>
      <c r="F1335" s="5"/>
    </row>
    <row r="1336">
      <c r="A1336" s="13" t="str">
        <f>HYPERLINK("http://www.viralnova.com/dad-builds-spaceship/","http://www.viralnova.com/dad-builds-spaceship/")</f>
        <v>http://www.viralnova.com/dad-builds-spaceship/</v>
      </c>
      <c r="B1336" s="5"/>
      <c r="C1336" s="5"/>
      <c r="D1336" s="5"/>
      <c r="E1336" s="5"/>
      <c r="F1336" s="5"/>
    </row>
    <row r="1337">
      <c r="A1337" s="13" t="str">
        <f>HYPERLINK("http://www.viralnova.com/special-delivery/","http://www.viralnova.com/special-delivery/")</f>
        <v>http://www.viralnova.com/special-delivery/</v>
      </c>
      <c r="B1337" s="5"/>
      <c r="C1337" s="5"/>
      <c r="D1337" s="5"/>
      <c r="E1337" s="5"/>
      <c r="F1337" s="5"/>
    </row>
    <row r="1338">
      <c r="A1338" s="13" t="str">
        <f>HYPERLINK("http://www.viralnova.com/doctor-refused-to-abort/","http://www.viralnova.com/doctor-refused-to-abort/")</f>
        <v>http://www.viralnova.com/doctor-refused-to-abort/</v>
      </c>
      <c r="B1338" s="5"/>
      <c r="C1338" s="5"/>
      <c r="D1338" s="5"/>
      <c r="E1338" s="5"/>
      <c r="F1338" s="5"/>
    </row>
    <row r="1339">
      <c r="A1339" s="13" t="str">
        <f>HYPERLINK("http://www.viralnova.com/dog-ate-money/","http://www.viralnova.com/dog-ate-money/")</f>
        <v>http://www.viralnova.com/dog-ate-money/</v>
      </c>
      <c r="B1339" s="5"/>
      <c r="C1339" s="5"/>
      <c r="D1339" s="5"/>
      <c r="E1339" s="5"/>
      <c r="F1339" s="5"/>
    </row>
    <row r="1340">
      <c r="A1340" s="13" t="str">
        <f>HYPERLINK("http://www.viralnova.com/dog-saved/","http://www.viralnova.com/dog-saved/")</f>
        <v>http://www.viralnova.com/dog-saved/</v>
      </c>
      <c r="B1340" s="5"/>
      <c r="C1340" s="5"/>
      <c r="D1340" s="5"/>
      <c r="E1340" s="5"/>
      <c r="F1340" s="5"/>
    </row>
    <row r="1341">
      <c r="A1341" s="13" t="str">
        <f>HYPERLINK("http://www.viralnova.com/elderly-animals/","http://www.viralnova.com/elderly-animals/")</f>
        <v>http://www.viralnova.com/elderly-animals/</v>
      </c>
      <c r="B1341" s="5"/>
      <c r="C1341" s="5"/>
      <c r="D1341" s="5"/>
      <c r="E1341" s="5"/>
      <c r="F1341" s="5"/>
    </row>
    <row r="1342">
      <c r="A1342" s="13" t="str">
        <f>HYPERLINK("http://www.viralnova.com/dog-balances-for-christmas/","http://www.viralnova.com/dog-balances-for-christmas/")</f>
        <v>http://www.viralnova.com/dog-balances-for-christmas/</v>
      </c>
      <c r="B1342" s="5"/>
      <c r="C1342" s="5"/>
      <c r="D1342" s="5"/>
      <c r="E1342" s="5"/>
      <c r="F1342" s="5"/>
    </row>
    <row r="1343">
      <c r="A1343" s="13" t="str">
        <f>HYPERLINK("http://www.viralnova.com/nearly-dead-dog/","http://www.viralnova.com/nearly-dead-dog/")</f>
        <v>http://www.viralnova.com/nearly-dead-dog/</v>
      </c>
      <c r="B1343" s="5"/>
      <c r="C1343" s="5"/>
      <c r="D1343" s="5"/>
      <c r="E1343" s="5"/>
      <c r="F1343" s="5"/>
    </row>
    <row r="1344">
      <c r="A1344" s="13" t="str">
        <f>HYPERLINK("http://www.viralnova.com/12-pound-tumor/","http://www.viralnova.com/12-pound-tumor/")</f>
        <v>http://www.viralnova.com/12-pound-tumor/</v>
      </c>
      <c r="B1344" s="5"/>
      <c r="C1344" s="5"/>
      <c r="D1344" s="5"/>
      <c r="E1344" s="5"/>
      <c r="F1344" s="5"/>
    </row>
    <row r="1345">
      <c r="A1345" s="13" t="str">
        <f>HYPERLINK("http://www.viralnova.com/drunk-driving/","http://www.viralnova.com/drunk-driving/")</f>
        <v>http://www.viralnova.com/drunk-driving/</v>
      </c>
      <c r="B1345" s="5"/>
      <c r="C1345" s="5"/>
      <c r="D1345" s="5"/>
      <c r="E1345" s="5"/>
      <c r="F1345" s="5"/>
    </row>
    <row r="1346">
      <c r="A1346" s="13" t="str">
        <f>HYPERLINK("http://www.viralnova.com/dying-chinese-boy/","http://www.viralnova.com/dying-chinese-boy/")</f>
        <v>http://www.viralnova.com/dying-chinese-boy/</v>
      </c>
      <c r="B1346" s="5"/>
      <c r="C1346" s="5"/>
      <c r="D1346" s="5"/>
      <c r="E1346" s="5"/>
      <c r="F1346" s="5"/>
    </row>
    <row r="1347">
      <c r="A1347" s="13" t="str">
        <f>HYPERLINK("http://www.viralnova.com/dying-boy-winter/","http://www.viralnova.com/dying-boy-winter/")</f>
        <v>http://www.viralnova.com/dying-boy-winter/</v>
      </c>
      <c r="B1347" s="5"/>
      <c r="C1347" s="5"/>
      <c r="D1347" s="5"/>
      <c r="E1347" s="5"/>
      <c r="F1347" s="5"/>
    </row>
    <row r="1348">
      <c r="A1348" s="13" t="str">
        <f>HYPERLINK("http://www.viralnova.com/carly-dog-rescue/","http://www.viralnova.com/carly-dog-rescue/")</f>
        <v>http://www.viralnova.com/carly-dog-rescue/</v>
      </c>
      <c r="B1348" s="5"/>
      <c r="C1348" s="5"/>
      <c r="D1348" s="5"/>
      <c r="E1348" s="5"/>
      <c r="F1348" s="5"/>
    </row>
    <row r="1349">
      <c r="A1349" s="13" t="str">
        <f>HYPERLINK("http://www.viralnova.com/house-pub-for-sale/","http://www.viralnova.com/house-pub-for-sale/")</f>
        <v>http://www.viralnova.com/house-pub-for-sale/</v>
      </c>
      <c r="B1349" s="5"/>
      <c r="C1349" s="5"/>
      <c r="D1349" s="5"/>
      <c r="E1349" s="5"/>
      <c r="F1349" s="5"/>
    </row>
    <row r="1350">
      <c r="A1350" s="13" t="str">
        <f>HYPERLINK("http://www.viralnova.com/secret-room-basement/","http://www.viralnova.com/secret-room-basement/")</f>
        <v>http://www.viralnova.com/secret-room-basement/</v>
      </c>
      <c r="B1350" s="5"/>
      <c r="C1350" s="5"/>
      <c r="D1350" s="5"/>
      <c r="E1350" s="5"/>
      <c r="F1350" s="5"/>
    </row>
    <row r="1351">
      <c r="A1351" s="13" t="str">
        <f>HYPERLINK("http://www.viralnova.com/sleepy-boy/","http://www.viralnova.com/sleepy-boy/")</f>
        <v>http://www.viralnova.com/sleepy-boy/</v>
      </c>
      <c r="B1351" s="5"/>
      <c r="C1351" s="5"/>
      <c r="D1351" s="5"/>
      <c r="E1351" s="5"/>
      <c r="F1351" s="5"/>
    </row>
    <row r="1352">
      <c r="A1352" s="13" t="str">
        <f>HYPERLINK("http://www.viralnova.com/5-years-to-live/","http://www.viralnova.com/5-years-to-live/")</f>
        <v>http://www.viralnova.com/5-years-to-live/</v>
      </c>
      <c r="B1352" s="5"/>
      <c r="C1352" s="5"/>
      <c r="D1352" s="5"/>
      <c r="E1352" s="5"/>
      <c r="F1352" s="5"/>
    </row>
    <row r="1353">
      <c r="A1353" s="13" t="str">
        <f>HYPERLINK("http://www.viralnova.com/kamchatka-snow/","http://www.viralnova.com/kamchatka-snow/")</f>
        <v>http://www.viralnova.com/kamchatka-snow/</v>
      </c>
      <c r="B1353" s="5"/>
      <c r="C1353" s="5"/>
      <c r="D1353" s="5"/>
      <c r="E1353" s="5"/>
      <c r="F1353" s="5"/>
    </row>
    <row r="1354">
      <c r="A1354" s="13" t="str">
        <f>HYPERLINK("http://www.viralnova.com/suspended-sober/","http://www.viralnova.com/suspended-sober/")</f>
        <v>http://www.viralnova.com/suspended-sober/</v>
      </c>
      <c r="B1354" s="5"/>
      <c r="C1354" s="5"/>
      <c r="D1354" s="5"/>
      <c r="E1354" s="5"/>
      <c r="F1354" s="5"/>
    </row>
    <row r="1355">
      <c r="A1355" s="13" t="str">
        <f>HYPERLINK("http://www.viralnova.com/star-trek-fan/","http://www.viralnova.com/star-trek-fan/")</f>
        <v>http://www.viralnova.com/star-trek-fan/</v>
      </c>
      <c r="B1355" s="5"/>
      <c r="C1355" s="5"/>
      <c r="D1355" s="5"/>
      <c r="E1355" s="5"/>
      <c r="F1355" s="5"/>
    </row>
    <row r="1356">
      <c r="A1356" s="13" t="str">
        <f>HYPERLINK("http://www.viralnova.com/nazi-collection/","http://www.viralnova.com/nazi-collection/")</f>
        <v>http://www.viralnova.com/nazi-collection/</v>
      </c>
      <c r="B1356" s="5"/>
      <c r="C1356" s="5"/>
      <c r="D1356" s="5"/>
      <c r="E1356" s="5"/>
      <c r="F1356" s="5"/>
    </row>
    <row r="1357">
      <c r="A1357" s="13" t="str">
        <f>HYPERLINK("http://www.viralnova.com/grandma-tiny-house/","http://www.viralnova.com/grandma-tiny-house/")</f>
        <v>http://www.viralnova.com/grandma-tiny-house/</v>
      </c>
      <c r="B1357" s="5"/>
      <c r="C1357" s="5"/>
      <c r="D1357" s="5"/>
      <c r="E1357" s="5"/>
      <c r="F1357" s="5"/>
    </row>
    <row r="1358">
      <c r="A1358" s="13" t="str">
        <f>HYPERLINK("http://www.viralnova.com/soulumination/","http://www.viralnova.com/soulumination/")</f>
        <v>http://www.viralnova.com/soulumination/</v>
      </c>
      <c r="B1358" s="5"/>
      <c r="C1358" s="5"/>
      <c r="D1358" s="5"/>
      <c r="E1358" s="5"/>
      <c r="F1358" s="5"/>
    </row>
    <row r="1359">
      <c r="A1359" s="13" t="str">
        <f>HYPERLINK("http://www.viralnova.com/this-guy-chose-the-wrong-person-to-house-sit-while-he-went-on-vacation-lol-epic-prank/","http://www.viralnova.com/this-guy-chose-the-wrong-person-to-house-sit-while-he-went-on-vacation-lol-epic-prank/")</f>
        <v>http://www.viralnova.com/this-guy-chose-the-wrong-person-to-house-sit-while-he-went-on-vacation-lol-epic-prank/</v>
      </c>
      <c r="B1359" s="5"/>
      <c r="C1359" s="5"/>
      <c r="D1359" s="5"/>
      <c r="E1359" s="5"/>
      <c r="F1359" s="5"/>
    </row>
    <row r="1360">
      <c r="A1360" s="13" t="str">
        <f>HYPERLINK("http://www.viralnova.com/possum-on-porch/","http://www.viralnova.com/possum-on-porch/")</f>
        <v>http://www.viralnova.com/possum-on-porch/</v>
      </c>
      <c r="B1360" s="5"/>
      <c r="C1360" s="5"/>
      <c r="D1360" s="5"/>
      <c r="E1360" s="5"/>
      <c r="F1360" s="5"/>
    </row>
    <row r="1361">
      <c r="A1361" s="13" t="str">
        <f>HYPERLINK("http://www.viralnova.com/apartment-secret-dungeon/","http://www.viralnova.com/apartment-secret-dungeon/")</f>
        <v>http://www.viralnova.com/apartment-secret-dungeon/</v>
      </c>
      <c r="B1361" s="5"/>
      <c r="C1361" s="5"/>
      <c r="D1361" s="5"/>
      <c r="E1361" s="5"/>
      <c r="F1361" s="5"/>
    </row>
    <row r="1362">
      <c r="A1362" s="13" t="str">
        <f>HYPERLINK("http://www.viralnova.com/sleep-paralysis/","http://www.viralnova.com/sleep-paralysis/")</f>
        <v>http://www.viralnova.com/sleep-paralysis/</v>
      </c>
      <c r="B1362" s="5"/>
      <c r="C1362" s="5"/>
      <c r="D1362" s="5"/>
      <c r="E1362" s="5"/>
      <c r="F1362" s="5"/>
    </row>
    <row r="1363">
      <c r="A1363" s="13" t="str">
        <f>HYPERLINK("http://www.viralnova.com/sketchbook/","http://www.viralnova.com/sketchbook/")</f>
        <v>http://www.viralnova.com/sketchbook/</v>
      </c>
      <c r="B1363" s="5"/>
      <c r="C1363" s="5"/>
      <c r="D1363" s="5"/>
      <c r="E1363" s="5"/>
      <c r="F1363" s="5"/>
    </row>
    <row r="1364">
      <c r="A1364" s="13" t="str">
        <f>HYPERLINK("http://www.viralnova.com/this-guy-took-my-favorite-two-things-as-a-child-and-made-them-even-more-epic/","http://www.viralnova.com/this-guy-took-my-favorite-two-things-as-a-child-and-made-them-even-more-epic/")</f>
        <v>http://www.viralnova.com/this-guy-took-my-favorite-two-things-as-a-child-and-made-them-even-more-epic/</v>
      </c>
      <c r="B1364" s="5"/>
      <c r="C1364" s="5"/>
      <c r="D1364" s="5"/>
      <c r="E1364" s="5"/>
      <c r="F1364" s="5"/>
    </row>
    <row r="1365">
      <c r="A1365" s="13" t="str">
        <f>HYPERLINK("http://www.viralnova.com/google-maps-grandma/","http://www.viralnova.com/google-maps-grandma/")</f>
        <v>http://www.viralnova.com/google-maps-grandma/</v>
      </c>
      <c r="B1365" s="5"/>
      <c r="C1365" s="5"/>
      <c r="D1365" s="5"/>
      <c r="E1365" s="5"/>
      <c r="F1365" s="5"/>
    </row>
    <row r="1366">
      <c r="A1366" s="13" t="str">
        <f>HYPERLINK("http://www.viralnova.com/challenger-pictures/","http://www.viralnova.com/challenger-pictures/")</f>
        <v>http://www.viralnova.com/challenger-pictures/</v>
      </c>
      <c r="B1366" s="5"/>
      <c r="C1366" s="5"/>
      <c r="D1366" s="5"/>
      <c r="E1366" s="5"/>
      <c r="F1366" s="5"/>
    </row>
    <row r="1367">
      <c r="A1367" s="13" t="str">
        <f>HYPERLINK("http://www.viralnova.com/grandpas-attic/","http://www.viralnova.com/grandpas-attic/")</f>
        <v>http://www.viralnova.com/grandpas-attic/</v>
      </c>
      <c r="B1367" s="5"/>
      <c r="C1367" s="5"/>
      <c r="D1367" s="5"/>
      <c r="E1367" s="5"/>
      <c r="F1367" s="5"/>
    </row>
    <row r="1368">
      <c r="A1368" s="13" t="str">
        <f>HYPERLINK("http://www.viralnova.com/ice-block-project/","http://www.viralnova.com/ice-block-project/")</f>
        <v>http://www.viralnova.com/ice-block-project/</v>
      </c>
      <c r="B1368" s="5"/>
      <c r="C1368" s="5"/>
      <c r="D1368" s="5"/>
      <c r="E1368" s="5"/>
      <c r="F1368" s="5"/>
    </row>
    <row r="1369">
      <c r="A1369" s="13" t="str">
        <f>HYPERLINK("http://www.viralnova.com/scuba-proposal/","http://www.viralnova.com/scuba-proposal/")</f>
        <v>http://www.viralnova.com/scuba-proposal/</v>
      </c>
      <c r="B1369" s="5"/>
      <c r="C1369" s="5"/>
      <c r="D1369" s="5"/>
      <c r="E1369" s="5"/>
      <c r="F1369" s="5"/>
    </row>
    <row r="1370">
      <c r="A1370" s="13" t="str">
        <f>HYPERLINK("http://www.viralnova.com/what-this-man-said-about-his-battle-with-cancer-made-me-rethink-my-life/","http://www.viralnova.com/what-this-man-said-about-his-battle-with-cancer-made-me-rethink-my-life/")</f>
        <v>http://www.viralnova.com/what-this-man-said-about-his-battle-with-cancer-made-me-rethink-my-life/</v>
      </c>
      <c r="B1370" s="5"/>
      <c r="C1370" s="5"/>
      <c r="D1370" s="5"/>
      <c r="E1370" s="5"/>
      <c r="F1370" s="5"/>
    </row>
    <row r="1371">
      <c r="A1371" s="13" t="str">
        <f>HYPERLINK("http://www.viralnova.com/massive-world/","http://www.viralnova.com/massive-world/")</f>
        <v>http://www.viralnova.com/massive-world/</v>
      </c>
      <c r="B1371" s="5"/>
      <c r="C1371" s="5"/>
      <c r="D1371" s="5"/>
      <c r="E1371" s="5"/>
      <c r="F1371" s="5"/>
    </row>
    <row r="1372">
      <c r="A1372" s="13" t="str">
        <f>HYPERLINK("http://www.viralnova.com/wifes-cancer/","http://www.viralnova.com/wifes-cancer/")</f>
        <v>http://www.viralnova.com/wifes-cancer/</v>
      </c>
      <c r="B1372" s="5"/>
      <c r="C1372" s="5"/>
      <c r="D1372" s="5"/>
      <c r="E1372" s="5"/>
      <c r="F1372" s="5"/>
    </row>
    <row r="1373">
      <c r="A1373" s="13" t="str">
        <f>HYPERLINK("http://www.viralnova.com/wedding-dress/","http://www.viralnova.com/wedding-dress/")</f>
        <v>http://www.viralnova.com/wedding-dress/</v>
      </c>
      <c r="B1373" s="5"/>
      <c r="C1373" s="5"/>
      <c r="D1373" s="5"/>
      <c r="E1373" s="5"/>
      <c r="F1373" s="5"/>
    </row>
    <row r="1374">
      <c r="A1374" s="13" t="str">
        <f>HYPERLINK("http://www.viralnova.com/handicapped-note/","http://www.viralnova.com/handicapped-note/")</f>
        <v>http://www.viralnova.com/handicapped-note/</v>
      </c>
      <c r="B1374" s="5"/>
      <c r="C1374" s="5"/>
      <c r="D1374" s="5"/>
      <c r="E1374" s="5"/>
      <c r="F1374" s="5"/>
    </row>
    <row r="1375">
      <c r="A1375" s="13" t="str">
        <f>HYPERLINK("http://www.viralnova.com/apocalypse-house/","http://www.viralnova.com/apocalypse-house/")</f>
        <v>http://www.viralnova.com/apocalypse-house/</v>
      </c>
      <c r="B1375" s="5"/>
      <c r="C1375" s="5"/>
      <c r="D1375" s="5"/>
      <c r="E1375" s="5"/>
      <c r="F1375" s="5"/>
    </row>
    <row r="1376">
      <c r="A1376" s="13" t="str">
        <f>HYPERLINK("http://www.viralnova.com/makeup-artist/","http://www.viralnova.com/makeup-artist/")</f>
        <v>http://www.viralnova.com/makeup-artist/</v>
      </c>
      <c r="B1376" s="5"/>
      <c r="C1376" s="5"/>
      <c r="D1376" s="5"/>
      <c r="E1376" s="5"/>
      <c r="F1376" s="5"/>
    </row>
    <row r="1377">
      <c r="A1377" s="13" t="str">
        <f>HYPERLINK("http://www.viralnova.com/amazing-places/","http://www.viralnova.com/amazing-places/")</f>
        <v>http://www.viralnova.com/amazing-places/</v>
      </c>
      <c r="B1377" s="5"/>
      <c r="C1377" s="5"/>
      <c r="D1377" s="5"/>
      <c r="E1377" s="5"/>
      <c r="F1377" s="5"/>
    </row>
    <row r="1378">
      <c r="A1378" s="13" t="str">
        <f>HYPERLINK("http://www.viralnova.com/cavin-bounce/","http://www.viralnova.com/cavin-bounce/")</f>
        <v>http://www.viralnova.com/cavin-bounce/</v>
      </c>
      <c r="B1378" s="5"/>
      <c r="C1378" s="5"/>
      <c r="D1378" s="5"/>
      <c r="E1378" s="5"/>
      <c r="F1378" s="5"/>
    </row>
    <row r="1379">
      <c r="A1379" s="13" t="str">
        <f>HYPERLINK("http://www.viralnova.com/creative-tape-art/","http://www.viralnova.com/creative-tape-art/")</f>
        <v>http://www.viralnova.com/creative-tape-art/</v>
      </c>
      <c r="B1379" s="5"/>
      <c r="C1379" s="5"/>
      <c r="D1379" s="5"/>
      <c r="E1379" s="5"/>
      <c r="F1379" s="5"/>
    </row>
    <row r="1380">
      <c r="A1380" s="13" t="str">
        <f>HYPERLINK("http://www.viralnova.com/girl-bullied/","http://www.viralnova.com/girl-bullied/")</f>
        <v>http://www.viralnova.com/girl-bullied/</v>
      </c>
      <c r="B1380" s="5"/>
      <c r="C1380" s="5"/>
      <c r="D1380" s="5"/>
      <c r="E1380" s="5"/>
      <c r="F1380" s="5"/>
    </row>
    <row r="1381">
      <c r="A1381" s="13" t="str">
        <f>HYPERLINK("http://www.viralnova.com/dog-owners-will-understand/","http://www.viralnova.com/dog-owners-will-understand/")</f>
        <v>http://www.viralnova.com/dog-owners-will-understand/</v>
      </c>
      <c r="B1381" s="5"/>
      <c r="C1381" s="5"/>
      <c r="D1381" s="5"/>
      <c r="E1381" s="5"/>
      <c r="F1381" s="5"/>
    </row>
    <row r="1382">
      <c r="A1382" s="13" t="str">
        <f>HYPERLINK("http://www.viralnova.com/cutest-dog-beach/","http://www.viralnova.com/cutest-dog-beach/")</f>
        <v>http://www.viralnova.com/cutest-dog-beach/</v>
      </c>
      <c r="B1382" s="5"/>
      <c r="C1382" s="5"/>
      <c r="D1382" s="5"/>
      <c r="E1382" s="5"/>
      <c r="F1382" s="5"/>
    </row>
    <row r="1383">
      <c r="A1383" s="13" t="str">
        <f>HYPERLINK("http://www.viralnova.com/dumbest-criminal/","http://www.viralnova.com/dumbest-criminal/")</f>
        <v>http://www.viralnova.com/dumbest-criminal/</v>
      </c>
      <c r="B1383" s="5"/>
      <c r="C1383" s="5"/>
      <c r="D1383" s="5"/>
      <c r="E1383" s="5"/>
      <c r="F1383" s="5"/>
    </row>
    <row r="1384">
      <c r="A1384" s="13" t="str">
        <f>HYPERLINK("http://www.viralnova.com/hilarious-family-photo-blooper/","http://www.viralnova.com/hilarious-family-photo-blooper/")</f>
        <v>http://www.viralnova.com/hilarious-family-photo-blooper/</v>
      </c>
      <c r="B1384" s="5"/>
      <c r="C1384" s="5"/>
      <c r="D1384" s="5"/>
      <c r="E1384" s="5"/>
      <c r="F1384" s="5"/>
    </row>
    <row r="1385">
      <c r="A1385" s="13" t="str">
        <f>HYPERLINK("http://www.viralnova.com/this-is-the-last-place-id-expect-to-see-abandoned-its-like-the-end-of-times/","http://www.viralnova.com/this-is-the-last-place-id-expect-to-see-abandoned-its-like-the-end-of-times/")</f>
        <v>http://www.viralnova.com/this-is-the-last-place-id-expect-to-see-abandoned-its-like-the-end-of-times/</v>
      </c>
      <c r="B1385" s="5"/>
      <c r="C1385" s="5"/>
      <c r="D1385" s="5"/>
      <c r="E1385" s="5"/>
      <c r="F1385" s="5"/>
    </row>
    <row r="1386">
      <c r="A1386" s="13" t="str">
        <f>HYPERLINK("http://www.viralnova.com/deadly-pathogens-beautiful/","http://www.viralnova.com/deadly-pathogens-beautiful/")</f>
        <v>http://www.viralnova.com/deadly-pathogens-beautiful/</v>
      </c>
      <c r="B1386" s="5"/>
      <c r="C1386" s="5"/>
      <c r="D1386" s="5"/>
      <c r="E1386" s="5"/>
      <c r="F1386" s="5"/>
    </row>
    <row r="1387">
      <c r="A1387" s="13" t="str">
        <f>HYPERLINK("http://www.viralnova.com/cool-prosthetics/","http://www.viralnova.com/cool-prosthetics/")</f>
        <v>http://www.viralnova.com/cool-prosthetics/</v>
      </c>
      <c r="B1387" s="5"/>
      <c r="C1387" s="5"/>
      <c r="D1387" s="5"/>
      <c r="E1387" s="5"/>
      <c r="F1387" s="5"/>
    </row>
    <row r="1388">
      <c r="A1388" s="13" t="str">
        <f>HYPERLINK("http://www.viralnova.com/eat-in-graveyard/","http://www.viralnova.com/eat-in-graveyard/")</f>
        <v>http://www.viralnova.com/eat-in-graveyard/</v>
      </c>
      <c r="B1388" s="5"/>
      <c r="C1388" s="5"/>
      <c r="D1388" s="5"/>
      <c r="E1388" s="5"/>
      <c r="F1388" s="5"/>
    </row>
    <row r="1389">
      <c r="A1389" s="13" t="str">
        <f>HYPERLINK("http://www.viralnova.com/mars-sunrise/","http://www.viralnova.com/mars-sunrise/")</f>
        <v>http://www.viralnova.com/mars-sunrise/</v>
      </c>
      <c r="B1389" s="5"/>
      <c r="C1389" s="5"/>
      <c r="D1389" s="5"/>
      <c r="E1389" s="5"/>
      <c r="F1389" s="5"/>
    </row>
    <row r="1390">
      <c r="A1390" s="13" t="str">
        <f>HYPERLINK("http://www.viralnova.com/walt-disney-quotes/","http://www.viralnova.com/walt-disney-quotes/")</f>
        <v>http://www.viralnova.com/walt-disney-quotes/</v>
      </c>
      <c r="B1390" s="5"/>
      <c r="C1390" s="5"/>
      <c r="D1390" s="5"/>
      <c r="E1390" s="5"/>
      <c r="F1390" s="5"/>
    </row>
    <row r="1391">
      <c r="A1391" s="13" t="str">
        <f>HYPERLINK("http://www.viralnova.com/microscopic-level/","http://www.viralnova.com/microscopic-level/")</f>
        <v>http://www.viralnova.com/microscopic-level/</v>
      </c>
      <c r="B1391" s="5"/>
      <c r="C1391" s="5"/>
      <c r="D1391" s="5"/>
      <c r="E1391" s="5"/>
      <c r="F1391" s="5"/>
    </row>
    <row r="1392">
      <c r="A1392" s="13" t="str">
        <f>HYPERLINK("http://www.viralnova.com/mr-rabbit/","http://www.viralnova.com/mr-rabbit/")</f>
        <v>http://www.viralnova.com/mr-rabbit/</v>
      </c>
      <c r="B1392" s="5"/>
      <c r="C1392" s="5"/>
      <c r="D1392" s="5"/>
      <c r="E1392" s="5"/>
      <c r="F1392" s="5"/>
    </row>
    <row r="1393">
      <c r="A1393" s="13" t="str">
        <f>HYPERLINK("http://www.viralnova.com/sexual-abuse-words/","http://www.viralnova.com/sexual-abuse-words/")</f>
        <v>http://www.viralnova.com/sexual-abuse-words/</v>
      </c>
      <c r="B1393" s="5"/>
      <c r="C1393" s="5"/>
      <c r="D1393" s="5"/>
      <c r="E1393" s="5"/>
      <c r="F1393" s="5"/>
    </row>
    <row r="1394">
      <c r="A1394" s="13" t="str">
        <f>HYPERLINK("http://www.viralnova.com/epic-water-tower/","http://www.viralnova.com/epic-water-tower/")</f>
        <v>http://www.viralnova.com/epic-water-tower/</v>
      </c>
      <c r="B1394" s="5"/>
      <c r="C1394" s="5"/>
      <c r="D1394" s="5"/>
      <c r="E1394" s="5"/>
      <c r="F1394" s="5"/>
    </row>
    <row r="1395">
      <c r="A1395" s="13" t="str">
        <f>HYPERLINK("http://www.viralnova.com/sick-of-divorce/","http://www.viralnova.com/sick-of-divorce/")</f>
        <v>http://www.viralnova.com/sick-of-divorce/</v>
      </c>
      <c r="B1395" s="5"/>
      <c r="C1395" s="5"/>
      <c r="D1395" s="5"/>
      <c r="E1395" s="5"/>
      <c r="F1395" s="5"/>
    </row>
    <row r="1396">
      <c r="A1396" s="13" t="str">
        <f>HYPERLINK("http://www.viralnova.com/internet-meeting-gone-wrong/","http://www.viralnova.com/internet-meeting-gone-wrong/")</f>
        <v>http://www.viralnova.com/internet-meeting-gone-wrong/</v>
      </c>
      <c r="B1396" s="5"/>
      <c r="C1396" s="5"/>
      <c r="D1396" s="5"/>
      <c r="E1396" s="5"/>
      <c r="F1396" s="5"/>
    </row>
    <row r="1397">
      <c r="A1397" s="13" t="str">
        <f>HYPERLINK("http://www.viralnova.com/coworkers-christmas-prank/","http://www.viralnova.com/coworkers-christmas-prank/")</f>
        <v>http://www.viralnova.com/coworkers-christmas-prank/</v>
      </c>
      <c r="B1397" s="5"/>
      <c r="C1397" s="5"/>
      <c r="D1397" s="5"/>
      <c r="E1397" s="5"/>
      <c r="F1397" s="5"/>
    </row>
    <row r="1398">
      <c r="A1398" s="13" t="str">
        <f>HYPERLINK("http://www.viralnova.com/island-for-rabbits/","http://www.viralnova.com/island-for-rabbits/")</f>
        <v>http://www.viralnova.com/island-for-rabbits/</v>
      </c>
      <c r="B1398" s="5"/>
      <c r="C1398" s="5"/>
      <c r="D1398" s="5"/>
      <c r="E1398" s="5"/>
      <c r="F1398" s="5"/>
    </row>
    <row r="1399">
      <c r="A1399" s="13" t="str">
        <f>HYPERLINK("http://www.viralnova.com/embarrassed-son/","http://www.viralnova.com/embarrassed-son/")</f>
        <v>http://www.viralnova.com/embarrassed-son/</v>
      </c>
      <c r="B1399" s="5"/>
      <c r="C1399" s="5"/>
      <c r="D1399" s="5"/>
      <c r="E1399" s="5"/>
      <c r="F1399" s="5"/>
    </row>
    <row r="1400">
      <c r="A1400" s="13" t="str">
        <f>HYPERLINK("http://www.viralnova.com/hope-the-kitten/","http://www.viralnova.com/hope-the-kitten/")</f>
        <v>http://www.viralnova.com/hope-the-kitten/</v>
      </c>
      <c r="B1400" s="5"/>
      <c r="C1400" s="5"/>
      <c r="D1400" s="5"/>
      <c r="E1400" s="5"/>
      <c r="F1400" s="5"/>
    </row>
    <row r="1401">
      <c r="A1401" s="13" t="str">
        <f>HYPERLINK("http://www.viralnova.com/bea-the-kitten/","http://www.viralnova.com/bea-the-kitten/")</f>
        <v>http://www.viralnova.com/bea-the-kitten/</v>
      </c>
      <c r="B1401" s="5"/>
      <c r="C1401" s="5"/>
      <c r="D1401" s="5"/>
      <c r="E1401" s="5"/>
      <c r="F1401" s="5"/>
    </row>
    <row r="1402">
      <c r="A1402" s="13" t="str">
        <f>HYPERLINK("http://www.viralnova.com/stockings-the-cat/","http://www.viralnova.com/stockings-the-cat/")</f>
        <v>http://www.viralnova.com/stockings-the-cat/</v>
      </c>
      <c r="B1402" s="5"/>
      <c r="C1402" s="5"/>
      <c r="D1402" s="5"/>
      <c r="E1402" s="5"/>
      <c r="F1402" s="5"/>
    </row>
    <row r="1403">
      <c r="A1403" s="13" t="str">
        <f>HYPERLINK("http://www.viralnova.com/this-lake-in-tanzania-has-a-deadly-secret-these-shocking-photos-show-the-haunting-reality/","http://www.viralnova.com/this-lake-in-tanzania-has-a-deadly-secret-these-shocking-photos-show-the-haunting-reality/")</f>
        <v>http://www.viralnova.com/this-lake-in-tanzania-has-a-deadly-secret-these-shocking-photos-show-the-haunting-reality/</v>
      </c>
      <c r="B1403" s="5"/>
      <c r="C1403" s="5"/>
      <c r="D1403" s="5"/>
      <c r="E1403" s="5"/>
      <c r="F1403" s="5"/>
    </row>
    <row r="1404">
      <c r="A1404" s="13" t="str">
        <f>HYPERLINK("http://www.viralnova.com/girl-beautiful-decision/","http://www.viralnova.com/girl-beautiful-decision/")</f>
        <v>http://www.viralnova.com/girl-beautiful-decision/</v>
      </c>
      <c r="B1404" s="5"/>
      <c r="C1404" s="5"/>
      <c r="D1404" s="5"/>
      <c r="E1404" s="5"/>
      <c r="F1404" s="5"/>
    </row>
    <row r="1405">
      <c r="A1405" s="13" t="str">
        <f>HYPERLINK("http://www.viralnova.com/lapland-finland-photos/","http://www.viralnova.com/lapland-finland-photos/")</f>
        <v>http://www.viralnova.com/lapland-finland-photos/</v>
      </c>
      <c r="B1405" s="5"/>
      <c r="C1405" s="5"/>
      <c r="D1405" s="5"/>
      <c r="E1405" s="5"/>
      <c r="F1405" s="5"/>
    </row>
    <row r="1406">
      <c r="A1406" s="13" t="str">
        <f>HYPERLINK("http://www.viralnova.com/piglet-saved/","http://www.viralnova.com/piglet-saved/")</f>
        <v>http://www.viralnova.com/piglet-saved/</v>
      </c>
      <c r="B1406" s="5"/>
      <c r="C1406" s="5"/>
      <c r="D1406" s="5"/>
      <c r="E1406" s="5"/>
      <c r="F1406" s="5"/>
    </row>
    <row r="1407">
      <c r="A1407" s="13" t="str">
        <f>HYPERLINK("http://www.viralnova.com/terrier-rottweiler-pregnant/","http://www.viralnova.com/terrier-rottweiler-pregnant/")</f>
        <v>http://www.viralnova.com/terrier-rottweiler-pregnant/</v>
      </c>
      <c r="B1407" s="5"/>
      <c r="C1407" s="5"/>
      <c r="D1407" s="5"/>
      <c r="E1407" s="5"/>
      <c r="F1407" s="5"/>
    </row>
    <row r="1408">
      <c r="A1408" s="13" t="str">
        <f>HYPERLINK("http://www.viralnova.com/christmas-oyster/","http://www.viralnova.com/christmas-oyster/")</f>
        <v>http://www.viralnova.com/christmas-oyster/</v>
      </c>
      <c r="B1408" s="5"/>
      <c r="C1408" s="5"/>
      <c r="D1408" s="5"/>
      <c r="E1408" s="5"/>
      <c r="F1408" s="5"/>
    </row>
    <row r="1409">
      <c r="A1409" s="13" t="str">
        <f>HYPERLINK("http://www.viralnova.com/werewolf-syndrome/","http://www.viralnova.com/werewolf-syndrome/")</f>
        <v>http://www.viralnova.com/werewolf-syndrome/</v>
      </c>
      <c r="B1409" s="5"/>
      <c r="C1409" s="5"/>
      <c r="D1409" s="5"/>
      <c r="E1409" s="5"/>
      <c r="F1409" s="5"/>
    </row>
    <row r="1410">
      <c r="A1410" s="13" t="str">
        <f>HYPERLINK("http://www.viralnova.com/food-people/","http://www.viralnova.com/food-people/")</f>
        <v>http://www.viralnova.com/food-people/</v>
      </c>
      <c r="B1410" s="5"/>
      <c r="C1410" s="5"/>
      <c r="D1410" s="5"/>
      <c r="E1410" s="5"/>
      <c r="F1410" s="5"/>
    </row>
    <row r="1411">
      <c r="A1411" s="13" t="str">
        <f>HYPERLINK("http://www.viralnova.com/jeremy-gillitzer/","http://www.viralnova.com/jeremy-gillitzer/")</f>
        <v>http://www.viralnova.com/jeremy-gillitzer/</v>
      </c>
      <c r="B1411" s="5"/>
      <c r="C1411" s="5"/>
      <c r="D1411" s="5"/>
      <c r="E1411" s="5"/>
      <c r="F1411" s="5"/>
    </row>
    <row r="1412">
      <c r="A1412" s="13" t="str">
        <f>HYPERLINK("http://www.viralnova.com/infected-son-hiv/","http://www.viralnova.com/infected-son-hiv/")</f>
        <v>http://www.viralnova.com/infected-son-hiv/</v>
      </c>
      <c r="B1412" s="5"/>
      <c r="C1412" s="5"/>
      <c r="D1412" s="5"/>
      <c r="E1412" s="5"/>
      <c r="F1412" s="5"/>
    </row>
    <row r="1413">
      <c r="A1413" s="13" t="str">
        <f>HYPERLINK("http://www.viralnova.com/married-and-dating/","http://www.viralnova.com/married-and-dating/")</f>
        <v>http://www.viralnova.com/married-and-dating/</v>
      </c>
      <c r="B1413" s="5"/>
      <c r="C1413" s="5"/>
      <c r="D1413" s="5"/>
      <c r="E1413" s="5"/>
      <c r="F1413" s="5"/>
    </row>
    <row r="1414">
      <c r="A1414" s="13" t="str">
        <f>HYPERLINK("http://www.viralnova.com/heroic-father-saves-children/","http://www.viralnova.com/heroic-father-saves-children/")</f>
        <v>http://www.viralnova.com/heroic-father-saves-children/</v>
      </c>
      <c r="B1414" s="5"/>
      <c r="C1414" s="5"/>
      <c r="D1414" s="5"/>
      <c r="E1414" s="5"/>
      <c r="F1414" s="5"/>
    </row>
    <row r="1415">
      <c r="A1415" s="13" t="str">
        <f>HYPERLINK("http://www.viralnova.com/moved-a-mountain/","http://www.viralnova.com/moved-a-mountain/")</f>
        <v>http://www.viralnova.com/moved-a-mountain/</v>
      </c>
      <c r="B1415" s="5"/>
      <c r="C1415" s="5"/>
      <c r="D1415" s="5"/>
      <c r="E1415" s="5"/>
      <c r="F1415" s="5"/>
    </row>
    <row r="1416">
      <c r="A1416" s="13" t="str">
        <f>HYPERLINK("http://www.viralnova.com/dead-wife-gift-to-husband/","http://www.viralnova.com/dead-wife-gift-to-husband/")</f>
        <v>http://www.viralnova.com/dead-wife-gift-to-husband/</v>
      </c>
      <c r="B1416" s="5"/>
      <c r="C1416" s="5"/>
      <c r="D1416" s="5"/>
      <c r="E1416" s="5"/>
      <c r="F1416" s="5"/>
    </row>
    <row r="1417">
      <c r="A1417" s="13" t="str">
        <f>HYPERLINK("http://www.viralnova.com/society-crumbling/","http://www.viralnova.com/society-crumbling/")</f>
        <v>http://www.viralnova.com/society-crumbling/</v>
      </c>
      <c r="B1417" s="5"/>
      <c r="C1417" s="5"/>
      <c r="D1417" s="5"/>
      <c r="E1417" s="5"/>
      <c r="F1417" s="5"/>
    </row>
    <row r="1418">
      <c r="A1418" s="13" t="str">
        <f>HYPERLINK("http://www.viralnova.com/tutu-cancer-pictures/","http://www.viralnova.com/tutu-cancer-pictures/")</f>
        <v>http://www.viralnova.com/tutu-cancer-pictures/</v>
      </c>
      <c r="B1418" s="5"/>
      <c r="C1418" s="5"/>
      <c r="D1418" s="5"/>
      <c r="E1418" s="5"/>
      <c r="F1418" s="5"/>
    </row>
    <row r="1419">
      <c r="A1419" s="13" t="str">
        <f>HYPERLINK("http://www.viralnova.com/dangerous-trail-huashan/","http://www.viralnova.com/dangerous-trail-huashan/")</f>
        <v>http://www.viralnova.com/dangerous-trail-huashan/</v>
      </c>
      <c r="B1419" s="5"/>
      <c r="C1419" s="5"/>
      <c r="D1419" s="5"/>
      <c r="E1419" s="5"/>
      <c r="F1419" s="5"/>
    </row>
    <row r="1420">
      <c r="A1420" s="13" t="str">
        <f>HYPERLINK("http://www.viralnova.com/special-needs-football/","http://www.viralnova.com/special-needs-football/")</f>
        <v>http://www.viralnova.com/special-needs-football/</v>
      </c>
      <c r="B1420" s="5"/>
      <c r="C1420" s="5"/>
      <c r="D1420" s="5"/>
      <c r="E1420" s="5"/>
      <c r="F1420" s="5"/>
    </row>
    <row r="1421">
      <c r="A1421" s="13" t="str">
        <f>HYPERLINK("http://www.viralnova.com/places-to-see/","http://www.viralnova.com/places-to-see/")</f>
        <v>http://www.viralnova.com/places-to-see/</v>
      </c>
      <c r="B1421" s="5"/>
      <c r="C1421" s="5"/>
      <c r="D1421" s="5"/>
      <c r="E1421" s="5"/>
      <c r="F1421" s="5"/>
    </row>
    <row r="1422">
      <c r="A1422" s="13" t="str">
        <f>HYPERLINK("http://www.viralnova.com/mom-confession/","http://www.viralnova.com/mom-confession/")</f>
        <v>http://www.viralnova.com/mom-confession/</v>
      </c>
      <c r="B1422" s="5"/>
      <c r="C1422" s="5"/>
      <c r="D1422" s="5"/>
      <c r="E1422" s="5"/>
      <c r="F1422" s="5"/>
    </row>
    <row r="1423">
      <c r="A1423" s="13" t="str">
        <f>HYPERLINK("http://www.viralnova.com/dying-girl-saves/","http://www.viralnova.com/dying-girl-saves/")</f>
        <v>http://www.viralnova.com/dying-girl-saves/</v>
      </c>
      <c r="B1423" s="5"/>
      <c r="C1423" s="5"/>
      <c r="D1423" s="5"/>
      <c r="E1423" s="5"/>
      <c r="F1423" s="5"/>
    </row>
    <row r="1424">
      <c r="A1424" s="13" t="str">
        <f>HYPERLINK("http://www.viralnova.com/couple-car-crash/","http://www.viralnova.com/couple-car-crash/")</f>
        <v>http://www.viralnova.com/couple-car-crash/</v>
      </c>
      <c r="B1424" s="5"/>
      <c r="C1424" s="5"/>
      <c r="D1424" s="5"/>
      <c r="E1424" s="5"/>
      <c r="F1424" s="5"/>
    </row>
    <row r="1425">
      <c r="A1425" s="13" t="str">
        <f>HYPERLINK("http://www.viralnova.com/ben-zank-photography/","http://www.viralnova.com/ben-zank-photography/")</f>
        <v>http://www.viralnova.com/ben-zank-photography/</v>
      </c>
      <c r="B1425" s="5"/>
      <c r="C1425" s="5"/>
      <c r="D1425" s="5"/>
      <c r="E1425" s="5"/>
      <c r="F1425" s="5"/>
    </row>
    <row r="1426">
      <c r="A1426" s="13" t="str">
        <f>HYPERLINK("http://www.viralnova.com/pit-bull-car/","http://www.viralnova.com/pit-bull-car/")</f>
        <v>http://www.viralnova.com/pit-bull-car/</v>
      </c>
      <c r="B1426" s="5"/>
      <c r="C1426" s="5"/>
      <c r="D1426" s="5"/>
      <c r="E1426" s="5"/>
      <c r="F1426" s="5"/>
    </row>
    <row r="1427">
      <c r="A1427" s="13" t="str">
        <f>HYPERLINK("http://www.viralnova.com/grand-canyon/","http://www.viralnova.com/grand-canyon/")</f>
        <v>http://www.viralnova.com/grand-canyon/</v>
      </c>
      <c r="B1427" s="5"/>
      <c r="C1427" s="5"/>
      <c r="D1427" s="5"/>
      <c r="E1427" s="5"/>
      <c r="F1427" s="5"/>
    </row>
    <row r="1428">
      <c r="A1428" s="13" t="str">
        <f>HYPERLINK("http://www.viralnova.com/lush-animal-testing/","http://www.viralnova.com/lush-animal-testing/")</f>
        <v>http://www.viralnova.com/lush-animal-testing/</v>
      </c>
      <c r="B1428" s="5"/>
      <c r="C1428" s="5"/>
      <c r="D1428" s="5"/>
      <c r="E1428" s="5"/>
      <c r="F1428" s="5"/>
    </row>
    <row r="1429">
      <c r="A1429" s="13" t="str">
        <f>HYPERLINK("http://www.viralnova.com/blind-pug/","http://www.viralnova.com/blind-pug/")</f>
        <v>http://www.viralnova.com/blind-pug/</v>
      </c>
      <c r="B1429" s="5"/>
      <c r="C1429" s="5"/>
      <c r="D1429" s="5"/>
      <c r="E1429" s="5"/>
      <c r="F1429" s="5"/>
    </row>
    <row r="1430">
      <c r="A1430" s="13" t="str">
        <f>HYPERLINK("http://www.viralnova.com/jet-the-dog/","http://www.viralnova.com/jet-the-dog/")</f>
        <v>http://www.viralnova.com/jet-the-dog/</v>
      </c>
      <c r="B1430" s="5"/>
      <c r="C1430" s="5"/>
      <c r="D1430" s="5"/>
      <c r="E1430" s="5"/>
      <c r="F1430" s="5"/>
    </row>
    <row r="1431">
      <c r="A1431" s="13" t="str">
        <f>HYPERLINK("http://www.viralnova.com/ugly-racism/","http://www.viralnova.com/ugly-racism/")</f>
        <v>http://www.viralnova.com/ugly-racism/</v>
      </c>
      <c r="B1431" s="5"/>
      <c r="C1431" s="5"/>
      <c r="D1431" s="5"/>
      <c r="E1431" s="5"/>
      <c r="F1431" s="5"/>
    </row>
    <row r="1432">
      <c r="A1432" s="13" t="str">
        <f>HYPERLINK("http://www.viralnova.com/long-married-couple/","http://www.viralnova.com/long-married-couple/")</f>
        <v>http://www.viralnova.com/long-married-couple/</v>
      </c>
      <c r="B1432" s="5"/>
      <c r="C1432" s="5"/>
      <c r="D1432" s="5"/>
      <c r="E1432" s="5"/>
      <c r="F1432" s="5"/>
    </row>
    <row r="1433">
      <c r="A1433" s="13" t="str">
        <f>HYPERLINK("http://www.viralnova.com/good-samaritan-cop/","http://www.viralnova.com/good-samaritan-cop/")</f>
        <v>http://www.viralnova.com/good-samaritan-cop/</v>
      </c>
      <c r="B1433" s="5"/>
      <c r="C1433" s="5"/>
      <c r="D1433" s="5"/>
      <c r="E1433" s="5"/>
      <c r="F1433" s="5"/>
    </row>
    <row r="1434">
      <c r="A1434" s="13" t="str">
        <f>HYPERLINK("http://www.viralnova.com/marriage-is-not-for-you/","http://www.viralnova.com/marriage-is-not-for-you/")</f>
        <v>http://www.viralnova.com/marriage-is-not-for-you/</v>
      </c>
      <c r="B1434" s="5"/>
      <c r="C1434" s="5"/>
      <c r="D1434" s="5"/>
      <c r="E1434" s="5"/>
      <c r="F1434" s="5"/>
    </row>
    <row r="1435">
      <c r="A1435" s="13" t="str">
        <f>HYPERLINK("http://www.viralnova.com/amy-robach-breast-cancer/","http://www.viralnova.com/amy-robach-breast-cancer/")</f>
        <v>http://www.viralnova.com/amy-robach-breast-cancer/</v>
      </c>
      <c r="B1435" s="5"/>
      <c r="C1435" s="5"/>
      <c r="D1435" s="5"/>
      <c r="E1435" s="5"/>
      <c r="F1435" s="5"/>
    </row>
    <row r="1436">
      <c r="A1436" s="13" t="str">
        <f>HYPERLINK("http://www.viralnova.com/killed-by-sniper/","http://www.viralnova.com/killed-by-sniper/")</f>
        <v>http://www.viralnova.com/killed-by-sniper/</v>
      </c>
      <c r="B1436" s="5"/>
      <c r="C1436" s="5"/>
      <c r="D1436" s="5"/>
      <c r="E1436" s="5"/>
      <c r="F1436" s="5"/>
    </row>
    <row r="1437">
      <c r="A1437" s="13" t="str">
        <f>HYPERLINK("http://www.viralnova.com/dog-stray-cats/","http://www.viralnova.com/dog-stray-cats/")</f>
        <v>http://www.viralnova.com/dog-stray-cats/</v>
      </c>
      <c r="B1437" s="5"/>
      <c r="C1437" s="5"/>
      <c r="D1437" s="5"/>
      <c r="E1437" s="5"/>
      <c r="F1437" s="5"/>
    </row>
    <row r="1438">
      <c r="A1438" s="13" t="str">
        <f>HYPERLINK("http://www.viralnova.com/child-in-africa/","http://www.viralnova.com/child-in-africa/")</f>
        <v>http://www.viralnova.com/child-in-africa/</v>
      </c>
      <c r="B1438" s="5"/>
      <c r="C1438" s="5"/>
      <c r="D1438" s="5"/>
      <c r="E1438" s="5"/>
      <c r="F1438" s="5"/>
    </row>
    <row r="1439">
      <c r="A1439" s="13" t="str">
        <f>HYPERLINK("http://www.viralnova.com/facebook-stories-marine/","http://www.viralnova.com/facebook-stories-marine/")</f>
        <v>http://www.viralnova.com/facebook-stories-marine/</v>
      </c>
      <c r="B1439" s="5"/>
      <c r="C1439" s="5"/>
      <c r="D1439" s="5"/>
      <c r="E1439" s="5"/>
      <c r="F1439" s="5"/>
    </row>
    <row r="1440">
      <c r="A1440" s="13" t="str">
        <f>HYPERLINK("http://www.viralnova.com/performance-art/","http://www.viralnova.com/performance-art/")</f>
        <v>http://www.viralnova.com/performance-art/</v>
      </c>
      <c r="B1440" s="5"/>
      <c r="C1440" s="5"/>
      <c r="D1440" s="5"/>
      <c r="E1440" s="5"/>
      <c r="F1440" s="5"/>
    </row>
    <row r="1441">
      <c r="A1441" s="13" t="str">
        <f>HYPERLINK("http://www.viralnova.com/soldier-skype-twins/","http://www.viralnova.com/soldier-skype-twins/")</f>
        <v>http://www.viralnova.com/soldier-skype-twins/</v>
      </c>
      <c r="B1441" s="5"/>
      <c r="C1441" s="5"/>
      <c r="D1441" s="5"/>
      <c r="E1441" s="5"/>
      <c r="F1441" s="5"/>
    </row>
    <row r="1442">
      <c r="A1442" s="13" t="str">
        <f>HYPERLINK("http://www.viralnova.com/pregnant-wife-stabbing/","http://www.viralnova.com/pregnant-wife-stabbing/")</f>
        <v>http://www.viralnova.com/pregnant-wife-stabbing/</v>
      </c>
      <c r="B1442" s="5"/>
      <c r="C1442" s="5"/>
      <c r="D1442" s="5"/>
      <c r="E1442" s="5"/>
      <c r="F1442" s="5"/>
    </row>
    <row r="1443">
      <c r="A1443" s="13" t="str">
        <f>HYPERLINK("http://www.viralnova.com/origami-crane-lamp/","http://www.viralnova.com/origami-crane-lamp/")</f>
        <v>http://www.viralnova.com/origami-crane-lamp/</v>
      </c>
      <c r="B1443" s="5"/>
      <c r="C1443" s="5"/>
      <c r="D1443" s="5"/>
      <c r="E1443" s="5"/>
      <c r="F1443" s="5"/>
    </row>
    <row r="1444">
      <c r="A1444" s="13" t="str">
        <f>HYPERLINK("http://www.viralnova.com/ferrets-and-cat/","http://www.viralnova.com/ferrets-and-cat/")</f>
        <v>http://www.viralnova.com/ferrets-and-cat/</v>
      </c>
      <c r="B1444" s="5"/>
      <c r="C1444" s="5"/>
      <c r="D1444" s="5"/>
      <c r="E1444" s="5"/>
      <c r="F1444" s="5"/>
    </row>
    <row r="1445">
      <c r="A1445" s="13" t="str">
        <f>HYPERLINK("http://www.viralnova.com/stray-dog-tad/","http://www.viralnova.com/stray-dog-tad/")</f>
        <v>http://www.viralnova.com/stray-dog-tad/</v>
      </c>
      <c r="B1445" s="5"/>
      <c r="C1445" s="5"/>
      <c r="D1445" s="5"/>
      <c r="E1445" s="5"/>
      <c r="F1445" s="5"/>
    </row>
    <row r="1446">
      <c r="A1446" s="13" t="str">
        <f>HYPERLINK("http://www.viralnova.com/computer-obsessed/","http://www.viralnova.com/computer-obsessed/")</f>
        <v>http://www.viralnova.com/computer-obsessed/</v>
      </c>
      <c r="B1446" s="5"/>
      <c r="C1446" s="5"/>
      <c r="D1446" s="5"/>
      <c r="E1446" s="5"/>
      <c r="F1446" s="5"/>
    </row>
    <row r="1447">
      <c r="A1447" s="13" t="str">
        <f>HYPERLINK("http://www.viralnova.com/esther-earl-letter/","http://www.viralnova.com/esther-earl-letter/")</f>
        <v>http://www.viralnova.com/esther-earl-letter/</v>
      </c>
      <c r="B1447" s="5"/>
      <c r="C1447" s="5"/>
      <c r="D1447" s="5"/>
      <c r="E1447" s="5"/>
      <c r="F1447" s="5"/>
    </row>
    <row r="1448">
      <c r="A1448" s="13" t="str">
        <f>HYPERLINK("http://www.viralnova.com/creepy-doll-island/","http://www.viralnova.com/creepy-doll-island/")</f>
        <v>http://www.viralnova.com/creepy-doll-island/</v>
      </c>
      <c r="B1448" s="5"/>
      <c r="C1448" s="5"/>
      <c r="D1448" s="5"/>
      <c r="E1448" s="5"/>
      <c r="F1448" s="5"/>
    </row>
    <row r="1449">
      <c r="A1449" s="13" t="str">
        <f>HYPERLINK("http://www.viralnova.com/touching-love-story/","http://www.viralnova.com/touching-love-story/")</f>
        <v>http://www.viralnova.com/touching-love-story/</v>
      </c>
      <c r="B1449" s="5"/>
      <c r="C1449" s="5"/>
      <c r="D1449" s="5"/>
      <c r="E1449" s="5"/>
      <c r="F1449" s="5"/>
    </row>
    <row r="1450">
      <c r="A1450" s="13" t="str">
        <f>HYPERLINK("http://www.viralnova.com/cave-town/","http://www.viralnova.com/cave-town/")</f>
        <v>http://www.viralnova.com/cave-town/</v>
      </c>
      <c r="B1450" s="5"/>
      <c r="C1450" s="5"/>
      <c r="D1450" s="5"/>
      <c r="E1450" s="5"/>
      <c r="F1450" s="5"/>
    </row>
    <row r="1451">
      <c r="A1451" s="13" t="str">
        <f>HYPERLINK("http://www.viralnova.com/zombie-engagement-shoot/","http://www.viralnova.com/zombie-engagement-shoot/")</f>
        <v>http://www.viralnova.com/zombie-engagement-shoot/</v>
      </c>
      <c r="B1451" s="5"/>
      <c r="C1451" s="5"/>
      <c r="D1451" s="5"/>
      <c r="E1451" s="5"/>
      <c r="F1451" s="5"/>
    </row>
    <row r="1452">
      <c r="A1452" s="13" t="str">
        <f>HYPERLINK("http://www.viralnova.com/this-village-on-a-lake-is-awesome-even-though-the-reason-it-started-is-kinda-sick/","http://www.viralnova.com/this-village-on-a-lake-is-awesome-even-though-the-reason-it-started-is-kinda-sick/")</f>
        <v>http://www.viralnova.com/this-village-on-a-lake-is-awesome-even-though-the-reason-it-started-is-kinda-sick/</v>
      </c>
      <c r="B1452" s="5"/>
      <c r="C1452" s="5"/>
      <c r="D1452" s="5"/>
      <c r="E1452" s="5"/>
      <c r="F1452" s="5"/>
    </row>
    <row r="1453">
      <c r="A1453" s="13" t="str">
        <f>HYPERLINK("http://www.viralnova.com/hero-chinese-teen/","http://www.viralnova.com/hero-chinese-teen/")</f>
        <v>http://www.viralnova.com/hero-chinese-teen/</v>
      </c>
      <c r="B1453" s="5"/>
      <c r="C1453" s="5"/>
      <c r="D1453" s="5"/>
      <c r="E1453" s="5"/>
      <c r="F1453" s="5"/>
    </row>
    <row r="1454">
      <c r="A1454" s="13" t="str">
        <f>HYPERLINK("http://www.viralnova.com/bar-sign/","http://www.viralnova.com/bar-sign/")</f>
        <v>http://www.viralnova.com/bar-sign/</v>
      </c>
      <c r="B1454" s="5"/>
      <c r="C1454" s="5"/>
      <c r="D1454" s="5"/>
      <c r="E1454" s="5"/>
      <c r="F1454" s="5"/>
    </row>
    <row r="1455">
      <c r="A1455" s="13" t="str">
        <f>HYPERLINK("http://www.viralnova.com/109-year-old-woman/","http://www.viralnova.com/109-year-old-woman/")</f>
        <v>http://www.viralnova.com/109-year-old-woman/</v>
      </c>
      <c r="B1455" s="5"/>
      <c r="C1455" s="5"/>
      <c r="D1455" s="5"/>
      <c r="E1455" s="5"/>
      <c r="F1455" s="5"/>
    </row>
    <row r="1456">
      <c r="A1456" s="13" t="str">
        <f>HYPERLINK("http://www.viralnova.com/tweets-accident/","http://www.viralnova.com/tweets-accident/")</f>
        <v>http://www.viralnova.com/tweets-accident/</v>
      </c>
      <c r="B1456" s="5"/>
      <c r="C1456" s="5"/>
      <c r="D1456" s="5"/>
      <c r="E1456" s="5"/>
      <c r="F1456" s="5"/>
    </row>
    <row r="1457">
      <c r="A1457" s="13" t="str">
        <f>HYPERLINK("http://www.viralnova.com/bus-driver-suicide/","http://www.viralnova.com/bus-driver-suicide/")</f>
        <v>http://www.viralnova.com/bus-driver-suicide/</v>
      </c>
      <c r="B1457" s="5"/>
      <c r="C1457" s="5"/>
      <c r="D1457" s="5"/>
      <c r="E1457" s="5"/>
      <c r="F1457" s="5"/>
    </row>
    <row r="1458">
      <c r="A1458" s="13" t="str">
        <f>HYPERLINK("http://www.viralnova.com/womans-amazing-obituary/","http://www.viralnova.com/womans-amazing-obituary/")</f>
        <v>http://www.viralnova.com/womans-amazing-obituary/</v>
      </c>
      <c r="B1458" s="5"/>
      <c r="C1458" s="5"/>
      <c r="D1458" s="5"/>
      <c r="E1458" s="5"/>
      <c r="F1458" s="5"/>
    </row>
    <row r="1459">
      <c r="A1459" s="13" t="str">
        <f>HYPERLINK("http://www.viralnova.com/aborted-baby-letter/","http://www.viralnova.com/aborted-baby-letter/")</f>
        <v>http://www.viralnova.com/aborted-baby-letter/</v>
      </c>
      <c r="B1459" s="5"/>
      <c r="C1459" s="5"/>
      <c r="D1459" s="5"/>
      <c r="E1459" s="5"/>
      <c r="F1459" s="5"/>
    </row>
    <row r="1460">
      <c r="A1460" s="13" t="str">
        <f>HYPERLINK("http://www.viralnova.com/100-year-old-yearbook/","http://www.viralnova.com/100-year-old-yearbook/")</f>
        <v>http://www.viralnova.com/100-year-old-yearbook/</v>
      </c>
      <c r="B1460" s="5"/>
      <c r="C1460" s="5"/>
      <c r="D1460" s="5"/>
      <c r="E1460" s="5"/>
      <c r="F1460" s="5"/>
    </row>
    <row r="1461">
      <c r="A1461" s="13" t="str">
        <f>HYPERLINK("http://www.viralnova.com/this-young-mother-is-sick-of-how-kids-are-being-raised-heres-her-controversial-blog-post/","http://www.viralnova.com/this-young-mother-is-sick-of-how-kids-are-being-raised-heres-her-controversial-blog-post/")</f>
        <v>http://www.viralnova.com/this-young-mother-is-sick-of-how-kids-are-being-raised-heres-her-controversial-blog-post/</v>
      </c>
      <c r="B1461" s="5"/>
      <c r="C1461" s="5"/>
      <c r="D1461" s="5"/>
      <c r="E1461" s="5"/>
      <c r="F1461" s="5"/>
    </row>
    <row r="1462">
      <c r="A1462" s="13" t="str">
        <f>HYPERLINK("http://www.viralnova.com/message-in-bottle/","http://www.viralnova.com/message-in-bottle/")</f>
        <v>http://www.viralnova.com/message-in-bottle/</v>
      </c>
      <c r="B1462" s="5"/>
      <c r="C1462" s="5"/>
      <c r="D1462" s="5"/>
      <c r="E1462" s="5"/>
      <c r="F1462" s="5"/>
    </row>
    <row r="1463">
      <c r="A1463" s="13" t="str">
        <f>HYPERLINK("http://www.viralnova.com/childhood-photo-recreation/","http://www.viralnova.com/childhood-photo-recreation/")</f>
        <v>http://www.viralnova.com/childhood-photo-recreation/</v>
      </c>
      <c r="B1463" s="5"/>
      <c r="C1463" s="5"/>
      <c r="D1463" s="5"/>
      <c r="E1463" s="5"/>
      <c r="F1463" s="5"/>
    </row>
    <row r="1464">
      <c r="A1464" s="13" t="str">
        <f>HYPERLINK("http://www.viralnova.com/cheetahs-play/","http://www.viralnova.com/cheetahs-play/")</f>
        <v>http://www.viralnova.com/cheetahs-play/</v>
      </c>
      <c r="B1464" s="5"/>
      <c r="C1464" s="5"/>
      <c r="D1464" s="5"/>
      <c r="E1464" s="5"/>
      <c r="F1464" s="5"/>
    </row>
    <row r="1465">
      <c r="A1465" s="13" t="str">
        <f>HYPERLINK("http://www.viralnova.com/recreate-childhood-photos/","http://www.viralnova.com/recreate-childhood-photos/")</f>
        <v>http://www.viralnova.com/recreate-childhood-photos/</v>
      </c>
      <c r="B1465" s="5"/>
      <c r="C1465" s="5"/>
      <c r="D1465" s="5"/>
      <c r="E1465" s="5"/>
      <c r="F1465" s="5"/>
    </row>
    <row r="1466">
      <c r="A1466" s="13" t="str">
        <f>HYPERLINK("http://www.viralnova.com/bait-dog-rescued/","http://www.viralnova.com/bait-dog-rescued/")</f>
        <v>http://www.viralnova.com/bait-dog-rescued/</v>
      </c>
      <c r="B1466" s="5"/>
      <c r="C1466" s="5"/>
      <c r="D1466" s="5"/>
      <c r="E1466" s="5"/>
      <c r="F1466" s="5"/>
    </row>
    <row r="1467">
      <c r="A1467" s="13" t="str">
        <f>HYPERLINK("http://www.viralnova.com/touching-strangers-photography/","http://www.viralnova.com/touching-strangers-photography/")</f>
        <v>http://www.viralnova.com/touching-strangers-photography/</v>
      </c>
      <c r="B1467" s="5"/>
      <c r="C1467" s="5"/>
      <c r="D1467" s="5"/>
      <c r="E1467" s="5"/>
      <c r="F1467" s="5"/>
    </row>
    <row r="1468">
      <c r="A1468" s="13" t="str">
        <f>HYPERLINK("http://www.viralnova.com/creepy-door/","http://www.viralnova.com/creepy-door/")</f>
        <v>http://www.viralnova.com/creepy-door/</v>
      </c>
      <c r="B1468" s="5"/>
      <c r="C1468" s="5"/>
      <c r="D1468" s="5"/>
      <c r="E1468" s="5"/>
      <c r="F1468" s="5"/>
    </row>
    <row r="1469">
      <c r="A1469" s="13" t="str">
        <f>HYPERLINK("http://www.viralnova.com/present-for-mom/","http://www.viralnova.com/present-for-mom/")</f>
        <v>http://www.viralnova.com/present-for-mom/</v>
      </c>
      <c r="B1469" s="5"/>
      <c r="C1469" s="5"/>
      <c r="D1469" s="5"/>
      <c r="E1469" s="5"/>
      <c r="F1469" s="5"/>
    </row>
    <row r="1470">
      <c r="A1470" s="13" t="str">
        <f>HYPERLINK("http://www.viralnova.com/perfect-boyfriend-list/","http://www.viralnova.com/perfect-boyfriend-list/")</f>
        <v>http://www.viralnova.com/perfect-boyfriend-list/</v>
      </c>
      <c r="B1470" s="5"/>
      <c r="C1470" s="5"/>
      <c r="D1470" s="5"/>
      <c r="E1470" s="5"/>
      <c r="F1470" s="5"/>
    </row>
    <row r="1471">
      <c r="A1471" s="13" t="str">
        <f>HYPERLINK("http://www.viralnova.com/mini-pigs-bunny/","http://www.viralnova.com/mini-pigs-bunny/")</f>
        <v>http://www.viralnova.com/mini-pigs-bunny/</v>
      </c>
      <c r="B1471" s="5"/>
      <c r="C1471" s="5"/>
      <c r="D1471" s="5"/>
      <c r="E1471" s="5"/>
      <c r="F1471" s="5"/>
    </row>
    <row r="1472">
      <c r="A1472" s="13" t="str">
        <f>HYPERLINK("http://www.viralnova.com/nightmarish-places/","http://www.viralnova.com/nightmarish-places/")</f>
        <v>http://www.viralnova.com/nightmarish-places/</v>
      </c>
      <c r="B1472" s="5"/>
      <c r="C1472" s="5"/>
      <c r="D1472" s="5"/>
      <c r="E1472" s="5"/>
      <c r="F1472" s="5"/>
    </row>
    <row r="1473">
      <c r="A1473" s="13" t="str">
        <f>HYPERLINK("http://www.viralnova.com/ups-driver-saves-dog/","http://www.viralnova.com/ups-driver-saves-dog/")</f>
        <v>http://www.viralnova.com/ups-driver-saves-dog/</v>
      </c>
      <c r="B1473" s="5"/>
      <c r="C1473" s="5"/>
      <c r="D1473" s="5"/>
      <c r="E1473" s="5"/>
      <c r="F1473" s="5"/>
    </row>
    <row r="1474">
      <c r="A1474" s="13" t="str">
        <f>HYPERLINK("http://www.viralnova.com/veterinary-hospitals-hilarious-signs/","http://www.viralnova.com/veterinary-hospitals-hilarious-signs/")</f>
        <v>http://www.viralnova.com/veterinary-hospitals-hilarious-signs/</v>
      </c>
      <c r="B1474" s="5"/>
      <c r="C1474" s="5"/>
      <c r="D1474" s="5"/>
      <c r="E1474" s="5"/>
      <c r="F1474" s="5"/>
    </row>
    <row r="1475">
      <c r="A1475" s="13" t="str">
        <f>HYPERLINK("http://www.viralnova.com/victim-of-severe-burns/","http://www.viralnova.com/victim-of-severe-burns/")</f>
        <v>http://www.viralnova.com/victim-of-severe-burns/</v>
      </c>
      <c r="B1475" s="5"/>
      <c r="C1475" s="5"/>
      <c r="D1475" s="5"/>
      <c r="E1475" s="5"/>
      <c r="F1475" s="5"/>
    </row>
    <row r="1476">
      <c r="A1476" s="13" t="str">
        <f>HYPERLINK("http://www.viralnova.com/kids-sticker-room/","http://www.viralnova.com/kids-sticker-room/")</f>
        <v>http://www.viralnova.com/kids-sticker-room/</v>
      </c>
      <c r="B1476" s="5"/>
      <c r="C1476" s="5"/>
      <c r="D1476" s="5"/>
      <c r="E1476" s="5"/>
      <c r="F1476" s="5"/>
    </row>
    <row r="1477">
      <c r="A1477" s="13" t="str">
        <f>HYPERLINK("http://www.viralnova.com/deer-and-cat/","http://www.viralnova.com/deer-and-cat/")</f>
        <v>http://www.viralnova.com/deer-and-cat/</v>
      </c>
      <c r="B1477" s="5"/>
      <c r="C1477" s="5"/>
      <c r="D1477" s="5"/>
      <c r="E1477" s="5"/>
      <c r="F1477" s="5"/>
    </row>
    <row r="1478">
      <c r="A1478" s="13" t="str">
        <f>HYPERLINK("http://www.viralnova.com/wallet-lost-in-ocean-24-years-ago-is-amazingly-returned/","http://www.viralnova.com/wallet-lost-in-ocean-24-years-ago-is-amazingly-returned/")</f>
        <v>http://www.viralnova.com/wallet-lost-in-ocean-24-years-ago-is-amazingly-returned/</v>
      </c>
      <c r="B1478" s="5"/>
      <c r="C1478" s="5"/>
      <c r="D1478" s="5"/>
      <c r="E1478" s="5"/>
      <c r="F1478" s="5"/>
    </row>
    <row r="1479">
      <c r="A1479" s="13" t="str">
        <f>HYPERLINK("http://www.viralnova.com/family-photos-every-year/","http://www.viralnova.com/family-photos-every-year/")</f>
        <v>http://www.viralnova.com/family-photos-every-year/</v>
      </c>
      <c r="B1479" s="5"/>
      <c r="C1479" s="5"/>
      <c r="D1479" s="5"/>
      <c r="E1479" s="5"/>
      <c r="F1479" s="5"/>
    </row>
    <row r="1480">
      <c r="A1480" s="13" t="str">
        <f>HYPERLINK("http://www.viralnova.com/lives-in-cages/","http://www.viralnova.com/lives-in-cages/")</f>
        <v>http://www.viralnova.com/lives-in-cages/</v>
      </c>
      <c r="B1480" s="5"/>
      <c r="C1480" s="5"/>
      <c r="D1480" s="5"/>
      <c r="E1480" s="5"/>
      <c r="F1480" s="5"/>
    </row>
    <row r="1481">
      <c r="A1481" s="13" t="str">
        <f>HYPERLINK("http://www.viralnova.com/snoopybabe-the-cat/","http://www.viralnova.com/snoopybabe-the-cat/")</f>
        <v>http://www.viralnova.com/snoopybabe-the-cat/</v>
      </c>
      <c r="B1481" s="5"/>
      <c r="C1481" s="5"/>
      <c r="D1481" s="5"/>
      <c r="E1481" s="5"/>
      <c r="F1481" s="5"/>
    </row>
    <row r="1482">
      <c r="A1482" s="13" t="str">
        <f>HYPERLINK("http://www.viralnova.com/woman-robbed/","http://www.viralnova.com/woman-robbed/")</f>
        <v>http://www.viralnova.com/woman-robbed/</v>
      </c>
      <c r="B1482" s="5"/>
      <c r="C1482" s="5"/>
      <c r="D1482" s="5"/>
      <c r="E1482" s="5"/>
      <c r="F1482" s="5"/>
    </row>
    <row r="1483">
      <c r="A1483" s="13" t="str">
        <f>HYPERLINK("http://www.viralnova.com/camper-project/","http://www.viralnova.com/camper-project/")</f>
        <v>http://www.viralnova.com/camper-project/</v>
      </c>
      <c r="B1483" s="5"/>
      <c r="C1483" s="5"/>
      <c r="D1483" s="5"/>
      <c r="E1483" s="5"/>
      <c r="F1483" s="5"/>
    </row>
    <row r="1484">
      <c r="A1484" s="13" t="str">
        <f>HYPERLINK("http://www.viralnova.com/tree-trunk-carving/","http://www.viralnova.com/tree-trunk-carving/")</f>
        <v>http://www.viralnova.com/tree-trunk-carving/</v>
      </c>
      <c r="B1484" s="5"/>
      <c r="C1484" s="5"/>
      <c r="D1484" s="5"/>
      <c r="E1484" s="5"/>
      <c r="F1484" s="5"/>
    </row>
    <row r="1485">
      <c r="A1485" s="13" t="str">
        <f>HYPERLINK("http://www.viralnova.com/college-student-paralyzed-dad/","http://www.viralnova.com/college-student-paralyzed-dad/")</f>
        <v>http://www.viralnova.com/college-student-paralyzed-dad/</v>
      </c>
      <c r="B1485" s="5"/>
      <c r="C1485" s="5"/>
      <c r="D1485" s="5"/>
      <c r="E1485" s="5"/>
      <c r="F1485" s="5"/>
    </row>
    <row r="1486">
      <c r="A1486" s="13" t="str">
        <f>HYPERLINK("http://www.viralnova.com/hidden-dam/","http://www.viralnova.com/hidden-dam/")</f>
        <v>http://www.viralnova.com/hidden-dam/</v>
      </c>
      <c r="B1486" s="5"/>
      <c r="C1486" s="5"/>
      <c r="D1486" s="5"/>
      <c r="E1486" s="5"/>
      <c r="F1486" s="5"/>
    </row>
    <row r="1487">
      <c r="A1487" s="13" t="str">
        <f>HYPERLINK("http://www.viralnova.com/actor-tears/","http://www.viralnova.com/actor-tears/")</f>
        <v>http://www.viralnova.com/actor-tears/</v>
      </c>
      <c r="B1487" s="5"/>
      <c r="C1487" s="5"/>
      <c r="D1487" s="5"/>
      <c r="E1487" s="5"/>
      <c r="F1487" s="5"/>
    </row>
    <row r="1488">
      <c r="A1488" s="13" t="str">
        <f>HYPERLINK("http://www.viralnova.com/van-boat/","http://www.viralnova.com/van-boat/")</f>
        <v>http://www.viralnova.com/van-boat/</v>
      </c>
      <c r="B1488" s="5"/>
      <c r="C1488" s="5"/>
      <c r="D1488" s="5"/>
      <c r="E1488" s="5"/>
      <c r="F1488" s="5"/>
    </row>
    <row r="1489">
      <c r="A1489" s="13" t="str">
        <f>HYPERLINK("http://www.viralnova.com/dying-father-promise/","http://www.viralnova.com/dying-father-promise/")</f>
        <v>http://www.viralnova.com/dying-father-promise/</v>
      </c>
      <c r="B1489" s="5"/>
      <c r="C1489" s="5"/>
      <c r="D1489" s="5"/>
      <c r="E1489" s="5"/>
      <c r="F1489" s="5"/>
    </row>
    <row r="1490">
      <c r="A1490" s="13" t="str">
        <f>HYPERLINK("http://www.viralnova.com/what-happened-during-these-11-selfies-is-simply-insane-especially-the-last-one-whoa/","http://www.viralnova.com/what-happened-during-these-11-selfies-is-simply-insane-especially-the-last-one-whoa/")</f>
        <v>http://www.viralnova.com/what-happened-during-these-11-selfies-is-simply-insane-especially-the-last-one-whoa/</v>
      </c>
      <c r="B1490" s="5"/>
      <c r="C1490" s="5"/>
      <c r="D1490" s="5"/>
      <c r="E1490" s="5"/>
      <c r="F1490" s="5"/>
    </row>
    <row r="1491">
      <c r="A1491" s="13" t="str">
        <f>HYPERLINK("http://www.viralnova.com/couple-died-together/","http://www.viralnova.com/couple-died-together/")</f>
        <v>http://www.viralnova.com/couple-died-together/</v>
      </c>
      <c r="B1491" s="5"/>
      <c r="C1491" s="5"/>
      <c r="D1491" s="5"/>
      <c r="E1491" s="5"/>
      <c r="F1491" s="5"/>
    </row>
    <row r="1492">
      <c r="A1492" s="13" t="str">
        <f>HYPERLINK("http://www.viralnova.com/keshia-thomas/","http://www.viralnova.com/keshia-thomas/")</f>
        <v>http://www.viralnova.com/keshia-thomas/</v>
      </c>
      <c r="B1492" s="5"/>
      <c r="C1492" s="5"/>
      <c r="D1492" s="5"/>
      <c r="E1492" s="5"/>
      <c r="F1492" s="5"/>
    </row>
    <row r="1493">
      <c r="A1493" s="13" t="str">
        <f>HYPERLINK("http://www.viralnova.com/tragic-selfie/","http://www.viralnova.com/tragic-selfie/")</f>
        <v>http://www.viralnova.com/tragic-selfie/</v>
      </c>
      <c r="B1493" s="5"/>
      <c r="C1493" s="5"/>
      <c r="D1493" s="5"/>
      <c r="E1493" s="5"/>
      <c r="F1493" s="5"/>
    </row>
    <row r="1494">
      <c r="A1494" s="13" t="str">
        <f>HYPERLINK("http://www.viralnova.com/couple-cancer/","http://www.viralnova.com/couple-cancer/")</f>
        <v>http://www.viralnova.com/couple-cancer/</v>
      </c>
      <c r="B1494" s="5"/>
      <c r="C1494" s="5"/>
      <c r="D1494" s="5"/>
      <c r="E1494" s="5"/>
      <c r="F1494" s="5"/>
    </row>
    <row r="1495">
      <c r="A1495" s="13" t="str">
        <f>HYPERLINK("http://www.viralnova.com/arrest-kiss/","http://www.viralnova.com/arrest-kiss/")</f>
        <v>http://www.viralnova.com/arrest-kiss/</v>
      </c>
      <c r="B1495" s="5"/>
      <c r="C1495" s="5"/>
      <c r="D1495" s="5"/>
      <c r="E1495" s="5"/>
      <c r="F1495" s="5"/>
    </row>
    <row r="1496">
      <c r="A1496" s="13" t="str">
        <f>HYPERLINK("http://www.viralnova.com/miracle-baby-lives/","http://www.viralnova.com/miracle-baby-lives/")</f>
        <v>http://www.viralnova.com/miracle-baby-lives/</v>
      </c>
      <c r="B1496" s="5"/>
      <c r="C1496" s="5"/>
      <c r="D1496" s="5"/>
      <c r="E1496" s="5"/>
      <c r="F1496" s="5"/>
    </row>
    <row r="1497">
      <c r="A1497" s="13" t="str">
        <f>HYPERLINK("http://www.viralnova.com/dying-baby-squirrel/","http://www.viralnova.com/dying-baby-squirrel/")</f>
        <v>http://www.viralnova.com/dying-baby-squirrel/</v>
      </c>
      <c r="B1497" s="5"/>
      <c r="C1497" s="5"/>
      <c r="D1497" s="5"/>
      <c r="E1497" s="5"/>
      <c r="F1497" s="5"/>
    </row>
    <row r="1498">
      <c r="A1498" s="13" t="str">
        <f>HYPERLINK("http://www.viralnova.com/beautiful-girl-recovery/","http://www.viralnova.com/beautiful-girl-recovery/")</f>
        <v>http://www.viralnova.com/beautiful-girl-recovery/</v>
      </c>
      <c r="B1498" s="5"/>
      <c r="C1498" s="5"/>
      <c r="D1498" s="5"/>
      <c r="E1498" s="5"/>
      <c r="F1498" s="5"/>
    </row>
    <row r="1499">
      <c r="A1499" s="13" t="str">
        <f>HYPERLINK("http://www.viralnova.com/blind-sparrow/","http://www.viralnova.com/blind-sparrow/")</f>
        <v>http://www.viralnova.com/blind-sparrow/</v>
      </c>
      <c r="B1499" s="5"/>
      <c r="C1499" s="5"/>
      <c r="D1499" s="5"/>
      <c r="E1499" s="5"/>
      <c r="F1499" s="5"/>
    </row>
    <row r="1500">
      <c r="A1500" s="13" t="str">
        <f>HYPERLINK("http://www.viralnova.com/dog-attacked-by-porcupine/","http://www.viralnova.com/dog-attacked-by-porcupine/")</f>
        <v>http://www.viralnova.com/dog-attacked-by-porcupine/</v>
      </c>
      <c r="B1500" s="5"/>
      <c r="C1500" s="5"/>
      <c r="D1500" s="5"/>
      <c r="E1500" s="5"/>
      <c r="F1500" s="5"/>
    </row>
    <row r="1501">
      <c r="A1501" s="13" t="str">
        <f>HYPERLINK("http://www.viralnova.com/k9-officer-death/","http://www.viralnova.com/k9-officer-death/")</f>
        <v>http://www.viralnova.com/k9-officer-death/</v>
      </c>
      <c r="B1501" s="5"/>
      <c r="C1501" s="5"/>
      <c r="D1501" s="5"/>
      <c r="E1501" s="5"/>
      <c r="F1501" s="5"/>
    </row>
    <row r="1502">
      <c r="A1502" s="13" t="str">
        <f>HYPERLINK("http://www.viralnova.com/facebook-apology/","http://www.viralnova.com/facebook-apology/")</f>
        <v>http://www.viralnova.com/facebook-apology/</v>
      </c>
      <c r="B1502" s="5"/>
      <c r="C1502" s="5"/>
      <c r="D1502" s="5"/>
      <c r="E1502" s="5"/>
      <c r="F1502" s="5"/>
    </row>
    <row r="1503">
      <c r="A1503" s="13" t="str">
        <f>HYPERLINK("http://www.viralnova.com/ice-storm-flowers/","http://www.viralnova.com/ice-storm-flowers/")</f>
        <v>http://www.viralnova.com/ice-storm-flowers/</v>
      </c>
      <c r="B1503" s="5"/>
      <c r="C1503" s="5"/>
      <c r="D1503" s="5"/>
      <c r="E1503" s="5"/>
      <c r="F1503" s="5"/>
    </row>
    <row r="1504">
      <c r="A1504" s="13" t="str">
        <f>HYPERLINK("http://www.viralnova.com/child-driving/","http://www.viralnova.com/child-driving/")</f>
        <v>http://www.viralnova.com/child-driving/</v>
      </c>
      <c r="B1504" s="5"/>
      <c r="C1504" s="5"/>
      <c r="D1504" s="5"/>
      <c r="E1504" s="5"/>
      <c r="F1504" s="5"/>
    </row>
    <row r="1505">
      <c r="A1505" s="13" t="str">
        <f>HYPERLINK("http://www.viralnova.com/what-he-found-in-this-abandoned-nursing-home-is-amazing-id-never-expect-it-there/","http://www.viralnova.com/what-he-found-in-this-abandoned-nursing-home-is-amazing-id-never-expect-it-there/")</f>
        <v>http://www.viralnova.com/what-he-found-in-this-abandoned-nursing-home-is-amazing-id-never-expect-it-there/</v>
      </c>
      <c r="B1505" s="5"/>
      <c r="C1505" s="5"/>
      <c r="D1505" s="5"/>
      <c r="E1505" s="5"/>
      <c r="F1505" s="5"/>
    </row>
    <row r="1506">
      <c r="A1506" s="13" t="str">
        <f>HYPERLINK("http://www.viralnova.com/homemade-telescope/","http://www.viralnova.com/homemade-telescope/")</f>
        <v>http://www.viralnova.com/homemade-telescope/</v>
      </c>
      <c r="B1506" s="5"/>
      <c r="C1506" s="5"/>
      <c r="D1506" s="5"/>
      <c r="E1506" s="5"/>
      <c r="F1506" s="5"/>
    </row>
    <row r="1507">
      <c r="A1507" s="13" t="str">
        <f>HYPERLINK("http://www.viralnova.com/subway-art/","http://www.viralnova.com/subway-art/")</f>
        <v>http://www.viralnova.com/subway-art/</v>
      </c>
      <c r="B1507" s="5"/>
      <c r="C1507" s="5"/>
      <c r="D1507" s="5"/>
      <c r="E1507" s="5"/>
      <c r="F1507" s="5"/>
    </row>
    <row r="1508">
      <c r="A1508" s="13" t="str">
        <f>HYPERLINK("http://www.viralnova.com/paul-walker/","http://www.viralnova.com/paul-walker/")</f>
        <v>http://www.viralnova.com/paul-walker/</v>
      </c>
      <c r="B1508" s="5"/>
      <c r="C1508" s="5"/>
      <c r="D1508" s="5"/>
      <c r="E1508" s="5"/>
      <c r="F1508" s="5"/>
    </row>
    <row r="1509">
      <c r="A1509" s="13" t="str">
        <f>HYPERLINK("http://www.viralnova.com/guardian-angel-child/","http://www.viralnova.com/guardian-angel-child/")</f>
        <v>http://www.viralnova.com/guardian-angel-child/</v>
      </c>
      <c r="B1509" s="5"/>
      <c r="C1509" s="5"/>
      <c r="D1509" s="5"/>
      <c r="E1509" s="5"/>
      <c r="F1509" s="5"/>
    </row>
    <row r="1510">
      <c r="A1510" s="13" t="str">
        <f>HYPERLINK("http://www.viralnova.com/pope-kisses-man/","http://www.viralnova.com/pope-kisses-man/")</f>
        <v>http://www.viralnova.com/pope-kisses-man/</v>
      </c>
      <c r="B1510" s="5"/>
      <c r="C1510" s="5"/>
      <c r="D1510" s="5"/>
      <c r="E1510" s="5"/>
      <c r="F1510" s="5"/>
    </row>
    <row r="1511">
      <c r="A1511" s="13" t="str">
        <f>HYPERLINK("http://www.viralnova.com/heartwarming-animal-stories-2/","http://www.viralnova.com/heartwarming-animal-stories-2/")</f>
        <v>http://www.viralnova.com/heartwarming-animal-stories-2/</v>
      </c>
      <c r="B1511" s="5"/>
      <c r="C1511" s="5"/>
      <c r="D1511" s="5"/>
      <c r="E1511" s="5"/>
      <c r="F1511" s="5"/>
    </row>
    <row r="1512">
      <c r="A1512" s="13" t="str">
        <f>HYPERLINK("http://www.viralnova.com/snow-shark/","http://www.viralnova.com/snow-shark/")</f>
        <v>http://www.viralnova.com/snow-shark/</v>
      </c>
      <c r="B1512" s="5"/>
      <c r="C1512" s="5"/>
      <c r="D1512" s="5"/>
      <c r="E1512" s="5"/>
      <c r="F1512" s="5"/>
    </row>
    <row r="1513">
      <c r="A1513" s="13" t="str">
        <f>HYPERLINK("http://www.viralnova.com/what-these-dragon-blood-trees-do-is-straight-out-of-mythology-except-its-completely-real/","http://www.viralnova.com/what-these-dragon-blood-trees-do-is-straight-out-of-mythology-except-its-completely-real/")</f>
        <v>http://www.viralnova.com/what-these-dragon-blood-trees-do-is-straight-out-of-mythology-except-its-completely-real/</v>
      </c>
      <c r="B1513" s="5"/>
      <c r="C1513" s="5"/>
      <c r="D1513" s="5"/>
      <c r="E1513" s="5"/>
      <c r="F1513" s="5"/>
    </row>
    <row r="1514">
      <c r="A1514" s="13" t="str">
        <f>HYPERLINK("http://www.viralnova.com/dear-photograph/","http://www.viralnova.com/dear-photograph/")</f>
        <v>http://www.viralnova.com/dear-photograph/</v>
      </c>
      <c r="B1514" s="5"/>
      <c r="C1514" s="5"/>
      <c r="D1514" s="5"/>
      <c r="E1514" s="5"/>
      <c r="F1514" s="5"/>
    </row>
    <row r="1515">
      <c r="A1515" s="13" t="str">
        <f>HYPERLINK("http://www.viralnova.com/christmas-calendar/","http://www.viralnova.com/christmas-calendar/")</f>
        <v>http://www.viralnova.com/christmas-calendar/</v>
      </c>
      <c r="B1515" s="5"/>
      <c r="C1515" s="5"/>
      <c r="D1515" s="5"/>
      <c r="E1515" s="5"/>
      <c r="F1515" s="5"/>
    </row>
    <row r="1516">
      <c r="A1516" s="13" t="str">
        <f>HYPERLINK("http://www.viralnova.com/twins-hug/","http://www.viralnova.com/twins-hug/")</f>
        <v>http://www.viralnova.com/twins-hug/</v>
      </c>
      <c r="B1516" s="5"/>
      <c r="C1516" s="5"/>
      <c r="D1516" s="5"/>
      <c r="E1516" s="5"/>
      <c r="F1516" s="5"/>
    </row>
    <row r="1517">
      <c r="A1517" s="13" t="str">
        <f>HYPERLINK("http://www.viralnova.com/luxury-rv-bus/","http://www.viralnova.com/luxury-rv-bus/")</f>
        <v>http://www.viralnova.com/luxury-rv-bus/</v>
      </c>
      <c r="B1517" s="5"/>
      <c r="C1517" s="5"/>
      <c r="D1517" s="5"/>
      <c r="E1517" s="5"/>
      <c r="F1517" s="5"/>
    </row>
    <row r="1518">
      <c r="A1518" s="13" t="str">
        <f>HYPERLINK("http://www.viralnova.com/pregnant-mother-abduction/","http://www.viralnova.com/pregnant-mother-abduction/")</f>
        <v>http://www.viralnova.com/pregnant-mother-abduction/</v>
      </c>
      <c r="B1518" s="5"/>
      <c r="C1518" s="5"/>
      <c r="D1518" s="5"/>
      <c r="E1518" s="5"/>
      <c r="F1518" s="5"/>
    </row>
    <row r="1519">
      <c r="A1519" s="13" t="str">
        <f>HYPERLINK("http://www.viralnova.com/103-year-old-birthday/","http://www.viralnova.com/103-year-old-birthday/")</f>
        <v>http://www.viralnova.com/103-year-old-birthday/</v>
      </c>
      <c r="B1519" s="5"/>
      <c r="C1519" s="5"/>
      <c r="D1519" s="5"/>
      <c r="E1519" s="5"/>
      <c r="F1519" s="5"/>
    </row>
    <row r="1520">
      <c r="A1520" s="13" t="str">
        <f>HYPERLINK("http://www.viralnova.com/backyard-igloo/","http://www.viralnova.com/backyard-igloo/")</f>
        <v>http://www.viralnova.com/backyard-igloo/</v>
      </c>
      <c r="B1520" s="5"/>
      <c r="C1520" s="5"/>
      <c r="D1520" s="5"/>
      <c r="E1520" s="5"/>
      <c r="F1520" s="5"/>
    </row>
    <row r="1521">
      <c r="A1521" s="13" t="str">
        <f>HYPERLINK("http://www.viralnova.com/heroic-dog-saves-baby/","http://www.viralnova.com/heroic-dog-saves-baby/")</f>
        <v>http://www.viralnova.com/heroic-dog-saves-baby/</v>
      </c>
      <c r="B1521" s="5"/>
      <c r="C1521" s="5"/>
      <c r="D1521" s="5"/>
      <c r="E1521" s="5"/>
      <c r="F1521" s="5"/>
    </row>
    <row r="1522">
      <c r="A1522" s="13" t="str">
        <f>HYPERLINK("http://www.viralnova.com/elephant-mourns/","http://www.viralnova.com/elephant-mourns/")</f>
        <v>http://www.viralnova.com/elephant-mourns/</v>
      </c>
      <c r="B1522" s="5"/>
      <c r="C1522" s="5"/>
      <c r="D1522" s="5"/>
      <c r="E1522" s="5"/>
      <c r="F1522" s="5"/>
    </row>
    <row r="1523">
      <c r="A1523" s="13" t="str">
        <f>HYPERLINK("http://www.viralnova.com/pretty-or-ugly/","http://www.viralnova.com/pretty-or-ugly/")</f>
        <v>http://www.viralnova.com/pretty-or-ugly/</v>
      </c>
      <c r="B1523" s="5"/>
      <c r="C1523" s="5"/>
      <c r="D1523" s="5"/>
      <c r="E1523" s="5"/>
      <c r="F1523" s="5"/>
    </row>
    <row r="1524">
      <c r="A1524" s="13" t="str">
        <f>HYPERLINK("http://www.viralnova.com/korean-artist/","http://www.viralnova.com/korean-artist/")</f>
        <v>http://www.viralnova.com/korean-artist/</v>
      </c>
      <c r="B1524" s="5"/>
      <c r="C1524" s="5"/>
      <c r="D1524" s="5"/>
      <c r="E1524" s="5"/>
      <c r="F1524" s="5"/>
    </row>
    <row r="1525">
      <c r="A1525" s="13" t="str">
        <f>HYPERLINK("http://www.viralnova.com/jennifer-trask-bone-sculptures/","http://www.viralnova.com/jennifer-trask-bone-sculptures/")</f>
        <v>http://www.viralnova.com/jennifer-trask-bone-sculptures/</v>
      </c>
      <c r="B1525" s="5"/>
      <c r="C1525" s="5"/>
      <c r="D1525" s="5"/>
      <c r="E1525" s="5"/>
      <c r="F1525" s="5"/>
    </row>
    <row r="1526">
      <c r="A1526" s="13" t="str">
        <f>HYPERLINK("http://www.viralnova.com/what-this-guy-came-home-to-is-my-worst-nightmare-seriously-get-me-out-of-here/","http://www.viralnova.com/what-this-guy-came-home-to-is-my-worst-nightmare-seriously-get-me-out-of-here/")</f>
        <v>http://www.viralnova.com/what-this-guy-came-home-to-is-my-worst-nightmare-seriously-get-me-out-of-here/</v>
      </c>
      <c r="B1526" s="5"/>
      <c r="C1526" s="5"/>
      <c r="D1526" s="5"/>
      <c r="E1526" s="5"/>
      <c r="F1526" s="5"/>
    </row>
    <row r="1527">
      <c r="A1527" s="13" t="str">
        <f>HYPERLINK("http://www.viralnova.com/pirate-cooler/","http://www.viralnova.com/pirate-cooler/")</f>
        <v>http://www.viralnova.com/pirate-cooler/</v>
      </c>
      <c r="B1527" s="5"/>
      <c r="C1527" s="5"/>
      <c r="D1527" s="5"/>
      <c r="E1527" s="5"/>
      <c r="F1527" s="5"/>
    </row>
    <row r="1528">
      <c r="A1528" s="13" t="str">
        <f>HYPERLINK("http://www.viralnova.com/dog-movies/","http://www.viralnova.com/dog-movies/")</f>
        <v>http://www.viralnova.com/dog-movies/</v>
      </c>
      <c r="B1528" s="5"/>
      <c r="C1528" s="5"/>
      <c r="D1528" s="5"/>
      <c r="E1528" s="5"/>
      <c r="F1528" s="5"/>
    </row>
    <row r="1529">
      <c r="A1529" s="13" t="str">
        <f>HYPERLINK("http://www.viralnova.com/drop-box-babies/","http://www.viralnova.com/drop-box-babies/")</f>
        <v>http://www.viralnova.com/drop-box-babies/</v>
      </c>
      <c r="B1529" s="5"/>
      <c r="C1529" s="5"/>
      <c r="D1529" s="5"/>
      <c r="E1529" s="5"/>
      <c r="F1529" s="5"/>
    </row>
    <row r="1530">
      <c r="A1530" s="13" t="str">
        <f>HYPERLINK("http://www.viralnova.com/kitchen-nightmare/","http://www.viralnova.com/kitchen-nightmare/")</f>
        <v>http://www.viralnova.com/kitchen-nightmare/</v>
      </c>
      <c r="B1530" s="5"/>
      <c r="C1530" s="5"/>
      <c r="D1530" s="5"/>
      <c r="E1530" s="5"/>
      <c r="F1530" s="5"/>
    </row>
    <row r="1531">
      <c r="A1531" s="13" t="str">
        <f>HYPERLINK("http://www.viralnova.com/guy-laramee/","http://www.viralnova.com/guy-laramee/")</f>
        <v>http://www.viralnova.com/guy-laramee/</v>
      </c>
      <c r="B1531" s="5"/>
      <c r="C1531" s="5"/>
      <c r="D1531" s="5"/>
      <c r="E1531" s="5"/>
      <c r="F1531" s="5"/>
    </row>
    <row r="1532">
      <c r="A1532" s="13" t="str">
        <f>HYPERLINK("http://www.viralnova.com/annual-igloo/","http://www.viralnova.com/annual-igloo/")</f>
        <v>http://www.viralnova.com/annual-igloo/</v>
      </c>
      <c r="B1532" s="5"/>
      <c r="C1532" s="5"/>
      <c r="D1532" s="5"/>
      <c r="E1532" s="5"/>
      <c r="F1532" s="5"/>
    </row>
    <row r="1533">
      <c r="A1533" s="13" t="str">
        <f>HYPERLINK("http://www.viralnova.com/what-this-man-and-his-daughter-just-did-to-their-game-room-is-epic-you-have-to-see-this/","http://www.viralnova.com/what-this-man-and-his-daughter-just-did-to-their-game-room-is-epic-you-have-to-see-this/")</f>
        <v>http://www.viralnova.com/what-this-man-and-his-daughter-just-did-to-their-game-room-is-epic-you-have-to-see-this/</v>
      </c>
      <c r="B1533" s="5"/>
      <c r="C1533" s="5"/>
      <c r="D1533" s="5"/>
      <c r="E1533" s="5"/>
      <c r="F1533" s="5"/>
    </row>
    <row r="1534">
      <c r="A1534" s="13" t="str">
        <f>HYPERLINK("http://www.viralnova.com/beaten-into-coma/","http://www.viralnova.com/beaten-into-coma/")</f>
        <v>http://www.viralnova.com/beaten-into-coma/</v>
      </c>
      <c r="B1534" s="5"/>
      <c r="C1534" s="5"/>
      <c r="D1534" s="5"/>
      <c r="E1534" s="5"/>
      <c r="F1534" s="5"/>
    </row>
    <row r="1535">
      <c r="A1535" s="13" t="str">
        <f>HYPERLINK("http://www.viralnova.com/school-bus-home/","http://www.viralnova.com/school-bus-home/")</f>
        <v>http://www.viralnova.com/school-bus-home/</v>
      </c>
      <c r="B1535" s="5"/>
      <c r="C1535" s="5"/>
      <c r="D1535" s="5"/>
      <c r="E1535" s="5"/>
      <c r="F1535" s="5"/>
    </row>
    <row r="1536">
      <c r="A1536" s="13" t="str">
        <f>HYPERLINK("http://www.viralnova.com/photographer-and-handicapped-boy/","http://www.viralnova.com/photographer-and-handicapped-boy/")</f>
        <v>http://www.viralnova.com/photographer-and-handicapped-boy/</v>
      </c>
      <c r="B1536" s="5"/>
      <c r="C1536" s="5"/>
      <c r="D1536" s="5"/>
      <c r="E1536" s="5"/>
      <c r="F1536" s="5"/>
    </row>
    <row r="1537">
      <c r="A1537" s="13" t="str">
        <f>HYPERLINK("http://www.viralnova.com/what-this-pilot-did-after-a-hungry-bear-ripped-his-plane-to-pieces-is-pure-genius-and-frightening/","http://www.viralnova.com/what-this-pilot-did-after-a-hungry-bear-ripped-his-plane-to-pieces-is-pure-genius-and-frightening/")</f>
        <v>http://www.viralnova.com/what-this-pilot-did-after-a-hungry-bear-ripped-his-plane-to-pieces-is-pure-genius-and-frightening/</v>
      </c>
      <c r="B1537" s="5"/>
      <c r="C1537" s="5"/>
      <c r="D1537" s="5"/>
      <c r="E1537" s="5"/>
      <c r="F1537" s="5"/>
    </row>
    <row r="1538">
      <c r="A1538" s="13" t="str">
        <f>HYPERLINK("http://www.viralnova.com/touching-animal-crossing-story/","http://www.viralnova.com/touching-animal-crossing-story/")</f>
        <v>http://www.viralnova.com/touching-animal-crossing-story/</v>
      </c>
      <c r="B1538" s="5"/>
      <c r="C1538" s="5"/>
      <c r="D1538" s="5"/>
      <c r="E1538" s="5"/>
      <c r="F1538" s="5"/>
    </row>
    <row r="1539">
      <c r="A1539" s="13" t="str">
        <f>HYPERLINK("http://www.viralnova.com/adorable-facts/","http://www.viralnova.com/adorable-facts/")</f>
        <v>http://www.viralnova.com/adorable-facts/</v>
      </c>
      <c r="B1539" s="5"/>
      <c r="C1539" s="5"/>
      <c r="D1539" s="5"/>
      <c r="E1539" s="5"/>
      <c r="F1539" s="5"/>
    </row>
    <row r="1540">
      <c r="A1540" s="13" t="str">
        <f>HYPERLINK("http://www.viralnova.com/child-prostitutes/","http://www.viralnova.com/child-prostitutes/")</f>
        <v>http://www.viralnova.com/child-prostitutes/</v>
      </c>
      <c r="B1540" s="5"/>
      <c r="C1540" s="5"/>
      <c r="D1540" s="5"/>
      <c r="E1540" s="5"/>
      <c r="F1540" s="5"/>
    </row>
    <row r="1541">
      <c r="A1541" s="13" t="str">
        <f>HYPERLINK("http://www.viralnova.com/stuck-on-bridge/","http://www.viralnova.com/stuck-on-bridge/")</f>
        <v>http://www.viralnova.com/stuck-on-bridge/</v>
      </c>
      <c r="B1541" s="5"/>
      <c r="C1541" s="5"/>
      <c r="D1541" s="5"/>
      <c r="E1541" s="5"/>
      <c r="F1541" s="5"/>
    </row>
    <row r="1542">
      <c r="A1542" s="13" t="str">
        <f>HYPERLINK("http://www.viralnova.com/knex-machine/","http://www.viralnova.com/knex-machine/")</f>
        <v>http://www.viralnova.com/knex-machine/</v>
      </c>
      <c r="B1542" s="5"/>
      <c r="C1542" s="5"/>
      <c r="D1542" s="5"/>
      <c r="E1542" s="5"/>
      <c r="F1542" s="5"/>
    </row>
    <row r="1543">
      <c r="A1543" s="13" t="str">
        <f>HYPERLINK("http://www.viralnova.com/lioness-saves-lion/","http://www.viralnova.com/lioness-saves-lion/")</f>
        <v>http://www.viralnova.com/lioness-saves-lion/</v>
      </c>
      <c r="B1543" s="5"/>
      <c r="C1543" s="5"/>
      <c r="D1543" s="5"/>
      <c r="E1543" s="5"/>
      <c r="F1543" s="5"/>
    </row>
    <row r="1544">
      <c r="A1544" s="13" t="str">
        <f>HYPERLINK("http://www.viralnova.com/touching-wedding/","http://www.viralnova.com/touching-wedding/")</f>
        <v>http://www.viralnova.com/touching-wedding/</v>
      </c>
      <c r="B1544" s="5"/>
      <c r="C1544" s="5"/>
      <c r="D1544" s="5"/>
      <c r="E1544" s="5"/>
      <c r="F1544" s="5"/>
    </row>
    <row r="1545">
      <c r="A1545" s="13" t="str">
        <f>HYPERLINK("http://www.viralnova.com/big-dogs/","http://www.viralnova.com/big-dogs/")</f>
        <v>http://www.viralnova.com/big-dogs/</v>
      </c>
      <c r="B1545" s="5"/>
      <c r="C1545" s="5"/>
      <c r="D1545" s="5"/>
      <c r="E1545" s="5"/>
      <c r="F1545" s="5"/>
    </row>
    <row r="1546">
      <c r="A1546" s="13" t="str">
        <f>HYPERLINK("http://www.viralnova.com/toy-car-world/","http://www.viralnova.com/toy-car-world/")</f>
        <v>http://www.viralnova.com/toy-car-world/</v>
      </c>
      <c r="B1546" s="5"/>
      <c r="C1546" s="5"/>
      <c r="D1546" s="5"/>
      <c r="E1546" s="5"/>
      <c r="F1546" s="5"/>
    </row>
    <row r="1547">
      <c r="A1547" s="13" t="str">
        <f>HYPERLINK("http://www.viralnova.com/mirror-cabin/","http://www.viralnova.com/mirror-cabin/")</f>
        <v>http://www.viralnova.com/mirror-cabin/</v>
      </c>
      <c r="B1547" s="5"/>
      <c r="C1547" s="5"/>
      <c r="D1547" s="5"/>
      <c r="E1547" s="5"/>
      <c r="F1547" s="5"/>
    </row>
    <row r="1548">
      <c r="A1548" s="13" t="str">
        <f>HYPERLINK("http://www.viralnova.com/restaurant-server-art/","http://www.viralnova.com/restaurant-server-art/")</f>
        <v>http://www.viralnova.com/restaurant-server-art/</v>
      </c>
      <c r="B1548" s="5"/>
      <c r="C1548" s="5"/>
      <c r="D1548" s="5"/>
      <c r="E1548" s="5"/>
      <c r="F1548" s="5"/>
    </row>
    <row r="1549">
      <c r="A1549" s="13" t="str">
        <f>HYPERLINK("http://www.viralnova.com/heart-island/","http://www.viralnova.com/heart-island/")</f>
        <v>http://www.viralnova.com/heart-island/</v>
      </c>
      <c r="B1549" s="5"/>
      <c r="C1549" s="5"/>
      <c r="D1549" s="5"/>
      <c r="E1549" s="5"/>
      <c r="F1549" s="5"/>
    </row>
    <row r="1550">
      <c r="A1550" s="13" t="str">
        <f>HYPERLINK("http://www.viralnova.com/rescued-dog-shrek/","http://www.viralnova.com/rescued-dog-shrek/")</f>
        <v>http://www.viralnova.com/rescued-dog-shrek/</v>
      </c>
      <c r="B1550" s="5"/>
      <c r="C1550" s="5"/>
      <c r="D1550" s="5"/>
      <c r="E1550" s="5"/>
      <c r="F1550" s="5"/>
    </row>
    <row r="1551">
      <c r="A1551" s="13" t="str">
        <f>HYPERLINK("http://www.viralnova.com/lunch-notes/","http://www.viralnova.com/lunch-notes/")</f>
        <v>http://www.viralnova.com/lunch-notes/</v>
      </c>
      <c r="B1551" s="5"/>
      <c r="C1551" s="5"/>
      <c r="D1551" s="5"/>
      <c r="E1551" s="5"/>
      <c r="F1551" s="5"/>
    </row>
    <row r="1552">
      <c r="A1552" s="13" t="str">
        <f>HYPERLINK("http://www.viralnova.com/mother-thief/","http://www.viralnova.com/mother-thief/")</f>
        <v>http://www.viralnova.com/mother-thief/</v>
      </c>
      <c r="B1552" s="5"/>
      <c r="C1552" s="5"/>
      <c r="D1552" s="5"/>
      <c r="E1552" s="5"/>
      <c r="F1552" s="5"/>
    </row>
    <row r="1553">
      <c r="A1553" s="13" t="str">
        <f>HYPERLINK("http://www.viralnova.com/mirror-photos/","http://www.viralnova.com/mirror-photos/")</f>
        <v>http://www.viralnova.com/mirror-photos/</v>
      </c>
      <c r="B1553" s="5"/>
      <c r="C1553" s="5"/>
      <c r="D1553" s="5"/>
      <c r="E1553" s="5"/>
      <c r="F1553" s="5"/>
    </row>
    <row r="1554">
      <c r="A1554" s="13" t="str">
        <f>HYPERLINK("http://www.viralnova.com/lego-house/","http://www.viralnova.com/lego-house/")</f>
        <v>http://www.viralnova.com/lego-house/</v>
      </c>
      <c r="B1554" s="5"/>
      <c r="C1554" s="5"/>
      <c r="D1554" s="5"/>
      <c r="E1554" s="5"/>
      <c r="F1554" s="5"/>
    </row>
    <row r="1555">
      <c r="A1555" s="13" t="str">
        <f>HYPERLINK("http://www.viralnova.com/joseph-dog-abuse/","http://www.viralnova.com/joseph-dog-abuse/")</f>
        <v>http://www.viralnova.com/joseph-dog-abuse/</v>
      </c>
      <c r="B1555" s="5"/>
      <c r="C1555" s="5"/>
      <c r="D1555" s="5"/>
      <c r="E1555" s="5"/>
      <c r="F1555" s="5"/>
    </row>
    <row r="1556">
      <c r="A1556" s="13" t="str">
        <f>HYPERLINK("http://www.viralnova.com/tortured-dog-suspect/","http://www.viralnova.com/tortured-dog-suspect/")</f>
        <v>http://www.viralnova.com/tortured-dog-suspect/</v>
      </c>
      <c r="B1556" s="5"/>
      <c r="C1556" s="5"/>
      <c r="D1556" s="5"/>
      <c r="E1556" s="5"/>
      <c r="F1556" s="5"/>
    </row>
    <row r="1557">
      <c r="A1557" s="13" t="str">
        <f>HYPERLINK("http://www.viralnova.com/19-worst-things/","http://www.viralnova.com/19-worst-things/")</f>
        <v>http://www.viralnova.com/19-worst-things/</v>
      </c>
      <c r="B1557" s="5"/>
      <c r="C1557" s="5"/>
      <c r="D1557" s="5"/>
      <c r="E1557" s="5"/>
      <c r="F1557" s="5"/>
    </row>
    <row r="1558">
      <c r="A1558" s="13" t="str">
        <f>HYPERLINK("http://www.viralnova.com/man-cave/","http://www.viralnova.com/man-cave/")</f>
        <v>http://www.viralnova.com/man-cave/</v>
      </c>
      <c r="B1558" s="5"/>
      <c r="C1558" s="5"/>
      <c r="D1558" s="5"/>
      <c r="E1558" s="5"/>
      <c r="F1558" s="5"/>
    </row>
    <row r="1559">
      <c r="A1559" s="13" t="str">
        <f>HYPERLINK("http://www.viralnova.com/while-this-is-definitely-the-most-horrifying-thing-imaginable-its-also-not-what-you-expect-omg/","http://www.viralnova.com/while-this-is-definitely-the-most-horrifying-thing-imaginable-its-also-not-what-you-expect-omg/")</f>
        <v>http://www.viralnova.com/while-this-is-definitely-the-most-horrifying-thing-imaginable-its-also-not-what-you-expect-omg/</v>
      </c>
      <c r="B1559" s="5"/>
      <c r="C1559" s="5"/>
      <c r="D1559" s="5"/>
      <c r="E1559" s="5"/>
      <c r="F1559" s="5"/>
    </row>
    <row r="1560">
      <c r="A1560" s="13" t="str">
        <f>HYPERLINK("http://www.viralnova.com/no-photoshop-here/","http://www.viralnova.com/no-photoshop-here/")</f>
        <v>http://www.viralnova.com/no-photoshop-here/</v>
      </c>
      <c r="B1560" s="5"/>
      <c r="C1560" s="5"/>
      <c r="D1560" s="5"/>
      <c r="E1560" s="5"/>
      <c r="F1560" s="5"/>
    </row>
    <row r="1561">
      <c r="A1561" s="13" t="str">
        <f>HYPERLINK("http://www.viralnova.com/terrible-dog-abuse/","http://www.viralnova.com/terrible-dog-abuse/")</f>
        <v>http://www.viralnova.com/terrible-dog-abuse/</v>
      </c>
      <c r="B1561" s="5"/>
      <c r="C1561" s="5"/>
      <c r="D1561" s="5"/>
      <c r="E1561" s="5"/>
      <c r="F1561" s="5"/>
    </row>
    <row r="1562">
      <c r="A1562" s="13" t="str">
        <f>HYPERLINK("http://www.viralnova.com/maggies-cafe/","http://www.viralnova.com/maggies-cafe/")</f>
        <v>http://www.viralnova.com/maggies-cafe/</v>
      </c>
      <c r="B1562" s="5"/>
      <c r="C1562" s="5"/>
      <c r="D1562" s="5"/>
      <c r="E1562" s="5"/>
      <c r="F1562" s="5"/>
    </row>
    <row r="1563">
      <c r="A1563" s="13" t="str">
        <f>HYPERLINK("http://www.viralnova.com/dog-at-mass/","http://www.viralnova.com/dog-at-mass/")</f>
        <v>http://www.viralnova.com/dog-at-mass/</v>
      </c>
      <c r="B1563" s="5"/>
      <c r="C1563" s="5"/>
      <c r="D1563" s="5"/>
      <c r="E1563" s="5"/>
      <c r="F1563" s="5"/>
    </row>
    <row r="1564">
      <c r="A1564" s="13" t="str">
        <f>HYPERLINK("http://www.viralnova.com/why-this-girl-has-a-box-of-heads-is-even-more-disturbing-than-it-looks/","http://www.viralnova.com/why-this-girl-has-a-box-of-heads-is-even-more-disturbing-than-it-looks/")</f>
        <v>http://www.viralnova.com/why-this-girl-has-a-box-of-heads-is-even-more-disturbing-than-it-looks/</v>
      </c>
      <c r="B1564" s="5"/>
      <c r="C1564" s="5"/>
      <c r="D1564" s="5"/>
      <c r="E1564" s="5"/>
      <c r="F1564" s="5"/>
    </row>
    <row r="1565">
      <c r="A1565" s="13" t="str">
        <f>HYPERLINK("http://www.viralnova.com/inspirational-photo-egypt/","http://www.viralnova.com/inspirational-photo-egypt/")</f>
        <v>http://www.viralnova.com/inspirational-photo-egypt/</v>
      </c>
      <c r="B1565" s="5"/>
      <c r="C1565" s="5"/>
      <c r="D1565" s="5"/>
      <c r="E1565" s="5"/>
      <c r="F1565" s="5"/>
    </row>
    <row r="1566">
      <c r="A1566" s="13" t="str">
        <f>HYPERLINK("http://www.viralnova.com/woman-is-reunited-with-fiance/","http://www.viralnova.com/woman-is-reunited-with-fiance/")</f>
        <v>http://www.viralnova.com/woman-is-reunited-with-fiance/</v>
      </c>
      <c r="B1566" s="5"/>
      <c r="C1566" s="5"/>
      <c r="D1566" s="5"/>
      <c r="E1566" s="5"/>
      <c r="F1566" s="5"/>
    </row>
    <row r="1567">
      <c r="A1567" s="13" t="str">
        <f>HYPERLINK("http://www.viralnova.com/woman-saves-a-dog-from-her-owner-who-threatened-to-shoot-him/","http://www.viralnova.com/woman-saves-a-dog-from-her-owner-who-threatened-to-shoot-him/")</f>
        <v>http://www.viralnova.com/woman-saves-a-dog-from-her-owner-who-threatened-to-shoot-him/</v>
      </c>
      <c r="B1567" s="5"/>
      <c r="C1567" s="5"/>
      <c r="D1567" s="5"/>
      <c r="E1567" s="5"/>
      <c r="F1567" s="5"/>
    </row>
    <row r="1568">
      <c r="A1568" s="13" t="str">
        <f>HYPERLINK("http://www.viralnova.com/orphaned-squirrels-save/","http://www.viralnova.com/orphaned-squirrels-save/")</f>
        <v>http://www.viralnova.com/orphaned-squirrels-save/</v>
      </c>
      <c r="B1568" s="5"/>
      <c r="C1568" s="5"/>
      <c r="D1568" s="5"/>
      <c r="E1568" s="5"/>
      <c r="F1568" s="5"/>
    </row>
    <row r="1569">
      <c r="A1569" s="13" t="str">
        <f>HYPERLINK("http://www.viralnova.com/van-gogh-puppy/","http://www.viralnova.com/van-gogh-puppy/")</f>
        <v>http://www.viralnova.com/van-gogh-puppy/</v>
      </c>
      <c r="B1569" s="5"/>
      <c r="C1569" s="5"/>
      <c r="D1569" s="5"/>
      <c r="E1569" s="5"/>
      <c r="F1569" s="5"/>
    </row>
    <row r="1570">
      <c r="A1570" s="13" t="str">
        <f>HYPERLINK("http://www.viralnova.com/luckiest-man-alive/","http://www.viralnova.com/luckiest-man-alive/")</f>
        <v>http://www.viralnova.com/luckiest-man-alive/</v>
      </c>
      <c r="B1570" s="5"/>
      <c r="C1570" s="5"/>
      <c r="D1570" s="5"/>
      <c r="E1570" s="5"/>
      <c r="F1570" s="5"/>
    </row>
    <row r="1571">
      <c r="A1571" s="13" t="str">
        <f>HYPERLINK("http://www.viralnova.com/worlds-worst-dad/","http://www.viralnova.com/worlds-worst-dad/")</f>
        <v>http://www.viralnova.com/worlds-worst-dad/</v>
      </c>
      <c r="B1571" s="5"/>
      <c r="C1571" s="5"/>
      <c r="D1571" s="5"/>
      <c r="E1571" s="5"/>
      <c r="F1571" s="5"/>
    </row>
    <row r="1572">
      <c r="A1572" s="13" t="str">
        <f>HYPERLINK("http://www.viralnova.com/wow-this-little-town-went-all-out-for-christmas-wait-what-look-a-little-closer/","http://www.viralnova.com/wow-this-little-town-went-all-out-for-christmas-wait-what-look-a-little-closer/")</f>
        <v>http://www.viralnova.com/wow-this-little-town-went-all-out-for-christmas-wait-what-look-a-little-closer/</v>
      </c>
      <c r="B1572" s="5"/>
      <c r="C1572" s="5"/>
      <c r="D1572" s="5"/>
      <c r="E1572" s="5"/>
      <c r="F1572" s="5"/>
    </row>
    <row r="1573">
      <c r="A1573" s="13" t="str">
        <f>HYPERLINK("http://www.viralnova.com/preaches-eating-grass/","http://www.viralnova.com/preaches-eating-grass/")</f>
        <v>http://www.viralnova.com/preaches-eating-grass/</v>
      </c>
      <c r="B1573" s="5"/>
      <c r="C1573" s="5"/>
      <c r="D1573" s="5"/>
      <c r="E1573" s="5"/>
      <c r="F1573" s="5"/>
    </row>
    <row r="1574">
      <c r="A1574" s="13" t="str">
        <f>HYPERLINK("http://www.viralnova.com/boy-chained-up/","http://www.viralnova.com/boy-chained-up/")</f>
        <v>http://www.viralnova.com/boy-chained-up/</v>
      </c>
      <c r="B1574" s="5"/>
      <c r="C1574" s="5"/>
      <c r="D1574" s="5"/>
      <c r="E1574" s="5"/>
      <c r="F1574" s="5"/>
    </row>
    <row r="1575">
      <c r="A1575" s="13" t="str">
        <f>HYPERLINK("http://www.viralnova.com/i-seriously-have-no-idea-how-a-man-did-this-with-just-cardboard-and-box-cutters-unbelievable/","http://www.viralnova.com/i-seriously-have-no-idea-how-a-man-did-this-with-just-cardboard-and-box-cutters-unbelievable/")</f>
        <v>http://www.viralnova.com/i-seriously-have-no-idea-how-a-man-did-this-with-just-cardboard-and-box-cutters-unbelievable/</v>
      </c>
      <c r="B1575" s="5"/>
      <c r="C1575" s="5"/>
      <c r="D1575" s="5"/>
      <c r="E1575" s="5"/>
      <c r="F1575" s="5"/>
    </row>
    <row r="1576">
      <c r="A1576" s="13" t="str">
        <f>HYPERLINK("http://www.viralnova.com/firefighter-room/","http://www.viralnova.com/firefighter-room/")</f>
        <v>http://www.viralnova.com/firefighter-room/</v>
      </c>
      <c r="B1576" s="5"/>
      <c r="C1576" s="5"/>
      <c r="D1576" s="5"/>
      <c r="E1576" s="5"/>
      <c r="F1576" s="5"/>
    </row>
    <row r="1577">
      <c r="A1577" s="13" t="str">
        <f>HYPERLINK("http://www.viralnova.com/forced-to-eat/","http://www.viralnova.com/forced-to-eat/")</f>
        <v>http://www.viralnova.com/forced-to-eat/</v>
      </c>
      <c r="B1577" s="5"/>
      <c r="C1577" s="5"/>
      <c r="D1577" s="5"/>
      <c r="E1577" s="5"/>
      <c r="F1577" s="5"/>
    </row>
    <row r="1578">
      <c r="A1578" s="13" t="str">
        <f>HYPERLINK("http://www.viralnova.com/lego-house-model/","http://www.viralnova.com/lego-house-model/")</f>
        <v>http://www.viralnova.com/lego-house-model/</v>
      </c>
      <c r="B1578" s="5"/>
      <c r="C1578" s="5"/>
      <c r="D1578" s="5"/>
      <c r="E1578" s="5"/>
      <c r="F1578" s="5"/>
    </row>
    <row r="1579">
      <c r="A1579" s="13" t="str">
        <f>HYPERLINK("http://www.viralnova.com/packing-tape-art/","http://www.viralnova.com/packing-tape-art/")</f>
        <v>http://www.viralnova.com/packing-tape-art/</v>
      </c>
      <c r="B1579" s="5"/>
      <c r="C1579" s="5"/>
      <c r="D1579" s="5"/>
      <c r="E1579" s="5"/>
      <c r="F1579" s="5"/>
    </row>
    <row r="1580">
      <c r="A1580" s="13" t="str">
        <f>HYPERLINK("http://www.viralnova.com/underground-tunnels-vietnam/","http://www.viralnova.com/underground-tunnels-vietnam/")</f>
        <v>http://www.viralnova.com/underground-tunnels-vietnam/</v>
      </c>
      <c r="B1580" s="5"/>
      <c r="C1580" s="5"/>
      <c r="D1580" s="5"/>
      <c r="E1580" s="5"/>
      <c r="F1580" s="5"/>
    </row>
    <row r="1581">
      <c r="A1581" s="13" t="str">
        <f>HYPERLINK("http://www.viralnova.com/scooter-jesus/","http://www.viralnova.com/scooter-jesus/")</f>
        <v>http://www.viralnova.com/scooter-jesus/</v>
      </c>
      <c r="B1581" s="5"/>
      <c r="C1581" s="5"/>
      <c r="D1581" s="5"/>
      <c r="E1581" s="5"/>
      <c r="F1581" s="5"/>
    </row>
    <row r="1582">
      <c r="A1582" s="13" t="str">
        <f>HYPERLINK("http://www.viralnova.com/faces-in-things/","http://www.viralnova.com/faces-in-things/")</f>
        <v>http://www.viralnova.com/faces-in-things/</v>
      </c>
      <c r="B1582" s="5"/>
      <c r="C1582" s="5"/>
      <c r="D1582" s="5"/>
      <c r="E1582" s="5"/>
      <c r="F1582" s="5"/>
    </row>
    <row r="1583">
      <c r="A1583" s="13" t="str">
        <f>HYPERLINK("http://www.viralnova.com/real-cabbage-patch-kid/","http://www.viralnova.com/real-cabbage-patch-kid/")</f>
        <v>http://www.viralnova.com/real-cabbage-patch-kid/</v>
      </c>
      <c r="B1583" s="5"/>
      <c r="C1583" s="5"/>
      <c r="D1583" s="5"/>
      <c r="E1583" s="5"/>
      <c r="F1583" s="5"/>
    </row>
    <row r="1584">
      <c r="A1584" s="13" t="str">
        <f>HYPERLINK("http://www.viralnova.com/buttons-the-orphaned-beaver/","http://www.viralnova.com/buttons-the-orphaned-beaver/")</f>
        <v>http://www.viralnova.com/buttons-the-orphaned-beaver/</v>
      </c>
      <c r="B1584" s="5"/>
      <c r="C1584" s="5"/>
      <c r="D1584" s="5"/>
      <c r="E1584" s="5"/>
      <c r="F1584" s="5"/>
    </row>
    <row r="1585">
      <c r="A1585" s="13" t="str">
        <f>HYPERLINK("http://www.viralnova.com/great-dane-girl/","http://www.viralnova.com/great-dane-girl/")</f>
        <v>http://www.viralnova.com/great-dane-girl/</v>
      </c>
      <c r="B1585" s="5"/>
      <c r="C1585" s="5"/>
      <c r="D1585" s="5"/>
      <c r="E1585" s="5"/>
      <c r="F1585" s="5"/>
    </row>
    <row r="1586">
      <c r="A1586" s="13" t="str">
        <f>HYPERLINK("http://www.viralnova.com/insane-toilet/","http://www.viralnova.com/insane-toilet/")</f>
        <v>http://www.viralnova.com/insane-toilet/</v>
      </c>
      <c r="B1586" s="5"/>
      <c r="C1586" s="5"/>
      <c r="D1586" s="5"/>
      <c r="E1586" s="5"/>
      <c r="F1586" s="5"/>
    </row>
    <row r="1587">
      <c r="A1587" s="13" t="str">
        <f>HYPERLINK("http://www.viralnova.com/time-traveling-photographer/","http://www.viralnova.com/time-traveling-photographer/")</f>
        <v>http://www.viralnova.com/time-traveling-photographer/</v>
      </c>
      <c r="B1587" s="5"/>
      <c r="C1587" s="5"/>
      <c r="D1587" s="5"/>
      <c r="E1587" s="5"/>
      <c r="F1587" s="5"/>
    </row>
    <row r="1588">
      <c r="A1588" s="13" t="str">
        <f>HYPERLINK("http://www.viralnova.com/paper-chameleon-cabin/","http://www.viralnova.com/paper-chameleon-cabin/")</f>
        <v>http://www.viralnova.com/paper-chameleon-cabin/</v>
      </c>
      <c r="B1588" s="5"/>
      <c r="C1588" s="5"/>
      <c r="D1588" s="5"/>
      <c r="E1588" s="5"/>
      <c r="F1588" s="5"/>
    </row>
    <row r="1589">
      <c r="A1589" s="13" t="str">
        <f>HYPERLINK("http://www.viralnova.com/this-mans-ability-to-blend-in-will-blow-your-mind-and-maybe-scare-you-a-little/","http://www.viralnova.com/this-mans-ability-to-blend-in-will-blow-your-mind-and-maybe-scare-you-a-little/")</f>
        <v>http://www.viralnova.com/this-mans-ability-to-blend-in-will-blow-your-mind-and-maybe-scare-you-a-little/</v>
      </c>
      <c r="B1589" s="5"/>
      <c r="C1589" s="5"/>
      <c r="D1589" s="5"/>
      <c r="E1589" s="5"/>
      <c r="F1589" s="5"/>
    </row>
    <row r="1590">
      <c r="A1590" s="13" t="str">
        <f>HYPERLINK("http://www.viralnova.com/volcanic-island/","http://www.viralnova.com/volcanic-island/")</f>
        <v>http://www.viralnova.com/volcanic-island/</v>
      </c>
      <c r="B1590" s="5"/>
      <c r="C1590" s="5"/>
      <c r="D1590" s="5"/>
      <c r="E1590" s="5"/>
      <c r="F1590" s="5"/>
    </row>
    <row r="1591">
      <c r="A1591" s="13" t="str">
        <f>HYPERLINK("http://www.viralnova.com/stepfather-throws-acid/","http://www.viralnova.com/stepfather-throws-acid/")</f>
        <v>http://www.viralnova.com/stepfather-throws-acid/</v>
      </c>
      <c r="B1591" s="5"/>
      <c r="C1591" s="5"/>
      <c r="D1591" s="5"/>
      <c r="E1591" s="5"/>
      <c r="F1591" s="5"/>
    </row>
    <row r="1592">
      <c r="A1592" s="13" t="str">
        <f>HYPERLINK("http://www.viralnova.com/camouflaged-animals/","http://www.viralnova.com/camouflaged-animals/")</f>
        <v>http://www.viralnova.com/camouflaged-animals/</v>
      </c>
      <c r="B1592" s="5"/>
      <c r="C1592" s="5"/>
      <c r="D1592" s="5"/>
      <c r="E1592" s="5"/>
      <c r="F1592" s="5"/>
    </row>
    <row r="1593">
      <c r="A1593" s="13" t="str">
        <f>HYPERLINK("http://www.viralnova.com/new-york-crime-scene/","http://www.viralnova.com/new-york-crime-scene/")</f>
        <v>http://www.viralnova.com/new-york-crime-scene/</v>
      </c>
      <c r="B1593" s="5"/>
      <c r="C1593" s="5"/>
      <c r="D1593" s="5"/>
      <c r="E1593" s="5"/>
      <c r="F1593" s="5"/>
    </row>
    <row r="1594">
      <c r="A1594" s="13" t="str">
        <f>HYPERLINK("http://www.viralnova.com/home-office-mountains/","http://www.viralnova.com/home-office-mountains/")</f>
        <v>http://www.viralnova.com/home-office-mountains/</v>
      </c>
      <c r="B1594" s="5"/>
      <c r="C1594" s="5"/>
      <c r="D1594" s="5"/>
      <c r="E1594" s="5"/>
      <c r="F1594" s="5"/>
    </row>
    <row r="1595">
      <c r="A1595" s="13" t="str">
        <f>HYPERLINK("http://www.viralnova.com/unique-obituary/","http://www.viralnova.com/unique-obituary/")</f>
        <v>http://www.viralnova.com/unique-obituary/</v>
      </c>
      <c r="B1595" s="5"/>
      <c r="C1595" s="5"/>
      <c r="D1595" s="5"/>
      <c r="E1595" s="5"/>
      <c r="F1595" s="5"/>
    </row>
    <row r="1596">
      <c r="A1596" s="13" t="str">
        <f>HYPERLINK("http://www.viralnova.com/woman-and-cat/","http://www.viralnova.com/woman-and-cat/")</f>
        <v>http://www.viralnova.com/woman-and-cat/</v>
      </c>
      <c r="B1596" s="5"/>
      <c r="C1596" s="5"/>
      <c r="D1596" s="5"/>
      <c r="E1596" s="5"/>
      <c r="F1596" s="5"/>
    </row>
    <row r="1597">
      <c r="A1597" s="13" t="str">
        <f>HYPERLINK("http://www.viralnova.com/gorilla-hospital/","http://www.viralnova.com/gorilla-hospital/")</f>
        <v>http://www.viralnova.com/gorilla-hospital/</v>
      </c>
      <c r="B1597" s="5"/>
      <c r="C1597" s="5"/>
      <c r="D1597" s="5"/>
      <c r="E1597" s="5"/>
      <c r="F1597" s="5"/>
    </row>
    <row r="1598">
      <c r="A1598" s="13" t="str">
        <f>HYPERLINK("http://www.viralnova.com/luxton-brothers-photos/","http://www.viralnova.com/luxton-brothers-photos/")</f>
        <v>http://www.viralnova.com/luxton-brothers-photos/</v>
      </c>
      <c r="B1598" s="5"/>
      <c r="C1598" s="5"/>
      <c r="D1598" s="5"/>
      <c r="E1598" s="5"/>
      <c r="F1598" s="5"/>
    </row>
    <row r="1599">
      <c r="A1599" s="13" t="str">
        <f>HYPERLINK("http://www.viralnova.com/lioness-hugs/","http://www.viralnova.com/lioness-hugs/")</f>
        <v>http://www.viralnova.com/lioness-hugs/</v>
      </c>
      <c r="B1599" s="5"/>
      <c r="C1599" s="5"/>
      <c r="D1599" s="5"/>
      <c r="E1599" s="5"/>
      <c r="F1599" s="5"/>
    </row>
    <row r="1600">
      <c r="A1600" s="13" t="str">
        <f>HYPERLINK("http://www.viralnova.com/young-black-man-shot/","http://www.viralnova.com/young-black-man-shot/")</f>
        <v>http://www.viralnova.com/young-black-man-shot/</v>
      </c>
      <c r="B1600" s="5"/>
      <c r="C1600" s="5"/>
      <c r="D1600" s="5"/>
      <c r="E1600" s="5"/>
      <c r="F1600" s="5"/>
    </row>
    <row r="1601">
      <c r="A1601" s="13" t="str">
        <f>HYPERLINK("http://www.upworthy.com/tvs-dirty-little-secret","http://www.upworthy.com/tvs-dirty-little-secret")</f>
        <v>http://www.upworthy.com/tvs-dirty-little-secret</v>
      </c>
      <c r="B1601" s="5"/>
      <c r="C1601" s="5"/>
      <c r="D1601" s="5"/>
      <c r="E1601" s="5"/>
      <c r="F1601" s="5"/>
    </row>
    <row r="1602">
      <c r="A1602" s="13" t="str">
        <f>HYPERLINK("http://www.upworthy.com/all-7-billion/page/3","http://www.upworthy.com/all-7-billion/page/3")</f>
        <v>http://www.upworthy.com/all-7-billion/page/3</v>
      </c>
      <c r="B1602" s="5"/>
      <c r="C1602" s="5"/>
      <c r="D1602" s="5"/>
      <c r="E1602" s="5"/>
      <c r="F1602" s="5"/>
    </row>
    <row r="1603">
      <c r="A1603" s="13" t="str">
        <f>HYPERLINK("http://www.upworthy.com/the-truth-about-angry-feminists","http://www.upworthy.com/the-truth-about-angry-feminists")</f>
        <v>http://www.upworthy.com/the-truth-about-angry-feminists</v>
      </c>
      <c r="B1603" s="5"/>
      <c r="C1603" s="5"/>
      <c r="D1603" s="5"/>
      <c r="E1603" s="5"/>
      <c r="F1603" s="5"/>
    </row>
    <row r="1604">
      <c r="A1604" s="13" t="str">
        <f>HYPERLINK("https://www.upworthy.com/all-7-billion/page/2","https://www.upworthy.com/all-7-billion/page/2")</f>
        <v>https://www.upworthy.com/all-7-billion/page/2</v>
      </c>
      <c r="B1604" s="5"/>
      <c r="C1604" s="5"/>
      <c r="D1604" s="5"/>
      <c r="E1604" s="5"/>
      <c r="F1604" s="5"/>
    </row>
    <row r="1605">
      <c r="A1605" s="13" t="str">
        <f>HYPERLINK("http://www.upworthy.com/the-most-astounding-fact-ever","http://www.upworthy.com/the-most-astounding-fact-ever")</f>
        <v>http://www.upworthy.com/the-most-astounding-fact-ever</v>
      </c>
      <c r="B1605" s="5"/>
      <c r="C1605" s="5"/>
      <c r="D1605" s="5"/>
      <c r="E1605" s="5"/>
      <c r="F1605" s="5"/>
    </row>
    <row r="1606">
      <c r="A1606" s="13" t="str">
        <f>HYPERLINK("http://www.upworthy.com/move-over-barbie-youre-obsolete","http://www.upworthy.com/move-over-barbie-youre-obsolete")</f>
        <v>http://www.upworthy.com/move-over-barbie-youre-obsolete</v>
      </c>
      <c r="B1606" s="5"/>
      <c r="C1606" s="5"/>
      <c r="D1606" s="5"/>
      <c r="E1606" s="5"/>
      <c r="F1606" s="5"/>
    </row>
    <row r="1607">
      <c r="A1607" s="13" t="str">
        <f>HYPERLINK("http://www.upworthy.com/afghanistan-up-close-and-videoed","http://www.upworthy.com/afghanistan-up-close-and-videoed")</f>
        <v>http://www.upworthy.com/afghanistan-up-close-and-videoed</v>
      </c>
      <c r="B1607" s="5"/>
      <c r="C1607" s="5"/>
      <c r="D1607" s="5"/>
      <c r="E1607" s="5"/>
      <c r="F1607" s="5"/>
    </row>
    <row r="1608">
      <c r="A1608" s="13" t="str">
        <f>HYPERLINK("http://www.upworthy.com/dancing-panda-taunts-riot-police","http://www.upworthy.com/dancing-panda-taunts-riot-police")</f>
        <v>http://www.upworthy.com/dancing-panda-taunts-riot-police</v>
      </c>
      <c r="B1608" s="5"/>
      <c r="C1608" s="5"/>
      <c r="D1608" s="5"/>
      <c r="E1608" s="5"/>
      <c r="F1608" s="5"/>
    </row>
    <row r="1609">
      <c r="A1609" s="13" t="str">
        <f>HYPERLINK("http://www.upworthy.com/how-congress-screws-the-president","http://www.upworthy.com/how-congress-screws-the-president")</f>
        <v>http://www.upworthy.com/how-congress-screws-the-president</v>
      </c>
      <c r="B1609" s="5"/>
      <c r="C1609" s="5"/>
      <c r="D1609" s="5"/>
      <c r="E1609" s="5"/>
      <c r="F1609" s="5"/>
    </row>
    <row r="1610">
      <c r="A1610" s="13" t="str">
        <f>HYPERLINK("http://www.upworthy.com/best-jfk-quote-for-liberals","http://www.upworthy.com/best-jfk-quote-for-liberals")</f>
        <v>http://www.upworthy.com/best-jfk-quote-for-liberals</v>
      </c>
      <c r="B1610" s="5"/>
      <c r="C1610" s="5"/>
      <c r="D1610" s="5"/>
      <c r="E1610" s="5"/>
      <c r="F1610" s="5"/>
    </row>
    <row r="1611">
      <c r="A1611" s="13" t="str">
        <f>HYPERLINK("http://www.upworthy.com/gender-equality-beyonce-calls-bullsht","http://www.upworthy.com/gender-equality-beyonce-calls-bullsht")</f>
        <v>http://www.upworthy.com/gender-equality-beyonce-calls-bullsht</v>
      </c>
      <c r="B1611" s="5"/>
      <c r="C1611" s="5"/>
      <c r="D1611" s="5"/>
      <c r="E1611" s="5"/>
      <c r="F1611" s="5"/>
    </row>
    <row r="1612">
      <c r="A1612" s="13" t="str">
        <f>HYPERLINK("http://www.upworthy.com/congrats-republicans-you-built-that","http://www.upworthy.com/congrats-republicans-you-built-that")</f>
        <v>http://www.upworthy.com/congrats-republicans-you-built-that</v>
      </c>
      <c r="B1612" s="5"/>
      <c r="C1612" s="5"/>
      <c r="D1612" s="5"/>
      <c r="E1612" s="5"/>
      <c r="F1612" s="5"/>
    </row>
    <row r="1613">
      <c r="A1613" s="13" t="str">
        <f>HYPERLINK("http://www.upworthy.com/the-case-for-legalizing-drugs","http://www.upworthy.com/the-case-for-legalizing-drugs")</f>
        <v>http://www.upworthy.com/the-case-for-legalizing-drugs</v>
      </c>
      <c r="B1613" s="5"/>
      <c r="C1613" s="5"/>
      <c r="D1613" s="5"/>
      <c r="E1613" s="5"/>
      <c r="F1613" s="5"/>
    </row>
    <row r="1614">
      <c r="A1614" s="13" t="str">
        <f>HYPERLINK("http://www.upworthy.com/serial-killer-goes-after-cancer","http://www.upworthy.com/serial-killer-goes-after-cancer")</f>
        <v>http://www.upworthy.com/serial-killer-goes-after-cancer</v>
      </c>
      <c r="B1614" s="5"/>
      <c r="C1614" s="5"/>
      <c r="D1614" s="5"/>
      <c r="E1614" s="5"/>
      <c r="F1614" s="5"/>
    </row>
    <row r="1615">
      <c r="A1615" s="13" t="str">
        <f>HYPERLINK("http://www.upworthy.com/what-the-frack-is-fracking","http://www.upworthy.com/what-the-frack-is-fracking")</f>
        <v>http://www.upworthy.com/what-the-frack-is-fracking</v>
      </c>
      <c r="B1615" s="5"/>
      <c r="C1615" s="5"/>
      <c r="D1615" s="5"/>
      <c r="E1615" s="5"/>
      <c r="F1615" s="5"/>
    </row>
    <row r="1616">
      <c r="A1616" s="13" t="str">
        <f>HYPERLINK("http://www.upworthy.com/the-revolution-will-be-animated","http://www.upworthy.com/the-revolution-will-be-animated")</f>
        <v>http://www.upworthy.com/the-revolution-will-be-animated</v>
      </c>
      <c r="B1616" s="5"/>
      <c r="C1616" s="5"/>
      <c r="D1616" s="5"/>
      <c r="E1616" s="5"/>
      <c r="F1616" s="5"/>
    </row>
    <row r="1617">
      <c r="A1617" s="13" t="str">
        <f>HYPERLINK("http://blog.upworthy.com/page/2","http://blog.upworthy.com/page/2")</f>
        <v>http://blog.upworthy.com/page/2</v>
      </c>
      <c r="B1617" s="5"/>
      <c r="C1617" s="5"/>
      <c r="D1617" s="5"/>
      <c r="E1617" s="5"/>
      <c r="F1617" s="5"/>
    </row>
    <row r="1618">
      <c r="A1618" s="13" t="str">
        <f>HYPERLINK("http://www.upworthy.com/do-you-miss-the-meaning","http://www.upworthy.com/do-you-miss-the-meaning")</f>
        <v>http://www.upworthy.com/do-you-miss-the-meaning</v>
      </c>
      <c r="B1618" s="5"/>
      <c r="C1618" s="5"/>
      <c r="D1618" s="5"/>
      <c r="E1618" s="5"/>
      <c r="F1618" s="5"/>
    </row>
    <row r="1619">
      <c r="A1619" s="13" t="str">
        <f>HYPERLINK("http://blog.upworthy.com/page/3","http://blog.upworthy.com/page/3")</f>
        <v>http://blog.upworthy.com/page/3</v>
      </c>
      <c r="B1619" s="5"/>
      <c r="C1619" s="5"/>
      <c r="D1619" s="5"/>
      <c r="E1619" s="5"/>
      <c r="F1619" s="5"/>
    </row>
    <row r="1620">
      <c r="A1620" s="13" t="str">
        <f>HYPERLINK("http://www.upworthy.com/why-i-religiously-believe-in-science","http://www.upworthy.com/why-i-religiously-believe-in-science")</f>
        <v>http://www.upworthy.com/why-i-religiously-believe-in-science</v>
      </c>
      <c r="B1620" s="5"/>
      <c r="C1620" s="5"/>
      <c r="D1620" s="5"/>
      <c r="E1620" s="5"/>
      <c r="F1620" s="5"/>
    </row>
    <row r="1621">
      <c r="A1621" s="13" t="str">
        <f>HYPERLINK("http://www.upworthy.com/donald-trump-has-pissed-off-scotland","http://www.upworthy.com/donald-trump-has-pissed-off-scotland")</f>
        <v>http://www.upworthy.com/donald-trump-has-pissed-off-scotland</v>
      </c>
      <c r="B1621" s="5"/>
      <c r="C1621" s="5"/>
      <c r="D1621" s="5"/>
      <c r="E1621" s="5"/>
      <c r="F1621" s="5"/>
    </row>
    <row r="1622">
      <c r="A1622" s="13" t="str">
        <f>HYPERLINK("http://www.upworthy.com/memorial-day-isnt-just-for-humans","http://www.upworthy.com/memorial-day-isnt-just-for-humans")</f>
        <v>http://www.upworthy.com/memorial-day-isnt-just-for-humans</v>
      </c>
      <c r="B1622" s="5"/>
      <c r="C1622" s="5"/>
      <c r="D1622" s="5"/>
      <c r="E1622" s="5"/>
      <c r="F1622" s="5"/>
    </row>
    <row r="1623">
      <c r="A1623" s="13" t="str">
        <f>HYPERLINK("http://www.upworthy.com/arent-all-marriages-kind-of-gay","http://www.upworthy.com/arent-all-marriages-kind-of-gay")</f>
        <v>http://www.upworthy.com/arent-all-marriages-kind-of-gay</v>
      </c>
      <c r="B1623" s="5"/>
      <c r="C1623" s="5"/>
      <c r="D1623" s="5"/>
      <c r="E1623" s="5"/>
      <c r="F1623" s="5"/>
    </row>
    <row r="1624">
      <c r="A1624" s="13" t="str">
        <f>HYPERLINK("http://www.upworthy.com/the-greatest-love-story-ever-animated","http://www.upworthy.com/the-greatest-love-story-ever-animated")</f>
        <v>http://www.upworthy.com/the-greatest-love-story-ever-animated</v>
      </c>
      <c r="B1624" s="5"/>
      <c r="C1624" s="5"/>
      <c r="D1624" s="5"/>
      <c r="E1624" s="5"/>
      <c r="F1624" s="5"/>
    </row>
    <row r="1625">
      <c r="A1625" s="13" t="str">
        <f>HYPERLINK("http://www.upworthy.com/the-simplest-explanation-of-obamacare-ever","http://www.upworthy.com/the-simplest-explanation-of-obamacare-ever")</f>
        <v>http://www.upworthy.com/the-simplest-explanation-of-obamacare-ever</v>
      </c>
      <c r="B1625" s="5"/>
      <c r="C1625" s="5"/>
      <c r="D1625" s="5"/>
      <c r="E1625" s="5"/>
      <c r="F1625" s="5"/>
    </row>
    <row r="1626">
      <c r="A1626" s="13" t="str">
        <f>HYPERLINK("http://www.upworthy.com/puedes-hablar-el-lenguaje-del-amor","http://www.upworthy.com/puedes-hablar-el-lenguaje-del-amor")</f>
        <v>http://www.upworthy.com/puedes-hablar-el-lenguaje-del-amor</v>
      </c>
      <c r="B1626" s="5"/>
      <c r="C1626" s="5"/>
      <c r="D1626" s="5"/>
      <c r="E1626" s="5"/>
      <c r="F1626" s="5"/>
    </row>
    <row r="1627">
      <c r="A1627" s="13" t="str">
        <f>HYPERLINK("http://www.upworthy.com/why-youre-lucky-that-youre-white","http://www.upworthy.com/why-youre-lucky-that-youre-white")</f>
        <v>http://www.upworthy.com/why-youre-lucky-that-youre-white</v>
      </c>
      <c r="B1627" s="5"/>
      <c r="C1627" s="5"/>
      <c r="D1627" s="5"/>
      <c r="E1627" s="5"/>
      <c r="F1627" s="5"/>
    </row>
    <row r="1628">
      <c r="A1628" s="13" t="str">
        <f>HYPERLINK("http://www.upworthy.com/millennials-arent-hypocrites-theyre-just-broke","http://www.upworthy.com/millennials-arent-hypocrites-theyre-just-broke")</f>
        <v>http://www.upworthy.com/millennials-arent-hypocrites-theyre-just-broke</v>
      </c>
      <c r="B1628" s="5"/>
      <c r="C1628" s="5"/>
      <c r="D1628" s="5"/>
      <c r="E1628" s="5"/>
      <c r="F1628" s="5"/>
    </row>
    <row r="1629">
      <c r="A1629" s="13" t="str">
        <f>HYPERLINK("http://www.upworthy.com/identical-citizenship-identical-dna-different-rights","http://www.upworthy.com/identical-citizenship-identical-dna-different-rights")</f>
        <v>http://www.upworthy.com/identical-citizenship-identical-dna-different-rights</v>
      </c>
      <c r="B1629" s="5"/>
      <c r="C1629" s="5"/>
      <c r="D1629" s="5"/>
      <c r="E1629" s="5"/>
      <c r="F1629" s="5"/>
    </row>
    <row r="1630">
      <c r="A1630" s="13" t="str">
        <f>HYPERLINK("http://www.upworthy.com/why-your-democracy-is-failing-you","http://www.upworthy.com/why-your-democracy-is-failing-you")</f>
        <v>http://www.upworthy.com/why-your-democracy-is-failing-you</v>
      </c>
      <c r="B1630" s="5"/>
      <c r="C1630" s="5"/>
      <c r="D1630" s="5"/>
      <c r="E1630" s="5"/>
      <c r="F1630" s="5"/>
    </row>
    <row r="1631">
      <c r="A1631" s="13" t="str">
        <f>HYPERLINK("http://www.upworthy.com/how-lobbyists-literally-run-the-country","http://www.upworthy.com/how-lobbyists-literally-run-the-country")</f>
        <v>http://www.upworthy.com/how-lobbyists-literally-run-the-country</v>
      </c>
      <c r="B1631" s="5"/>
      <c r="C1631" s="5"/>
      <c r="D1631" s="5"/>
      <c r="E1631" s="5"/>
      <c r="F1631" s="5"/>
    </row>
    <row r="1632">
      <c r="A1632" s="13" t="str">
        <f>HYPERLINK("http://www.upworthy.com/dear-america-meet-the-gay-lobbyist","http://www.upworthy.com/dear-america-meet-the-gay-lobbyist")</f>
        <v>http://www.upworthy.com/dear-america-meet-the-gay-lobbyist</v>
      </c>
      <c r="B1632" s="5"/>
      <c r="C1632" s="5"/>
      <c r="D1632" s="5"/>
      <c r="E1632" s="5"/>
      <c r="F1632" s="5"/>
    </row>
    <row r="1633">
      <c r="A1633" s="13" t="str">
        <f>HYPERLINK("http://www.upworthy.com/haters-gonna-hate-stimulus-gonna-stimulate","http://www.upworthy.com/haters-gonna-hate-stimulus-gonna-stimulate")</f>
        <v>http://www.upworthy.com/haters-gonna-hate-stimulus-gonna-stimulate</v>
      </c>
      <c r="B1633" s="5"/>
      <c r="C1633" s="5"/>
      <c r="D1633" s="5"/>
      <c r="E1633" s="5"/>
      <c r="F1633" s="5"/>
    </row>
    <row r="1634">
      <c r="A1634" s="13" t="str">
        <f>HYPERLINK("http://www.upworthy.com/the-navys-accidental-same-sex-kiss","http://www.upworthy.com/the-navys-accidental-same-sex-kiss")</f>
        <v>http://www.upworthy.com/the-navys-accidental-same-sex-kiss</v>
      </c>
      <c r="B1634" s="5"/>
      <c r="C1634" s="5"/>
      <c r="D1634" s="5"/>
      <c r="E1634" s="5"/>
      <c r="F1634" s="5"/>
    </row>
    <row r="1635">
      <c r="A1635" s="13" t="str">
        <f>HYPERLINK("http://www.upworthy.com/best-drudge-report-screen-grab-ever","http://www.upworthy.com/best-drudge-report-screen-grab-ever")</f>
        <v>http://www.upworthy.com/best-drudge-report-screen-grab-ever</v>
      </c>
      <c r="B1635" s="5"/>
      <c r="C1635" s="5"/>
      <c r="D1635" s="5"/>
      <c r="E1635" s="5"/>
      <c r="F1635" s="5"/>
    </row>
    <row r="1636">
      <c r="A1636" s="13" t="str">
        <f>HYPERLINK("http://www.upworthy.com/exposed-mitt-romneys-scandalous-gay-past","http://www.upworthy.com/exposed-mitt-romneys-scandalous-gay-past")</f>
        <v>http://www.upworthy.com/exposed-mitt-romneys-scandalous-gay-past</v>
      </c>
      <c r="B1636" s="5"/>
      <c r="C1636" s="5"/>
      <c r="D1636" s="5"/>
      <c r="E1636" s="5"/>
      <c r="F1636" s="5"/>
    </row>
    <row r="1637">
      <c r="A1637" s="13" t="str">
        <f>HYPERLINK("http://www.upworthy.com/photos-whats-more-scandalous-than-promiscuity","http://www.upworthy.com/photos-whats-more-scandalous-than-promiscuity")</f>
        <v>http://www.upworthy.com/photos-whats-more-scandalous-than-promiscuity</v>
      </c>
      <c r="B1637" s="5"/>
      <c r="C1637" s="5"/>
      <c r="D1637" s="5"/>
      <c r="E1637" s="5"/>
      <c r="F1637" s="5"/>
    </row>
    <row r="1638">
      <c r="A1638" s="13" t="str">
        <f>HYPERLINK("http://blog.upworthy.com/post/52054289110/weve-leveled-up","http://blog.upworthy.com/post/52054289110/weve-leveled-up")</f>
        <v>http://blog.upworthy.com/post/52054289110/weve-leveled-up</v>
      </c>
      <c r="B1638" s="5"/>
      <c r="C1638" s="5"/>
      <c r="D1638" s="5"/>
      <c r="E1638" s="5"/>
      <c r="F1638" s="5"/>
    </row>
    <row r="1639">
      <c r="A1639" s="13" t="str">
        <f>HYPERLINK("http://blog.upworthy.com/post/54067584131/come-intern-with-upworthy","http://blog.upworthy.com/post/54067584131/come-intern-with-upworthy")</f>
        <v>http://blog.upworthy.com/post/54067584131/come-intern-with-upworthy</v>
      </c>
      <c r="B1639" s="5"/>
      <c r="C1639" s="5"/>
      <c r="D1639" s="5"/>
      <c r="E1639" s="5"/>
      <c r="F1639" s="5"/>
    </row>
    <row r="1640">
      <c r="A1640" s="13" t="str">
        <f>HYPERLINK("http://www.upworthy.com/omg-google-tucker-carlson-and-gay-marriage","http://www.upworthy.com/omg-google-tucker-carlson-and-gay-marriage")</f>
        <v>http://www.upworthy.com/omg-google-tucker-carlson-and-gay-marriage</v>
      </c>
      <c r="B1640" s="5"/>
      <c r="C1640" s="5"/>
      <c r="D1640" s="5"/>
      <c r="E1640" s="5"/>
      <c r="F1640" s="5"/>
    </row>
    <row r="1641">
      <c r="A1641" s="13" t="str">
        <f>HYPERLINK("http://www.upworthy.com/this-is-how-you-steal-an-election","http://www.upworthy.com/this-is-how-you-steal-an-election")</f>
        <v>http://www.upworthy.com/this-is-how-you-steal-an-election</v>
      </c>
      <c r="B1641" s="5"/>
      <c r="C1641" s="5"/>
      <c r="D1641" s="5"/>
      <c r="E1641" s="5"/>
      <c r="F1641" s="5"/>
    </row>
    <row r="1642">
      <c r="A1642" s="13" t="str">
        <f>HYPERLINK("http://www.upworthy.com/the-revolting-women-of-the-arab-world","http://www.upworthy.com/the-revolting-women-of-the-arab-world")</f>
        <v>http://www.upworthy.com/the-revolting-women-of-the-arab-world</v>
      </c>
      <c r="B1642" s="5"/>
      <c r="C1642" s="5"/>
      <c r="D1642" s="5"/>
      <c r="E1642" s="5"/>
      <c r="F1642" s="5"/>
    </row>
    <row r="1643">
      <c r="A1643" s="13" t="str">
        <f>HYPERLINK("http://www.upworthy.com/photo-i-wont-be-silent-any-longer","http://www.upworthy.com/photo-i-wont-be-silent-any-longer")</f>
        <v>http://www.upworthy.com/photo-i-wont-be-silent-any-longer</v>
      </c>
      <c r="B1643" s="5"/>
      <c r="C1643" s="5"/>
      <c r="D1643" s="5"/>
      <c r="E1643" s="5"/>
      <c r="F1643" s="5"/>
    </row>
    <row r="1644">
      <c r="A1644" s="13" t="str">
        <f>HYPERLINK("http://www.upworthy.com/the-startling-facts-that-should-devastate-america","http://www.upworthy.com/the-startling-facts-that-should-devastate-america")</f>
        <v>http://www.upworthy.com/the-startling-facts-that-should-devastate-america</v>
      </c>
      <c r="B1644" s="5"/>
      <c r="C1644" s="5"/>
      <c r="D1644" s="5"/>
      <c r="E1644" s="5"/>
      <c r="F1644" s="5"/>
    </row>
    <row r="1645">
      <c r="A1645" s="13" t="str">
        <f>HYPERLINK("http://www.upworthy.com/sickening-incompetence-the-little-congress-that-couldnt","http://www.upworthy.com/sickening-incompetence-the-little-congress-that-couldnt")</f>
        <v>http://www.upworthy.com/sickening-incompetence-the-little-congress-that-couldnt</v>
      </c>
      <c r="B1645" s="5"/>
      <c r="C1645" s="5"/>
      <c r="D1645" s="5"/>
      <c r="E1645" s="5"/>
      <c r="F1645" s="5"/>
    </row>
    <row r="1646">
      <c r="A1646" s="13" t="str">
        <f>HYPERLINK("http://www.upworthy.com/the-top-5-greatest-smackdowns-of-2012","http://www.upworthy.com/the-top-5-greatest-smackdowns-of-2012")</f>
        <v>http://www.upworthy.com/the-top-5-greatest-smackdowns-of-2012</v>
      </c>
      <c r="B1646" s="5"/>
      <c r="C1646" s="5"/>
      <c r="D1646" s="5"/>
      <c r="E1646" s="5"/>
      <c r="F1646" s="5"/>
    </row>
    <row r="1647">
      <c r="A1647" s="13" t="str">
        <f>HYPERLINK("http://www.upworthy.com/this-infographic-would-make-mr-rogers-cry","http://www.upworthy.com/this-infographic-would-make-mr-rogers-cry")</f>
        <v>http://www.upworthy.com/this-infographic-would-make-mr-rogers-cry</v>
      </c>
      <c r="B1647" s="5"/>
      <c r="C1647" s="5"/>
      <c r="D1647" s="5"/>
      <c r="E1647" s="5"/>
      <c r="F1647" s="5"/>
    </row>
    <row r="1648">
      <c r="A1648" s="13" t="str">
        <f>HYPERLINK("http://www.upworthy.com/i-get-it-you-built-it-yourself","http://www.upworthy.com/i-get-it-you-built-it-yourself")</f>
        <v>http://www.upworthy.com/i-get-it-you-built-it-yourself</v>
      </c>
      <c r="B1648" s="5"/>
      <c r="C1648" s="5"/>
      <c r="D1648" s="5"/>
      <c r="E1648" s="5"/>
      <c r="F1648" s="5"/>
    </row>
    <row r="1649">
      <c r="A1649" s="13" t="str">
        <f>HYPERLINK("http://www.upworthy.com/como-decir-todo-sin-pronunciar-ninguna-palabra","http://www.upworthy.com/como-decir-todo-sin-pronunciar-ninguna-palabra")</f>
        <v>http://www.upworthy.com/como-decir-todo-sin-pronunciar-ninguna-palabra</v>
      </c>
      <c r="B1649" s="5"/>
      <c r="C1649" s="5"/>
      <c r="D1649" s="5"/>
      <c r="E1649" s="5"/>
      <c r="F1649" s="5"/>
    </row>
    <row r="1650">
      <c r="A1650" s="13" t="str">
        <f>HYPERLINK("http://www.upworthy.com/why-jay-z-rents-instead-of-owns","http://www.upworthy.com/why-jay-z-rents-instead-of-owns")</f>
        <v>http://www.upworthy.com/why-jay-z-rents-instead-of-owns</v>
      </c>
      <c r="B1650" s="5"/>
      <c r="C1650" s="5"/>
      <c r="D1650" s="5"/>
      <c r="E1650" s="5"/>
      <c r="F1650" s="5"/>
    </row>
    <row r="1651">
      <c r="A1651" s="13" t="str">
        <f>HYPERLINK("http://www.upworthy.com/should-you-vote-for-obama-that-depends","http://www.upworthy.com/should-you-vote-for-obama-that-depends")</f>
        <v>http://www.upworthy.com/should-you-vote-for-obama-that-depends</v>
      </c>
      <c r="B1651" s="5"/>
      <c r="C1651" s="5"/>
      <c r="D1651" s="5"/>
      <c r="E1651" s="5"/>
      <c r="F1651" s="5"/>
    </row>
    <row r="1652">
      <c r="A1652" s="13" t="str">
        <f>HYPERLINK("http://www.upworthy.com/the-dirty-secret-in-every-restaurant-menu","http://www.upworthy.com/the-dirty-secret-in-every-restaurant-menu")</f>
        <v>http://www.upworthy.com/the-dirty-secret-in-every-restaurant-menu</v>
      </c>
      <c r="B1652" s="5"/>
      <c r="C1652" s="5"/>
      <c r="D1652" s="5"/>
      <c r="E1652" s="5"/>
      <c r="F1652" s="5"/>
    </row>
    <row r="1653">
      <c r="A1653" s="13" t="str">
        <f>HYPERLINK("http://www.upworthy.com/members-of-congress-theyre-just-like-us","http://www.upworthy.com/members-of-congress-theyre-just-like-us")</f>
        <v>http://www.upworthy.com/members-of-congress-theyre-just-like-us</v>
      </c>
      <c r="B1653" s="5"/>
      <c r="C1653" s="5"/>
      <c r="D1653" s="5"/>
      <c r="E1653" s="5"/>
      <c r="F1653" s="5"/>
    </row>
    <row r="1654">
      <c r="A1654" s="13" t="str">
        <f>HYPERLINK("http://www.upworthy.com/how-global-warming-is-breaking-our-wallets","http://www.upworthy.com/how-global-warming-is-breaking-our-wallets")</f>
        <v>http://www.upworthy.com/how-global-warming-is-breaking-our-wallets</v>
      </c>
      <c r="B1654" s="5"/>
      <c r="C1654" s="5"/>
      <c r="D1654" s="5"/>
      <c r="E1654" s="5"/>
      <c r="F1654" s="5"/>
    </row>
    <row r="1655">
      <c r="A1655" s="13" t="str">
        <f>HYPERLINK("http://www.upworthy.com/the-most-badass-tumbleweed-ive-ever-seen","http://www.upworthy.com/the-most-badass-tumbleweed-ive-ever-seen")</f>
        <v>http://www.upworthy.com/the-most-badass-tumbleweed-ive-ever-seen</v>
      </c>
      <c r="B1655" s="5"/>
      <c r="C1655" s="5"/>
      <c r="D1655" s="5"/>
      <c r="E1655" s="5"/>
      <c r="F1655" s="5"/>
    </row>
    <row r="1656">
      <c r="A1656" s="13" t="str">
        <f>HYPERLINK("http://www.upworthy.com/black-girls-code-simple-name-revolutionary-premise","http://www.upworthy.com/black-girls-code-simple-name-revolutionary-premise")</f>
        <v>http://www.upworthy.com/black-girls-code-simple-name-revolutionary-premise</v>
      </c>
      <c r="B1656" s="5"/>
      <c r="C1656" s="5"/>
      <c r="D1656" s="5"/>
      <c r="E1656" s="5"/>
      <c r="F1656" s="5"/>
    </row>
    <row r="1657">
      <c r="A1657" s="13" t="str">
        <f>HYPERLINK("http://www.upworthy.com/heres-why-we-cant-have-nice-things","http://www.upworthy.com/heres-why-we-cant-have-nice-things")</f>
        <v>http://www.upworthy.com/heres-why-we-cant-have-nice-things</v>
      </c>
      <c r="B1657" s="5"/>
      <c r="C1657" s="5"/>
      <c r="D1657" s="5"/>
      <c r="E1657" s="5"/>
      <c r="F1657" s="5"/>
    </row>
    <row r="1658">
      <c r="A1658" s="13" t="str">
        <f>HYPERLINK("http://www.upworthy.com/someone-somewhere-owes-the-mpaa-58-billion","http://www.upworthy.com/someone-somewhere-owes-the-mpaa-58-billion")</f>
        <v>http://www.upworthy.com/someone-somewhere-owes-the-mpaa-58-billion</v>
      </c>
      <c r="B1658" s="5"/>
      <c r="C1658" s="5"/>
      <c r="D1658" s="5"/>
      <c r="E1658" s="5"/>
      <c r="F1658" s="5"/>
    </row>
    <row r="1659">
      <c r="A1659" s="13" t="str">
        <f>HYPERLINK("http://www.upworthy.com/video-the-boy-who-harnessed-the-wind","http://www.upworthy.com/video-the-boy-who-harnessed-the-wind")</f>
        <v>http://www.upworthy.com/video-the-boy-who-harnessed-the-wind</v>
      </c>
      <c r="B1659" s="5"/>
      <c r="C1659" s="5"/>
      <c r="D1659" s="5"/>
      <c r="E1659" s="5"/>
      <c r="F1659" s="5"/>
    </row>
    <row r="1660">
      <c r="A1660" s="13" t="str">
        <f>HYPERLINK("http://www.upworthy.com/sometimes-things-are-not-what-they-seem","http://www.upworthy.com/sometimes-things-are-not-what-they-seem")</f>
        <v>http://www.upworthy.com/sometimes-things-are-not-what-they-seem</v>
      </c>
      <c r="B1660" s="5"/>
      <c r="C1660" s="5"/>
      <c r="D1660" s="5"/>
      <c r="E1660" s="5"/>
      <c r="F1660" s="5"/>
    </row>
    <row r="1661">
      <c r="A1661" s="13" t="str">
        <f>HYPERLINK("http://www.upworthy.com/how-restaurants-screw-you-and-your-server","http://www.upworthy.com/how-restaurants-screw-you-and-your-server")</f>
        <v>http://www.upworthy.com/how-restaurants-screw-you-and-your-server</v>
      </c>
      <c r="B1661" s="5"/>
      <c r="C1661" s="5"/>
      <c r="D1661" s="5"/>
      <c r="E1661" s="5"/>
      <c r="F1661" s="5"/>
    </row>
    <row r="1662">
      <c r="A1662" s="13" t="str">
        <f>HYPERLINK("http://www.upworthy.com/listen-gay-people-youre-already-equal-4","http://www.upworthy.com/listen-gay-people-youre-already-equal-4")</f>
        <v>http://www.upworthy.com/listen-gay-people-youre-already-equal-4</v>
      </c>
      <c r="B1662" s="5"/>
      <c r="C1662" s="5"/>
      <c r="D1662" s="5"/>
      <c r="E1662" s="5"/>
      <c r="F1662" s="5"/>
    </row>
    <row r="1663">
      <c r="A1663" s="13" t="str">
        <f>HYPERLINK("http://www.upworthy.com/one-angry-man-verbally-destroys-american-politics","http://www.upworthy.com/one-angry-man-verbally-destroys-american-politics")</f>
        <v>http://www.upworthy.com/one-angry-man-verbally-destroys-american-politics</v>
      </c>
      <c r="B1663" s="5"/>
      <c r="C1663" s="5"/>
      <c r="D1663" s="5"/>
      <c r="E1663" s="5"/>
      <c r="F1663" s="5"/>
    </row>
    <row r="1664">
      <c r="A1664" s="13" t="str">
        <f>HYPERLINK("http://www.upworthy.com/whats-so-bad-about-the-color-pink","http://www.upworthy.com/whats-so-bad-about-the-color-pink")</f>
        <v>http://www.upworthy.com/whats-so-bad-about-the-color-pink</v>
      </c>
      <c r="B1664" s="5"/>
      <c r="C1664" s="5"/>
      <c r="D1664" s="5"/>
      <c r="E1664" s="5"/>
      <c r="F1664" s="5"/>
    </row>
    <row r="1665">
      <c r="A1665" s="13" t="str">
        <f>HYPERLINK("http://www.upworthy.com/exposed-walmarts-hostile-unlivable-work-environment-video","http://www.upworthy.com/exposed-walmarts-hostile-unlivable-work-environment-video")</f>
        <v>http://www.upworthy.com/exposed-walmarts-hostile-unlivable-work-environment-video</v>
      </c>
      <c r="B1665" s="5"/>
      <c r="C1665" s="5"/>
      <c r="D1665" s="5"/>
      <c r="E1665" s="5"/>
      <c r="F1665" s="5"/>
    </row>
    <row r="1666">
      <c r="A1666" s="13" t="str">
        <f>HYPERLINK("http://www.upworthy.com/how-a-heartless-man-inspired-the-world","http://www.upworthy.com/how-a-heartless-man-inspired-the-world")</f>
        <v>http://www.upworthy.com/how-a-heartless-man-inspired-the-world</v>
      </c>
      <c r="B1666" s="5"/>
      <c r="C1666" s="5"/>
      <c r="D1666" s="5"/>
      <c r="E1666" s="5"/>
      <c r="F1666" s="5"/>
    </row>
    <row r="1667">
      <c r="A1667" s="13" t="str">
        <f>HYPERLINK("http://www.upworthy.com/watch-a-lesbian-attack-the-word-gay","http://www.upworthy.com/watch-a-lesbian-attack-the-word-gay")</f>
        <v>http://www.upworthy.com/watch-a-lesbian-attack-the-word-gay</v>
      </c>
      <c r="B1667" s="5"/>
      <c r="C1667" s="5"/>
      <c r="D1667" s="5"/>
      <c r="E1667" s="5"/>
      <c r="F1667" s="5"/>
    </row>
    <row r="1668">
      <c r="A1668" s="13" t="str">
        <f>HYPERLINK("http://www.upworthy.com/something-wrong-on-the-internet-malarkify-it","http://www.upworthy.com/something-wrong-on-the-internet-malarkify-it")</f>
        <v>http://www.upworthy.com/something-wrong-on-the-internet-malarkify-it</v>
      </c>
      <c r="B1668" s="5"/>
      <c r="C1668" s="5"/>
      <c r="D1668" s="5"/>
      <c r="E1668" s="5"/>
      <c r="F1668" s="5"/>
    </row>
    <row r="1669">
      <c r="A1669" s="13" t="str">
        <f>HYPERLINK("http://blog.upworthy.com/image/32242983205","http://blog.upworthy.com/image/32242983205")</f>
        <v>http://blog.upworthy.com/image/32242983205</v>
      </c>
      <c r="B1669" s="5"/>
      <c r="C1669" s="5"/>
      <c r="D1669" s="5"/>
      <c r="E1669" s="5"/>
      <c r="F1669" s="5"/>
    </row>
    <row r="1670">
      <c r="A1670" s="13" t="str">
        <f>HYPERLINK("http://www.upworthy.com/every-beauty-ad-ever-in-58-seconds","http://www.upworthy.com/every-beauty-ad-ever-in-58-seconds")</f>
        <v>http://www.upworthy.com/every-beauty-ad-ever-in-58-seconds</v>
      </c>
      <c r="B1670" s="5"/>
      <c r="C1670" s="5"/>
      <c r="D1670" s="5"/>
      <c r="E1670" s="5"/>
      <c r="F1670" s="5"/>
    </row>
    <row r="1671">
      <c r="A1671" s="13" t="str">
        <f>HYPERLINK("http://www.upworthy.com/fox-friends-unknowingly-interviews-comedian-hilarity-ensues","http://www.upworthy.com/fox-friends-unknowingly-interviews-comedian-hilarity-ensues")</f>
        <v>http://www.upworthy.com/fox-friends-unknowingly-interviews-comedian-hilarity-ensues</v>
      </c>
      <c r="B1671" s="5"/>
      <c r="C1671" s="5"/>
      <c r="D1671" s="5"/>
      <c r="E1671" s="5"/>
      <c r="F1671" s="5"/>
    </row>
    <row r="1672">
      <c r="A1672" s="13" t="str">
        <f>HYPERLINK("http://www.upworthy.com/heres-what-obamacare-actually-does-for-you","http://www.upworthy.com/heres-what-obamacare-actually-does-for-you")</f>
        <v>http://www.upworthy.com/heres-what-obamacare-actually-does-for-you</v>
      </c>
      <c r="B1672" s="5"/>
      <c r="C1672" s="5"/>
      <c r="D1672" s="5"/>
      <c r="E1672" s="5"/>
      <c r="F1672" s="5"/>
    </row>
    <row r="1673">
      <c r="A1673" s="13" t="str">
        <f>HYPERLINK("http://www.upworthy.com/on-the-internet-democracy-is-not-guaranteed","http://www.upworthy.com/on-the-internet-democracy-is-not-guaranteed")</f>
        <v>http://www.upworthy.com/on-the-internet-democracy-is-not-guaranteed</v>
      </c>
      <c r="B1673" s="5"/>
      <c r="C1673" s="5"/>
      <c r="D1673" s="5"/>
      <c r="E1673" s="5"/>
      <c r="F1673" s="5"/>
    </row>
    <row r="1674">
      <c r="A1674" s="13" t="str">
        <f>HYPERLINK("http://www.upworthy.com/corporate-america-consider-yourself-schooled-youre-welcome","http://www.upworthy.com/corporate-america-consider-yourself-schooled-youre-welcome")</f>
        <v>http://www.upworthy.com/corporate-america-consider-yourself-schooled-youre-welcome</v>
      </c>
      <c r="B1674" s="5"/>
      <c r="C1674" s="5"/>
      <c r="D1674" s="5"/>
      <c r="E1674" s="5"/>
      <c r="F1674" s="5"/>
    </row>
    <row r="1675">
      <c r="A1675" s="13" t="str">
        <f>HYPERLINK("http://www.upworthy.com/americas-old-nemesis-rears-its-ugly-head","http://www.upworthy.com/americas-old-nemesis-rears-its-ugly-head")</f>
        <v>http://www.upworthy.com/americas-old-nemesis-rears-its-ugly-head</v>
      </c>
      <c r="B1675" s="5"/>
      <c r="C1675" s="5"/>
      <c r="D1675" s="5"/>
      <c r="E1675" s="5"/>
      <c r="F1675" s="5"/>
    </row>
    <row r="1676">
      <c r="A1676" s="13" t="str">
        <f>HYPERLINK("http://www.upworthy.com/whats-more-scantily-covered-than-kim-kardashian","http://www.upworthy.com/whats-more-scantily-covered-than-kim-kardashian")</f>
        <v>http://www.upworthy.com/whats-more-scantily-covered-than-kim-kardashian</v>
      </c>
      <c r="B1676" s="5"/>
      <c r="C1676" s="5"/>
      <c r="D1676" s="5"/>
      <c r="E1676" s="5"/>
      <c r="F1676" s="5"/>
    </row>
    <row r="1677">
      <c r="A1677" s="13" t="str">
        <f>HYPERLINK("http://www.upworthy.com/photos-whats-the-body-language-of-feminism","http://www.upworthy.com/photos-whats-the-body-language-of-feminism")</f>
        <v>http://www.upworthy.com/photos-whats-the-body-language-of-feminism</v>
      </c>
      <c r="B1677" s="5"/>
      <c r="C1677" s="5"/>
      <c r="D1677" s="5"/>
      <c r="E1677" s="5"/>
      <c r="F1677" s="5"/>
    </row>
    <row r="1678">
      <c r="A1678" s="13" t="str">
        <f>HYPERLINK("http://www.upworthy.com/nancy-grace-loses-a-debate-against-herself","http://www.upworthy.com/nancy-grace-loses-a-debate-against-herself")</f>
        <v>http://www.upworthy.com/nancy-grace-loses-a-debate-against-herself</v>
      </c>
      <c r="B1678" s="5"/>
      <c r="C1678" s="5"/>
      <c r="D1678" s="5"/>
      <c r="E1678" s="5"/>
      <c r="F1678" s="5"/>
    </row>
    <row r="1679">
      <c r="A1679" s="13" t="str">
        <f>HYPERLINK("http://www.upworthy.com/you-need-guts-to-resign-like-this","http://www.upworthy.com/you-need-guts-to-resign-like-this")</f>
        <v>http://www.upworthy.com/you-need-guts-to-resign-like-this</v>
      </c>
      <c r="B1679" s="5"/>
      <c r="C1679" s="5"/>
      <c r="D1679" s="5"/>
      <c r="E1679" s="5"/>
      <c r="F1679" s="5"/>
    </row>
    <row r="1680">
      <c r="A1680" s="13" t="str">
        <f>HYPERLINK("http://www.upworthy.com/where-are-two-million-americans-right-now","http://www.upworthy.com/where-are-two-million-americans-right-now")</f>
        <v>http://www.upworthy.com/where-are-two-million-americans-right-now</v>
      </c>
      <c r="B1680" s="5"/>
      <c r="C1680" s="5"/>
      <c r="D1680" s="5"/>
      <c r="E1680" s="5"/>
      <c r="F1680" s="5"/>
    </row>
    <row r="1681">
      <c r="A1681" s="13" t="str">
        <f>HYPERLINK("http://www.upworthy.com/this-rapper-just-schooled-us-all-incredible","http://www.upworthy.com/this-rapper-just-schooled-us-all-incredible")</f>
        <v>http://www.upworthy.com/this-rapper-just-schooled-us-all-incredible</v>
      </c>
      <c r="B1681" s="5"/>
      <c r="C1681" s="5"/>
      <c r="D1681" s="5"/>
      <c r="E1681" s="5"/>
      <c r="F1681" s="5"/>
    </row>
    <row r="1682">
      <c r="A1682" s="13" t="str">
        <f>HYPERLINK("http://www.upworthy.com/how-waste-isnt-just-throwing-things-away","http://www.upworthy.com/how-waste-isnt-just-throwing-things-away")</f>
        <v>http://www.upworthy.com/how-waste-isnt-just-throwing-things-away</v>
      </c>
      <c r="B1682" s="5"/>
      <c r="C1682" s="5"/>
      <c r="D1682" s="5"/>
      <c r="E1682" s="5"/>
      <c r="F1682" s="5"/>
    </row>
    <row r="1683">
      <c r="A1683" s="13" t="str">
        <f>HYPERLINK("http://www.upworthy.com/the-single-greatest-gift-for-a-woman","http://www.upworthy.com/the-single-greatest-gift-for-a-woman")</f>
        <v>http://www.upworthy.com/the-single-greatest-gift-for-a-woman</v>
      </c>
      <c r="B1683" s="5"/>
      <c r="C1683" s="5"/>
      <c r="D1683" s="5"/>
      <c r="E1683" s="5"/>
      <c r="F1683" s="5"/>
    </row>
    <row r="1684">
      <c r="A1684" s="13" t="str">
        <f>HYPERLINK("http://www.upworthy.com/the-weirdest-29-second-traffic-stop-ever","http://www.upworthy.com/the-weirdest-29-second-traffic-stop-ever")</f>
        <v>http://www.upworthy.com/the-weirdest-29-second-traffic-stop-ever</v>
      </c>
      <c r="B1684" s="5"/>
      <c r="C1684" s="5"/>
      <c r="D1684" s="5"/>
      <c r="E1684" s="5"/>
      <c r="F1684" s="5"/>
    </row>
    <row r="1685">
      <c r="A1685" s="13" t="str">
        <f>HYPERLINK("http://www.upworthy.com/honk-if-you-think-this-is-awesome","http://www.upworthy.com/honk-if-you-think-this-is-awesome")</f>
        <v>http://www.upworthy.com/honk-if-you-think-this-is-awesome</v>
      </c>
      <c r="B1685" s="5"/>
      <c r="C1685" s="5"/>
      <c r="D1685" s="5"/>
      <c r="E1685" s="5"/>
      <c r="F1685" s="5"/>
    </row>
    <row r="1686">
      <c r="A1686" s="13" t="str">
        <f>HYPERLINK("http://www.upworthy.com/my-taxes-are-documented-i-am-not","http://www.upworthy.com/my-taxes-are-documented-i-am-not")</f>
        <v>http://www.upworthy.com/my-taxes-are-documented-i-am-not</v>
      </c>
      <c r="B1686" s="5"/>
      <c r="C1686" s="5"/>
      <c r="D1686" s="5"/>
      <c r="E1686" s="5"/>
      <c r="F1686" s="5"/>
    </row>
    <row r="1687">
      <c r="A1687" s="13" t="str">
        <f>HYPERLINK("http://www.upworthy.com/why-is-google-sleeping-with-that-jerk","http://www.upworthy.com/why-is-google-sleeping-with-that-jerk")</f>
        <v>http://www.upworthy.com/why-is-google-sleeping-with-that-jerk</v>
      </c>
      <c r="B1687" s="5"/>
      <c r="C1687" s="5"/>
      <c r="D1687" s="5"/>
      <c r="E1687" s="5"/>
      <c r="F1687" s="5"/>
    </row>
    <row r="1688">
      <c r="A1688" s="13" t="str">
        <f>HYPERLINK("http://www.upworthy.com/5-completely-disturbing-facts-about-voting-machines","http://www.upworthy.com/5-completely-disturbing-facts-about-voting-machines")</f>
        <v>http://www.upworthy.com/5-completely-disturbing-facts-about-voting-machines</v>
      </c>
      <c r="B1688" s="5"/>
      <c r="C1688" s="5"/>
      <c r="D1688" s="5"/>
      <c r="E1688" s="5"/>
      <c r="F1688" s="5"/>
    </row>
    <row r="1689">
      <c r="A1689" s="13" t="str">
        <f>HYPERLINK("http://www.upworthy.com/cable-news-networks-really-love-gangnam-style","http://www.upworthy.com/cable-news-networks-really-love-gangnam-style")</f>
        <v>http://www.upworthy.com/cable-news-networks-really-love-gangnam-style</v>
      </c>
      <c r="B1689" s="5"/>
      <c r="C1689" s="5"/>
      <c r="D1689" s="5"/>
      <c r="E1689" s="5"/>
      <c r="F1689" s="5"/>
    </row>
    <row r="1690">
      <c r="A1690" s="13" t="str">
        <f>HYPERLINK("http://www.upworthy.com/when-women-make-decisions-theyre-usually-wrong","http://www.upworthy.com/when-women-make-decisions-theyre-usually-wrong")</f>
        <v>http://www.upworthy.com/when-women-make-decisions-theyre-usually-wrong</v>
      </c>
      <c r="B1690" s="5"/>
      <c r="C1690" s="5"/>
      <c r="D1690" s="5"/>
      <c r="E1690" s="5"/>
      <c r="F1690" s="5"/>
    </row>
    <row r="1691">
      <c r="A1691" s="13" t="str">
        <f>HYPERLINK("http://www.upworthy.com/hillary-clinton-nails-it-in-one-sentence","http://www.upworthy.com/hillary-clinton-nails-it-in-one-sentence")</f>
        <v>http://www.upworthy.com/hillary-clinton-nails-it-in-one-sentence</v>
      </c>
      <c r="B1691" s="5"/>
      <c r="C1691" s="5"/>
      <c r="D1691" s="5"/>
      <c r="E1691" s="5"/>
      <c r="F1691" s="5"/>
    </row>
    <row r="1692">
      <c r="A1692" s="13" t="str">
        <f>HYPERLINK("http://www.upworthy.com/why-is-this-arrested-woman-so-happy","http://www.upworthy.com/why-is-this-arrested-woman-so-happy")</f>
        <v>http://www.upworthy.com/why-is-this-arrested-woman-so-happy</v>
      </c>
      <c r="B1692" s="5"/>
      <c r="C1692" s="5"/>
      <c r="D1692" s="5"/>
      <c r="E1692" s="5"/>
      <c r="F1692" s="5"/>
    </row>
    <row r="1693">
      <c r="A1693" s="13" t="str">
        <f>HYPERLINK("http://www.upworthy.com/stephen-fry-somehow-makes-sense-of-racism","http://www.upworthy.com/stephen-fry-somehow-makes-sense-of-racism")</f>
        <v>http://www.upworthy.com/stephen-fry-somehow-makes-sense-of-racism</v>
      </c>
      <c r="B1693" s="5"/>
      <c r="C1693" s="5"/>
      <c r="D1693" s="5"/>
      <c r="E1693" s="5"/>
      <c r="F1693" s="5"/>
    </row>
    <row r="1694">
      <c r="A1694" s="13" t="str">
        <f>HYPERLINK("http://www.upworthy.com/nsfw-sarah-silverman-approves-this-fing-message","http://www.upworthy.com/nsfw-sarah-silverman-approves-this-fing-message")</f>
        <v>http://www.upworthy.com/nsfw-sarah-silverman-approves-this-fing-message</v>
      </c>
      <c r="B1694" s="5"/>
      <c r="C1694" s="5"/>
      <c r="D1694" s="5"/>
      <c r="E1694" s="5"/>
      <c r="F1694" s="5"/>
    </row>
    <row r="1695">
      <c r="A1695" s="13" t="str">
        <f>HYPERLINK("http://www.upworthy.com/a-holocaust-survivors-compassionate-message-to-germans","http://www.upworthy.com/a-holocaust-survivors-compassionate-message-to-germans")</f>
        <v>http://www.upworthy.com/a-holocaust-survivors-compassionate-message-to-germans</v>
      </c>
      <c r="B1695" s="5"/>
      <c r="C1695" s="5"/>
      <c r="D1695" s="5"/>
      <c r="E1695" s="5"/>
      <c r="F1695" s="5"/>
    </row>
    <row r="1696">
      <c r="A1696" s="13" t="str">
        <f>HYPERLINK("http://www.upworthy.com/wait-banksy-doesnt-believe-in-global-warming","http://www.upworthy.com/wait-banksy-doesnt-believe-in-global-warming")</f>
        <v>http://www.upworthy.com/wait-banksy-doesnt-believe-in-global-warming</v>
      </c>
      <c r="B1696" s="5"/>
      <c r="C1696" s="5"/>
      <c r="D1696" s="5"/>
      <c r="E1696" s="5"/>
      <c r="F1696" s="5"/>
    </row>
    <row r="1697">
      <c r="A1697" s="13" t="str">
        <f>HYPERLINK("http://www.upworthy.com/youre-damned-right-the-governments-broken-2","http://www.upworthy.com/youre-damned-right-the-governments-broken-2")</f>
        <v>http://www.upworthy.com/youre-damned-right-the-governments-broken-2</v>
      </c>
      <c r="B1697" s="5"/>
      <c r="C1697" s="5"/>
      <c r="D1697" s="5"/>
      <c r="E1697" s="5"/>
      <c r="F1697" s="5"/>
    </row>
    <row r="1698">
      <c r="A1698" s="13" t="str">
        <f>HYPERLINK("http://www.upworthy.com/why-are-people-eating-their-own-trash","http://www.upworthy.com/why-are-people-eating-their-own-trash")</f>
        <v>http://www.upworthy.com/why-are-people-eating-their-own-trash</v>
      </c>
      <c r="B1698" s="5"/>
      <c r="C1698" s="5"/>
      <c r="D1698" s="5"/>
      <c r="E1698" s="5"/>
      <c r="F1698" s="5"/>
    </row>
    <row r="1699">
      <c r="A1699" s="13" t="str">
        <f>HYPERLINK("http://www.upworthy.com/wait-banksy-doesnt-believe-in-global-warming","http://www.upworthy.com/wait-banksy-doesnt-believe-in-global-warming")</f>
        <v>http://www.upworthy.com/wait-banksy-doesnt-believe-in-global-warming</v>
      </c>
      <c r="B1699" s="5"/>
      <c r="C1699" s="5"/>
      <c r="D1699" s="5"/>
      <c r="E1699" s="5"/>
      <c r="F1699" s="5"/>
    </row>
    <row r="1700">
      <c r="A1700" s="13" t="str">
        <f>HYPERLINK("http://www.upworthy.com/youre-damned-right-the-governments-broken-2","http://www.upworthy.com/youre-damned-right-the-governments-broken-2")</f>
        <v>http://www.upworthy.com/youre-damned-right-the-governments-broken-2</v>
      </c>
      <c r="B1700" s="5"/>
      <c r="C1700" s="5"/>
      <c r="D1700" s="5"/>
      <c r="E1700" s="5"/>
      <c r="F1700" s="5"/>
    </row>
    <row r="1701">
      <c r="A1701" s="13" t="str">
        <f>HYPERLINK("http://www.upworthy.com/why-are-people-eating-their-own-trash","http://www.upworthy.com/why-are-people-eating-their-own-trash")</f>
        <v>http://www.upworthy.com/why-are-people-eating-their-own-trash</v>
      </c>
      <c r="B1701" s="5"/>
      <c r="C1701" s="5"/>
      <c r="D1701" s="5"/>
      <c r="E1701" s="5"/>
      <c r="F1701" s="5"/>
    </row>
    <row r="1702">
      <c r="A1702" s="13" t="str">
        <f>HYPERLINK("http://www.upworthy.com/these-homophobic-signs-just-got-pretty-gay","http://www.upworthy.com/these-homophobic-signs-just-got-pretty-gay")</f>
        <v>http://www.upworthy.com/these-homophobic-signs-just-got-pretty-gay</v>
      </c>
      <c r="B1702" s="5"/>
      <c r="C1702" s="5"/>
      <c r="D1702" s="5"/>
      <c r="E1702" s="5"/>
      <c r="F1702" s="5"/>
    </row>
    <row r="1703">
      <c r="A1703" s="13" t="str">
        <f>HYPERLINK("http://www.upworthy.com/watch-the-kindest-smackdown-ive-ever-seen","http://www.upworthy.com/watch-the-kindest-smackdown-ive-ever-seen")</f>
        <v>http://www.upworthy.com/watch-the-kindest-smackdown-ive-ever-seen</v>
      </c>
      <c r="B1703" s="5"/>
      <c r="C1703" s="5"/>
      <c r="D1703" s="5"/>
      <c r="E1703" s="5"/>
      <c r="F1703" s="5"/>
    </row>
    <row r="1704">
      <c r="A1704" s="13" t="str">
        <f>HYPERLINK("http://www.upworthy.com/the-crazy-reason-fewer-americans-are-adopting","http://www.upworthy.com/the-crazy-reason-fewer-americans-are-adopting")</f>
        <v>http://www.upworthy.com/the-crazy-reason-fewer-americans-are-adopting</v>
      </c>
      <c r="B1704" s="5"/>
      <c r="C1704" s="5"/>
      <c r="D1704" s="5"/>
      <c r="E1704" s="5"/>
      <c r="F1704" s="5"/>
    </row>
    <row r="1705">
      <c r="A1705" s="13" t="str">
        <f>HYPERLINK("http://www.upworthy.com/anderson-cooper-has-something-to-tell-you","http://www.upworthy.com/anderson-cooper-has-something-to-tell-you")</f>
        <v>http://www.upworthy.com/anderson-cooper-has-something-to-tell-you</v>
      </c>
      <c r="B1705" s="5"/>
      <c r="C1705" s="5"/>
      <c r="D1705" s="5"/>
      <c r="E1705" s="5"/>
      <c r="F1705" s="5"/>
    </row>
    <row r="1706">
      <c r="A1706" s="13" t="str">
        <f>HYPERLINK("http://www.upworthy.com/radical-ad-campaign-hires-children-to-smoke","http://www.upworthy.com/radical-ad-campaign-hires-children-to-smoke")</f>
        <v>http://www.upworthy.com/radical-ad-campaign-hires-children-to-smoke</v>
      </c>
      <c r="B1706" s="5"/>
      <c r="C1706" s="5"/>
      <c r="D1706" s="5"/>
      <c r="E1706" s="5"/>
      <c r="F1706" s="5"/>
    </row>
    <row r="1707">
      <c r="A1707" s="13" t="str">
        <f>HYPERLINK("http://www.upworthy.com/move-over-barbie-8212-youre-obsolete?c=bl3","http://www.upworthy.com/move-over-barbie-8212-youre-obsolete?c=bl3")</f>
        <v>http://www.upworthy.com/move-over-barbie-8212-youre-obsolete?c=bl3</v>
      </c>
      <c r="B1707" s="5"/>
      <c r="C1707" s="5"/>
      <c r="D1707" s="5"/>
      <c r="E1707" s="5"/>
      <c r="F1707" s="5"/>
    </row>
    <row r="1708">
      <c r="A1708" s="13" t="str">
        <f>HYPERLINK("http://www.upworthy.com/share-this-instead-of-the-new-kony-video","http://www.upworthy.com/share-this-instead-of-the-new-kony-video")</f>
        <v>http://www.upworthy.com/share-this-instead-of-the-new-kony-video</v>
      </c>
      <c r="B1708" s="5"/>
      <c r="C1708" s="5"/>
      <c r="D1708" s="5"/>
      <c r="E1708" s="5"/>
      <c r="F1708" s="5"/>
    </row>
    <row r="1709">
      <c r="A1709" s="13" t="str">
        <f>HYPERLINK("http://www.upworthy.com/10-terrifying-facts-about-guns-in-the-us","http://www.upworthy.com/10-terrifying-facts-about-guns-in-the-us")</f>
        <v>http://www.upworthy.com/10-terrifying-facts-about-guns-in-the-us</v>
      </c>
      <c r="B1709" s="5"/>
      <c r="C1709" s="5"/>
      <c r="D1709" s="5"/>
      <c r="E1709" s="5"/>
      <c r="F1709" s="5"/>
    </row>
    <row r="1710">
      <c r="A1710" s="13" t="str">
        <f>HYPERLINK("http://www.upworthy.com/the-completely-obvious-way-to-solve-homelessness-2","http://www.upworthy.com/the-completely-obvious-way-to-solve-homelessness-2")</f>
        <v>http://www.upworthy.com/the-completely-obvious-way-to-solve-homelessness-2</v>
      </c>
      <c r="B1710" s="5"/>
      <c r="C1710" s="5"/>
      <c r="D1710" s="5"/>
      <c r="E1710" s="5"/>
      <c r="F1710" s="5"/>
    </row>
    <row r="1711">
      <c r="A1711" s="13" t="str">
        <f>HYPERLINK("http://www.upworthy.com/viral-video-alert-what-color-is-a-mirror","http://www.upworthy.com/viral-video-alert-what-color-is-a-mirror")</f>
        <v>http://www.upworthy.com/viral-video-alert-what-color-is-a-mirror</v>
      </c>
      <c r="B1711" s="5"/>
      <c r="C1711" s="5"/>
      <c r="D1711" s="5"/>
      <c r="E1711" s="5"/>
      <c r="F1711" s="5"/>
    </row>
    <row r="1712">
      <c r="A1712" s="13" t="str">
        <f>HYPERLINK("http://www.upworthy.com/watching-people-disrobe-has-never-been-this-disturbing","http://www.upworthy.com/watching-people-disrobe-has-never-been-this-disturbing")</f>
        <v>http://www.upworthy.com/watching-people-disrobe-has-never-been-this-disturbing</v>
      </c>
      <c r="B1712" s="5"/>
      <c r="C1712" s="5"/>
      <c r="D1712" s="5"/>
      <c r="E1712" s="5"/>
      <c r="F1712" s="5"/>
    </row>
    <row r="1713">
      <c r="A1713" s="13" t="str">
        <f>HYPERLINK("http://www.upworthy.com/7-reasons-mitt-romney-belongs-on-arrested-development","http://www.upworthy.com/7-reasons-mitt-romney-belongs-on-arrested-development")</f>
        <v>http://www.upworthy.com/7-reasons-mitt-romney-belongs-on-arrested-development</v>
      </c>
      <c r="B1713" s="5"/>
      <c r="C1713" s="5"/>
      <c r="D1713" s="5"/>
      <c r="E1713" s="5"/>
      <c r="F1713" s="5"/>
    </row>
    <row r="1714">
      <c r="A1714" s="13" t="str">
        <f>HYPERLINK("http://www.upworthy.com/maybe-the-coolest-car-commercial-youll-ever-see","http://www.upworthy.com/maybe-the-coolest-car-commercial-youll-ever-see")</f>
        <v>http://www.upworthy.com/maybe-the-coolest-car-commercial-youll-ever-see</v>
      </c>
      <c r="B1714" s="5"/>
      <c r="C1714" s="5"/>
      <c r="D1714" s="5"/>
      <c r="E1714" s="5"/>
      <c r="F1714" s="5"/>
    </row>
    <row r="1715">
      <c r="A1715" s="13" t="str">
        <f>HYPERLINK("http://www.upworthy.com/theres-something-weird-about-these-familiar-childrens-movies","http://www.upworthy.com/theres-something-weird-about-these-familiar-childrens-movies")</f>
        <v>http://www.upworthy.com/theres-something-weird-about-these-familiar-childrens-movies</v>
      </c>
      <c r="B1715" s="5"/>
      <c r="C1715" s="5"/>
      <c r="D1715" s="5"/>
      <c r="E1715" s="5"/>
      <c r="F1715" s="5"/>
    </row>
    <row r="1716">
      <c r="A1716" s="13" t="str">
        <f>HYPERLINK("http://www.upworthy.com/newsflash-not-enough-women-work-in-your-office","http://www.upworthy.com/newsflash-not-enough-women-work-in-your-office")</f>
        <v>http://www.upworthy.com/newsflash-not-enough-women-work-in-your-office</v>
      </c>
      <c r="B1716" s="5"/>
      <c r="C1716" s="5"/>
      <c r="D1716" s="5"/>
      <c r="E1716" s="5"/>
      <c r="F1716" s="5"/>
    </row>
    <row r="1717">
      <c r="A1717" s="13" t="str">
        <f>HYPERLINK("http://www.upworthy.com/girls-dont-run-the-world-but-they-should","http://www.upworthy.com/girls-dont-run-the-world-but-they-should")</f>
        <v>http://www.upworthy.com/girls-dont-run-the-world-but-they-should</v>
      </c>
      <c r="B1717" s="5"/>
      <c r="C1717" s="5"/>
      <c r="D1717" s="5"/>
      <c r="E1717" s="5"/>
      <c r="F1717" s="5"/>
    </row>
    <row r="1718">
      <c r="A1718" s="13" t="str">
        <f>HYPERLINK("http://www.upworthy.com/watch-how-to-freak-out-98-of-america","http://www.upworthy.com/watch-how-to-freak-out-98-of-america")</f>
        <v>http://www.upworthy.com/watch-how-to-freak-out-98-of-america</v>
      </c>
      <c r="B1718" s="5"/>
      <c r="C1718" s="5"/>
      <c r="D1718" s="5"/>
      <c r="E1718" s="5"/>
      <c r="F1718" s="5"/>
    </row>
    <row r="1719">
      <c r="A1719" s="13" t="str">
        <f>HYPERLINK("http://www.upworthy.com/another-legitimate-reason-to-detest-modern-pop-songs","http://www.upworthy.com/another-legitimate-reason-to-detest-modern-pop-songs")</f>
        <v>http://www.upworthy.com/another-legitimate-reason-to-detest-modern-pop-songs</v>
      </c>
      <c r="B1719" s="5"/>
      <c r="C1719" s="5"/>
      <c r="D1719" s="5"/>
      <c r="E1719" s="5"/>
      <c r="F1719" s="5"/>
    </row>
    <row r="1720">
      <c r="A1720" s="13" t="str">
        <f>HYPERLINK("http://www.upworthy.com/the-difference-between-bikini-models-and-beautiful-women","http://www.upworthy.com/the-difference-between-bikini-models-and-beautiful-women")</f>
        <v>http://www.upworthy.com/the-difference-between-bikini-models-and-beautiful-women</v>
      </c>
      <c r="B1720" s="5"/>
      <c r="C1720" s="5"/>
      <c r="D1720" s="5"/>
      <c r="E1720" s="5"/>
      <c r="F1720" s="5"/>
    </row>
    <row r="1721">
      <c r="A1721" s="13" t="str">
        <f>HYPERLINK("http://www.upworthy.com/video-net-neutrality-explained-in-under-2-minutes","http://www.upworthy.com/video-net-neutrality-explained-in-under-2-minutes")</f>
        <v>http://www.upworthy.com/video-net-neutrality-explained-in-under-2-minutes</v>
      </c>
      <c r="B1721" s="5"/>
      <c r="C1721" s="5"/>
      <c r="D1721" s="5"/>
      <c r="E1721" s="5"/>
      <c r="F1721" s="5"/>
    </row>
    <row r="1722">
      <c r="A1722" s="13" t="str">
        <f>HYPERLINK("http://www.upworthy.com/everyone-should-know-what-this-cop-has-done","http://www.upworthy.com/everyone-should-know-what-this-cop-has-done")</f>
        <v>http://www.upworthy.com/everyone-should-know-what-this-cop-has-done</v>
      </c>
      <c r="B1722" s="5"/>
      <c r="C1722" s="5"/>
      <c r="D1722" s="5"/>
      <c r="E1722" s="5"/>
      <c r="F1722" s="5"/>
    </row>
    <row r="1723">
      <c r="A1723" s="13" t="str">
        <f>HYPERLINK("http://www.upworthy.com/the-eye-tattoo-that-might-save-your-life","http://www.upworthy.com/the-eye-tattoo-that-might-save-your-life")</f>
        <v>http://www.upworthy.com/the-eye-tattoo-that-might-save-your-life</v>
      </c>
      <c r="B1723" s="5"/>
      <c r="C1723" s="5"/>
      <c r="D1723" s="5"/>
      <c r="E1723" s="5"/>
      <c r="F1723" s="5"/>
    </row>
    <row r="1724">
      <c r="A1724" s="13" t="str">
        <f>HYPERLINK("http://www.upworthy.com/america-isnt-the-greatest-country-in-the-world","http://www.upworthy.com/america-isnt-the-greatest-country-in-the-world")</f>
        <v>http://www.upworthy.com/america-isnt-the-greatest-country-in-the-world</v>
      </c>
      <c r="B1724" s="5"/>
      <c r="C1724" s="5"/>
      <c r="D1724" s="5"/>
      <c r="E1724" s="5"/>
      <c r="F1724" s="5"/>
    </row>
    <row r="1725">
      <c r="A1725" s="13" t="str">
        <f>HYPERLINK("http://www.upworthy.com/poll-congress-significantly-less-popular-than-head-lice","http://www.upworthy.com/poll-congress-significantly-less-popular-than-head-lice")</f>
        <v>http://www.upworthy.com/poll-congress-significantly-less-popular-than-head-lice</v>
      </c>
      <c r="B1725" s="5"/>
      <c r="C1725" s="5"/>
      <c r="D1725" s="5"/>
      <c r="E1725" s="5"/>
      <c r="F1725" s="5"/>
    </row>
    <row r="1726">
      <c r="A1726" s="13" t="str">
        <f>HYPERLINK("http://www.upworthy.com/i-expected-better-from-the-new-york-times","http://www.upworthy.com/i-expected-better-from-the-new-york-times")</f>
        <v>http://www.upworthy.com/i-expected-better-from-the-new-york-times</v>
      </c>
      <c r="B1726" s="5"/>
      <c r="C1726" s="5"/>
      <c r="D1726" s="5"/>
      <c r="E1726" s="5"/>
      <c r="F1726" s="5"/>
    </row>
    <row r="1727">
      <c r="A1727" s="13" t="str">
        <f>HYPERLINK("http://www.upworthy.com/what-do-these-celebrities-hate-more-than-paparazzi","http://www.upworthy.com/what-do-these-celebrities-hate-more-than-paparazzi")</f>
        <v>http://www.upworthy.com/what-do-these-celebrities-hate-more-than-paparazzi</v>
      </c>
      <c r="B1727" s="5"/>
      <c r="C1727" s="5"/>
      <c r="D1727" s="5"/>
      <c r="E1727" s="5"/>
      <c r="F1727" s="5"/>
    </row>
    <row r="1728">
      <c r="A1728" s="13" t="str">
        <f>HYPERLINK("http://www.upworthy.com/sikh-vs-sheik-do-you-know-the-difference","http://www.upworthy.com/sikh-vs-sheik-do-you-know-the-difference")</f>
        <v>http://www.upworthy.com/sikh-vs-sheik-do-you-know-the-difference</v>
      </c>
      <c r="B1728" s="5"/>
      <c r="C1728" s="5"/>
      <c r="D1728" s="5"/>
      <c r="E1728" s="5"/>
      <c r="F1728" s="5"/>
    </row>
    <row r="1729">
      <c r="A1729" s="13" t="str">
        <f>HYPERLINK("http://www.upworthy.com/the-bluffers-guide-to-middle-east-mayhem-video","http://www.upworthy.com/the-bluffers-guide-to-middle-east-mayhem-video")</f>
        <v>http://www.upworthy.com/the-bluffers-guide-to-middle-east-mayhem-video</v>
      </c>
      <c r="B1729" s="5"/>
      <c r="C1729" s="5"/>
      <c r="D1729" s="5"/>
      <c r="E1729" s="5"/>
      <c r="F1729" s="5"/>
    </row>
    <row r="1730">
      <c r="A1730" s="13" t="str">
        <f>HYPERLINK("http://www.upworthy.com/flying-pig-rescues-animals-from-factory-farming-video","http://www.upworthy.com/flying-pig-rescues-animals-from-factory-farming-video")</f>
        <v>http://www.upworthy.com/flying-pig-rescues-animals-from-factory-farming-video</v>
      </c>
      <c r="B1730" s="5"/>
      <c r="C1730" s="5"/>
      <c r="D1730" s="5"/>
      <c r="E1730" s="5"/>
      <c r="F1730" s="5"/>
    </row>
    <row r="1731">
      <c r="A1731" s="13" t="str">
        <f>HYPERLINK("http://www.upworthy.com/well-thats-one-way-to-get-congress-attention","http://www.upworthy.com/well-thats-one-way-to-get-congress-attention")</f>
        <v>http://www.upworthy.com/well-thats-one-way-to-get-congress-attention</v>
      </c>
      <c r="B1731" s="5"/>
      <c r="C1731" s="5"/>
      <c r="D1731" s="5"/>
      <c r="E1731" s="5"/>
      <c r="F1731" s="5"/>
    </row>
    <row r="1732">
      <c r="A1732" s="13" t="str">
        <f>HYPERLINK("http://www.upworthy.com/thats-not-how-you-endorse-your-presidential-candidate","http://www.upworthy.com/thats-not-how-you-endorse-your-presidential-candidate")</f>
        <v>http://www.upworthy.com/thats-not-how-you-endorse-your-presidential-candidate</v>
      </c>
      <c r="B1732" s="5"/>
      <c r="C1732" s="5"/>
      <c r="D1732" s="5"/>
      <c r="E1732" s="5"/>
      <c r="F1732" s="5"/>
    </row>
    <row r="1733">
      <c r="A1733" s="13" t="str">
        <f>HYPERLINK("http://www.upworthy.com/military-drones-are-lame-marine-drones-are-hot","http://www.upworthy.com/military-drones-are-lame-marine-drones-are-hot")</f>
        <v>http://www.upworthy.com/military-drones-are-lame-marine-drones-are-hot</v>
      </c>
      <c r="B1733" s="5"/>
      <c r="C1733" s="5"/>
      <c r="D1733" s="5"/>
      <c r="E1733" s="5"/>
      <c r="F1733" s="5"/>
    </row>
    <row r="1734">
      <c r="A1734" s="13" t="str">
        <f>HYPERLINK("http://www.upworthy.com/dudes-for-the-love-of-god-just-stop","http://www.upworthy.com/dudes-for-the-love-of-god-just-stop")</f>
        <v>http://www.upworthy.com/dudes-for-the-love-of-god-just-stop</v>
      </c>
      <c r="B1734" s="5"/>
      <c r="C1734" s="5"/>
      <c r="D1734" s="5"/>
      <c r="E1734" s="5"/>
      <c r="F1734" s="5"/>
    </row>
    <row r="1735">
      <c r="A1735" s="13" t="str">
        <f>HYPERLINK("http://www.upworthy.com/ronald-reagan-was-a-freeloading-hippie-socialist-traitor","http://www.upworthy.com/ronald-reagan-was-a-freeloading-hippie-socialist-traitor")</f>
        <v>http://www.upworthy.com/ronald-reagan-was-a-freeloading-hippie-socialist-traitor</v>
      </c>
      <c r="B1735" s="5"/>
      <c r="C1735" s="5"/>
      <c r="D1735" s="5"/>
      <c r="E1735" s="5"/>
      <c r="F1735" s="5"/>
    </row>
    <row r="1736">
      <c r="A1736" s="13" t="str">
        <f>HYPERLINK("http://www.upworthy.com/soledad-obrien-clashes-with-anti-gay-interview-guest","http://www.upworthy.com/soledad-obrien-clashes-with-anti-gay-interview-guest")</f>
        <v>http://www.upworthy.com/soledad-obrien-clashes-with-anti-gay-interview-guest</v>
      </c>
      <c r="B1736" s="5"/>
      <c r="C1736" s="5"/>
      <c r="D1736" s="5"/>
      <c r="E1736" s="5"/>
      <c r="F1736" s="5"/>
    </row>
    <row r="1737">
      <c r="A1737" s="13" t="str">
        <f>HYPERLINK("http://www.upworthy.com/every-biblical-argument-against-being-gay-debunked-biblically","http://www.upworthy.com/every-biblical-argument-against-being-gay-debunked-biblically")</f>
        <v>http://www.upworthy.com/every-biblical-argument-against-being-gay-debunked-biblically</v>
      </c>
      <c r="B1737" s="5"/>
      <c r="C1737" s="5"/>
      <c r="D1737" s="5"/>
      <c r="E1737" s="5"/>
      <c r="F1737" s="5"/>
    </row>
    <row r="1738">
      <c r="A1738" s="13" t="str">
        <f>HYPERLINK("http://www.upworthy.com/a-military-perspective-on-the-newtown-school-shooting","http://www.upworthy.com/a-military-perspective-on-the-newtown-school-shooting")</f>
        <v>http://www.upworthy.com/a-military-perspective-on-the-newtown-school-shooting</v>
      </c>
      <c r="B1738" s="5"/>
      <c r="C1738" s="5"/>
      <c r="D1738" s="5"/>
      <c r="E1738" s="5"/>
      <c r="F1738" s="5"/>
    </row>
    <row r="1739">
      <c r="A1739" s="13" t="str">
        <f>HYPERLINK("http://www.upworthy.com/best-way-to-answer-a-question-hands-down","http://www.upworthy.com/best-way-to-answer-a-question-hands-down")</f>
        <v>http://www.upworthy.com/best-way-to-answer-a-question-hands-down</v>
      </c>
      <c r="B1739" s="5"/>
      <c r="C1739" s="5"/>
      <c r="D1739" s="5"/>
      <c r="E1739" s="5"/>
      <c r="F1739" s="5"/>
    </row>
    <row r="1740">
      <c r="A1740" s="13" t="str">
        <f>HYPERLINK("http://www.upworthy.com/what-would-you-buy-with-an-extra-12000","http://www.upworthy.com/what-would-you-buy-with-an-extra-12000")</f>
        <v>http://www.upworthy.com/what-would-you-buy-with-an-extra-12000</v>
      </c>
      <c r="B1740" s="5"/>
      <c r="C1740" s="5"/>
      <c r="D1740" s="5"/>
      <c r="E1740" s="5"/>
      <c r="F1740" s="5"/>
    </row>
    <row r="1741">
      <c r="A1741" s="13" t="str">
        <f>HYPERLINK("http://www.upworthy.com/why-pediatrics-are-the-redheaded-stepchildren-of-medicine","http://www.upworthy.com/why-pediatrics-are-the-redheaded-stepchildren-of-medicine")</f>
        <v>http://www.upworthy.com/why-pediatrics-are-the-redheaded-stepchildren-of-medicine</v>
      </c>
      <c r="B1741" s="5"/>
      <c r="C1741" s="5"/>
      <c r="D1741" s="5"/>
      <c r="E1741" s="5"/>
      <c r="F1741" s="5"/>
    </row>
    <row r="1742">
      <c r="A1742" s="13" t="str">
        <f>HYPERLINK("http://www.upworthy.com/can-somebody-please-explain-how-this-isnt-illegal","http://www.upworthy.com/can-somebody-please-explain-how-this-isnt-illegal")</f>
        <v>http://www.upworthy.com/can-somebody-please-explain-how-this-isnt-illegal</v>
      </c>
      <c r="B1742" s="5"/>
      <c r="C1742" s="5"/>
      <c r="D1742" s="5"/>
      <c r="E1742" s="5"/>
      <c r="F1742" s="5"/>
    </row>
    <row r="1743">
      <c r="A1743" s="13" t="str">
        <f>HYPERLINK("http://www.upworthy.com/i-think-equality-just-found-a-new-anthem","http://www.upworthy.com/i-think-equality-just-found-a-new-anthem")</f>
        <v>http://www.upworthy.com/i-think-equality-just-found-a-new-anthem</v>
      </c>
      <c r="B1743" s="5"/>
      <c r="C1743" s="5"/>
      <c r="D1743" s="5"/>
      <c r="E1743" s="5"/>
      <c r="F1743" s="5"/>
    </row>
    <row r="1744">
      <c r="A1744" s="13" t="str">
        <f>HYPERLINK("http://www.upworthy.com/how-to-stop-your-water-from-killing-you","http://www.upworthy.com/how-to-stop-your-water-from-killing-you")</f>
        <v>http://www.upworthy.com/how-to-stop-your-water-from-killing-you</v>
      </c>
      <c r="B1744" s="5"/>
      <c r="C1744" s="5"/>
      <c r="D1744" s="5"/>
      <c r="E1744" s="5"/>
      <c r="F1744" s="5"/>
    </row>
    <row r="1745">
      <c r="A1745" s="13" t="str">
        <f>HYPERLINK("http://www.upworthy.com/this-makes-homework-look-a-whole-lot-easier","http://www.upworthy.com/this-makes-homework-look-a-whole-lot-easier")</f>
        <v>http://www.upworthy.com/this-makes-homework-look-a-whole-lot-easier</v>
      </c>
      <c r="B1745" s="5"/>
      <c r="C1745" s="5"/>
      <c r="D1745" s="5"/>
      <c r="E1745" s="5"/>
      <c r="F1745" s="5"/>
    </row>
    <row r="1746">
      <c r="A1746" s="13" t="str">
        <f>HYPERLINK("http://www.upworthy.com/why-homophobia-is-not-an-acceptable-life-choice","http://www.upworthy.com/why-homophobia-is-not-an-acceptable-life-choice")</f>
        <v>http://www.upworthy.com/why-homophobia-is-not-an-acceptable-life-choice</v>
      </c>
      <c r="B1746" s="5"/>
      <c r="C1746" s="5"/>
      <c r="D1746" s="5"/>
      <c r="E1746" s="5"/>
      <c r="F1746" s="5"/>
    </row>
    <row r="1747">
      <c r="A1747" s="13" t="str">
        <f>HYPERLINK("http://www.upworthy.com/this-is-how-you-kill-an-attack-ad","http://www.upworthy.com/this-is-how-you-kill-an-attack-ad")</f>
        <v>http://www.upworthy.com/this-is-how-you-kill-an-attack-ad</v>
      </c>
      <c r="B1747" s="5"/>
      <c r="C1747" s="5"/>
      <c r="D1747" s="5"/>
      <c r="E1747" s="5"/>
      <c r="F1747" s="5"/>
    </row>
    <row r="1748">
      <c r="A1748" s="13" t="str">
        <f>HYPERLINK("http://www.upworthy.com/these-badass-kid-skaters-in-ethiopia-are-awesome","http://www.upworthy.com/these-badass-kid-skaters-in-ethiopia-are-awesome")</f>
        <v>http://www.upworthy.com/these-badass-kid-skaters-in-ethiopia-are-awesome</v>
      </c>
      <c r="B1748" s="5"/>
      <c r="C1748" s="5"/>
      <c r="D1748" s="5"/>
      <c r="E1748" s="5"/>
      <c r="F1748" s="5"/>
    </row>
    <row r="1749">
      <c r="A1749" s="13" t="str">
        <f>HYPERLINK("http://www.upworthy.com/real-talk-hillary-clinton-on-sexist-interview-questions","http://www.upworthy.com/real-talk-hillary-clinton-on-sexist-interview-questions")</f>
        <v>http://www.upworthy.com/real-talk-hillary-clinton-on-sexist-interview-questions</v>
      </c>
      <c r="B1749" s="5"/>
      <c r="C1749" s="5"/>
      <c r="D1749" s="5"/>
      <c r="E1749" s="5"/>
      <c r="F1749" s="5"/>
    </row>
    <row r="1750">
      <c r="A1750" s="13" t="str">
        <f>HYPERLINK("http://www.upworthy.com/you-call-it-lazy-i-call-it-charity","http://www.upworthy.com/you-call-it-lazy-i-call-it-charity")</f>
        <v>http://www.upworthy.com/you-call-it-lazy-i-call-it-charity</v>
      </c>
      <c r="B1750" s="5"/>
      <c r="C1750" s="5"/>
      <c r="D1750" s="5"/>
      <c r="E1750" s="5"/>
      <c r="F1750" s="5"/>
    </row>
    <row r="1751">
      <c r="A1751" s="13" t="str">
        <f>HYPERLINK("http://www.upworthy.com/these-mothers-literally-turned-rags-to-riches-5","http://www.upworthy.com/these-mothers-literally-turned-rags-to-riches-5")</f>
        <v>http://www.upworthy.com/these-mothers-literally-turned-rags-to-riches-5</v>
      </c>
      <c r="B1751" s="5"/>
      <c r="C1751" s="5"/>
      <c r="D1751" s="5"/>
      <c r="E1751" s="5"/>
      <c r="F1751" s="5"/>
    </row>
    <row r="1752">
      <c r="A1752" s="13" t="str">
        <f>HYPERLINK("http://www.upworthy.com/the-truth-behind-amazons-success-theyre-kinda-evil","http://www.upworthy.com/the-truth-behind-amazons-success-theyre-kinda-evil")</f>
        <v>http://www.upworthy.com/the-truth-behind-amazons-success-theyre-kinda-evil</v>
      </c>
      <c r="B1752" s="5"/>
      <c r="C1752" s="5"/>
      <c r="D1752" s="5"/>
      <c r="E1752" s="5"/>
      <c r="F1752" s="5"/>
    </row>
    <row r="1753">
      <c r="A1753" s="13" t="str">
        <f>HYPERLINK("http://www.upworthy.com/this-is-how-the-nra-handles-reporters-2","http://www.upworthy.com/this-is-how-the-nra-handles-reporters-2")</f>
        <v>http://www.upworthy.com/this-is-how-the-nra-handles-reporters-2</v>
      </c>
      <c r="B1753" s="5"/>
      <c r="C1753" s="5"/>
      <c r="D1753" s="5"/>
      <c r="E1753" s="5"/>
      <c r="F1753" s="5"/>
    </row>
    <row r="1754">
      <c r="A1754" s="13" t="str">
        <f>HYPERLINK("http://www.upworthy.com/bam-nurses-explain-obamacare-in-90-seconds-2","http://www.upworthy.com/bam-nurses-explain-obamacare-in-90-seconds-2")</f>
        <v>http://www.upworthy.com/bam-nurses-explain-obamacare-in-90-seconds-2</v>
      </c>
      <c r="B1754" s="5"/>
      <c r="C1754" s="5"/>
      <c r="D1754" s="5"/>
      <c r="E1754" s="5"/>
      <c r="F1754" s="5"/>
    </row>
    <row r="1755">
      <c r="A1755" s="13" t="str">
        <f>HYPERLINK("http://www.upworthy.com/the-canadian-project-that-might-ruin-our-future","http://www.upworthy.com/the-canadian-project-that-might-ruin-our-future")</f>
        <v>http://www.upworthy.com/the-canadian-project-that-might-ruin-our-future</v>
      </c>
      <c r="B1755" s="5"/>
      <c r="C1755" s="5"/>
      <c r="D1755" s="5"/>
      <c r="E1755" s="5"/>
      <c r="F1755" s="5"/>
    </row>
    <row r="1756">
      <c r="A1756" s="13" t="str">
        <f>HYPERLINK("http://www.upworthy.com/welcome-to-the-oval-office-madam-president-6","http://www.upworthy.com/welcome-to-the-oval-office-madam-president-6")</f>
        <v>http://www.upworthy.com/welcome-to-the-oval-office-madam-president-6</v>
      </c>
      <c r="B1756" s="5"/>
      <c r="C1756" s="5"/>
      <c r="D1756" s="5"/>
      <c r="E1756" s="5"/>
      <c r="F1756" s="5"/>
    </row>
    <row r="1757">
      <c r="A1757" s="13" t="str">
        <f>HYPERLINK("http://www.upworthy.com/shocking-what-does-congress-actually-do-all-day","http://www.upworthy.com/shocking-what-does-congress-actually-do-all-day")</f>
        <v>http://www.upworthy.com/shocking-what-does-congress-actually-do-all-day</v>
      </c>
      <c r="B1757" s="5"/>
      <c r="C1757" s="5"/>
      <c r="D1757" s="5"/>
      <c r="E1757" s="5"/>
      <c r="F1757" s="5"/>
    </row>
    <row r="1758">
      <c r="A1758" s="13" t="str">
        <f>HYPERLINK("http://www.upworthy.com/congratulations-on-the-baby-now-back-to-work","http://www.upworthy.com/congratulations-on-the-baby-now-back-to-work")</f>
        <v>http://www.upworthy.com/congratulations-on-the-baby-now-back-to-work</v>
      </c>
      <c r="B1758" s="5"/>
      <c r="C1758" s="5"/>
      <c r="D1758" s="5"/>
      <c r="E1758" s="5"/>
      <c r="F1758" s="5"/>
    </row>
    <row r="1759">
      <c r="A1759" s="13" t="str">
        <f>HYPERLINK("http://www.upworthy.com/how-sugar-makes-your-brain-think-its-cocaine","http://www.upworthy.com/how-sugar-makes-your-brain-think-its-cocaine")</f>
        <v>http://www.upworthy.com/how-sugar-makes-your-brain-think-its-cocaine</v>
      </c>
      <c r="B1759" s="5"/>
      <c r="C1759" s="5"/>
      <c r="D1759" s="5"/>
      <c r="E1759" s="5"/>
      <c r="F1759" s="5"/>
    </row>
    <row r="1760">
      <c r="A1760" s="13" t="str">
        <f>HYPERLINK("http://www.upworthy.com/george-orwells-last-words-were-kind-of-orwellian","http://www.upworthy.com/george-orwells-last-words-were-kind-of-orwellian")</f>
        <v>http://www.upworthy.com/george-orwells-last-words-were-kind-of-orwellian</v>
      </c>
      <c r="B1760" s="5"/>
      <c r="C1760" s="5"/>
      <c r="D1760" s="5"/>
      <c r="E1760" s="5"/>
      <c r="F1760" s="5"/>
    </row>
    <row r="1761">
      <c r="A1761" s="13" t="str">
        <f>HYPERLINK("http://www.upworthy.com/watch-princeton-professor-profoundly-offended-by-intellectuals-2","http://www.upworthy.com/watch-princeton-professor-profoundly-offended-by-intellectuals-2")</f>
        <v>http://www.upworthy.com/watch-princeton-professor-profoundly-offended-by-intellectuals-2</v>
      </c>
      <c r="B1761" s="5"/>
      <c r="C1761" s="5"/>
      <c r="D1761" s="5"/>
      <c r="E1761" s="5"/>
      <c r="F1761" s="5"/>
    </row>
    <row r="1762">
      <c r="A1762" s="13" t="str">
        <f>HYPERLINK("http://www.upworthy.com/wow-watch-these-rhinos-fly-much-endangered-7","http://www.upworthy.com/wow-watch-these-rhinos-fly-much-endangered-7")</f>
        <v>http://www.upworthy.com/wow-watch-these-rhinos-fly-much-endangered-7</v>
      </c>
      <c r="B1762" s="5"/>
      <c r="C1762" s="5"/>
      <c r="D1762" s="5"/>
      <c r="E1762" s="5"/>
      <c r="F1762" s="5"/>
    </row>
    <row r="1763">
      <c r="A1763" s="13" t="str">
        <f>HYPERLINK("http://www.upworthy.com/the-gay-experimental-state-of-your-straight-state","http://www.upworthy.com/the-gay-experimental-state-of-your-straight-state")</f>
        <v>http://www.upworthy.com/the-gay-experimental-state-of-your-straight-state</v>
      </c>
      <c r="B1763" s="5"/>
      <c r="C1763" s="5"/>
      <c r="D1763" s="5"/>
      <c r="E1763" s="5"/>
      <c r="F1763" s="5"/>
    </row>
    <row r="1764">
      <c r="A1764" s="13" t="str">
        <f>HYPERLINK("http://www.upworthy.com/how-obamacare-is-its-own-worst-enemy-2","http://www.upworthy.com/how-obamacare-is-its-own-worst-enemy-2")</f>
        <v>http://www.upworthy.com/how-obamacare-is-its-own-worst-enemy-2</v>
      </c>
      <c r="B1764" s="5"/>
      <c r="C1764" s="5"/>
      <c r="D1764" s="5"/>
      <c r="E1764" s="5"/>
      <c r="F1764" s="5"/>
    </row>
    <row r="1765">
      <c r="A1765" s="13" t="str">
        <f>HYPERLINK("http://www.upworthy.com/cnn-actually-fact-checks-a-politician-hilarity-ensues","http://www.upworthy.com/cnn-actually-fact-checks-a-politician-hilarity-ensues")</f>
        <v>http://www.upworthy.com/cnn-actually-fact-checks-a-politician-hilarity-ensues</v>
      </c>
      <c r="B1765" s="5"/>
      <c r="C1765" s="5"/>
      <c r="D1765" s="5"/>
      <c r="E1765" s="5"/>
      <c r="F1765" s="5"/>
    </row>
    <row r="1766">
      <c r="A1766" s="13" t="str">
        <f>HYPERLINK("http://www.upworthy.com/the-one-video-i-guarantee-youll-watch-twice","http://www.upworthy.com/the-one-video-i-guarantee-youll-watch-twice")</f>
        <v>http://www.upworthy.com/the-one-video-i-guarantee-youll-watch-twice</v>
      </c>
      <c r="B1766" s="5"/>
      <c r="C1766" s="5"/>
      <c r="D1766" s="5"/>
      <c r="E1766" s="5"/>
      <c r="F1766" s="5"/>
    </row>
    <row r="1767">
      <c r="A1767" s="13" t="str">
        <f>HYPERLINK("http://www.upworthy.com/don-drapers-secret-relationship-is-no-longer-secret","http://www.upworthy.com/don-drapers-secret-relationship-is-no-longer-secret")</f>
        <v>http://www.upworthy.com/don-drapers-secret-relationship-is-no-longer-secret</v>
      </c>
      <c r="B1767" s="5"/>
      <c r="C1767" s="5"/>
      <c r="D1767" s="5"/>
      <c r="E1767" s="5"/>
      <c r="F1767" s="5"/>
    </row>
    <row r="1768">
      <c r="A1768" s="13" t="str">
        <f>HYPERLINK("http://www.upworthy.com/which-countries-pays-their-teachers-what-theyre-worth","http://www.upworthy.com/which-countries-pays-their-teachers-what-theyre-worth")</f>
        <v>http://www.upworthy.com/which-countries-pays-their-teachers-what-theyre-worth</v>
      </c>
      <c r="B1768" s="5"/>
      <c r="C1768" s="5"/>
      <c r="D1768" s="5"/>
      <c r="E1768" s="5"/>
      <c r="F1768" s="5"/>
    </row>
    <row r="1769">
      <c r="A1769" s="13" t="str">
        <f>HYPERLINK("http://www.upworthy.com/yes-facebook-will-be-on-the-final-exam","http://www.upworthy.com/yes-facebook-will-be-on-the-final-exam")</f>
        <v>http://www.upworthy.com/yes-facebook-will-be-on-the-final-exam</v>
      </c>
      <c r="B1769" s="5"/>
      <c r="C1769" s="5"/>
      <c r="D1769" s="5"/>
      <c r="E1769" s="5"/>
      <c r="F1769" s="5"/>
    </row>
    <row r="1770">
      <c r="A1770" s="13" t="str">
        <f>HYPERLINK("http://www.upworthy.com/what-you-have-in-common-with-iranian-citizens","http://www.upworthy.com/what-you-have-in-common-with-iranian-citizens")</f>
        <v>http://www.upworthy.com/what-you-have-in-common-with-iranian-citizens</v>
      </c>
      <c r="B1770" s="5"/>
      <c r="C1770" s="5"/>
      <c r="D1770" s="5"/>
      <c r="E1770" s="5"/>
      <c r="F1770" s="5"/>
    </row>
    <row r="1771">
      <c r="A1771" s="13" t="str">
        <f>HYPERLINK("http://www.upworthy.com/why-homophobia-is-just-like-riding-a-bicycle","http://www.upworthy.com/why-homophobia-is-just-like-riding-a-bicycle")</f>
        <v>http://www.upworthy.com/why-homophobia-is-just-like-riding-a-bicycle</v>
      </c>
      <c r="B1771" s="5"/>
      <c r="C1771" s="5"/>
      <c r="D1771" s="5"/>
      <c r="E1771" s="5"/>
      <c r="F1771" s="5"/>
    </row>
    <row r="1772">
      <c r="A1772" s="13" t="str">
        <f>HYPERLINK("http://www.upworthy.com/how-legalizing-drugs-would-make-americas-kids-safer","http://www.upworthy.com/how-legalizing-drugs-would-make-americas-kids-safer")</f>
        <v>http://www.upworthy.com/how-legalizing-drugs-would-make-americas-kids-safer</v>
      </c>
      <c r="B1772" s="5"/>
      <c r="C1772" s="5"/>
      <c r="D1772" s="5"/>
      <c r="E1772" s="5"/>
      <c r="F1772" s="5"/>
    </row>
    <row r="1773">
      <c r="A1773" s="13" t="str">
        <f>HYPERLINK("http://www.upworthy.com/just-this-once-money-actually-is-the-answer","http://www.upworthy.com/just-this-once-money-actually-is-the-answer")</f>
        <v>http://www.upworthy.com/just-this-once-money-actually-is-the-answer</v>
      </c>
      <c r="B1773" s="5"/>
      <c r="C1773" s="5"/>
      <c r="D1773" s="5"/>
      <c r="E1773" s="5"/>
      <c r="F1773" s="5"/>
    </row>
    <row r="1774">
      <c r="A1774" s="13" t="str">
        <f>HYPERLINK("http://www.upworthy.com/love-these-throwback-fake-tea-party-protest-posters","http://www.upworthy.com/love-these-throwback-fake-tea-party-protest-posters")</f>
        <v>http://www.upworthy.com/love-these-throwback-fake-tea-party-protest-posters</v>
      </c>
      <c r="B1774" s="5"/>
      <c r="C1774" s="5"/>
      <c r="D1774" s="5"/>
      <c r="E1774" s="5"/>
      <c r="F1774" s="5"/>
    </row>
    <row r="1775">
      <c r="A1775" s="13" t="str">
        <f>HYPERLINK("http://www.upworthy.com/its-disgusting-what-some-people-consider-beautiful-nowadays","http://www.upworthy.com/its-disgusting-what-some-people-consider-beautiful-nowadays")</f>
        <v>http://www.upworthy.com/its-disgusting-what-some-people-consider-beautiful-nowadays</v>
      </c>
      <c r="B1775" s="5"/>
      <c r="C1775" s="5"/>
      <c r="D1775" s="5"/>
      <c r="E1775" s="5"/>
      <c r="F1775" s="5"/>
    </row>
    <row r="1776">
      <c r="A1776" s="13" t="str">
        <f>HYPERLINK("http://www.upworthy.com/how-america-is-squandering-its-1-cash-crop","http://www.upworthy.com/how-america-is-squandering-its-1-cash-crop")</f>
        <v>http://www.upworthy.com/how-america-is-squandering-its-1-cash-crop</v>
      </c>
      <c r="B1776" s="5"/>
      <c r="C1776" s="5"/>
      <c r="D1776" s="5"/>
      <c r="E1776" s="5"/>
      <c r="F1776" s="5"/>
    </row>
    <row r="1777">
      <c r="A1777" s="13" t="str">
        <f>HYPERLINK("http://www.upworthy.com/see-the-status-updates-that-changed-the-world","http://www.upworthy.com/see-the-status-updates-that-changed-the-world")</f>
        <v>http://www.upworthy.com/see-the-status-updates-that-changed-the-world</v>
      </c>
      <c r="B1777" s="5"/>
      <c r="C1777" s="5"/>
      <c r="D1777" s="5"/>
      <c r="E1777" s="5"/>
      <c r="F1777" s="5"/>
    </row>
    <row r="1778">
      <c r="A1778" s="13" t="str">
        <f>HYPERLINK("http://www.upworthy.com/when-you-are-alone-do-you-feel-lonely","http://www.upworthy.com/when-you-are-alone-do-you-feel-lonely")</f>
        <v>http://www.upworthy.com/when-you-are-alone-do-you-feel-lonely</v>
      </c>
      <c r="B1778" s="5"/>
      <c r="C1778" s="5"/>
      <c r="D1778" s="5"/>
      <c r="E1778" s="5"/>
      <c r="F1778" s="5"/>
    </row>
    <row r="1779">
      <c r="A1779" s="13" t="str">
        <f>HYPERLINK("http://www.upworthy.com/the-advertisements-you-read-every-day-only-naked","http://www.upworthy.com/the-advertisements-you-read-every-day-only-naked")</f>
        <v>http://www.upworthy.com/the-advertisements-you-read-every-day-only-naked</v>
      </c>
      <c r="B1779" s="5"/>
      <c r="C1779" s="5"/>
      <c r="D1779" s="5"/>
      <c r="E1779" s="5"/>
      <c r="F1779" s="5"/>
    </row>
    <row r="1780">
      <c r="A1780" s="13" t="str">
        <f>HYPERLINK("http://www.upworthy.com/they-shoot-rubber-bullets-he-shoots-powerful-photographs","http://www.upworthy.com/they-shoot-rubber-bullets-he-shoots-powerful-photographs")</f>
        <v>http://www.upworthy.com/they-shoot-rubber-bullets-he-shoots-powerful-photographs</v>
      </c>
      <c r="B1780" s="5"/>
      <c r="C1780" s="5"/>
      <c r="D1780" s="5"/>
      <c r="E1780" s="5"/>
      <c r="F1780" s="5"/>
    </row>
    <row r="1781">
      <c r="A1781" s="13" t="str">
        <f>HYPERLINK("http://www.upworthy.com/bernie-sanders-is-terrified-you-should-be-too","http://www.upworthy.com/bernie-sanders-is-terrified-you-should-be-too")</f>
        <v>http://www.upworthy.com/bernie-sanders-is-terrified-you-should-be-too</v>
      </c>
      <c r="B1781" s="5"/>
      <c r="C1781" s="5"/>
      <c r="D1781" s="5"/>
      <c r="E1781" s="5"/>
      <c r="F1781" s="5"/>
    </row>
    <row r="1782">
      <c r="A1782" s="13" t="str">
        <f>HYPERLINK("http://www.upworthy.com/is-this-the-best-lemonade-stand-in-history","http://www.upworthy.com/is-this-the-best-lemonade-stand-in-history")</f>
        <v>http://www.upworthy.com/is-this-the-best-lemonade-stand-in-history</v>
      </c>
      <c r="B1782" s="5"/>
      <c r="C1782" s="5"/>
      <c r="D1782" s="5"/>
      <c r="E1782" s="5"/>
      <c r="F1782" s="5"/>
    </row>
    <row r="1783">
      <c r="A1783" s="13" t="str">
        <f>HYPERLINK("http://www.upworthy.com/dont-believe-in-working-for-free-too-late","http://www.upworthy.com/dont-believe-in-working-for-free-too-late")</f>
        <v>http://www.upworthy.com/dont-believe-in-working-for-free-too-late</v>
      </c>
      <c r="B1783" s="5"/>
      <c r="C1783" s="5"/>
      <c r="D1783" s="5"/>
      <c r="E1783" s="5"/>
      <c r="F1783" s="5"/>
    </row>
    <row r="1784">
      <c r="A1784" s="13" t="str">
        <f>HYPERLINK("http://www.upworthy.com/our-female-service-members-do-not-deserve-this","http://www.upworthy.com/our-female-service-members-do-not-deserve-this")</f>
        <v>http://www.upworthy.com/our-female-service-members-do-not-deserve-this</v>
      </c>
      <c r="B1784" s="5"/>
      <c r="C1784" s="5"/>
      <c r="D1784" s="5"/>
      <c r="E1784" s="5"/>
      <c r="F1784" s="5"/>
    </row>
    <row r="1785">
      <c r="A1785" s="13" t="str">
        <f>HYPERLINK("http://www.upworthy.com/these-hilariously-witty-comebacks-to-sexist-comments-are-perfect","http://www.upworthy.com/these-hilariously-witty-comebacks-to-sexist-comments-are-perfect")</f>
        <v>http://www.upworthy.com/these-hilariously-witty-comebacks-to-sexist-comments-are-perfect</v>
      </c>
      <c r="B1785" s="5"/>
      <c r="C1785" s="5"/>
      <c r="D1785" s="5"/>
      <c r="E1785" s="5"/>
      <c r="F1785" s="5"/>
    </row>
    <row r="1786">
      <c r="A1786" s="13" t="str">
        <f>HYPERLINK("http://blog.upworthy.com/post/72763554347/the-most-upworthy-topics-of-2013","http://blog.upworthy.com/post/72763554347/the-most-upworthy-topics-of-2013")</f>
        <v>http://blog.upworthy.com/post/72763554347/the-most-upworthy-topics-of-2013</v>
      </c>
      <c r="B1786" s="5"/>
      <c r="C1786" s="5"/>
      <c r="D1786" s="5"/>
      <c r="E1786" s="5"/>
      <c r="F1786" s="5"/>
    </row>
    <row r="1787">
      <c r="A1787" s="13" t="str">
        <f>HYPERLINK("http://www.upworthy.com/3-essential-things-to-read-about-paul-ryan-today","http://www.upworthy.com/3-essential-things-to-read-about-paul-ryan-today")</f>
        <v>http://www.upworthy.com/3-essential-things-to-read-about-paul-ryan-today</v>
      </c>
      <c r="B1787" s="5"/>
      <c r="C1787" s="5"/>
      <c r="D1787" s="5"/>
      <c r="E1787" s="5"/>
      <c r="F1787" s="5"/>
    </row>
    <row r="1788">
      <c r="A1788" s="13" t="str">
        <f>HYPERLINK("http://www.upworthy.com/9-places-where-no-woman-has-ever-been-2","http://www.upworthy.com/9-places-where-no-woman-has-ever-been-2")</f>
        <v>http://www.upworthy.com/9-places-where-no-woman-has-ever-been-2</v>
      </c>
      <c r="B1788" s="5"/>
      <c r="C1788" s="5"/>
      <c r="D1788" s="5"/>
      <c r="E1788" s="5"/>
      <c r="F1788" s="5"/>
    </row>
    <row r="1789">
      <c r="A1789" s="13" t="str">
        <f>HYPERLINK("http://www.upworthy.com/the-horrifying-crisis-that-is-barely-being-talked-about","http://www.upworthy.com/the-horrifying-crisis-that-is-barely-being-talked-about")</f>
        <v>http://www.upworthy.com/the-horrifying-crisis-that-is-barely-being-talked-about</v>
      </c>
      <c r="B1789" s="5"/>
      <c r="C1789" s="5"/>
      <c r="D1789" s="5"/>
      <c r="E1789" s="5"/>
      <c r="F1789" s="5"/>
    </row>
    <row r="1790">
      <c r="A1790" s="13" t="str">
        <f>HYPERLINK("http://www.upworthy.com/methinks-the-anti-gay-politician-doth-protest-too-much","http://www.upworthy.com/methinks-the-anti-gay-politician-doth-protest-too-much")</f>
        <v>http://www.upworthy.com/methinks-the-anti-gay-politician-doth-protest-too-much</v>
      </c>
      <c r="B1790" s="5"/>
      <c r="C1790" s="5"/>
      <c r="D1790" s="5"/>
      <c r="E1790" s="5"/>
      <c r="F1790" s="5"/>
    </row>
    <row r="1791">
      <c r="A1791" s="13" t="str">
        <f>HYPERLINK("http://www.upworthy.com/supreme-court-racism-is-pretty-much-over-right-6","http://www.upworthy.com/supreme-court-racism-is-pretty-much-over-right-6")</f>
        <v>http://www.upworthy.com/supreme-court-racism-is-pretty-much-over-right-6</v>
      </c>
      <c r="B1791" s="5"/>
      <c r="C1791" s="5"/>
      <c r="D1791" s="5"/>
      <c r="E1791" s="5"/>
      <c r="F1791" s="5"/>
    </row>
    <row r="1792">
      <c r="A1792" s="13" t="str">
        <f>HYPERLINK("http://www.upworthy.com/hilarious-examples-of-people-who-cant-think-for-themselves","http://www.upworthy.com/hilarious-examples-of-people-who-cant-think-for-themselves")</f>
        <v>http://www.upworthy.com/hilarious-examples-of-people-who-cant-think-for-themselves</v>
      </c>
      <c r="B1792" s="5"/>
      <c r="C1792" s="5"/>
      <c r="D1792" s="5"/>
      <c r="E1792" s="5"/>
      <c r="F1792" s="5"/>
    </row>
    <row r="1793">
      <c r="A1793" s="13" t="str">
        <f>HYPERLINK("https://www.upworthy.com/can-a-childs-head-explode-from-being-too-confused","https://www.upworthy.com/can-a-childs-head-explode-from-being-too-confused")</f>
        <v>https://www.upworthy.com/can-a-childs-head-explode-from-being-too-confused</v>
      </c>
      <c r="B1793" s="5"/>
      <c r="C1793" s="5"/>
      <c r="D1793" s="5"/>
      <c r="E1793" s="5"/>
      <c r="F1793" s="5"/>
    </row>
    <row r="1794">
      <c r="A1794" s="13" t="str">
        <f>HYPERLINK("http://www.upworthy.com/upworthy-netroots-nation-10-ways-to-win-the-internets","http://www.upworthy.com/upworthy-netroots-nation-10-ways-to-win-the-internets")</f>
        <v>http://www.upworthy.com/upworthy-netroots-nation-10-ways-to-win-the-internets</v>
      </c>
      <c r="B1794" s="5"/>
      <c r="C1794" s="5"/>
      <c r="D1794" s="5"/>
      <c r="E1794" s="5"/>
      <c r="F1794" s="5"/>
    </row>
    <row r="1795">
      <c r="A1795" s="13" t="str">
        <f>HYPERLINK("http://www.upworthy.com/these-soldiers-served-their-country-then-this-happened-2","http://www.upworthy.com/these-soldiers-served-their-country-then-this-happened-2")</f>
        <v>http://www.upworthy.com/these-soldiers-served-their-country-then-this-happened-2</v>
      </c>
      <c r="B1795" s="5"/>
      <c r="C1795" s="5"/>
      <c r="D1795" s="5"/>
      <c r="E1795" s="5"/>
      <c r="F1795" s="5"/>
    </row>
    <row r="1796">
      <c r="A1796" s="13" t="str">
        <f>HYPERLINK("http://www.upworthy.com/the-4-best-news-media-fails-and-awkward-moments","http://www.upworthy.com/the-4-best-news-media-fails-and-awkward-moments")</f>
        <v>http://www.upworthy.com/the-4-best-news-media-fails-and-awkward-moments</v>
      </c>
      <c r="B1796" s="5"/>
      <c r="C1796" s="5"/>
      <c r="D1796" s="5"/>
      <c r="E1796" s="5"/>
      <c r="F1796" s="5"/>
    </row>
    <row r="1797">
      <c r="A1797" s="13" t="str">
        <f>HYPERLINK("http://www.upworthy.com/top-10-most-shared-things-from-upworthys-first-year","http://www.upworthy.com/top-10-most-shared-things-from-upworthys-first-year")</f>
        <v>http://www.upworthy.com/top-10-most-shared-things-from-upworthys-first-year</v>
      </c>
      <c r="B1797" s="5"/>
      <c r="C1797" s="5"/>
      <c r="D1797" s="5"/>
      <c r="E1797" s="5"/>
      <c r="F1797" s="5"/>
    </row>
    <row r="1798">
      <c r="A1798" s="13" t="str">
        <f>HYPERLINK("http://www.upworthy.com/the-government-wants-you-to-be-ready-for-zombies","http://www.upworthy.com/the-government-wants-you-to-be-ready-for-zombies")</f>
        <v>http://www.upworthy.com/the-government-wants-you-to-be-ready-for-zombies</v>
      </c>
      <c r="B1798" s="5"/>
      <c r="C1798" s="5"/>
      <c r="D1798" s="5"/>
      <c r="E1798" s="5"/>
      <c r="F1798" s="5"/>
    </row>
    <row r="1799">
      <c r="A1799" s="13" t="str">
        <f>HYPERLINK("http://www.upworthy.com/whats-the-easiest-way-to-fight-for-womens-rights","http://www.upworthy.com/whats-the-easiest-way-to-fight-for-womens-rights")</f>
        <v>http://www.upworthy.com/whats-the-easiest-way-to-fight-for-womens-rights</v>
      </c>
      <c r="B1799" s="5"/>
      <c r="C1799" s="5"/>
      <c r="D1799" s="5"/>
      <c r="E1799" s="5"/>
      <c r="F1799" s="5"/>
    </row>
    <row r="1800">
      <c r="A1800" s="13" t="str">
        <f>HYPERLINK("http://www.upworthy.com/photo-the-untold-story-behind-every-casualty-of-war","http://www.upworthy.com/photo-the-untold-story-behind-every-casualty-of-war")</f>
        <v>http://www.upworthy.com/photo-the-untold-story-behind-every-casualty-of-war</v>
      </c>
      <c r="B1800" s="5"/>
      <c r="C1800" s="5"/>
      <c r="D1800" s="5"/>
      <c r="E1800" s="5"/>
      <c r="F1800" s="5"/>
    </row>
    <row r="1801">
      <c r="A1801" s="13" t="str">
        <f>HYPERLINK("http://www.upworthy.com/when-will-we-start-treating-guns-more-like-bananas","http://www.upworthy.com/when-will-we-start-treating-guns-more-like-bananas")</f>
        <v>http://www.upworthy.com/when-will-we-start-treating-guns-more-like-bananas</v>
      </c>
      <c r="B1801" s="5"/>
      <c r="C1801" s="5"/>
      <c r="D1801" s="5"/>
      <c r="E1801" s="5"/>
      <c r="F1801" s="5"/>
    </row>
    <row r="1802">
      <c r="A1802" s="13" t="str">
        <f>HYPERLINK("http://www.upworthy.com/watch-mitt-romneys-own-mother-undermines-his-entire-campaign","http://www.upworthy.com/watch-mitt-romneys-own-mother-undermines-his-entire-campaign")</f>
        <v>http://www.upworthy.com/watch-mitt-romneys-own-mother-undermines-his-entire-campaign</v>
      </c>
      <c r="B1802" s="5"/>
      <c r="C1802" s="5"/>
      <c r="D1802" s="5"/>
      <c r="E1802" s="5"/>
      <c r="F1802" s="5"/>
    </row>
    <row r="1803">
      <c r="A1803" s="13" t="str">
        <f>HYPERLINK("http://www.upworthy.com/hey-broke-people-this-statistic-will-piss-you-off","http://www.upworthy.com/hey-broke-people-this-statistic-will-piss-you-off")</f>
        <v>http://www.upworthy.com/hey-broke-people-this-statistic-will-piss-you-off</v>
      </c>
      <c r="B1803" s="5"/>
      <c r="C1803" s="5"/>
      <c r="D1803" s="5"/>
      <c r="E1803" s="5"/>
      <c r="F1803" s="5"/>
    </row>
    <row r="1804">
      <c r="A1804" s="13" t="str">
        <f>HYPERLINK("http://www.upworthy.com/everything-about-him-screams-creepy-until-he-speaks-2","http://www.upworthy.com/everything-about-him-screams-creepy-until-he-speaks-2")</f>
        <v>http://www.upworthy.com/everything-about-him-screams-creepy-until-he-speaks-2</v>
      </c>
      <c r="B1804" s="5"/>
      <c r="C1804" s="5"/>
      <c r="D1804" s="5"/>
      <c r="E1804" s="5"/>
      <c r="F1804" s="5"/>
    </row>
    <row r="1805">
      <c r="A1805" s="13" t="str">
        <f>HYPERLINK("http://www.upworthy.com/rip-gore-vidal-you-were-an-encyclopedia-of-awesome","http://www.upworthy.com/rip-gore-vidal-you-were-an-encyclopedia-of-awesome")</f>
        <v>http://www.upworthy.com/rip-gore-vidal-you-were-an-encyclopedia-of-awesome</v>
      </c>
      <c r="B1805" s="5"/>
      <c r="C1805" s="5"/>
      <c r="D1805" s="5"/>
      <c r="E1805" s="5"/>
      <c r="F1805" s="5"/>
    </row>
    <row r="1806">
      <c r="A1806" s="13" t="str">
        <f>HYPERLINK("http://www.upworthy.com/this-aggressive-combative-negative-speech-is-somehow-incredibly-motivational","http://www.upworthy.com/this-aggressive-combative-negative-speech-is-somehow-incredibly-motivational")</f>
        <v>http://www.upworthy.com/this-aggressive-combative-negative-speech-is-somehow-incredibly-motivational</v>
      </c>
      <c r="B1806" s="5"/>
      <c r="C1806" s="5"/>
      <c r="D1806" s="5"/>
      <c r="E1806" s="5"/>
      <c r="F1806" s="5"/>
    </row>
    <row r="1807">
      <c r="A1807" s="13" t="str">
        <f>HYPERLINK("http://www.upworthy.com/you-like-that-sandwich-congrats-you-just-ate-flipper","http://www.upworthy.com/you-like-that-sandwich-congrats-you-just-ate-flipper")</f>
        <v>http://www.upworthy.com/you-like-that-sandwich-congrats-you-just-ate-flipper</v>
      </c>
      <c r="B1807" s="5"/>
      <c r="C1807" s="5"/>
      <c r="D1807" s="5"/>
      <c r="E1807" s="5"/>
      <c r="F1807" s="5"/>
    </row>
    <row r="1808">
      <c r="A1808" s="13" t="str">
        <f>HYPERLINK("http://www.upworthy.com/why-a-6th-grader-is-my-hero-this-week","http://www.upworthy.com/why-a-6th-grader-is-my-hero-this-week")</f>
        <v>http://www.upworthy.com/why-a-6th-grader-is-my-hero-this-week</v>
      </c>
      <c r="B1808" s="5"/>
      <c r="C1808" s="5"/>
      <c r="D1808" s="5"/>
      <c r="E1808" s="5"/>
      <c r="F1808" s="5"/>
    </row>
    <row r="1809">
      <c r="A1809" s="13" t="str">
        <f>HYPERLINK("http://www.upworthy.com/woman-battling-cancer-shares-staggering-photos-of-her-fight","http://www.upworthy.com/woman-battling-cancer-shares-staggering-photos-of-her-fight")</f>
        <v>http://www.upworthy.com/woman-battling-cancer-shares-staggering-photos-of-her-fight</v>
      </c>
      <c r="B1809" s="5"/>
      <c r="C1809" s="5"/>
      <c r="D1809" s="5"/>
      <c r="E1809" s="5"/>
      <c r="F1809" s="5"/>
    </row>
    <row r="1810">
      <c r="A1810" s="13" t="str">
        <f>HYPERLINK("http://www.upworthy.com/a-girl-gets-attacked-at-school-for-being-straight","http://www.upworthy.com/a-girl-gets-attacked-at-school-for-being-straight")</f>
        <v>http://www.upworthy.com/a-girl-gets-attacked-at-school-for-being-straight</v>
      </c>
      <c r="B1810" s="5"/>
      <c r="C1810" s="5"/>
      <c r="D1810" s="5"/>
      <c r="E1810" s="5"/>
      <c r="F1810" s="5"/>
    </row>
    <row r="1811">
      <c r="A1811" s="13" t="str">
        <f>HYPERLINK("http://www.upworthy.com/heres-all-the-awful-things-feminism-hasnt-done-yet","http://www.upworthy.com/heres-all-the-awful-things-feminism-hasnt-done-yet")</f>
        <v>http://www.upworthy.com/heres-all-the-awful-things-feminism-hasnt-done-yet</v>
      </c>
      <c r="B1811" s="5"/>
      <c r="C1811" s="5"/>
      <c r="D1811" s="5"/>
      <c r="E1811" s="5"/>
      <c r="F1811" s="5"/>
    </row>
    <row r="1812">
      <c r="A1812" s="13" t="str">
        <f>HYPERLINK("http://www.upworthy.com/just-how-fair-and-balanced-are-the-olympics-anyway","http://www.upworthy.com/just-how-fair-and-balanced-are-the-olympics-anyway")</f>
        <v>http://www.upworthy.com/just-how-fair-and-balanced-are-the-olympics-anyway</v>
      </c>
      <c r="B1812" s="5"/>
      <c r="C1812" s="5"/>
      <c r="D1812" s="5"/>
      <c r="E1812" s="5"/>
      <c r="F1812" s="5"/>
    </row>
    <row r="1813">
      <c r="A1813" s="13" t="str">
        <f>HYPERLINK("http://www.upworthy.com/dear-dads-everywhere-please-be-more-like-this-guy","http://www.upworthy.com/dear-dads-everywhere-please-be-more-like-this-guy")</f>
        <v>http://www.upworthy.com/dear-dads-everywhere-please-be-more-like-this-guy</v>
      </c>
      <c r="B1813" s="5"/>
      <c r="C1813" s="5"/>
      <c r="D1813" s="5"/>
      <c r="E1813" s="5"/>
      <c r="F1813" s="5"/>
    </row>
    <row r="1814">
      <c r="A1814" s="13" t="str">
        <f>HYPERLINK("http://www.upworthy.com/bernie-sanders-is-pissed-and-for-good-reason-10","http://www.upworthy.com/bernie-sanders-is-pissed-and-for-good-reason-10")</f>
        <v>http://www.upworthy.com/bernie-sanders-is-pissed-and-for-good-reason-10</v>
      </c>
      <c r="B1814" s="5"/>
      <c r="C1814" s="5"/>
      <c r="D1814" s="5"/>
      <c r="E1814" s="5"/>
      <c r="F1814" s="5"/>
    </row>
    <row r="1815">
      <c r="A1815" s="13" t="str">
        <f>HYPERLINK("http://www.upworthy.com/mommy-why-does-the-chinese-government-hate-gangnam-style","http://www.upworthy.com/mommy-why-does-the-chinese-government-hate-gangnam-style")</f>
        <v>http://www.upworthy.com/mommy-why-does-the-chinese-government-hate-gangnam-style</v>
      </c>
      <c r="B1815" s="5"/>
      <c r="C1815" s="5"/>
      <c r="D1815" s="5"/>
      <c r="E1815" s="5"/>
      <c r="F1815" s="5"/>
    </row>
    <row r="1816">
      <c r="A1816" s="13" t="str">
        <f>HYPERLINK("http://www.upworthy.com/the-growing-trend-that-should-terrify-walmarts-everywhere-2","http://www.upworthy.com/the-growing-trend-that-should-terrify-walmarts-everywhere-2")</f>
        <v>http://www.upworthy.com/the-growing-trend-that-should-terrify-walmarts-everywhere-2</v>
      </c>
      <c r="B1816" s="5"/>
      <c r="C1816" s="5"/>
      <c r="D1816" s="5"/>
      <c r="E1816" s="5"/>
      <c r="F1816" s="5"/>
    </row>
    <row r="1817">
      <c r="A1817" s="13" t="str">
        <f>HYPERLINK("http://www.upworthy.com/mitt-romney-accidentally-confronts-a-gay-veteran-awesomeness-ensues","http://www.upworthy.com/mitt-romney-accidentally-confronts-a-gay-veteran-awesomeness-ensues")</f>
        <v>http://www.upworthy.com/mitt-romney-accidentally-confronts-a-gay-veteran-awesomeness-ensues</v>
      </c>
      <c r="B1817" s="5"/>
      <c r="C1817" s="5"/>
      <c r="D1817" s="5"/>
      <c r="E1817" s="5"/>
      <c r="F1817" s="5"/>
    </row>
    <row r="1818">
      <c r="A1818" s="13" t="str">
        <f>HYPERLINK("http://www.upworthy.com/the-1-reason-republicans-dont-want-latinos-to-vote","http://www.upworthy.com/the-1-reason-republicans-dont-want-latinos-to-vote")</f>
        <v>http://www.upworthy.com/the-1-reason-republicans-dont-want-latinos-to-vote</v>
      </c>
      <c r="B1818" s="5"/>
      <c r="C1818" s="5"/>
      <c r="D1818" s="5"/>
      <c r="E1818" s="5"/>
      <c r="F1818" s="5"/>
    </row>
    <row r="1819">
      <c r="A1819" s="13" t="str">
        <f>HYPERLINK("http://www.upworthy.com/a-warning-label-that-will-knock-your-swimsuit-off","http://www.upworthy.com/a-warning-label-that-will-knock-your-swimsuit-off")</f>
        <v>http://www.upworthy.com/a-warning-label-that-will-knock-your-swimsuit-off</v>
      </c>
      <c r="B1819" s="5"/>
      <c r="C1819" s="5"/>
      <c r="D1819" s="5"/>
      <c r="E1819" s="5"/>
      <c r="F1819" s="5"/>
    </row>
    <row r="1820">
      <c r="A1820" s="13" t="str">
        <f>HYPERLINK("http://www.upworthy.com/what-youre-really-saying-when-you-say-happy-holidays","http://www.upworthy.com/what-youre-really-saying-when-you-say-happy-holidays")</f>
        <v>http://www.upworthy.com/what-youre-really-saying-when-you-say-happy-holidays</v>
      </c>
      <c r="B1820" s="5"/>
      <c r="C1820" s="5"/>
      <c r="D1820" s="5"/>
      <c r="E1820" s="5"/>
      <c r="F1820" s="5"/>
    </row>
    <row r="1821">
      <c r="A1821" s="13" t="str">
        <f>HYPERLINK("http://www.upworthy.com/enh-who-needs-their-kids-to-breathe-anyway-4","http://www.upworthy.com/enh-who-needs-their-kids-to-breathe-anyway-4")</f>
        <v>http://www.upworthy.com/enh-who-needs-their-kids-to-breathe-anyway-4</v>
      </c>
      <c r="B1821" s="5"/>
      <c r="C1821" s="5"/>
      <c r="D1821" s="5"/>
      <c r="E1821" s="5"/>
      <c r="F1821" s="5"/>
    </row>
    <row r="1822">
      <c r="A1822" s="13" t="str">
        <f>HYPERLINK("http://www.upworthy.com/the-surprising-result-of-an-extra-year-of-school","http://www.upworthy.com/the-surprising-result-of-an-extra-year-of-school")</f>
        <v>http://www.upworthy.com/the-surprising-result-of-an-extra-year-of-school</v>
      </c>
      <c r="B1822" s="5"/>
      <c r="C1822" s="5"/>
      <c r="D1822" s="5"/>
      <c r="E1822" s="5"/>
      <c r="F1822" s="5"/>
    </row>
    <row r="1823">
      <c r="A1823" s="13" t="str">
        <f>HYPERLINK("http://www.upworthy.com/how-republican-pundits-got-the-tax-debate-all-wrong","http://www.upworthy.com/how-republican-pundits-got-the-tax-debate-all-wrong")</f>
        <v>http://www.upworthy.com/how-republican-pundits-got-the-tax-debate-all-wrong</v>
      </c>
      <c r="B1823" s="5"/>
      <c r="C1823" s="5"/>
      <c r="D1823" s="5"/>
      <c r="E1823" s="5"/>
      <c r="F1823" s="5"/>
    </row>
    <row r="1824">
      <c r="A1824" s="13" t="str">
        <f>HYPERLINK("http://www.upworthy.com/apparently-this-is-your-brain-on-football-am3-2d","http://www.upworthy.com/apparently-this-is-your-brain-on-football-am3-2d")</f>
        <v>http://www.upworthy.com/apparently-this-is-your-brain-on-football-am3-2d</v>
      </c>
      <c r="B1824" s="5"/>
      <c r="C1824" s="5"/>
      <c r="D1824" s="5"/>
      <c r="E1824" s="5"/>
      <c r="F1824" s="5"/>
    </row>
    <row r="1825">
      <c r="A1825" s="13" t="str">
        <f>HYPERLINK("http://www.upworthy.com/give-me-birth-control-or-give-me-weasel-testicles","http://www.upworthy.com/give-me-birth-control-or-give-me-weasel-testicles")</f>
        <v>http://www.upworthy.com/give-me-birth-control-or-give-me-weasel-testicles</v>
      </c>
      <c r="B1825" s="5"/>
      <c r="C1825" s="5"/>
      <c r="D1825" s="5"/>
      <c r="E1825" s="5"/>
      <c r="F1825" s="5"/>
    </row>
    <row r="1826">
      <c r="A1826" s="13" t="str">
        <f>HYPERLINK("http://www.upworthy.com/how-the-cia-is-kind-of-like-a-psychic","http://www.upworthy.com/how-the-cia-is-kind-of-like-a-psychic")</f>
        <v>http://www.upworthy.com/how-the-cia-is-kind-of-like-a-psychic</v>
      </c>
      <c r="B1826" s="5"/>
      <c r="C1826" s="5"/>
      <c r="D1826" s="5"/>
      <c r="E1826" s="5"/>
      <c r="F1826" s="5"/>
    </row>
    <row r="1827">
      <c r="A1827" s="13" t="str">
        <f>HYPERLINK("http://www.upworthy.com/if-only-you-could-photoshop-a-mind-like-this","http://www.upworthy.com/if-only-you-could-photoshop-a-mind-like-this")</f>
        <v>http://www.upworthy.com/if-only-you-could-photoshop-a-mind-like-this</v>
      </c>
      <c r="B1827" s="5"/>
      <c r="C1827" s="5"/>
      <c r="D1827" s="5"/>
      <c r="E1827" s="5"/>
      <c r="F1827" s="5"/>
    </row>
    <row r="1828">
      <c r="A1828" s="13" t="str">
        <f>HYPERLINK("http://www.upworthy.com/this-commercial-isnt-real-but-its-brutally-honest-5","http://www.upworthy.com/this-commercial-isnt-real-but-its-brutally-honest-5")</f>
        <v>http://www.upworthy.com/this-commercial-isnt-real-but-its-brutally-honest-5</v>
      </c>
      <c r="B1828" s="5"/>
      <c r="C1828" s="5"/>
      <c r="D1828" s="5"/>
      <c r="E1828" s="5"/>
      <c r="F1828" s="5"/>
    </row>
    <row r="1829">
      <c r="A1829" s="13" t="str">
        <f>HYPERLINK("http://www.upworthy.com/winner-the-most-depressingly-dumb-book-cover-of-2013","http://www.upworthy.com/winner-the-most-depressingly-dumb-book-cover-of-2013")</f>
        <v>http://www.upworthy.com/winner-the-most-depressingly-dumb-book-cover-of-2013</v>
      </c>
      <c r="B1829" s="5"/>
      <c r="C1829" s="5"/>
      <c r="D1829" s="5"/>
      <c r="E1829" s="5"/>
      <c r="F1829" s="5"/>
    </row>
    <row r="1830">
      <c r="A1830" s="13" t="str">
        <f>HYPERLINK("http://www.upworthy.com/a-law-so-awful-it-literally-makes-judges-cry","http://www.upworthy.com/a-law-so-awful-it-literally-makes-judges-cry")</f>
        <v>http://www.upworthy.com/a-law-so-awful-it-literally-makes-judges-cry</v>
      </c>
      <c r="B1830" s="5"/>
      <c r="C1830" s="5"/>
      <c r="D1830" s="5"/>
      <c r="E1830" s="5"/>
      <c r="F1830" s="5"/>
    </row>
    <row r="1831">
      <c r="A1831" s="13" t="str">
        <f>HYPERLINK("http://www.upworthy.com/you-know-that-boring-debate-the-internet-fixed-it","http://www.upworthy.com/you-know-that-boring-debate-the-internet-fixed-it")</f>
        <v>http://www.upworthy.com/you-know-that-boring-debate-the-internet-fixed-it</v>
      </c>
      <c r="B1831" s="5"/>
      <c r="C1831" s="5"/>
      <c r="D1831" s="5"/>
      <c r="E1831" s="5"/>
      <c r="F1831" s="5"/>
    </row>
    <row r="1832">
      <c r="A1832" s="13" t="str">
        <f>HYPERLINK("http://www.upworthy.com/so-did-global-warming-cause-hurricane-sandy-or-what","http://www.upworthy.com/so-did-global-warming-cause-hurricane-sandy-or-what")</f>
        <v>http://www.upworthy.com/so-did-global-warming-cause-hurricane-sandy-or-what</v>
      </c>
      <c r="B1832" s="5"/>
      <c r="C1832" s="5"/>
      <c r="D1832" s="5"/>
      <c r="E1832" s="5"/>
      <c r="F1832" s="5"/>
    </row>
    <row r="1833">
      <c r="A1833" s="13" t="str">
        <f>HYPERLINK("http://www.upworthy.com/mitt-got-47-problems-but-your-vote-aint-one","http://www.upworthy.com/mitt-got-47-problems-but-your-vote-aint-one")</f>
        <v>http://www.upworthy.com/mitt-got-47-problems-but-your-vote-aint-one</v>
      </c>
      <c r="B1833" s="5"/>
      <c r="C1833" s="5"/>
      <c r="D1833" s="5"/>
      <c r="E1833" s="5"/>
      <c r="F1833" s="5"/>
    </row>
    <row r="1834">
      <c r="A1834" s="13" t="str">
        <f>HYPERLINK("http://www.upworthy.com/this-is-not-an-acceptable-solution-to-child-abuse","http://www.upworthy.com/this-is-not-an-acceptable-solution-to-child-abuse")</f>
        <v>http://www.upworthy.com/this-is-not-an-acceptable-solution-to-child-abuse</v>
      </c>
      <c r="B1834" s="5"/>
      <c r="C1834" s="5"/>
      <c r="D1834" s="5"/>
      <c r="E1834" s="5"/>
      <c r="F1834" s="5"/>
    </row>
    <row r="1835">
      <c r="A1835" s="13" t="str">
        <f>HYPERLINK("http://www.upworthy.com/when-facebook-likes-meet-real-life-things-get-complicated","http://www.upworthy.com/when-facebook-likes-meet-real-life-things-get-complicated")</f>
        <v>http://www.upworthy.com/when-facebook-likes-meet-real-life-things-get-complicated</v>
      </c>
      <c r="B1835" s="5"/>
      <c r="C1835" s="5"/>
      <c r="D1835" s="5"/>
      <c r="E1835" s="5"/>
      <c r="F1835" s="5"/>
    </row>
    <row r="1836">
      <c r="A1836" s="13" t="str">
        <f>HYPERLINK("http://www.upworthy.com/how-the-republican-convention-contradicts-the-entire-republican-convention","http://www.upworthy.com/how-the-republican-convention-contradicts-the-entire-republican-convention")</f>
        <v>http://www.upworthy.com/how-the-republican-convention-contradicts-the-entire-republican-convention</v>
      </c>
      <c r="B1836" s="5"/>
      <c r="C1836" s="5"/>
      <c r="D1836" s="5"/>
      <c r="E1836" s="5"/>
      <c r="F1836" s="5"/>
    </row>
    <row r="1837">
      <c r="A1837" s="13" t="str">
        <f>HYPERLINK("http://www.upworthy.com/what-american-women-spent-59-billion-on-in-2012","http://www.upworthy.com/what-american-women-spent-59-billion-on-in-2012")</f>
        <v>http://www.upworthy.com/what-american-women-spent-59-billion-on-in-2012</v>
      </c>
      <c r="B1837" s="5"/>
      <c r="C1837" s="5"/>
      <c r="D1837" s="5"/>
      <c r="E1837" s="5"/>
      <c r="F1837" s="5"/>
    </row>
    <row r="1838">
      <c r="A1838" s="13" t="str">
        <f>HYPERLINK("http://www.upworthy.com/this-womans-beef-with-prettiness-will-leave-you-speechless","http://www.upworthy.com/this-womans-beef-with-prettiness-will-leave-you-speechless")</f>
        <v>http://www.upworthy.com/this-womans-beef-with-prettiness-will-leave-you-speechless</v>
      </c>
      <c r="B1838" s="5"/>
      <c r="C1838" s="5"/>
      <c r="D1838" s="5"/>
      <c r="E1838" s="5"/>
      <c r="F1838" s="5"/>
    </row>
    <row r="1839">
      <c r="A1839" s="13" t="str">
        <f>HYPERLINK("http://www.upworthy.com/a-chart-about-silence-that-will-leave-you-speechless","http://www.upworthy.com/a-chart-about-silence-that-will-leave-you-speechless")</f>
        <v>http://www.upworthy.com/a-chart-about-silence-that-will-leave-you-speechless</v>
      </c>
      <c r="B1839" s="5"/>
      <c r="C1839" s="5"/>
      <c r="D1839" s="5"/>
      <c r="E1839" s="5"/>
      <c r="F1839" s="5"/>
    </row>
    <row r="1840">
      <c r="A1840" s="13" t="str">
        <f>HYPERLINK("http://www.upworthy.com/this-simulation-of-the-known-universe-does-not-disappoint","http://www.upworthy.com/this-simulation-of-the-known-universe-does-not-disappoint")</f>
        <v>http://www.upworthy.com/this-simulation-of-the-known-universe-does-not-disappoint</v>
      </c>
      <c r="B1840" s="5"/>
      <c r="C1840" s="5"/>
      <c r="D1840" s="5"/>
      <c r="E1840" s="5"/>
      <c r="F1840" s="5"/>
    </row>
    <row r="1841">
      <c r="A1841" s="13" t="str">
        <f>HYPERLINK("http://www.upworthy.com/the-eye-opening-study-every-american-needs-to-see","http://www.upworthy.com/the-eye-opening-study-every-american-needs-to-see")</f>
        <v>http://www.upworthy.com/the-eye-opening-study-every-american-needs-to-see</v>
      </c>
      <c r="B1841" s="5"/>
      <c r="C1841" s="5"/>
      <c r="D1841" s="5"/>
      <c r="E1841" s="5"/>
      <c r="F1841" s="5"/>
    </row>
    <row r="1842">
      <c r="A1842" s="13" t="str">
        <f>HYPERLINK("http://www.upworthy.com/map-you-wont-believe-what-these-states-did-tonight","http://www.upworthy.com/map-you-wont-believe-what-these-states-did-tonight")</f>
        <v>http://www.upworthy.com/map-you-wont-believe-what-these-states-did-tonight</v>
      </c>
      <c r="B1842" s="5"/>
      <c r="C1842" s="5"/>
      <c r="D1842" s="5"/>
      <c r="E1842" s="5"/>
      <c r="F1842" s="5"/>
    </row>
    <row r="1843">
      <c r="A1843" s="13" t="str">
        <f>HYPERLINK("http://www.upworthy.com/take-a-guess-what-costs-more-princeton-or-prison","http://www.upworthy.com/take-a-guess-what-costs-more-princeton-or-prison")</f>
        <v>http://www.upworthy.com/take-a-guess-what-costs-more-princeton-or-prison</v>
      </c>
      <c r="B1843" s="5"/>
      <c r="C1843" s="5"/>
      <c r="D1843" s="5"/>
      <c r="E1843" s="5"/>
      <c r="F1843" s="5"/>
    </row>
    <row r="1844">
      <c r="A1844" s="13" t="str">
        <f>HYPERLINK("http://www.upworthy.com/theres-something-odd-about-this-traditional-marriage-propaganda-video","http://www.upworthy.com/theres-something-odd-about-this-traditional-marriage-propaganda-video")</f>
        <v>http://www.upworthy.com/theres-something-odd-about-this-traditional-marriage-propaganda-video</v>
      </c>
      <c r="B1844" s="5"/>
      <c r="C1844" s="5"/>
      <c r="D1844" s="5"/>
      <c r="E1844" s="5"/>
      <c r="F1844" s="5"/>
    </row>
    <row r="1845">
      <c r="A1845" s="13" t="str">
        <f>HYPERLINK("http://www.upworthy.com/fast-foods-secret-weapon-in-the-war-on-salad","http://www.upworthy.com/fast-foods-secret-weapon-in-the-war-on-salad")</f>
        <v>http://www.upworthy.com/fast-foods-secret-weapon-in-the-war-on-salad</v>
      </c>
      <c r="B1845" s="5"/>
      <c r="C1845" s="5"/>
      <c r="D1845" s="5"/>
      <c r="E1845" s="5"/>
      <c r="F1845" s="5"/>
    </row>
    <row r="1846">
      <c r="A1846" s="13" t="str">
        <f>HYPERLINK("http://www.upworthy.com/this-is-the-nerdiest-most-swaggalicious-science-experiment-ever","http://www.upworthy.com/this-is-the-nerdiest-most-swaggalicious-science-experiment-ever")</f>
        <v>http://www.upworthy.com/this-is-the-nerdiest-most-swaggalicious-science-experiment-ever</v>
      </c>
      <c r="B1846" s="5"/>
      <c r="C1846" s="5"/>
      <c r="D1846" s="5"/>
      <c r="E1846" s="5"/>
      <c r="F1846" s="5"/>
    </row>
    <row r="1847">
      <c r="A1847" s="13" t="str">
        <f>HYPERLINK("http://www.upworthy.com/a-rare-candid-interview-with-malcolm-x-in-1963","http://www.upworthy.com/a-rare-candid-interview-with-malcolm-x-in-1963")</f>
        <v>http://www.upworthy.com/a-rare-candid-interview-with-malcolm-x-in-1963</v>
      </c>
      <c r="B1847" s="5"/>
      <c r="C1847" s="5"/>
      <c r="D1847" s="5"/>
      <c r="E1847" s="5"/>
      <c r="F1847" s="5"/>
    </row>
    <row r="1848">
      <c r="A1848" s="13" t="str">
        <f>HYPERLINK("http://www.upworthy.com/see-the-video-thatll-leave-you-tired-but-inspired","http://www.upworthy.com/see-the-video-thatll-leave-you-tired-but-inspired")</f>
        <v>http://www.upworthy.com/see-the-video-thatll-leave-you-tired-but-inspired</v>
      </c>
      <c r="B1848" s="5"/>
      <c r="C1848" s="5"/>
      <c r="D1848" s="5"/>
      <c r="E1848" s="5"/>
      <c r="F1848" s="5"/>
    </row>
    <row r="1849">
      <c r="A1849" s="13" t="str">
        <f>HYPERLINK("http://www.upworthy.com/the-most-offensive-non-offensive-joke-in-the-world","http://www.upworthy.com/the-most-offensive-non-offensive-joke-in-the-world")</f>
        <v>http://www.upworthy.com/the-most-offensive-non-offensive-joke-in-the-world</v>
      </c>
      <c r="B1849" s="5"/>
      <c r="C1849" s="5"/>
      <c r="D1849" s="5"/>
      <c r="E1849" s="5"/>
      <c r="F1849" s="5"/>
    </row>
    <row r="1850">
      <c r="A1850" s="13" t="str">
        <f>HYPERLINK("http://www.upworthy.com/hippies-must-have-tampered-with-these-numbers-right-5","http://www.upworthy.com/hippies-must-have-tampered-with-these-numbers-right-5")</f>
        <v>http://www.upworthy.com/hippies-must-have-tampered-with-these-numbers-right-5</v>
      </c>
      <c r="B1850" s="5"/>
      <c r="C1850" s="5"/>
      <c r="D1850" s="5"/>
      <c r="E1850" s="5"/>
      <c r="F1850" s="5"/>
    </row>
    <row r="1851">
      <c r="A1851" s="13" t="str">
        <f>HYPERLINK("http://www.upworthy.com/bet-you-didnt-know-al-gore-could-sing-video","http://www.upworthy.com/bet-you-didnt-know-al-gore-could-sing-video")</f>
        <v>http://www.upworthy.com/bet-you-didnt-know-al-gore-could-sing-video</v>
      </c>
      <c r="B1851" s="5"/>
      <c r="C1851" s="5"/>
      <c r="D1851" s="5"/>
      <c r="E1851" s="5"/>
      <c r="F1851" s="5"/>
    </row>
    <row r="1852">
      <c r="A1852" s="13" t="str">
        <f>HYPERLINK("http://www.upworthy.com/infographic-why-transgender-awareness-week-is-even-a-thing","http://www.upworthy.com/infographic-why-transgender-awareness-week-is-even-a-thing")</f>
        <v>http://www.upworthy.com/infographic-why-transgender-awareness-week-is-even-a-thing</v>
      </c>
      <c r="B1852" s="5"/>
      <c r="C1852" s="5"/>
      <c r="D1852" s="5"/>
      <c r="E1852" s="5"/>
      <c r="F1852" s="5"/>
    </row>
    <row r="1853">
      <c r="A1853" s="13" t="str">
        <f>HYPERLINK("http://www.upworthy.com/should-everyone-have-to-do-this-before-having-sex","http://www.upworthy.com/should-everyone-have-to-do-this-before-having-sex")</f>
        <v>http://www.upworthy.com/should-everyone-have-to-do-this-before-having-sex</v>
      </c>
      <c r="B1853" s="5"/>
      <c r="C1853" s="5"/>
      <c r="D1853" s="5"/>
      <c r="E1853" s="5"/>
      <c r="F1853" s="5"/>
    </row>
    <row r="1854">
      <c r="A1854" s="13" t="str">
        <f>HYPERLINK("http://www.upworthy.com/3-things-you-can-do-instead-of-watching-tv","http://www.upworthy.com/3-things-you-can-do-instead-of-watching-tv")</f>
        <v>http://www.upworthy.com/3-things-you-can-do-instead-of-watching-tv</v>
      </c>
      <c r="B1854" s="5"/>
      <c r="C1854" s="5"/>
      <c r="D1854" s="5"/>
      <c r="E1854" s="5"/>
      <c r="F1854" s="5"/>
    </row>
    <row r="1855">
      <c r="A1855" s="13" t="str">
        <f>HYPERLINK("http://www.upworthy.com/3-videos-coca-cola-doesnt-want-you-to-see","http://www.upworthy.com/3-videos-coca-cola-doesnt-want-you-to-see")</f>
        <v>http://www.upworthy.com/3-videos-coca-cola-doesnt-want-you-to-see</v>
      </c>
      <c r="B1855" s="5"/>
      <c r="C1855" s="5"/>
      <c r="D1855" s="5"/>
      <c r="E1855" s="5"/>
      <c r="F1855" s="5"/>
    </row>
    <row r="1856">
      <c r="A1856" s="13" t="str">
        <f>HYPERLINK("http://www.upworthy.com/bitch-please-i-m-a-momma-i-got-this","http://www.upworthy.com/bitch-please-i-m-a-momma-i-got-this")</f>
        <v>http://www.upworthy.com/bitch-please-i-m-a-momma-i-got-this</v>
      </c>
      <c r="B1856" s="5"/>
      <c r="C1856" s="5"/>
      <c r="D1856" s="5"/>
      <c r="E1856" s="5"/>
      <c r="F1856" s="5"/>
    </row>
    <row r="1857">
      <c r="A1857" s="13" t="str">
        <f>HYPERLINK("http://www.upworthy.com/watch-the-ted-talk-that-inspired-two-standing-ovations","http://www.upworthy.com/watch-the-ted-talk-that-inspired-two-standing-ovations")</f>
        <v>http://www.upworthy.com/watch-the-ted-talk-that-inspired-two-standing-ovations</v>
      </c>
      <c r="B1857" s="5"/>
      <c r="C1857" s="5"/>
      <c r="D1857" s="5"/>
      <c r="E1857" s="5"/>
      <c r="F1857" s="5"/>
    </row>
    <row r="1858">
      <c r="A1858" s="13" t="str">
        <f>HYPERLINK("http://www.upworthy.com/if-your-paycheck-could-talk-it-would-tell-you","http://www.upworthy.com/if-your-paycheck-could-talk-it-would-tell-you")</f>
        <v>http://www.upworthy.com/if-your-paycheck-could-talk-it-would-tell-you</v>
      </c>
      <c r="B1858" s="5"/>
      <c r="C1858" s="5"/>
      <c r="D1858" s="5"/>
      <c r="E1858" s="5"/>
      <c r="F1858" s="5"/>
    </row>
    <row r="1859">
      <c r="A1859" s="13" t="str">
        <f>HYPERLINK("http://www.upworthy.com/all-she-wanted-for-her-9th-birthday-was-300","http://www.upworthy.com/all-she-wanted-for-her-9th-birthday-was-300")</f>
        <v>http://www.upworthy.com/all-she-wanted-for-her-9th-birthday-was-300</v>
      </c>
      <c r="B1859" s="5"/>
      <c r="C1859" s="5"/>
      <c r="D1859" s="5"/>
      <c r="E1859" s="5"/>
      <c r="F1859" s="5"/>
    </row>
    <row r="1860">
      <c r="A1860" s="13" t="str">
        <f>HYPERLINK("http://www.upworthy.com/your-4-minute-reminder-to-give-a-fuck-5","http://www.upworthy.com/your-4-minute-reminder-to-give-a-fuck-5")</f>
        <v>http://www.upworthy.com/your-4-minute-reminder-to-give-a-fuck-5</v>
      </c>
      <c r="B1860" s="5"/>
      <c r="C1860" s="5"/>
      <c r="D1860" s="5"/>
      <c r="E1860" s="5"/>
      <c r="F1860" s="5"/>
    </row>
    <row r="1861">
      <c r="A1861" s="13" t="str">
        <f>HYPERLINK("http://www.upworthy.com/harry-potter-and-the-prisoner-of-antiquated-immigration-laws","http://www.upworthy.com/harry-potter-and-the-prisoner-of-antiquated-immigration-laws")</f>
        <v>http://www.upworthy.com/harry-potter-and-the-prisoner-of-antiquated-immigration-laws</v>
      </c>
      <c r="B1861" s="5"/>
      <c r="C1861" s="5"/>
      <c r="D1861" s="5"/>
      <c r="E1861" s="5"/>
      <c r="F1861" s="5"/>
    </row>
    <row r="1862">
      <c r="A1862" s="13" t="str">
        <f>HYPERLINK("http://www.upworthy.com/gorgeous-image-of-nelson-mandela-taking-on-the-impossible","http://www.upworthy.com/gorgeous-image-of-nelson-mandela-taking-on-the-impossible")</f>
        <v>http://www.upworthy.com/gorgeous-image-of-nelson-mandela-taking-on-the-impossible</v>
      </c>
      <c r="B1862" s="5"/>
      <c r="C1862" s="5"/>
      <c r="D1862" s="5"/>
      <c r="E1862" s="5"/>
      <c r="F1862" s="5"/>
    </row>
    <row r="1863">
      <c r="A1863" s="13" t="str">
        <f>HYPERLINK("http://www.upworthy.com/watch-obama-chips-away-at-americas-crazy-immigration-policy","http://www.upworthy.com/watch-obama-chips-away-at-americas-crazy-immigration-policy")</f>
        <v>http://www.upworthy.com/watch-obama-chips-away-at-americas-crazy-immigration-policy</v>
      </c>
      <c r="B1863" s="5"/>
      <c r="C1863" s="5"/>
      <c r="D1863" s="5"/>
      <c r="E1863" s="5"/>
      <c r="F1863" s="5"/>
    </row>
    <row r="1864">
      <c r="A1864" s="13" t="str">
        <f>HYPERLINK("http://www.upworthy.com/this-is-how-marketing-works-and-its-devastating-6","http://www.upworthy.com/this-is-how-marketing-works-and-its-devastating-6")</f>
        <v>http://www.upworthy.com/this-is-how-marketing-works-and-its-devastating-6</v>
      </c>
      <c r="B1864" s="5"/>
      <c r="C1864" s="5"/>
      <c r="D1864" s="5"/>
      <c r="E1864" s="5"/>
      <c r="F1864" s="5"/>
    </row>
    <row r="1865">
      <c r="A1865" s="13" t="str">
        <f>HYPERLINK("http://www.upworthy.com/if-youre-wondering-if-news-is-biased-heres-proof","http://www.upworthy.com/if-youre-wondering-if-news-is-biased-heres-proof")</f>
        <v>http://www.upworthy.com/if-youre-wondering-if-news-is-biased-heres-proof</v>
      </c>
      <c r="B1865" s="5"/>
      <c r="C1865" s="5"/>
      <c r="D1865" s="5"/>
      <c r="E1865" s="5"/>
      <c r="F1865" s="5"/>
    </row>
    <row r="1866">
      <c r="A1866" s="13" t="str">
        <f>HYPERLINK("http://www.upworthy.com/doctors-said-hed-be-a-vegetable-he-said-bullsht","http://www.upworthy.com/doctors-said-hed-be-a-vegetable-he-said-bullsht")</f>
        <v>http://www.upworthy.com/doctors-said-hed-be-a-vegetable-he-said-bullsht</v>
      </c>
      <c r="B1866" s="5"/>
      <c r="C1866" s="5"/>
      <c r="D1866" s="5"/>
      <c r="E1866" s="5"/>
      <c r="F1866" s="5"/>
    </row>
    <row r="1867">
      <c r="A1867" s="13" t="str">
        <f>HYPERLINK("http://www.upworthy.com/awww-snap-one-congressman-tries-living-on-food-stamps","http://www.upworthy.com/awww-snap-one-congressman-tries-living-on-food-stamps")</f>
        <v>http://www.upworthy.com/awww-snap-one-congressman-tries-living-on-food-stamps</v>
      </c>
      <c r="B1867" s="5"/>
      <c r="C1867" s="5"/>
      <c r="D1867" s="5"/>
      <c r="E1867" s="5"/>
      <c r="F1867" s="5"/>
    </row>
    <row r="1868">
      <c r="A1868" s="13" t="str">
        <f>HYPERLINK("http://www.upworthy.com/what-if-men-could-prevent-pregnancy-without-a-condom","http://www.upworthy.com/what-if-men-could-prevent-pregnancy-without-a-condom")</f>
        <v>http://www.upworthy.com/what-if-men-could-prevent-pregnancy-without-a-condom</v>
      </c>
      <c r="B1868" s="5"/>
      <c r="C1868" s="5"/>
      <c r="D1868" s="5"/>
      <c r="E1868" s="5"/>
      <c r="F1868" s="5"/>
    </row>
    <row r="1869">
      <c r="A1869" s="13" t="str">
        <f>HYPERLINK("http://www.upworthy.com/why-the-self-help-industry-is-an-enormous-failure","http://www.upworthy.com/why-the-self-help-industry-is-an-enormous-failure")</f>
        <v>http://www.upworthy.com/why-the-self-help-industry-is-an-enormous-failure</v>
      </c>
      <c r="B1869" s="5"/>
      <c r="C1869" s="5"/>
      <c r="D1869" s="5"/>
      <c r="E1869" s="5"/>
      <c r="F1869" s="5"/>
    </row>
    <row r="1870">
      <c r="A1870" s="13" t="str">
        <f>HYPERLINK("http://www.upworthy.com/the-unbelievable-loophole-in-u-s-child-labor-law","http://www.upworthy.com/the-unbelievable-loophole-in-u-s-child-labor-law")</f>
        <v>http://www.upworthy.com/the-unbelievable-loophole-in-u-s-child-labor-law</v>
      </c>
      <c r="B1870" s="5"/>
      <c r="C1870" s="5"/>
      <c r="D1870" s="5"/>
      <c r="E1870" s="5"/>
      <c r="F1870" s="5"/>
    </row>
    <row r="1871">
      <c r="A1871" s="13" t="str">
        <f>HYPERLINK("http://www.upworthy.com/watch-this-incredible-young-woman-render-jon-stewart-speechless","http://www.upworthy.com/watch-this-incredible-young-woman-render-jon-stewart-speechless")</f>
        <v>http://www.upworthy.com/watch-this-incredible-young-woman-render-jon-stewart-speechless</v>
      </c>
      <c r="B1871" s="5"/>
      <c r="C1871" s="5"/>
      <c r="D1871" s="5"/>
      <c r="E1871" s="5"/>
      <c r="F1871" s="5"/>
    </row>
    <row r="1872">
      <c r="A1872" s="13" t="str">
        <f>HYPERLINK("http://www.upworthy.com/you-call-it-food-i-call-it-poison-2","http://www.upworthy.com/you-call-it-food-i-call-it-poison-2")</f>
        <v>http://www.upworthy.com/you-call-it-food-i-call-it-poison-2</v>
      </c>
      <c r="B1872" s="5"/>
      <c r="C1872" s="5"/>
      <c r="D1872" s="5"/>
      <c r="E1872" s="5"/>
      <c r="F1872" s="5"/>
    </row>
    <row r="1873">
      <c r="A1873" s="13" t="str">
        <f>HYPERLINK("http://www.upworthy.com/college-age-republicans-dont-seem-much-like-regular-republicans","http://www.upworthy.com/college-age-republicans-dont-seem-much-like-regular-republicans")</f>
        <v>http://www.upworthy.com/college-age-republicans-dont-seem-much-like-regular-republicans</v>
      </c>
      <c r="B1873" s="5"/>
      <c r="C1873" s="5"/>
      <c r="D1873" s="5"/>
      <c r="E1873" s="5"/>
      <c r="F1873" s="5"/>
    </row>
    <row r="1874">
      <c r="A1874" s="13" t="str">
        <f>HYPERLINK("http://www.upworthy.com/whats-the-difference-between-a-joke-and-a-jerk","http://www.upworthy.com/whats-the-difference-between-a-joke-and-a-jerk")</f>
        <v>http://www.upworthy.com/whats-the-difference-between-a-joke-and-a-jerk</v>
      </c>
      <c r="B1874" s="5"/>
      <c r="C1874" s="5"/>
      <c r="D1874" s="5"/>
      <c r="E1874" s="5"/>
      <c r="F1874" s="5"/>
    </row>
    <row r="1875">
      <c r="A1875" s="13" t="str">
        <f>HYPERLINK("http://www.upworthy.com/meet-7-families-that-will-make-your-groceries-blush","http://www.upworthy.com/meet-7-families-that-will-make-your-groceries-blush")</f>
        <v>http://www.upworthy.com/meet-7-families-that-will-make-your-groceries-blush</v>
      </c>
      <c r="B1875" s="5"/>
      <c r="C1875" s="5"/>
      <c r="D1875" s="5"/>
      <c r="E1875" s="5"/>
      <c r="F1875" s="5"/>
    </row>
    <row r="1876">
      <c r="A1876" s="13" t="str">
        <f>HYPERLINK("http://www.upworthy.com/great-advice-for-aliens-that-want-to-destroy-earth","http://www.upworthy.com/great-advice-for-aliens-that-want-to-destroy-earth")</f>
        <v>http://www.upworthy.com/great-advice-for-aliens-that-want-to-destroy-earth</v>
      </c>
      <c r="B1876" s="5"/>
      <c r="C1876" s="5"/>
      <c r="D1876" s="5"/>
      <c r="E1876" s="5"/>
      <c r="F1876" s="5"/>
    </row>
    <row r="1877">
      <c r="A1877" s="13" t="str">
        <f>HYPERLINK("http://www.upworthy.com/these-alarming-facts-essentially-say-women-youre-collateral-damage","http://www.upworthy.com/these-alarming-facts-essentially-say-women-youre-collateral-damage")</f>
        <v>http://www.upworthy.com/these-alarming-facts-essentially-say-women-youre-collateral-damage</v>
      </c>
      <c r="B1877" s="5"/>
      <c r="C1877" s="5"/>
      <c r="D1877" s="5"/>
      <c r="E1877" s="5"/>
      <c r="F1877" s="5"/>
    </row>
    <row r="1878">
      <c r="A1878" s="13" t="str">
        <f>HYPERLINK("http://www.upworthy.com/who-invented-the-light-bulb-thomas-edison-right-wrong","http://www.upworthy.com/who-invented-the-light-bulb-thomas-edison-right-wrong")</f>
        <v>http://www.upworthy.com/who-invented-the-light-bulb-thomas-edison-right-wrong</v>
      </c>
      <c r="B1878" s="5"/>
      <c r="C1878" s="5"/>
      <c r="D1878" s="5"/>
      <c r="E1878" s="5"/>
      <c r="F1878" s="5"/>
    </row>
    <row r="1879">
      <c r="A1879" s="13" t="str">
        <f>HYPERLINK("http://www.upworthy.com/you-know-youre-working-in-a-patriarchal-society-when","http://www.upworthy.com/you-know-youre-working-in-a-patriarchal-society-when")</f>
        <v>http://www.upworthy.com/you-know-youre-working-in-a-patriarchal-society-when</v>
      </c>
      <c r="B1879" s="5"/>
      <c r="C1879" s="5"/>
      <c r="D1879" s="5"/>
      <c r="E1879" s="5"/>
      <c r="F1879" s="5"/>
    </row>
    <row r="1880">
      <c r="A1880" s="13" t="str">
        <f>HYPERLINK("http://www.upworthy.com/helpful-chart-for-anyone-whod-like-to-continue-living","http://www.upworthy.com/helpful-chart-for-anyone-whod-like-to-continue-living")</f>
        <v>http://www.upworthy.com/helpful-chart-for-anyone-whod-like-to-continue-living</v>
      </c>
      <c r="B1880" s="5"/>
      <c r="C1880" s="5"/>
      <c r="D1880" s="5"/>
      <c r="E1880" s="5"/>
      <c r="F1880" s="5"/>
    </row>
    <row r="1881">
      <c r="A1881" s="13" t="str">
        <f>HYPERLINK("http://www.upworthy.com/the-horrifying-truth-about-elections-in-the-united-states","http://www.upworthy.com/the-horrifying-truth-about-elections-in-the-united-states")</f>
        <v>http://www.upworthy.com/the-horrifying-truth-about-elections-in-the-united-states</v>
      </c>
      <c r="B1881" s="5"/>
      <c r="C1881" s="5"/>
      <c r="D1881" s="5"/>
      <c r="E1881" s="5"/>
      <c r="F1881" s="5"/>
    </row>
    <row r="1882">
      <c r="A1882" s="13" t="str">
        <f>HYPERLINK("http://www.upworthy.com/how-the-united-states-is-reinventing-the-slave-trade","http://www.upworthy.com/how-the-united-states-is-reinventing-the-slave-trade")</f>
        <v>http://www.upworthy.com/how-the-united-states-is-reinventing-the-slave-trade</v>
      </c>
      <c r="B1882" s="5"/>
      <c r="C1882" s="5"/>
      <c r="D1882" s="5"/>
      <c r="E1882" s="5"/>
      <c r="F1882" s="5"/>
    </row>
    <row r="1883">
      <c r="A1883" s="13" t="str">
        <f>HYPERLINK("http://www.upworthy.com/5-black-crime-myths-which-ones-did-you-believe","http://www.upworthy.com/5-black-crime-myths-which-ones-did-you-believe")</f>
        <v>http://www.upworthy.com/5-black-crime-myths-which-ones-did-you-believe</v>
      </c>
      <c r="B1883" s="5"/>
      <c r="C1883" s="5"/>
      <c r="D1883" s="5"/>
      <c r="E1883" s="5"/>
      <c r="F1883" s="5"/>
    </row>
    <row r="1884">
      <c r="A1884" s="13" t="str">
        <f>HYPERLINK("http://www.upworthy.com/why-it-doesnt-matter-what-song-shes-listening-to","http://www.upworthy.com/why-it-doesnt-matter-what-song-shes-listening-to")</f>
        <v>http://www.upworthy.com/why-it-doesnt-matter-what-song-shes-listening-to</v>
      </c>
      <c r="B1884" s="5"/>
      <c r="C1884" s="5"/>
      <c r="D1884" s="5"/>
      <c r="E1884" s="5"/>
      <c r="F1884" s="5"/>
    </row>
    <row r="1885">
      <c r="A1885" s="13" t="str">
        <f>HYPERLINK("http://www.upworthy.com/this-is-a-spiritual-practice-everyone-should-get-behind","http://www.upworthy.com/this-is-a-spiritual-practice-everyone-should-get-behind")</f>
        <v>http://www.upworthy.com/this-is-a-spiritual-practice-everyone-should-get-behind</v>
      </c>
      <c r="B1885" s="5"/>
      <c r="C1885" s="5"/>
      <c r="D1885" s="5"/>
      <c r="E1885" s="5"/>
      <c r="F1885" s="5"/>
    </row>
    <row r="1886">
      <c r="A1886" s="13" t="str">
        <f>HYPERLINK("http://www.upworthy.com/dumbledore-is-gay-harry-potter-has-this-to-say","http://www.upworthy.com/dumbledore-is-gay-harry-potter-has-this-to-say")</f>
        <v>http://www.upworthy.com/dumbledore-is-gay-harry-potter-has-this-to-say</v>
      </c>
      <c r="B1886" s="5"/>
      <c r="C1886" s="5"/>
      <c r="D1886" s="5"/>
      <c r="E1886" s="5"/>
      <c r="F1886" s="5"/>
    </row>
    <row r="1887">
      <c r="A1887" s="13" t="str">
        <f>HYPERLINK("http://www.upworthy.com/is-the-risk-of-wearing-these-worth-it-2","http://www.upworthy.com/is-the-risk-of-wearing-these-worth-it-2")</f>
        <v>http://www.upworthy.com/is-the-risk-of-wearing-these-worth-it-2</v>
      </c>
      <c r="B1887" s="5"/>
      <c r="C1887" s="5"/>
      <c r="D1887" s="5"/>
      <c r="E1887" s="5"/>
      <c r="F1887" s="5"/>
    </row>
    <row r="1888">
      <c r="A1888" s="13" t="str">
        <f>HYPERLINK("http://www.upworthy.com/whats-it-like-to-be-caged-for-4-decades","http://www.upworthy.com/whats-it-like-to-be-caged-for-4-decades")</f>
        <v>http://www.upworthy.com/whats-it-like-to-be-caged-for-4-decades</v>
      </c>
      <c r="B1888" s="5"/>
      <c r="C1888" s="5"/>
      <c r="D1888" s="5"/>
      <c r="E1888" s="5"/>
      <c r="F1888" s="5"/>
    </row>
    <row r="1889">
      <c r="A1889" s="13" t="str">
        <f>HYPERLINK("http://blog.upworthy.com/post/34588833945/were-looking-for-a-social-media-intern","http://blog.upworthy.com/post/34588833945/were-looking-for-a-social-media-intern")</f>
        <v>http://blog.upworthy.com/post/34588833945/were-looking-for-a-social-media-intern</v>
      </c>
      <c r="B1889" s="5"/>
      <c r="C1889" s="5"/>
      <c r="D1889" s="5"/>
      <c r="E1889" s="5"/>
      <c r="F1889" s="5"/>
    </row>
    <row r="1890">
      <c r="A1890" s="13" t="str">
        <f>HYPERLINK("http://www.upworthy.com/why-curiosity-killed-the-cat-is-a-terrible-expression","http://www.upworthy.com/why-curiosity-killed-the-cat-is-a-terrible-expression")</f>
        <v>http://www.upworthy.com/why-curiosity-killed-the-cat-is-a-terrible-expression</v>
      </c>
      <c r="B1890" s="5"/>
      <c r="C1890" s="5"/>
      <c r="D1890" s="5"/>
      <c r="E1890" s="5"/>
      <c r="F1890" s="5"/>
    </row>
    <row r="1891">
      <c r="A1891" s="13" t="str">
        <f>HYPERLINK("http://www.upworthy.com/cokes-newest-bottle-is-made-entirely-of-ice-3","http://www.upworthy.com/cokes-newest-bottle-is-made-entirely-of-ice-3")</f>
        <v>http://www.upworthy.com/cokes-newest-bottle-is-made-entirely-of-ice-3</v>
      </c>
      <c r="B1891" s="5"/>
      <c r="C1891" s="5"/>
      <c r="D1891" s="5"/>
      <c r="E1891" s="5"/>
      <c r="F1891" s="5"/>
    </row>
    <row r="1892">
      <c r="A1892" s="13" t="str">
        <f>HYPERLINK("http://www.upworthy.com/how-to-make-a-divorce-court-judge-really-mad","http://www.upworthy.com/how-to-make-a-divorce-court-judge-really-mad")</f>
        <v>http://www.upworthy.com/how-to-make-a-divorce-court-judge-really-mad</v>
      </c>
      <c r="B1892" s="5"/>
      <c r="C1892" s="5"/>
      <c r="D1892" s="5"/>
      <c r="E1892" s="5"/>
      <c r="F1892" s="5"/>
    </row>
    <row r="1893">
      <c r="A1893" s="13" t="str">
        <f>HYPERLINK("http://www.upworthy.com/one-conspiracy-theory-thats-actually-worth-your-time-3","http://www.upworthy.com/one-conspiracy-theory-thats-actually-worth-your-time-3")</f>
        <v>http://www.upworthy.com/one-conspiracy-theory-thats-actually-worth-your-time-3</v>
      </c>
      <c r="B1893" s="5"/>
      <c r="C1893" s="5"/>
      <c r="D1893" s="5"/>
      <c r="E1893" s="5"/>
      <c r="F1893" s="5"/>
    </row>
    <row r="1894">
      <c r="A1894" s="13" t="str">
        <f>HYPERLINK("http://www.upworthy.com/a-kid-found-something-we-should-all-see-2","http://www.upworthy.com/a-kid-found-something-we-should-all-see-2")</f>
        <v>http://www.upworthy.com/a-kid-found-something-we-should-all-see-2</v>
      </c>
      <c r="B1894" s="5"/>
      <c r="C1894" s="5"/>
      <c r="D1894" s="5"/>
      <c r="E1894" s="5"/>
      <c r="F1894" s="5"/>
    </row>
    <row r="1895">
      <c r="A1895" s="13" t="str">
        <f>HYPERLINK("http://www.upworthy.com/three-minds-a-failing-system-and-one-uncomfortable-truth","http://www.upworthy.com/three-minds-a-failing-system-and-one-uncomfortable-truth")</f>
        <v>http://www.upworthy.com/three-minds-a-failing-system-and-one-uncomfortable-truth</v>
      </c>
      <c r="B1895" s="5"/>
      <c r="C1895" s="5"/>
      <c r="D1895" s="5"/>
      <c r="E1895" s="5"/>
      <c r="F1895" s="5"/>
    </row>
    <row r="1896">
      <c r="A1896" s="13" t="str">
        <f>HYPERLINK("http://www.upworthy.com/beautiful-flash-mob-of-marriage-proposal-adorableness-aisle-10","http://www.upworthy.com/beautiful-flash-mob-of-marriage-proposal-adorableness-aisle-10")</f>
        <v>http://www.upworthy.com/beautiful-flash-mob-of-marriage-proposal-adorableness-aisle-10</v>
      </c>
      <c r="B1896" s="5"/>
      <c r="C1896" s="5"/>
      <c r="D1896" s="5"/>
      <c r="E1896" s="5"/>
      <c r="F1896" s="5"/>
    </row>
    <row r="1897">
      <c r="A1897" s="13" t="str">
        <f>HYPERLINK("http://www.upworthy.com/why-your-vegetables-might-be-extra-gassy-very-soon","http://www.upworthy.com/why-your-vegetables-might-be-extra-gassy-very-soon")</f>
        <v>http://www.upworthy.com/why-your-vegetables-might-be-extra-gassy-very-soon</v>
      </c>
      <c r="B1897" s="5"/>
      <c r="C1897" s="5"/>
      <c r="D1897" s="5"/>
      <c r="E1897" s="5"/>
      <c r="F1897" s="5"/>
    </row>
    <row r="1898">
      <c r="A1898" s="13" t="str">
        <f>HYPERLINK("http://www.upworthy.com/i-hate-advertising-except-when-its-done-like-this","http://www.upworthy.com/i-hate-advertising-except-when-its-done-like-this")</f>
        <v>http://www.upworthy.com/i-hate-advertising-except-when-its-done-like-this</v>
      </c>
      <c r="B1898" s="5"/>
      <c r="C1898" s="5"/>
      <c r="D1898" s="5"/>
      <c r="E1898" s="5"/>
      <c r="F1898" s="5"/>
    </row>
    <row r="1899">
      <c r="A1899" s="13" t="str">
        <f>HYPERLINK("http://www.upworthy.com/why-your-vegetables-might-be-extra-gassy-very-soon","http://www.upworthy.com/why-your-vegetables-might-be-extra-gassy-very-soon")</f>
        <v>http://www.upworthy.com/why-your-vegetables-might-be-extra-gassy-very-soon</v>
      </c>
      <c r="B1899" s="5"/>
      <c r="C1899" s="5"/>
      <c r="D1899" s="5"/>
      <c r="E1899" s="5"/>
      <c r="F1899" s="5"/>
    </row>
    <row r="1900">
      <c r="A1900" s="13" t="str">
        <f>HYPERLINK("http://www.upworthy.com/i-hate-advertising-except-when-its-done-like-this","http://www.upworthy.com/i-hate-advertising-except-when-its-done-like-this")</f>
        <v>http://www.upworthy.com/i-hate-advertising-except-when-its-done-like-this</v>
      </c>
      <c r="B1900" s="5"/>
      <c r="C1900" s="5"/>
      <c r="D1900" s="5"/>
      <c r="E1900" s="5"/>
      <c r="F1900" s="5"/>
    </row>
    <row r="1901">
      <c r="A1901" s="13" t="str">
        <f>HYPERLINK("http://www.upworthy.com/think-hiroshima-and-nagasaki-were-bad-check-this-out","http://www.upworthy.com/think-hiroshima-and-nagasaki-were-bad-check-this-out")</f>
        <v>http://www.upworthy.com/think-hiroshima-and-nagasaki-were-bad-check-this-out</v>
      </c>
      <c r="B1901" s="5"/>
      <c r="C1901" s="5"/>
      <c r="D1901" s="5"/>
      <c r="E1901" s="5"/>
      <c r="F1901" s="5"/>
    </row>
    <row r="1902">
      <c r="A1902" s="13" t="str">
        <f>HYPERLINK("http://www.upworthy.com/why-food-in-1957-tasted-better-than-food-today","http://www.upworthy.com/why-food-in-1957-tasted-better-than-food-today")</f>
        <v>http://www.upworthy.com/why-food-in-1957-tasted-better-than-food-today</v>
      </c>
      <c r="B1902" s="5"/>
      <c r="C1902" s="5"/>
      <c r="D1902" s="5"/>
      <c r="E1902" s="5"/>
      <c r="F1902" s="5"/>
    </row>
    <row r="1903">
      <c r="A1903" s="13" t="str">
        <f>HYPERLINK("http://www.upworthy.com/i-see-misogyny-is-alive-and-well-in-museums","http://www.upworthy.com/i-see-misogyny-is-alive-and-well-in-museums")</f>
        <v>http://www.upworthy.com/i-see-misogyny-is-alive-and-well-in-museums</v>
      </c>
      <c r="B1903" s="5"/>
      <c r="C1903" s="5"/>
      <c r="D1903" s="5"/>
      <c r="E1903" s="5"/>
      <c r="F1903" s="5"/>
    </row>
    <row r="1904">
      <c r="A1904" s="13" t="str">
        <f>HYPERLINK("http://www.upworthy.com/how-redistributing-the-wealth-makes-the-super-bowl-awesome","http://www.upworthy.com/how-redistributing-the-wealth-makes-the-super-bowl-awesome")</f>
        <v>http://www.upworthy.com/how-redistributing-the-wealth-makes-the-super-bowl-awesome</v>
      </c>
      <c r="B1904" s="5"/>
      <c r="C1904" s="5"/>
      <c r="D1904" s="5"/>
      <c r="E1904" s="5"/>
      <c r="F1904" s="5"/>
    </row>
    <row r="1905">
      <c r="A1905" s="13" t="str">
        <f>HYPERLINK("http://www.upworthy.com/video-one-mans-clever-way-to-help-the-homeless","http://www.upworthy.com/video-one-mans-clever-way-to-help-the-homeless")</f>
        <v>http://www.upworthy.com/video-one-mans-clever-way-to-help-the-homeless</v>
      </c>
      <c r="B1905" s="5"/>
      <c r="C1905" s="5"/>
      <c r="D1905" s="5"/>
      <c r="E1905" s="5"/>
      <c r="F1905" s="5"/>
    </row>
    <row r="1906">
      <c r="A1906" s="13" t="str">
        <f>HYPERLINK("http://www.upworthy.com/why-congress-is-so-hilariously-awful-at-its-job","http://www.upworthy.com/why-congress-is-so-hilariously-awful-at-its-job")</f>
        <v>http://www.upworthy.com/why-congress-is-so-hilariously-awful-at-its-job</v>
      </c>
      <c r="B1906" s="5"/>
      <c r="C1906" s="5"/>
      <c r="D1906" s="5"/>
      <c r="E1906" s="5"/>
      <c r="F1906" s="5"/>
    </row>
    <row r="1907">
      <c r="A1907" s="13" t="str">
        <f>HYPERLINK("http://www.upworthy.com/the-most-sensible-definition-of-marriage-ive-ever-heard","http://www.upworthy.com/the-most-sensible-definition-of-marriage-ive-ever-heard")</f>
        <v>http://www.upworthy.com/the-most-sensible-definition-of-marriage-ive-ever-heard</v>
      </c>
      <c r="B1907" s="5"/>
      <c r="C1907" s="5"/>
      <c r="D1907" s="5"/>
      <c r="E1907" s="5"/>
      <c r="F1907" s="5"/>
    </row>
    <row r="1908">
      <c r="A1908" s="13" t="str">
        <f>HYPERLINK("http://www.upworthy.com/fox-news-awkwardly-tries-to-play-the-race-card-again","http://www.upworthy.com/fox-news-awkwardly-tries-to-play-the-race-card-again")</f>
        <v>http://www.upworthy.com/fox-news-awkwardly-tries-to-play-the-race-card-again</v>
      </c>
      <c r="B1908" s="5"/>
      <c r="C1908" s="5"/>
      <c r="D1908" s="5"/>
      <c r="E1908" s="5"/>
      <c r="F1908" s="5"/>
    </row>
    <row r="1909">
      <c r="A1909" s="13" t="str">
        <f>HYPERLINK("http://www.upworthy.com/the-most-devastatingly-convincing-pie-chart-youve-ever-seen","http://www.upworthy.com/the-most-devastatingly-convincing-pie-chart-youve-ever-seen")</f>
        <v>http://www.upworthy.com/the-most-devastatingly-convincing-pie-chart-youve-ever-seen</v>
      </c>
      <c r="B1909" s="5"/>
      <c r="C1909" s="5"/>
      <c r="D1909" s="5"/>
      <c r="E1909" s="5"/>
      <c r="F1909" s="5"/>
    </row>
    <row r="1910">
      <c r="A1910" s="13" t="str">
        <f>HYPERLINK("http://www.upworthy.com/why-stephen-colbert-feels-threatened-by-neil-patrick-harris","http://www.upworthy.com/why-stephen-colbert-feels-threatened-by-neil-patrick-harris")</f>
        <v>http://www.upworthy.com/why-stephen-colbert-feels-threatened-by-neil-patrick-harris</v>
      </c>
      <c r="B1910" s="5"/>
      <c r="C1910" s="5"/>
      <c r="D1910" s="5"/>
      <c r="E1910" s="5"/>
      <c r="F1910" s="5"/>
    </row>
    <row r="1911">
      <c r="A1911" s="13" t="str">
        <f>HYPERLINK("http://www.upworthy.com/giving-soap-on-a-rope-a-whole-new-meaning","http://www.upworthy.com/giving-soap-on-a-rope-a-whole-new-meaning")</f>
        <v>http://www.upworthy.com/giving-soap-on-a-rope-a-whole-new-meaning</v>
      </c>
      <c r="B1911" s="5"/>
      <c r="C1911" s="5"/>
      <c r="D1911" s="5"/>
      <c r="E1911" s="5"/>
      <c r="F1911" s="5"/>
    </row>
    <row r="1912">
      <c r="A1912" s="13" t="str">
        <f>HYPERLINK("http://www.upworthy.com/this-is-why-you-are-probably-broke-and-stuff","http://www.upworthy.com/this-is-why-you-are-probably-broke-and-stuff")</f>
        <v>http://www.upworthy.com/this-is-why-you-are-probably-broke-and-stuff</v>
      </c>
      <c r="B1912" s="5"/>
      <c r="C1912" s="5"/>
      <c r="D1912" s="5"/>
      <c r="E1912" s="5"/>
      <c r="F1912" s="5"/>
    </row>
    <row r="1913">
      <c r="A1913" s="13" t="str">
        <f>HYPERLINK("http://www.upworthy.com/the-t-shirt-youre-wearing-is-actually-a-supervillain","http://www.upworthy.com/the-t-shirt-youre-wearing-is-actually-a-supervillain")</f>
        <v>http://www.upworthy.com/the-t-shirt-youre-wearing-is-actually-a-supervillain</v>
      </c>
      <c r="B1913" s="5"/>
      <c r="C1913" s="5"/>
      <c r="D1913" s="5"/>
      <c r="E1913" s="5"/>
      <c r="F1913" s="5"/>
    </row>
    <row r="1914">
      <c r="A1914" s="13" t="str">
        <f>HYPERLINK("http://www.upworthy.com/getting-past-some-serious-differences-for-a-higher-purpose","http://www.upworthy.com/getting-past-some-serious-differences-for-a-higher-purpose")</f>
        <v>http://www.upworthy.com/getting-past-some-serious-differences-for-a-higher-purpose</v>
      </c>
      <c r="B1914" s="5"/>
      <c r="C1914" s="5"/>
      <c r="D1914" s="5"/>
      <c r="E1914" s="5"/>
      <c r="F1914" s="5"/>
    </row>
    <row r="1915">
      <c r="A1915" s="13" t="str">
        <f>HYPERLINK("http://www.upworthy.com/girl-on-girl-not-as-sexy-as-it-sounds","http://www.upworthy.com/girl-on-girl-not-as-sexy-as-it-sounds")</f>
        <v>http://www.upworthy.com/girl-on-girl-not-as-sexy-as-it-sounds</v>
      </c>
      <c r="B1915" s="5"/>
      <c r="C1915" s="5"/>
      <c r="D1915" s="5"/>
      <c r="E1915" s="5"/>
      <c r="F1915" s="5"/>
    </row>
    <row r="1916">
      <c r="A1916" s="13" t="str">
        <f>HYPERLINK("http://www.upworthy.com/this-is-the-best-a-breathalyzer-will-ever-sound","http://www.upworthy.com/this-is-the-best-a-breathalyzer-will-ever-sound")</f>
        <v>http://www.upworthy.com/this-is-the-best-a-breathalyzer-will-ever-sound</v>
      </c>
      <c r="B1916" s="5"/>
      <c r="C1916" s="5"/>
      <c r="D1916" s="5"/>
      <c r="E1916" s="5"/>
      <c r="F1916" s="5"/>
    </row>
    <row r="1917">
      <c r="A1917" s="13" t="str">
        <f>HYPERLINK("http://www.upworthy.com/this-video-would-have-made-even-neil-armstrong-cry","http://www.upworthy.com/this-video-would-have-made-even-neil-armstrong-cry")</f>
        <v>http://www.upworthy.com/this-video-would-have-made-even-neil-armstrong-cry</v>
      </c>
      <c r="B1917" s="5"/>
      <c r="C1917" s="5"/>
      <c r="D1917" s="5"/>
      <c r="E1917" s="5"/>
      <c r="F1917" s="5"/>
    </row>
    <row r="1918">
      <c r="A1918" s="13" t="str">
        <f>HYPERLINK("http://www.upworthy.com/the-difference-between-global-warming-skeptics-and-normal-people","http://www.upworthy.com/the-difference-between-global-warming-skeptics-and-normal-people")</f>
        <v>http://www.upworthy.com/the-difference-between-global-warming-skeptics-and-normal-people</v>
      </c>
      <c r="B1918" s="5"/>
      <c r="C1918" s="5"/>
      <c r="D1918" s="5"/>
      <c r="E1918" s="5"/>
      <c r="F1918" s="5"/>
    </row>
    <row r="1919">
      <c r="A1919" s="13" t="str">
        <f>HYPERLINK("http://www.upworthy.com/politics-aside-president-obama-just-beautifully-articulated-what-america-is","http://www.upworthy.com/politics-aside-president-obama-just-beautifully-articulated-what-america-is")</f>
        <v>http://www.upworthy.com/politics-aside-president-obama-just-beautifully-articulated-what-america-is</v>
      </c>
      <c r="B1919" s="5"/>
      <c r="C1919" s="5"/>
      <c r="D1919" s="5"/>
      <c r="E1919" s="5"/>
      <c r="F1919" s="5"/>
    </row>
    <row r="1920">
      <c r="A1920" s="13" t="str">
        <f>HYPERLINK("http://www.upworthy.com/paying-off-student-loan-debt-is-becoming-mathematically-impossible","http://www.upworthy.com/paying-off-student-loan-debt-is-becoming-mathematically-impossible")</f>
        <v>http://www.upworthy.com/paying-off-student-loan-debt-is-becoming-mathematically-impossible</v>
      </c>
      <c r="B1920" s="5"/>
      <c r="C1920" s="5"/>
      <c r="D1920" s="5"/>
      <c r="E1920" s="5"/>
      <c r="F1920" s="5"/>
    </row>
    <row r="1921">
      <c r="A1921" s="13" t="str">
        <f>HYPERLINK("http://www.upworthy.com/matt-damons-incredible-pro-toilet-anti-reporter-press-conference","http://www.upworthy.com/matt-damons-incredible-pro-toilet-anti-reporter-press-conference")</f>
        <v>http://www.upworthy.com/matt-damons-incredible-pro-toilet-anti-reporter-press-conference</v>
      </c>
      <c r="B1921" s="5"/>
      <c r="C1921" s="5"/>
      <c r="D1921" s="5"/>
      <c r="E1921" s="5"/>
      <c r="F1921" s="5"/>
    </row>
    <row r="1922">
      <c r="A1922" s="13" t="str">
        <f>HYPERLINK("http://www.upworthy.com/macho-war-soldier-movie-thing-but-with-substantive-nuance","http://www.upworthy.com/macho-war-soldier-movie-thing-but-with-substantive-nuance")</f>
        <v>http://www.upworthy.com/macho-war-soldier-movie-thing-but-with-substantive-nuance</v>
      </c>
      <c r="B1922" s="5"/>
      <c r="C1922" s="5"/>
      <c r="D1922" s="5"/>
      <c r="E1922" s="5"/>
      <c r="F1922" s="5"/>
    </row>
    <row r="1923">
      <c r="A1923" s="13" t="str">
        <f>HYPERLINK("http://www.upworthy.com/what-does-congress-spend-half-of-its-time-on","http://www.upworthy.com/what-does-congress-spend-half-of-its-time-on")</f>
        <v>http://www.upworthy.com/what-does-congress-spend-half-of-its-time-on</v>
      </c>
      <c r="B1923" s="5"/>
      <c r="C1923" s="5"/>
      <c r="D1923" s="5"/>
      <c r="E1923" s="5"/>
      <c r="F1923" s="5"/>
    </row>
    <row r="1924">
      <c r="A1924" s="13" t="str">
        <f>HYPERLINK("http://www.upworthy.com/hey-recent-grads-enjoy-burning-your-diploma-for-warmth","http://www.upworthy.com/hey-recent-grads-enjoy-burning-your-diploma-for-warmth")</f>
        <v>http://www.upworthy.com/hey-recent-grads-enjoy-burning-your-diploma-for-warmth</v>
      </c>
      <c r="B1924" s="5"/>
      <c r="C1924" s="5"/>
      <c r="D1924" s="5"/>
      <c r="E1924" s="5"/>
      <c r="F1924" s="5"/>
    </row>
    <row r="1925">
      <c r="A1925" s="13" t="str">
        <f>HYPERLINK("http://blog.upworthy.com/post/44174777247/were-hiring-like-a-lot-of-people","http://blog.upworthy.com/post/44174777247/were-hiring-like-a-lot-of-people")</f>
        <v>http://blog.upworthy.com/post/44174777247/were-hiring-like-a-lot-of-people</v>
      </c>
      <c r="B1925" s="5"/>
      <c r="C1925" s="5"/>
      <c r="D1925" s="5"/>
      <c r="E1925" s="5"/>
      <c r="F1925" s="5"/>
    </row>
    <row r="1926">
      <c r="A1926" s="13" t="str">
        <f>HYPERLINK("http://blog.upworthy.com/post/25921477695/actually-social-media-buttons-work-really-well","http://blog.upworthy.com/post/25921477695/actually-social-media-buttons-work-really-well")</f>
        <v>http://blog.upworthy.com/post/25921477695/actually-social-media-buttons-work-really-well</v>
      </c>
      <c r="B1926" s="5"/>
      <c r="C1926" s="5"/>
      <c r="D1926" s="5"/>
      <c r="E1926" s="5"/>
      <c r="F1926" s="5"/>
    </row>
    <row r="1927">
      <c r="A1927" s="13" t="str">
        <f>HYPERLINK("http://www.upworthy.com/how-some-special-volunteers-made-brad-pitt-good-looking-again","http://www.upworthy.com/how-some-special-volunteers-made-brad-pitt-good-looking-again")</f>
        <v>http://www.upworthy.com/how-some-special-volunteers-made-brad-pitt-good-looking-again</v>
      </c>
      <c r="B1927" s="5"/>
      <c r="C1927" s="5"/>
      <c r="D1927" s="5"/>
      <c r="E1927" s="5"/>
      <c r="F1927" s="5"/>
    </row>
    <row r="1928">
      <c r="A1928" s="13" t="str">
        <f>HYPERLINK("http://www.upworthy.com/the-top-5-upworthiest-celebrations-of-gay-marriage-from-2012","http://www.upworthy.com/the-top-5-upworthiest-celebrations-of-gay-marriage-from-2012")</f>
        <v>http://www.upworthy.com/the-top-5-upworthiest-celebrations-of-gay-marriage-from-2012</v>
      </c>
      <c r="B1928" s="5"/>
      <c r="C1928" s="5"/>
      <c r="D1928" s="5"/>
      <c r="E1928" s="5"/>
      <c r="F1928" s="5"/>
    </row>
    <row r="1929">
      <c r="A1929" s="13" t="str">
        <f>HYPERLINK("http://www.upworthy.com/something-absolutely-terrible-just-happened-to-the-internet-heres-why","http://www.upworthy.com/something-absolutely-terrible-just-happened-to-the-internet-heres-why")</f>
        <v>http://www.upworthy.com/something-absolutely-terrible-just-happened-to-the-internet-heres-why</v>
      </c>
      <c r="B1929" s="5"/>
      <c r="C1929" s="5"/>
      <c r="D1929" s="5"/>
      <c r="E1929" s="5"/>
      <c r="F1929" s="5"/>
    </row>
    <row r="1930">
      <c r="A1930" s="13" t="str">
        <f>HYPERLINK("http://www.upworthy.com/the-reason-that-facebook-youtube-and-reddit-can-even-exist","http://www.upworthy.com/the-reason-that-facebook-youtube-and-reddit-can-even-exist")</f>
        <v>http://www.upworthy.com/the-reason-that-facebook-youtube-and-reddit-can-even-exist</v>
      </c>
      <c r="B1930" s="5"/>
      <c r="C1930" s="5"/>
      <c r="D1930" s="5"/>
      <c r="E1930" s="5"/>
      <c r="F1930" s="5"/>
    </row>
    <row r="1931">
      <c r="A1931" s="13" t="str">
        <f>HYPERLINK("http://www.upworthy.com/the-future-of-the-earth-s-next-100-years-visualized","http://www.upworthy.com/the-future-of-the-earth-s-next-100-years-visualized")</f>
        <v>http://www.upworthy.com/the-future-of-the-earth-s-next-100-years-visualized</v>
      </c>
      <c r="B1931" s="5"/>
      <c r="C1931" s="5"/>
      <c r="D1931" s="5"/>
      <c r="E1931" s="5"/>
      <c r="F1931" s="5"/>
    </row>
    <row r="1932">
      <c r="A1932" s="13" t="str">
        <f>HYPERLINK("http://www.upworthy.com/this-high-school-trendsetter-just-made-being-nice-go-viral","http://www.upworthy.com/this-high-school-trendsetter-just-made-being-nice-go-viral")</f>
        <v>http://www.upworthy.com/this-high-school-trendsetter-just-made-being-nice-go-viral</v>
      </c>
      <c r="B1932" s="5"/>
      <c r="C1932" s="5"/>
      <c r="D1932" s="5"/>
      <c r="E1932" s="5"/>
      <c r="F1932" s="5"/>
    </row>
    <row r="1933">
      <c r="A1933" s="13" t="str">
        <f>HYPERLINK("http://www.upworthy.com/this-school-totally-understands-the-difference-between-learning-and-education","http://www.upworthy.com/this-school-totally-understands-the-difference-between-learning-and-education")</f>
        <v>http://www.upworthy.com/this-school-totally-understands-the-difference-between-learning-and-education</v>
      </c>
      <c r="B1933" s="5"/>
      <c r="C1933" s="5"/>
      <c r="D1933" s="5"/>
      <c r="E1933" s="5"/>
      <c r="F1933" s="5"/>
    </row>
    <row r="1934">
      <c r="A1934" s="13" t="str">
        <f>HYPERLINK("http://www.upworthy.com/the-anti-soda-ad-that-looks-just-like-one-5","http://www.upworthy.com/the-anti-soda-ad-that-looks-just-like-one-5")</f>
        <v>http://www.upworthy.com/the-anti-soda-ad-that-looks-just-like-one-5</v>
      </c>
      <c r="B1934" s="5"/>
      <c r="C1934" s="5"/>
      <c r="D1934" s="5"/>
      <c r="E1934" s="5"/>
      <c r="F1934" s="5"/>
    </row>
    <row r="1935">
      <c r="A1935" s="13" t="str">
        <f>HYPERLINK("http://www.upworthy.com/theres-a-reason-why-so-many-jocks-go-into-politics","http://www.upworthy.com/theres-a-reason-why-so-many-jocks-go-into-politics")</f>
        <v>http://www.upworthy.com/theres-a-reason-why-so-many-jocks-go-into-politics</v>
      </c>
      <c r="B1935" s="5"/>
      <c r="C1935" s="5"/>
      <c r="D1935" s="5"/>
      <c r="E1935" s="5"/>
      <c r="F1935" s="5"/>
    </row>
    <row r="1936">
      <c r="A1936" s="13" t="str">
        <f>HYPERLINK("http://www.upworthy.com/nobody-is-immune-to-breast-cancer-not-even-wonder-woman","http://www.upworthy.com/nobody-is-immune-to-breast-cancer-not-even-wonder-woman")</f>
        <v>http://www.upworthy.com/nobody-is-immune-to-breast-cancer-not-even-wonder-woman</v>
      </c>
      <c r="B1936" s="5"/>
      <c r="C1936" s="5"/>
      <c r="D1936" s="5"/>
      <c r="E1936" s="5"/>
      <c r="F1936" s="5"/>
    </row>
    <row r="1937">
      <c r="A1937" s="13" t="str">
        <f>HYPERLINK("http://www.upworthy.com/new-poll-women-are-biased-toward-thinking-they-arent-equal","http://www.upworthy.com/new-poll-women-are-biased-toward-thinking-they-arent-equal")</f>
        <v>http://www.upworthy.com/new-poll-women-are-biased-toward-thinking-they-arent-equal</v>
      </c>
      <c r="B1937" s="5"/>
      <c r="C1937" s="5"/>
      <c r="D1937" s="5"/>
      <c r="E1937" s="5"/>
      <c r="F1937" s="5"/>
    </row>
    <row r="1938">
      <c r="A1938" s="13" t="str">
        <f>HYPERLINK("http://www.upworthy.com/this-amazing-kid-died-what-he-left-behind-is-wondtacular","http://www.upworthy.com/this-amazing-kid-died-what-he-left-behind-is-wondtacular")</f>
        <v>http://www.upworthy.com/this-amazing-kid-died-what-he-left-behind-is-wondtacular</v>
      </c>
      <c r="B1938" s="5"/>
      <c r="C1938" s="5"/>
      <c r="D1938" s="5"/>
      <c r="E1938" s="5"/>
      <c r="F1938" s="5"/>
    </row>
    <row r="1939">
      <c r="A1939" s="13" t="str">
        <f>HYPERLINK("http://blog.upworthy.com/post/30084837722/were-looking-for-an-awesome-operations-manager","http://blog.upworthy.com/post/30084837722/were-looking-for-an-awesome-operations-manager")</f>
        <v>http://blog.upworthy.com/post/30084837722/were-looking-for-an-awesome-operations-manager</v>
      </c>
      <c r="B1939" s="5"/>
      <c r="C1939" s="5"/>
      <c r="D1939" s="5"/>
      <c r="E1939" s="5"/>
      <c r="F1939" s="5"/>
    </row>
    <row r="1940">
      <c r="A1940" s="13" t="str">
        <f>HYPERLINK("http://www.upworthy.com/why-pay-for-college-when-you-can-play-for-it","http://www.upworthy.com/why-pay-for-college-when-you-can-play-for-it")</f>
        <v>http://www.upworthy.com/why-pay-for-college-when-you-can-play-for-it</v>
      </c>
      <c r="B1940" s="5"/>
      <c r="C1940" s="5"/>
      <c r="D1940" s="5"/>
      <c r="E1940" s="5"/>
      <c r="F1940" s="5"/>
    </row>
    <row r="1941">
      <c r="A1941" s="13" t="str">
        <f>HYPERLINK("http://www.upworthy.com/hes-trying-to-make-buses-sexy-and-its-working-8","http://www.upworthy.com/hes-trying-to-make-buses-sexy-and-its-working-8")</f>
        <v>http://www.upworthy.com/hes-trying-to-make-buses-sexy-and-its-working-8</v>
      </c>
      <c r="B1941" s="5"/>
      <c r="C1941" s="5"/>
      <c r="D1941" s="5"/>
      <c r="E1941" s="5"/>
      <c r="F1941" s="5"/>
    </row>
    <row r="1942">
      <c r="A1942" s="13" t="str">
        <f>HYPERLINK("http://www.upworthy.com/this-man-decided-to-humiliate-a-hate-group-hilarity-ensues","http://www.upworthy.com/this-man-decided-to-humiliate-a-hate-group-hilarity-ensues")</f>
        <v>http://www.upworthy.com/this-man-decided-to-humiliate-a-hate-group-hilarity-ensues</v>
      </c>
      <c r="B1942" s="5"/>
      <c r="C1942" s="5"/>
      <c r="D1942" s="5"/>
      <c r="E1942" s="5"/>
      <c r="F1942" s="5"/>
    </row>
    <row r="1943">
      <c r="A1943" s="13" t="str">
        <f>HYPERLINK("http://www.upworthy.com/meet-the-women-who-started-the-peace-corps-for-geeks","http://www.upworthy.com/meet-the-women-who-started-the-peace-corps-for-geeks")</f>
        <v>http://www.upworthy.com/meet-the-women-who-started-the-peace-corps-for-geeks</v>
      </c>
      <c r="B1943" s="5"/>
      <c r="C1943" s="5"/>
      <c r="D1943" s="5"/>
      <c r="E1943" s="5"/>
      <c r="F1943" s="5"/>
    </row>
    <row r="1944">
      <c r="A1944" s="13" t="str">
        <f>HYPERLINK("http://www.upworthy.com/4-insanely-important-issues-you-wont-see-in-the-news","http://www.upworthy.com/4-insanely-important-issues-you-wont-see-in-the-news")</f>
        <v>http://www.upworthy.com/4-insanely-important-issues-you-wont-see-in-the-news</v>
      </c>
      <c r="B1944" s="5"/>
      <c r="C1944" s="5"/>
      <c r="D1944" s="5"/>
      <c r="E1944" s="5"/>
      <c r="F1944" s="5"/>
    </row>
    <row r="1945">
      <c r="A1945" s="13" t="str">
        <f>HYPERLINK("http://www.upworthy.com/a-classist-in-switzerland-just-made-a-big-mistake-huge","http://www.upworthy.com/a-classist-in-switzerland-just-made-a-big-mistake-huge")</f>
        <v>http://www.upworthy.com/a-classist-in-switzerland-just-made-a-big-mistake-huge</v>
      </c>
      <c r="B1945" s="5"/>
      <c r="C1945" s="5"/>
      <c r="D1945" s="5"/>
      <c r="E1945" s="5"/>
      <c r="F1945" s="5"/>
    </row>
    <row r="1946">
      <c r="A1946" s="13" t="str">
        <f>HYPERLINK("http://www.upworthy.com/espn-breaks-its-homophobia-streak-with-openly-gay-male-bowler","http://www.upworthy.com/espn-breaks-its-homophobia-streak-with-openly-gay-male-bowler")</f>
        <v>http://www.upworthy.com/espn-breaks-its-homophobia-streak-with-openly-gay-male-bowler</v>
      </c>
      <c r="B1946" s="5"/>
      <c r="C1946" s="5"/>
      <c r="D1946" s="5"/>
      <c r="E1946" s="5"/>
      <c r="F1946" s="5"/>
    </row>
    <row r="1947">
      <c r="A1947" s="13" t="str">
        <f>HYPERLINK("http://www.upworthy.com/this-video-makes-me-want-to-be-a-rocket-scientist","http://www.upworthy.com/this-video-makes-me-want-to-be-a-rocket-scientist")</f>
        <v>http://www.upworthy.com/this-video-makes-me-want-to-be-a-rocket-scientist</v>
      </c>
      <c r="B1947" s="5"/>
      <c r="C1947" s="5"/>
      <c r="D1947" s="5"/>
      <c r="E1947" s="5"/>
      <c r="F1947" s="5"/>
    </row>
    <row r="1948">
      <c r="A1948" s="13" t="str">
        <f>HYPERLINK("http://www.upworthy.com/im-actually-comfortable-with-these-people-hacking-the-government-4","http://www.upworthy.com/im-actually-comfortable-with-these-people-hacking-the-government-4")</f>
        <v>http://www.upworthy.com/im-actually-comfortable-with-these-people-hacking-the-government-4</v>
      </c>
      <c r="B1948" s="5"/>
      <c r="C1948" s="5"/>
      <c r="D1948" s="5"/>
      <c r="E1948" s="5"/>
      <c r="F1948" s="5"/>
    </row>
    <row r="1949">
      <c r="A1949" s="13" t="str">
        <f>HYPERLINK("http://www.upworthy.com/here-is-what-happens-when-a-trailblazer-does-just-that","http://www.upworthy.com/here-is-what-happens-when-a-trailblazer-does-just-that")</f>
        <v>http://www.upworthy.com/here-is-what-happens-when-a-trailblazer-does-just-that</v>
      </c>
      <c r="B1949" s="5"/>
      <c r="C1949" s="5"/>
      <c r="D1949" s="5"/>
      <c r="E1949" s="5"/>
      <c r="F1949" s="5"/>
    </row>
    <row r="1950">
      <c r="A1950" s="13" t="str">
        <f>HYPERLINK("http://www.upworthy.com/as-a-woman-who-loves-science-i-approve-this-message","http://www.upworthy.com/as-a-woman-who-loves-science-i-approve-this-message")</f>
        <v>http://www.upworthy.com/as-a-woman-who-loves-science-i-approve-this-message</v>
      </c>
      <c r="B1950" s="5"/>
      <c r="C1950" s="5"/>
      <c r="D1950" s="5"/>
      <c r="E1950" s="5"/>
      <c r="F1950" s="5"/>
    </row>
    <row r="1951">
      <c r="A1951" s="13" t="str">
        <f>HYPERLINK("http://www.upworthy.com/how-many-countries-are-there-simple-question-ridiculously-complicated-answer","http://www.upworthy.com/how-many-countries-are-there-simple-question-ridiculously-complicated-answer")</f>
        <v>http://www.upworthy.com/how-many-countries-are-there-simple-question-ridiculously-complicated-answer</v>
      </c>
      <c r="B1951" s="5"/>
      <c r="C1951" s="5"/>
      <c r="D1951" s="5"/>
      <c r="E1951" s="5"/>
      <c r="F1951" s="5"/>
    </row>
    <row r="1952">
      <c r="A1952" s="13" t="str">
        <f>HYPERLINK("http://www.upworthy.com/why-too-big-to-fail-is-too-stupid-to-believe","http://www.upworthy.com/why-too-big-to-fail-is-too-stupid-to-believe")</f>
        <v>http://www.upworthy.com/why-too-big-to-fail-is-too-stupid-to-believe</v>
      </c>
      <c r="B1952" s="5"/>
      <c r="C1952" s="5"/>
      <c r="D1952" s="5"/>
      <c r="E1952" s="5"/>
      <c r="F1952" s="5"/>
    </row>
    <row r="1953">
      <c r="A1953" s="13" t="str">
        <f>HYPERLINK("http://www.upworthy.com/how-the-media-coverage-of-mass-shootings-makes-everything-worse","http://www.upworthy.com/how-the-media-coverage-of-mass-shootings-makes-everything-worse")</f>
        <v>http://www.upworthy.com/how-the-media-coverage-of-mass-shootings-makes-everything-worse</v>
      </c>
      <c r="B1953" s="5"/>
      <c r="C1953" s="5"/>
      <c r="D1953" s="5"/>
      <c r="E1953" s="5"/>
      <c r="F1953" s="5"/>
    </row>
    <row r="1954">
      <c r="A1954" s="13" t="str">
        <f>HYPERLINK("http://www.upworthy.com/do-you-remember-why-labor-day-is-called-labor-day","http://www.upworthy.com/do-you-remember-why-labor-day-is-called-labor-day")</f>
        <v>http://www.upworthy.com/do-you-remember-why-labor-day-is-called-labor-day</v>
      </c>
      <c r="B1954" s="5"/>
      <c r="C1954" s="5"/>
      <c r="D1954" s="5"/>
      <c r="E1954" s="5"/>
      <c r="F1954" s="5"/>
    </row>
    <row r="1955">
      <c r="A1955" s="13" t="str">
        <f>HYPERLINK("http://www.upworthy.com/see-the-video-that-got-this-terrific-tree-hugger-fired","http://www.upworthy.com/see-the-video-that-got-this-terrific-tree-hugger-fired")</f>
        <v>http://www.upworthy.com/see-the-video-that-got-this-terrific-tree-hugger-fired</v>
      </c>
      <c r="B1955" s="5"/>
      <c r="C1955" s="5"/>
      <c r="D1955" s="5"/>
      <c r="E1955" s="5"/>
      <c r="F1955" s="5"/>
    </row>
    <row r="1956">
      <c r="A1956" s="13" t="str">
        <f>HYPERLINK("http://www.upworthy.com/this-unique-attempt-at-suicide-prevention-is-also-totally-beautiful","http://www.upworthy.com/this-unique-attempt-at-suicide-prevention-is-also-totally-beautiful")</f>
        <v>http://www.upworthy.com/this-unique-attempt-at-suicide-prevention-is-also-totally-beautiful</v>
      </c>
      <c r="B1956" s="5"/>
      <c r="C1956" s="5"/>
      <c r="D1956" s="5"/>
      <c r="E1956" s="5"/>
      <c r="F1956" s="5"/>
    </row>
    <row r="1957">
      <c r="A1957" s="13" t="str">
        <f>HYPERLINK("http://www.upworthy.com/two-giant-steps-for-man-two-shocking-prices-for-mankind","http://www.upworthy.com/two-giant-steps-for-man-two-shocking-prices-for-mankind")</f>
        <v>http://www.upworthy.com/two-giant-steps-for-man-two-shocking-prices-for-mankind</v>
      </c>
      <c r="B1957" s="5"/>
      <c r="C1957" s="5"/>
      <c r="D1957" s="5"/>
      <c r="E1957" s="5"/>
      <c r="F1957" s="5"/>
    </row>
    <row r="1958">
      <c r="A1958" s="13" t="str">
        <f>HYPERLINK("http://www.upworthy.com/a-pledge-of-allegiance-like-you-have-never-seen-before","http://www.upworthy.com/a-pledge-of-allegiance-like-you-have-never-seen-before")</f>
        <v>http://www.upworthy.com/a-pledge-of-allegiance-like-you-have-never-seen-before</v>
      </c>
      <c r="B1958" s="5"/>
      <c r="C1958" s="5"/>
      <c r="D1958" s="5"/>
      <c r="E1958" s="5"/>
      <c r="F1958" s="5"/>
    </row>
    <row r="1959">
      <c r="A1959" s="13" t="str">
        <f>HYPERLINK("http://www.upworthy.com/science-has-been-misleading-you-about-some-fundamental-truths-2","http://www.upworthy.com/science-has-been-misleading-you-about-some-fundamental-truths-2")</f>
        <v>http://www.upworthy.com/science-has-been-misleading-you-about-some-fundamental-truths-2</v>
      </c>
      <c r="B1959" s="5"/>
      <c r="C1959" s="5"/>
      <c r="D1959" s="5"/>
      <c r="E1959" s="5"/>
      <c r="F1959" s="5"/>
    </row>
    <row r="1960">
      <c r="A1960" s="13" t="str">
        <f>HYPERLINK("http://www.upworthy.com/so-sweet-high-schoolers-prove-that-equality-is-the-cutest","http://www.upworthy.com/so-sweet-high-schoolers-prove-that-equality-is-the-cutest")</f>
        <v>http://www.upworthy.com/so-sweet-high-schoolers-prove-that-equality-is-the-cutest</v>
      </c>
      <c r="B1960" s="5"/>
      <c r="C1960" s="5"/>
      <c r="D1960" s="5"/>
      <c r="E1960" s="5"/>
      <c r="F1960" s="5"/>
    </row>
    <row r="1961">
      <c r="A1961" s="13" t="str">
        <f>HYPERLINK("http://www.upworthy.com/this-proves-it-teenagers-know-everything-adults-are-morons-3","http://www.upworthy.com/this-proves-it-teenagers-know-everything-adults-are-morons-3")</f>
        <v>http://www.upworthy.com/this-proves-it-teenagers-know-everything-adults-are-morons-3</v>
      </c>
      <c r="B1961" s="5"/>
      <c r="C1961" s="5"/>
      <c r="D1961" s="5"/>
      <c r="E1961" s="5"/>
      <c r="F1961" s="5"/>
    </row>
    <row r="1962">
      <c r="A1962" s="13" t="str">
        <f>HYPERLINK("http://www.upworthy.com/are-you-the-type-of-man-that-all-women-need","http://www.upworthy.com/are-you-the-type-of-man-that-all-women-need")</f>
        <v>http://www.upworthy.com/are-you-the-type-of-man-that-all-women-need</v>
      </c>
      <c r="B1962" s="5"/>
      <c r="C1962" s="5"/>
      <c r="D1962" s="5"/>
      <c r="E1962" s="5"/>
      <c r="F1962" s="5"/>
    </row>
    <row r="1963">
      <c r="A1963" s="13" t="str">
        <f>HYPERLINK("http://www.upworthy.com/remember-6-years-ago-when-anti-environmentalists-were-just-joking","http://www.upworthy.com/remember-6-years-ago-when-anti-environmentalists-were-just-joking")</f>
        <v>http://www.upworthy.com/remember-6-years-ago-when-anti-environmentalists-were-just-joking</v>
      </c>
      <c r="B1963" s="5"/>
      <c r="C1963" s="5"/>
      <c r="D1963" s="5"/>
      <c r="E1963" s="5"/>
      <c r="F1963" s="5"/>
    </row>
    <row r="1964">
      <c r="A1964" s="13" t="str">
        <f>HYPERLINK("http://www.upworthy.com/what-happens-when-a-pretend-homophobe-meets-neil-patrick-harris","http://www.upworthy.com/what-happens-when-a-pretend-homophobe-meets-neil-patrick-harris")</f>
        <v>http://www.upworthy.com/what-happens-when-a-pretend-homophobe-meets-neil-patrick-harris</v>
      </c>
      <c r="B1964" s="5"/>
      <c r="C1964" s="5"/>
      <c r="D1964" s="5"/>
      <c r="E1964" s="5"/>
      <c r="F1964" s="5"/>
    </row>
    <row r="1965">
      <c r="A1965" s="13" t="str">
        <f>HYPERLINK("http://www.upworthy.com/news-flash-theres-no-such-thing-as-a-normal-family","http://www.upworthy.com/news-flash-theres-no-such-thing-as-a-normal-family")</f>
        <v>http://www.upworthy.com/news-flash-theres-no-such-thing-as-a-normal-family</v>
      </c>
      <c r="B1965" s="5"/>
      <c r="C1965" s="5"/>
      <c r="D1965" s="5"/>
      <c r="E1965" s="5"/>
      <c r="F1965" s="5"/>
    </row>
    <row r="1966">
      <c r="A1966" s="13" t="str">
        <f>HYPERLINK("http://www.upworthy.com/7-deadly-sins-map-how-does-your-state-stack-up","http://www.upworthy.com/7-deadly-sins-map-how-does-your-state-stack-up")</f>
        <v>http://www.upworthy.com/7-deadly-sins-map-how-does-your-state-stack-up</v>
      </c>
      <c r="B1966" s="5"/>
      <c r="C1966" s="5"/>
      <c r="D1966" s="5"/>
      <c r="E1966" s="5"/>
      <c r="F1966" s="5"/>
    </row>
    <row r="1967">
      <c r="A1967" s="13" t="str">
        <f>HYPERLINK("http://www.upworthy.com/im-loving-it-but-im-not-in-loving-with-it","http://www.upworthy.com/im-loving-it-but-im-not-in-loving-with-it")</f>
        <v>http://www.upworthy.com/im-loving-it-but-im-not-in-loving-with-it</v>
      </c>
      <c r="B1967" s="5"/>
      <c r="C1967" s="5"/>
      <c r="D1967" s="5"/>
      <c r="E1967" s="5"/>
      <c r="F1967" s="5"/>
    </row>
    <row r="1968">
      <c r="A1968" s="13" t="str">
        <f>HYPERLINK("http://www.upworthy.com/theres-one-huge-problem-in-google-and-facebooks-back-yard","http://www.upworthy.com/theres-one-huge-problem-in-google-and-facebooks-back-yard")</f>
        <v>http://www.upworthy.com/theres-one-huge-problem-in-google-and-facebooks-back-yard</v>
      </c>
      <c r="B1968" s="5"/>
      <c r="C1968" s="5"/>
      <c r="D1968" s="5"/>
      <c r="E1968" s="5"/>
      <c r="F1968" s="5"/>
    </row>
    <row r="1969">
      <c r="A1969" s="13" t="str">
        <f>HYPERLINK("http://www.upworthy.com/oh-so-in-scotland-they-actually-dont-promote-rape-culture","http://www.upworthy.com/oh-so-in-scotland-they-actually-dont-promote-rape-culture")</f>
        <v>http://www.upworthy.com/oh-so-in-scotland-they-actually-dont-promote-rape-culture</v>
      </c>
      <c r="B1969" s="5"/>
      <c r="C1969" s="5"/>
      <c r="D1969" s="5"/>
      <c r="E1969" s="5"/>
      <c r="F1969" s="5"/>
    </row>
    <row r="1970">
      <c r="A1970" s="13" t="str">
        <f>HYPERLINK("http://www.upworthy.com/fact-check-five-blatant-lies-from-paul-ryans-convention-speech","http://www.upworthy.com/fact-check-five-blatant-lies-from-paul-ryans-convention-speech")</f>
        <v>http://www.upworthy.com/fact-check-five-blatant-lies-from-paul-ryans-convention-speech</v>
      </c>
      <c r="B1970" s="5"/>
      <c r="C1970" s="5"/>
      <c r="D1970" s="5"/>
      <c r="E1970" s="5"/>
      <c r="F1970" s="5"/>
    </row>
    <row r="1971">
      <c r="A1971" s="13" t="str">
        <f>HYPERLINK("http://www.upworthy.com/jon-stewart-pins-down-the-media-with-their-own-words","http://www.upworthy.com/jon-stewart-pins-down-the-media-with-their-own-words")</f>
        <v>http://www.upworthy.com/jon-stewart-pins-down-the-media-with-their-own-words</v>
      </c>
      <c r="B1971" s="5"/>
      <c r="C1971" s="5"/>
      <c r="D1971" s="5"/>
      <c r="E1971" s="5"/>
      <c r="F1971" s="5"/>
    </row>
    <row r="1972">
      <c r="A1972" s="13" t="str">
        <f>HYPERLINK("http://www.upworthy.com/internet-calls-fat-girl-fat-and-her-response-is-perfect","http://www.upworthy.com/internet-calls-fat-girl-fat-and-her-response-is-perfect")</f>
        <v>http://www.upworthy.com/internet-calls-fat-girl-fat-and-her-response-is-perfect</v>
      </c>
      <c r="B1972" s="5"/>
      <c r="C1972" s="5"/>
      <c r="D1972" s="5"/>
      <c r="E1972" s="5"/>
      <c r="F1972" s="5"/>
    </row>
    <row r="1973">
      <c r="A1973" s="13" t="str">
        <f>HYPERLINK("http://www.upworthy.com/god-didnt-make-lesbians-really-then-who-did-enlighten-me","http://www.upworthy.com/god-didnt-make-lesbians-really-then-who-did-enlighten-me")</f>
        <v>http://www.upworthy.com/god-didnt-make-lesbians-really-then-who-did-enlighten-me</v>
      </c>
      <c r="B1973" s="5"/>
      <c r="C1973" s="5"/>
      <c r="D1973" s="5"/>
      <c r="E1973" s="5"/>
      <c r="F1973" s="5"/>
    </row>
    <row r="1974">
      <c r="A1974" s="13" t="str">
        <f>HYPERLINK("http://www.upworthy.com/pop-quiz-what-incredibly-empowering-law-is-running-on-empty","http://www.upworthy.com/pop-quiz-what-incredibly-empowering-law-is-running-on-empty")</f>
        <v>http://www.upworthy.com/pop-quiz-what-incredibly-empowering-law-is-running-on-empty</v>
      </c>
      <c r="B1974" s="5"/>
      <c r="C1974" s="5"/>
      <c r="D1974" s="5"/>
      <c r="E1974" s="5"/>
      <c r="F1974" s="5"/>
    </row>
    <row r="1975">
      <c r="A1975" s="13" t="str">
        <f>HYPERLINK("http://www.upworthy.com/why-we-really-need-to-stop-romanticizing-the-american-revolution","http://www.upworthy.com/why-we-really-need-to-stop-romanticizing-the-american-revolution")</f>
        <v>http://www.upworthy.com/why-we-really-need-to-stop-romanticizing-the-american-revolution</v>
      </c>
      <c r="B1975" s="5"/>
      <c r="C1975" s="5"/>
      <c r="D1975" s="5"/>
      <c r="E1975" s="5"/>
      <c r="F1975" s="5"/>
    </row>
    <row r="1976">
      <c r="A1976" s="13" t="str">
        <f>HYPERLINK("http://www.upworthy.com/attention-men-scientifically-speaking-you-used-to-be-a-girl","http://www.upworthy.com/attention-men-scientifically-speaking-you-used-to-be-a-girl")</f>
        <v>http://www.upworthy.com/attention-men-scientifically-speaking-you-used-to-be-a-girl</v>
      </c>
      <c r="B1976" s="5"/>
      <c r="C1976" s="5"/>
      <c r="D1976" s="5"/>
      <c r="E1976" s="5"/>
      <c r="F1976" s="5"/>
    </row>
    <row r="1977">
      <c r="A1977" s="13" t="str">
        <f>HYPERLINK("http://www.upworthy.com/the-6-letter-insult-that-certain-parents-stop-using-immediately","http://www.upworthy.com/the-6-letter-insult-that-certain-parents-stop-using-immediately")</f>
        <v>http://www.upworthy.com/the-6-letter-insult-that-certain-parents-stop-using-immediately</v>
      </c>
      <c r="B1977" s="5"/>
      <c r="C1977" s="5"/>
      <c r="D1977" s="5"/>
      <c r="E1977" s="5"/>
      <c r="F1977" s="5"/>
    </row>
    <row r="1978">
      <c r="A1978" s="13" t="str">
        <f>HYPERLINK("http://www.upworthy.com/watch-ewan-mcgregors-perfect-response-to-a-casually-homophobic-question","http://www.upworthy.com/watch-ewan-mcgregors-perfect-response-to-a-casually-homophobic-question")</f>
        <v>http://www.upworthy.com/watch-ewan-mcgregors-perfect-response-to-a-casually-homophobic-question</v>
      </c>
      <c r="B1978" s="5"/>
      <c r="C1978" s="5"/>
      <c r="D1978" s="5"/>
      <c r="E1978" s="5"/>
      <c r="F1978" s="5"/>
    </row>
    <row r="1979">
      <c r="A1979" s="13" t="str">
        <f>HYPERLINK("http://www.upworthy.com/jon-stewarts-2-sickening-loopholes-for-cutting-employee-health-care","http://www.upworthy.com/jon-stewarts-2-sickening-loopholes-for-cutting-employee-health-care")</f>
        <v>http://www.upworthy.com/jon-stewarts-2-sickening-loopholes-for-cutting-employee-health-care</v>
      </c>
      <c r="B1979" s="5"/>
      <c r="C1979" s="5"/>
      <c r="D1979" s="5"/>
      <c r="E1979" s="5"/>
      <c r="F1979" s="5"/>
    </row>
    <row r="1980">
      <c r="A1980" s="13" t="str">
        <f>HYPERLINK("http://www.upworthy.com/700000-people-have-watched-this-badass-good-will-hunting-flashback","http://www.upworthy.com/700000-people-have-watched-this-badass-good-will-hunting-flashback")</f>
        <v>http://www.upworthy.com/700000-people-have-watched-this-badass-good-will-hunting-flashback</v>
      </c>
      <c r="B1980" s="5"/>
      <c r="C1980" s="5"/>
      <c r="D1980" s="5"/>
      <c r="E1980" s="5"/>
      <c r="F1980" s="5"/>
    </row>
    <row r="1981">
      <c r="A1981" s="13" t="str">
        <f>HYPERLINK("http://www.upworthy.com/obamacare-claims-its-first-victims-dudes-who-dont-understand-obamacare","http://www.upworthy.com/obamacare-claims-its-first-victims-dudes-who-dont-understand-obamacare")</f>
        <v>http://www.upworthy.com/obamacare-claims-its-first-victims-dudes-who-dont-understand-obamacare</v>
      </c>
      <c r="B1981" s="5"/>
      <c r="C1981" s="5"/>
      <c r="D1981" s="5"/>
      <c r="E1981" s="5"/>
      <c r="F1981" s="5"/>
    </row>
    <row r="1982">
      <c r="A1982" s="13" t="str">
        <f>HYPERLINK("http://www.upworthy.com/you-wont-believe-the-drugs-kids-are-on-these-days","http://www.upworthy.com/you-wont-believe-the-drugs-kids-are-on-these-days")</f>
        <v>http://www.upworthy.com/you-wont-believe-the-drugs-kids-are-on-these-days</v>
      </c>
      <c r="B1982" s="5"/>
      <c r="C1982" s="5"/>
      <c r="D1982" s="5"/>
      <c r="E1982" s="5"/>
      <c r="F1982" s="5"/>
    </row>
    <row r="1983">
      <c r="A1983" s="13" t="str">
        <f>HYPERLINK("http://www.upworthy.com/ellen-pushes-her-homosexual-values-on-america-kindess-respect-equality","http://www.upworthy.com/ellen-pushes-her-homosexual-values-on-america-kindess-respect-equality")</f>
        <v>http://www.upworthy.com/ellen-pushes-her-homosexual-values-on-america-kindess-respect-equality</v>
      </c>
      <c r="B1983" s="5"/>
      <c r="C1983" s="5"/>
      <c r="D1983" s="5"/>
      <c r="E1983" s="5"/>
      <c r="F1983" s="5"/>
    </row>
    <row r="1984">
      <c r="A1984" s="13" t="str">
        <f>HYPERLINK("http://www.upworthy.com/when-terror-struck-america-this-gay-couple-responded-heroically-twice","http://www.upworthy.com/when-terror-struck-america-this-gay-couple-responded-heroically-twice")</f>
        <v>http://www.upworthy.com/when-terror-struck-america-this-gay-couple-responded-heroically-twice</v>
      </c>
      <c r="B1984" s="5"/>
      <c r="C1984" s="5"/>
      <c r="D1984" s="5"/>
      <c r="E1984" s="5"/>
      <c r="F1984" s="5"/>
    </row>
    <row r="1985">
      <c r="A1985" s="13" t="str">
        <f>HYPERLINK("http://www.upworthy.com/when-that-pants-bulge-is-not-what-you-were-expecting","http://www.upworthy.com/when-that-pants-bulge-is-not-what-you-were-expecting")</f>
        <v>http://www.upworthy.com/when-that-pants-bulge-is-not-what-you-were-expecting</v>
      </c>
      <c r="B1985" s="5"/>
      <c r="C1985" s="5"/>
      <c r="D1985" s="5"/>
      <c r="E1985" s="5"/>
      <c r="F1985" s="5"/>
    </row>
    <row r="1986">
      <c r="A1986" s="13" t="str">
        <f>HYPERLINK("http://www.upworthy.com/from-honorably-discharged-to-absolutely-nothing-an-american-tragedy-2","http://www.upworthy.com/from-honorably-discharged-to-absolutely-nothing-an-american-tragedy-2")</f>
        <v>http://www.upworthy.com/from-honorably-discharged-to-absolutely-nothing-an-american-tragedy-2</v>
      </c>
      <c r="B1986" s="5"/>
      <c r="C1986" s="5"/>
      <c r="D1986" s="5"/>
      <c r="E1986" s="5"/>
      <c r="F1986" s="5"/>
    </row>
    <row r="1987">
      <c r="A1987" s="13" t="str">
        <f>HYPERLINK("http://www.upworthy.com/a-perfect-answer-to-a-super-duper-annoying-question-2","http://www.upworthy.com/a-perfect-answer-to-a-super-duper-annoying-question-2")</f>
        <v>http://www.upworthy.com/a-perfect-answer-to-a-super-duper-annoying-question-2</v>
      </c>
      <c r="B1987" s="5"/>
      <c r="C1987" s="5"/>
      <c r="D1987" s="5"/>
      <c r="E1987" s="5"/>
      <c r="F1987" s="5"/>
    </row>
    <row r="1988">
      <c r="A1988" s="13" t="str">
        <f>HYPERLINK("http://www.upworthy.com/why-living-solely-for-money-is-a-crazy-terrible-idea","http://www.upworthy.com/why-living-solely-for-money-is-a-crazy-terrible-idea")</f>
        <v>http://www.upworthy.com/why-living-solely-for-money-is-a-crazy-terrible-idea</v>
      </c>
      <c r="B1988" s="5"/>
      <c r="C1988" s="5"/>
      <c r="D1988" s="5"/>
      <c r="E1988" s="5"/>
      <c r="F1988" s="5"/>
    </row>
    <row r="1989">
      <c r="A1989" s="13" t="str">
        <f>HYPERLINK("http://www.upworthy.com/should-a-parent-listen-to-their-kid-in-this-situation","http://www.upworthy.com/should-a-parent-listen-to-their-kid-in-this-situation")</f>
        <v>http://www.upworthy.com/should-a-parent-listen-to-their-kid-in-this-situation</v>
      </c>
      <c r="B1989" s="5"/>
      <c r="C1989" s="5"/>
      <c r="D1989" s="5"/>
      <c r="E1989" s="5"/>
      <c r="F1989" s="5"/>
    </row>
    <row r="1990">
      <c r="A1990" s="13" t="str">
        <f>HYPERLINK("http://www.upworthy.com/youll-never-guess-whos-funding-the-environmental-movement-these-days","http://www.upworthy.com/youll-never-guess-whos-funding-the-environmental-movement-these-days")</f>
        <v>http://www.upworthy.com/youll-never-guess-whos-funding-the-environmental-movement-these-days</v>
      </c>
      <c r="B1990" s="5"/>
      <c r="C1990" s="5"/>
      <c r="D1990" s="5"/>
      <c r="E1990" s="5"/>
      <c r="F1990" s="5"/>
    </row>
    <row r="1991">
      <c r="A1991" s="13" t="str">
        <f>HYPERLINK("http://www.upworthy.com/the-kind-of-advice-that-usually-costs-250-an-hour","http://www.upworthy.com/the-kind-of-advice-that-usually-costs-250-an-hour")</f>
        <v>http://www.upworthy.com/the-kind-of-advice-that-usually-costs-250-an-hour</v>
      </c>
      <c r="B1991" s="5"/>
      <c r="C1991" s="5"/>
      <c r="D1991" s="5"/>
      <c r="E1991" s="5"/>
      <c r="F1991" s="5"/>
    </row>
    <row r="1992">
      <c r="A1992" s="13" t="str">
        <f>HYPERLINK("http://www.upworthy.com/q-does-mitt-romney-even-want-your-vote-a-flowchart","http://www.upworthy.com/q-does-mitt-romney-even-want-your-vote-a-flowchart")</f>
        <v>http://www.upworthy.com/q-does-mitt-romney-even-want-your-vote-a-flowchart</v>
      </c>
      <c r="B1992" s="5"/>
      <c r="C1992" s="5"/>
      <c r="D1992" s="5"/>
      <c r="E1992" s="5"/>
      <c r="F1992" s="5"/>
    </row>
    <row r="1993">
      <c r="A1993" s="13" t="str">
        <f>HYPERLINK("http://www.upworthy.com/how-much-does-it-cost-to-buy-the-2012-election","http://www.upworthy.com/how-much-does-it-cost-to-buy-the-2012-election")</f>
        <v>http://www.upworthy.com/how-much-does-it-cost-to-buy-the-2012-election</v>
      </c>
      <c r="B1993" s="5"/>
      <c r="C1993" s="5"/>
      <c r="D1993" s="5"/>
      <c r="E1993" s="5"/>
      <c r="F1993" s="5"/>
    </row>
    <row r="1994">
      <c r="A1994" s="13" t="str">
        <f>HYPERLINK("http://www.upworthy.com/2-minutes-of-inspiration-and-courage-from-an-amazing-senator","http://www.upworthy.com/2-minutes-of-inspiration-and-courage-from-an-amazing-senator")</f>
        <v>http://www.upworthy.com/2-minutes-of-inspiration-and-courage-from-an-amazing-senator</v>
      </c>
      <c r="B1994" s="5"/>
      <c r="C1994" s="5"/>
      <c r="D1994" s="5"/>
      <c r="E1994" s="5"/>
      <c r="F1994" s="5"/>
    </row>
    <row r="1995">
      <c r="A1995" s="13" t="str">
        <f>HYPERLINK("http://www.upworthy.com/heres-how-immigration-works-and-i-still-dont-get-it","http://www.upworthy.com/heres-how-immigration-works-and-i-still-dont-get-it")</f>
        <v>http://www.upworthy.com/heres-how-immigration-works-and-i-still-dont-get-it</v>
      </c>
      <c r="B1995" s="5"/>
      <c r="C1995" s="5"/>
      <c r="D1995" s="5"/>
      <c r="E1995" s="5"/>
      <c r="F1995" s="5"/>
    </row>
    <row r="1996">
      <c r="A1996" s="13" t="str">
        <f>HYPERLINK("http://www.upworthy.com/how-many-times-have-you-interacted-with-the-government-today","http://www.upworthy.com/how-many-times-have-you-interacted-with-the-government-today")</f>
        <v>http://www.upworthy.com/how-many-times-have-you-interacted-with-the-government-today</v>
      </c>
      <c r="B1996" s="5"/>
      <c r="C1996" s="5"/>
      <c r="D1996" s="5"/>
      <c r="E1996" s="5"/>
      <c r="F1996" s="5"/>
    </row>
    <row r="1997">
      <c r="A1997" s="13" t="str">
        <f>HYPERLINK("http://www.upworthy.com/this-young-lady-totally-gets-why-fastfoodstrikes-could-change-eveything","http://www.upworthy.com/this-young-lady-totally-gets-why-fastfoodstrikes-could-change-eveything")</f>
        <v>http://www.upworthy.com/this-young-lady-totally-gets-why-fastfoodstrikes-could-change-eveything</v>
      </c>
      <c r="B1997" s="5"/>
      <c r="C1997" s="5"/>
      <c r="D1997" s="5"/>
      <c r="E1997" s="5"/>
      <c r="F1997" s="5"/>
    </row>
    <row r="1998">
      <c r="A1998" s="13" t="str">
        <f>HYPERLINK("http://www.upworthy.com/the-most-creative-drinking-and-driving-psa-ive-ever-seen","http://www.upworthy.com/the-most-creative-drinking-and-driving-psa-ive-ever-seen")</f>
        <v>http://www.upworthy.com/the-most-creative-drinking-and-driving-psa-ive-ever-seen</v>
      </c>
      <c r="B1998" s="5"/>
      <c r="C1998" s="5"/>
      <c r="D1998" s="5"/>
      <c r="E1998" s="5"/>
      <c r="F1998" s="5"/>
    </row>
    <row r="1999">
      <c r="A1999" s="13" t="str">
        <f>HYPERLINK("http://www.upworthy.com/can-you-guess-why-this-adorable-little-boy-is-dancing-in-the-street","http://www.upworthy.com/can-you-guess-why-this-adorable-little-boy-is-dancing-in-the-street")</f>
        <v>http://www.upworthy.com/can-you-guess-why-this-adorable-little-boy-is-dancing-in-the-street</v>
      </c>
      <c r="B1999" s="5"/>
      <c r="C1999" s="5"/>
      <c r="D1999" s="5"/>
      <c r="E1999" s="5"/>
      <c r="F1999" s="5"/>
    </row>
    <row r="2000">
      <c r="A2000" s="13" t="str">
        <f>HYPERLINK("http://www.upworthy.com/video-watch-this-and-be-prepared-to-change-what-youre-doing-with-your-life","http://www.upworthy.com/video-watch-this-and-be-prepared-to-change-what-youre-doing-with-your-life")</f>
        <v>http://www.upworthy.com/video-watch-this-and-be-prepared-to-change-what-youre-doing-with-your-life</v>
      </c>
      <c r="B2000" s="5"/>
      <c r="C2000" s="5"/>
      <c r="D2000" s="5"/>
      <c r="E2000" s="5"/>
      <c r="F2000" s="5"/>
    </row>
    <row r="2001">
      <c r="A2001" s="13" t="str">
        <f>HYPERLINK("http://www.upworthy.com/scuse-me-while-i-unironically-use-the-term-girl-power-to-describe-whats-happenin","http://www.upworthy.com/scuse-me-while-i-unironically-use-the-term-girl-power-to-describe-whats-happenin")</f>
        <v>http://www.upworthy.com/scuse-me-while-i-unironically-use-the-term-girl-power-to-describe-whats-happenin</v>
      </c>
      <c r="B2001" s="5"/>
      <c r="C2001" s="5"/>
      <c r="D2001" s="5"/>
      <c r="E2001" s="5"/>
      <c r="F2001" s="5"/>
    </row>
    <row r="2002">
      <c r="A2002" s="13" t="str">
        <f>HYPERLINK("http://www.upworthy.com/why-screwing-the-little-guy-actually-ends-up-screwing-the-little-guy-oh-wait","http://www.upworthy.com/why-screwing-the-little-guy-actually-ends-up-screwing-the-little-guy-oh-wait")</f>
        <v>http://www.upworthy.com/why-screwing-the-little-guy-actually-ends-up-screwing-the-little-guy-oh-wait</v>
      </c>
      <c r="B2002" s="5"/>
      <c r="C2002" s="5"/>
      <c r="D2002" s="5"/>
      <c r="E2002" s="5"/>
      <c r="F2002" s="5"/>
    </row>
    <row r="2003">
      <c r="A2003" s="13" t="str">
        <f>HYPERLINK("http://www.upworthy.com/im-really-looking-forward-to-the-next-debate-when-the-candidates-talk-about-this","http://www.upworthy.com/im-really-looking-forward-to-the-next-debate-when-the-candidates-talk-about-this")</f>
        <v>http://www.upworthy.com/im-really-looking-forward-to-the-next-debate-when-the-candidates-talk-about-this</v>
      </c>
      <c r="B2003" s="5"/>
      <c r="C2003" s="5"/>
      <c r="D2003" s="5"/>
      <c r="E2003" s="5"/>
      <c r="F2003" s="5"/>
    </row>
    <row r="2004">
      <c r="A2004" s="13" t="str">
        <f>HYPERLINK("http://www.upworthy.com/who-else-thinks-these-alkali-metals-are-being-a-little-dramatic-about-contact-wi","http://www.upworthy.com/who-else-thinks-these-alkali-metals-are-being-a-little-dramatic-about-contact-wi")</f>
        <v>http://www.upworthy.com/who-else-thinks-these-alkali-metals-are-being-a-little-dramatic-about-contact-wi</v>
      </c>
      <c r="B2004" s="5"/>
      <c r="C2004" s="5"/>
      <c r="D2004" s="5"/>
      <c r="E2004" s="5"/>
      <c r="F2004" s="5"/>
    </row>
    <row r="2005">
      <c r="A2005" s="13" t="str">
        <f>HYPERLINK("http://www.upworthy.com/how-many-of-your-tax-dollars-go-towards-subsidizing-the-end-of-the-world","http://www.upworthy.com/how-many-of-your-tax-dollars-go-towards-subsidizing-the-end-of-the-world")</f>
        <v>http://www.upworthy.com/how-many-of-your-tax-dollars-go-towards-subsidizing-the-end-of-the-world</v>
      </c>
      <c r="B2005" s="5"/>
      <c r="C2005" s="5"/>
      <c r="D2005" s="5"/>
      <c r="E2005" s="5"/>
      <c r="F2005" s="5"/>
    </row>
    <row r="2006">
      <c r="A2006" s="13" t="str">
        <f>HYPERLINK("http://www.upworthy.com/old-news-rich-guy-influences-elections-hurting-america-new-news-hes-a-white-supr","http://www.upworthy.com/old-news-rich-guy-influences-elections-hurting-america-new-news-hes-a-white-supr")</f>
        <v>http://www.upworthy.com/old-news-rich-guy-influences-elections-hurting-america-new-news-hes-a-white-supr</v>
      </c>
      <c r="B2006" s="5"/>
      <c r="C2006" s="5"/>
      <c r="D2006" s="5"/>
      <c r="E2006" s="5"/>
      <c r="F2006" s="5"/>
    </row>
    <row r="2007">
      <c r="A2007" s="13" t="str">
        <f>HYPERLINK("http://www.upworthy.com/the-perfect-reply-a-girl-can-give-to-the-question-whats-your-favorite-position","http://www.upworthy.com/the-perfect-reply-a-girl-can-give-to-the-question-whats-your-favorite-position")</f>
        <v>http://www.upworthy.com/the-perfect-reply-a-girl-can-give-to-the-question-whats-your-favorite-position</v>
      </c>
      <c r="B2007" s="5"/>
      <c r="C2007" s="5"/>
      <c r="D2007" s="5"/>
      <c r="E2007" s="5"/>
      <c r="F2007" s="5"/>
    </row>
    <row r="2008">
      <c r="A2008" s="13" t="str">
        <f>HYPERLINK("http://www.upworthy.com/so-get-this-i-have-video-of-a-black-panther-talking-about-american-patriotism-an","http://www.upworthy.com/so-get-this-i-have-video-of-a-black-panther-talking-about-american-patriotism-an")</f>
        <v>http://www.upworthy.com/so-get-this-i-have-video-of-a-black-panther-talking-about-american-patriotism-an</v>
      </c>
      <c r="B2008" s="5"/>
      <c r="C2008" s="5"/>
      <c r="D2008" s="5"/>
      <c r="E2008" s="5"/>
      <c r="F2008" s="5"/>
    </row>
    <row r="2009">
      <c r="A2009" s="13" t="str">
        <f>HYPERLINK("http://www.upworthy.com/could-you-graduate-from-high-school-if-you-moved-once-a-month-and-got-pregnant-a","http://www.upworthy.com/could-you-graduate-from-high-school-if-you-moved-once-a-month-and-got-pregnant-a")</f>
        <v>http://www.upworthy.com/could-you-graduate-from-high-school-if-you-moved-once-a-month-and-got-pregnant-a</v>
      </c>
      <c r="B2009" s="5"/>
      <c r="C2009" s="5"/>
      <c r="D2009" s="5"/>
      <c r="E2009" s="5"/>
      <c r="F2009" s="5"/>
    </row>
    <row r="2010">
      <c r="A2010" s="13" t="str">
        <f>HYPERLINK("http://www.upworthy.com/its-never-felt-so-good-to-listen-to-a-wise-man-narrate-over-some-breathtaking-na","http://www.upworthy.com/its-never-felt-so-good-to-listen-to-a-wise-man-narrate-over-some-breathtaking-na")</f>
        <v>http://www.upworthy.com/its-never-felt-so-good-to-listen-to-a-wise-man-narrate-over-some-breathtaking-na</v>
      </c>
      <c r="B2010" s="5"/>
      <c r="C2010" s="5"/>
      <c r="D2010" s="5"/>
      <c r="E2010" s="5"/>
      <c r="F2010" s="5"/>
    </row>
    <row r="2011">
      <c r="A2011" s="13" t="str">
        <f>HYPERLINK("http://www.upworthy.com/if-barbie-dolls-could-talk-theyd-tell-you-that-they-wouldnt-be-able-to-walk-upright","http://www.upworthy.com/if-barbie-dolls-could-talk-theyd-tell-you-that-they-wouldnt-be-able-to-walk-upright")</f>
        <v>http://www.upworthy.com/if-barbie-dolls-could-talk-theyd-tell-you-that-they-wouldnt-be-able-to-walk-upright</v>
      </c>
      <c r="B2011" s="5"/>
      <c r="C2011" s="5"/>
      <c r="D2011" s="5"/>
      <c r="E2011" s="5"/>
      <c r="F2011" s="5"/>
    </row>
    <row r="2012">
      <c r="A2012" s="13" t="str">
        <f>HYPERLINK("http://www.upworthy.com/these-folks-are-taking-that-whole-an-injury-to-one-is-an-injury-to-all-thing-quite-literally","http://www.upworthy.com/these-folks-are-taking-that-whole-an-injury-to-one-is-an-injury-to-all-thing-quite-literally")</f>
        <v>http://www.upworthy.com/these-folks-are-taking-that-whole-an-injury-to-one-is-an-injury-to-all-thing-quite-literally</v>
      </c>
      <c r="B2012" s="5"/>
      <c r="C2012" s="5"/>
      <c r="D2012" s="5"/>
      <c r="E2012" s="5"/>
      <c r="F2012" s="5"/>
    </row>
    <row r="2013">
      <c r="A2013" s="13" t="str">
        <f>HYPERLINK("http://www.upworthy.com/looks-like-google-isnt-the-only-one-that-knows-how-to-make-an-end-of-the-year-re","http://www.upworthy.com/looks-like-google-isnt-the-only-one-that-knows-how-to-make-an-end-of-the-year-re")</f>
        <v>http://www.upworthy.com/looks-like-google-isnt-the-only-one-that-knows-how-to-make-an-end-of-the-year-re</v>
      </c>
      <c r="B2013" s="5"/>
      <c r="C2013" s="5"/>
      <c r="D2013" s="5"/>
      <c r="E2013" s="5"/>
      <c r="F2013" s="5"/>
    </row>
    <row r="2014">
      <c r="A2014" s="13" t="str">
        <f>HYPERLINK("http://www.upworthy.com/um-how-close-are-we-to-being-able-to-live-on-mars-cause-we-might-need-to-move-so","http://www.upworthy.com/um-how-close-are-we-to-being-able-to-live-on-mars-cause-we-might-need-to-move-so")</f>
        <v>http://www.upworthy.com/um-how-close-are-we-to-being-able-to-live-on-mars-cause-we-might-need-to-move-so</v>
      </c>
      <c r="B2014" s="5"/>
      <c r="C2014" s="5"/>
      <c r="D2014" s="5"/>
      <c r="E2014" s="5"/>
      <c r="F2014" s="5"/>
    </row>
    <row r="2015">
      <c r="A2015" s="13" t="str">
        <f>HYPERLINK("http://www.upworthy.com/what-if-everyone-who-reacted-negatively-to-a-super-bowl-ad-knew-the-facts-theyd-learn-this?g=3","http://www.upworthy.com/what-if-everyone-who-reacted-negatively-to-a-super-bowl-ad-knew-the-facts-theyd-learn-this?g=3")</f>
        <v>http://www.upworthy.com/what-if-everyone-who-reacted-negatively-to-a-super-bowl-ad-knew-the-facts-theyd-learn-this?g=3</v>
      </c>
      <c r="B2015" s="5"/>
      <c r="C2015" s="5"/>
      <c r="D2015" s="5"/>
      <c r="E2015" s="5"/>
      <c r="F2015" s="5"/>
    </row>
    <row r="2016">
      <c r="A2016" s="13" t="str">
        <f>HYPERLINK("http://www.upworthy.com/a-16-year-old-explains-why-everything-you-thought-you-knew-about-beauty-may-be-wrong-with-math-2","http://www.upworthy.com/a-16-year-old-explains-why-everything-you-thought-you-knew-about-beauty-may-be-wrong-with-math-2")</f>
        <v>http://www.upworthy.com/a-16-year-old-explains-why-everything-you-thought-you-knew-about-beauty-may-be-wrong-with-math-2</v>
      </c>
      <c r="B2016" s="5"/>
      <c r="C2016" s="5"/>
      <c r="D2016" s="5"/>
      <c r="E2016" s="5"/>
      <c r="F2016" s="5"/>
    </row>
    <row r="2017">
      <c r="A2017" s="13" t="str">
        <f>HYPERLINK("http://www.upworthy.com/kids-today-have-it-hard-when-i-was-in-grade-school-zero-tolerance-meant-an-hour-of-detention-ma3-4a","http://www.upworthy.com/kids-today-have-it-hard-when-i-was-in-grade-school-zero-tolerance-meant-an-hour-of-detention-ma3-4a")</f>
        <v>http://www.upworthy.com/kids-today-have-it-hard-when-i-was-in-grade-school-zero-tolerance-meant-an-hour-of-detention-ma3-4a</v>
      </c>
      <c r="B2017" s="5"/>
      <c r="C2017" s="5"/>
      <c r="D2017" s="5"/>
      <c r="E2017" s="5"/>
      <c r="F2017" s="5"/>
    </row>
    <row r="2018">
      <c r="A2018" s="13" t="str">
        <f>HYPERLINK("http://www.upworthy.com/if-you-want-a-successful-long-term-relationship-of-any-kind-here-are-3-invaluable-things-to-know-6","http://www.upworthy.com/if-you-want-a-successful-long-term-relationship-of-any-kind-here-are-3-invaluable-things-to-know-6")</f>
        <v>http://www.upworthy.com/if-you-want-a-successful-long-term-relationship-of-any-kind-here-are-3-invaluable-things-to-know-6</v>
      </c>
      <c r="B2018" s="5"/>
      <c r="C2018" s="5"/>
      <c r="D2018" s="5"/>
      <c r="E2018" s="5"/>
      <c r="F2018" s="5"/>
    </row>
    <row r="2019">
      <c r="A2019" s="13" t="str">
        <f>HYPERLINK("http://www.upworthy.com/here-is-the-shocking-footage-of-gay-men-being-beaten-on-camera-in-russia?c=utw1&amp;utm_content=buffera6a3f&amp;utm_medium=social&amp;utm_source=twitter.com&amp;utm_campaign=buffer","http://www.upworthy.com/here-is-the-shocking-footage-of-gay-men-being-beaten-on-camera-in-russia?c=utw1&amp;utm_content=buffera6a3f&amp;utm_medium=social&amp;utm_source=twitter.com&amp;utm_campaign=buffer")</f>
        <v>http://www.upworthy.com/here-is-the-shocking-footage-of-gay-men-being-beaten-on-camera-in-russia?c=utw1&amp;utm_content=buffera6a3f&amp;utm_medium=social&amp;utm_source=twitter.com&amp;utm_campaign=buffer</v>
      </c>
      <c r="B2019" s="5"/>
      <c r="C2019" s="5"/>
      <c r="D2019" s="5"/>
      <c r="E2019" s="5"/>
      <c r="F2019" s="5"/>
    </row>
    <row r="2020">
      <c r="A2020" s="13" t="str">
        <f>HYPERLINK("http://www.upworthy.com/this-post-used-to-be-rated-r","http://www.upworthy.com/this-post-used-to-be-rated-r")</f>
        <v>http://www.upworthy.com/this-post-used-to-be-rated-r</v>
      </c>
      <c r="B2020" s="5"/>
      <c r="C2020" s="5"/>
      <c r="D2020" s="5"/>
      <c r="E2020" s="5"/>
      <c r="F2020" s="5"/>
    </row>
    <row r="2021">
      <c r="A2021" s="13" t="str">
        <f>HYPERLINK("http://www.upworthy.com/why-the-worlds-next-obama-could-be-sitting-in-jail-right-now","http://www.upworthy.com/why-the-worlds-next-obama-could-be-sitting-in-jail-right-now")</f>
        <v>http://www.upworthy.com/why-the-worlds-next-obama-could-be-sitting-in-jail-right-now</v>
      </c>
      <c r="B2021" s="5"/>
      <c r="C2021" s="5"/>
      <c r="D2021" s="5"/>
      <c r="E2021" s="5"/>
      <c r="F2021" s="5"/>
    </row>
    <row r="2022">
      <c r="A2022" s="13" t="str">
        <f>HYPERLINK("http://www.upworthy.com/so-you-stole-a-vcr-from-sears-one-time-in-1990-should-you-really-still-be-in-jai","http://www.upworthy.com/so-you-stole-a-vcr-from-sears-one-time-in-1990-should-you-really-still-be-in-jai")</f>
        <v>http://www.upworthy.com/so-you-stole-a-vcr-from-sears-one-time-in-1990-should-you-really-still-be-in-jai</v>
      </c>
      <c r="B2022" s="5"/>
      <c r="C2022" s="5"/>
      <c r="D2022" s="5"/>
      <c r="E2022" s="5"/>
      <c r="F2022" s="5"/>
    </row>
    <row r="2023">
      <c r="A2023" s="13" t="str">
        <f>HYPERLINK("http://www.upworthy.com/breaking-are-republicans-about-to-filibuster-another-really-good-idea","http://www.upworthy.com/breaking-are-republicans-about-to-filibuster-another-really-good-idea")</f>
        <v>http://www.upworthy.com/breaking-are-republicans-about-to-filibuster-another-really-good-idea</v>
      </c>
      <c r="B2023" s="5"/>
      <c r="C2023" s="5"/>
      <c r="D2023" s="5"/>
      <c r="E2023" s="5"/>
      <c r="F2023" s="5"/>
    </row>
    <row r="2024">
      <c r="A2024" s="13" t="str">
        <f>HYPERLINK("http://www.upworthy.com/catholics-do-it-evangelicals-do-it-you-probably-do-it","http://www.upworthy.com/catholics-do-it-evangelicals-do-it-you-probably-do-it")</f>
        <v>http://www.upworthy.com/catholics-do-it-evangelicals-do-it-you-probably-do-it</v>
      </c>
      <c r="B2024" s="5"/>
      <c r="C2024" s="5"/>
      <c r="D2024" s="5"/>
      <c r="E2024" s="5"/>
      <c r="F2024" s="5"/>
    </row>
    <row r="2025">
      <c r="A2025" s="13" t="str">
        <f>HYPERLINK("http://www.upworthy.com/92-of-the-water-we-use-is-invisible-where-does-it-come-from","http://www.upworthy.com/92-of-the-water-we-use-is-invisible-where-does-it-come-from")</f>
        <v>http://www.upworthy.com/92-of-the-water-we-use-is-invisible-where-does-it-come-from</v>
      </c>
      <c r="B2025" s="5"/>
      <c r="C2025" s="5"/>
      <c r="D2025" s="5"/>
      <c r="E2025" s="5"/>
      <c r="F2025" s="5"/>
    </row>
    <row r="2026">
      <c r="A2026" s="13" t="str">
        <f>HYPERLINK("http://www.upworthy.com/i-never-thought-id-want-to-high-five-a-teacher-for-yelling-at-a-student-but-i-was-wrong","http://www.upworthy.com/i-never-thought-id-want-to-high-five-a-teacher-for-yelling-at-a-student-but-i-was-wrong")</f>
        <v>http://www.upworthy.com/i-never-thought-id-want-to-high-five-a-teacher-for-yelling-at-a-student-but-i-was-wrong</v>
      </c>
      <c r="B2026" s="5"/>
      <c r="C2026" s="5"/>
      <c r="D2026" s="5"/>
      <c r="E2026" s="5"/>
      <c r="F2026" s="5"/>
    </row>
    <row r="2027">
      <c r="A2027" s="13" t="str">
        <f>HYPERLINK("http://www.upworthy.com/watch-this-video-to-stare-at-jon-hamm-for-a-while-and-also-get-some-life-advice","http://www.upworthy.com/watch-this-video-to-stare-at-jon-hamm-for-a-while-and-also-get-some-life-advice")</f>
        <v>http://www.upworthy.com/watch-this-video-to-stare-at-jon-hamm-for-a-while-and-also-get-some-life-advice</v>
      </c>
      <c r="B2027" s="5"/>
      <c r="C2027" s="5"/>
      <c r="D2027" s="5"/>
      <c r="E2027" s="5"/>
      <c r="F2027" s="5"/>
    </row>
    <row r="2028">
      <c r="A2028" s="13" t="str">
        <f>HYPERLINK("http://www.upworthy.com/shit-politicians-say-about-black-people","http://www.upworthy.com/shit-politicians-say-about-black-people")</f>
        <v>http://www.upworthy.com/shit-politicians-say-about-black-people</v>
      </c>
      <c r="B2028" s="5"/>
      <c r="C2028" s="5"/>
      <c r="D2028" s="5"/>
      <c r="E2028" s="5"/>
      <c r="F2028" s="5"/>
    </row>
    <row r="2029">
      <c r="A2029" s="13" t="str">
        <f>HYPERLINK("http://www.upworthy.com/how-can-one-minute-and-a-handful-of-rocks-explain-worldwide-wealth","http://www.upworthy.com/how-can-one-minute-and-a-handful-of-rocks-explain-worldwide-wealth")</f>
        <v>http://www.upworthy.com/how-can-one-minute-and-a-handful-of-rocks-explain-worldwide-wealth</v>
      </c>
      <c r="B2029" s="5"/>
      <c r="C2029" s="5"/>
      <c r="D2029" s="5"/>
      <c r="E2029" s="5"/>
      <c r="F2029" s="5"/>
    </row>
    <row r="2030">
      <c r="A2030" s="13" t="str">
        <f>HYPERLINK("http://www.upworthy.com/why-is-your-congress-person-voting-to-keep-you-in-the-dark","http://www.upworthy.com/why-is-your-congress-person-voting-to-keep-you-in-the-dark")</f>
        <v>http://www.upworthy.com/why-is-your-congress-person-voting-to-keep-you-in-the-dark</v>
      </c>
      <c r="B2030" s="5"/>
      <c r="C2030" s="5"/>
      <c r="D2030" s="5"/>
      <c r="E2030" s="5"/>
      <c r="F2030" s="5"/>
    </row>
    <row r="2031">
      <c r="A2031" s="13" t="str">
        <f>HYPERLINK("http://www.upworthy.com/whats-11-years-old-and-far-too-old-already","http://www.upworthy.com/whats-11-years-old-and-far-too-old-already")</f>
        <v>http://www.upworthy.com/whats-11-years-old-and-far-too-old-already</v>
      </c>
      <c r="B2031" s="5"/>
      <c r="C2031" s="5"/>
      <c r="D2031" s="5"/>
      <c r="E2031" s="5"/>
      <c r="F2031" s="5"/>
    </row>
    <row r="2032">
      <c r="A2032" s="13" t="str">
        <f>HYPERLINK("http://www.upworthy.com/do-the-people-who-could-fix-social-security-also-have-enough-money-to-make-sure","http://www.upworthy.com/do-the-people-who-could-fix-social-security-also-have-enough-money-to-make-sure")</f>
        <v>http://www.upworthy.com/do-the-people-who-could-fix-social-security-also-have-enough-money-to-make-sure</v>
      </c>
      <c r="B2032" s="5"/>
      <c r="C2032" s="5"/>
      <c r="D2032" s="5"/>
      <c r="E2032" s="5"/>
      <c r="F2032" s="5"/>
    </row>
    <row r="2033">
      <c r="A2033" s="13" t="str">
        <f>HYPERLINK("http://www.upworthy.com/maybe-if-more-women-were-in-congress-this-crap-wouldnt-happen","http://www.upworthy.com/maybe-if-more-women-were-in-congress-this-crap-wouldnt-happen")</f>
        <v>http://www.upworthy.com/maybe-if-more-women-were-in-congress-this-crap-wouldnt-happen</v>
      </c>
      <c r="B2033" s="5"/>
      <c r="C2033" s="5"/>
      <c r="D2033" s="5"/>
      <c r="E2033" s="5"/>
      <c r="F2033" s="5"/>
    </row>
    <row r="2034">
      <c r="A2034" s="13" t="str">
        <f>HYPERLINK("http://www.upworthy.com/10-ways-for-2013-not-to-suck","http://www.upworthy.com/10-ways-for-2013-not-to-suck")</f>
        <v>http://www.upworthy.com/10-ways-for-2013-not-to-suck</v>
      </c>
      <c r="B2034" s="5"/>
      <c r="C2034" s="5"/>
      <c r="D2034" s="5"/>
      <c r="E2034" s="5"/>
      <c r="F2034" s="5"/>
    </row>
    <row r="2035">
      <c r="A2035" s="13" t="str">
        <f>HYPERLINK("http://www.upworthy.com/your-entire-life-can-be-and-probably-is-tracked-through-your-cell-phone-heres-ho","http://www.upworthy.com/your-entire-life-can-be-and-probably-is-tracked-through-your-cell-phone-heres-ho")</f>
        <v>http://www.upworthy.com/your-entire-life-can-be-and-probably-is-tracked-through-your-cell-phone-heres-ho</v>
      </c>
      <c r="B2035" s="5"/>
      <c r="C2035" s="5"/>
      <c r="D2035" s="5"/>
      <c r="E2035" s="5"/>
      <c r="F2035" s="5"/>
    </row>
    <row r="2036">
      <c r="A2036" s="13" t="str">
        <f>HYPERLINK("http://www.upworthy.com/why-add-zombies-to-classic-literature-when-real-life-is-ten-times-worse","http://www.upworthy.com/why-add-zombies-to-classic-literature-when-real-life-is-ten-times-worse")</f>
        <v>http://www.upworthy.com/why-add-zombies-to-classic-literature-when-real-life-is-ten-times-worse</v>
      </c>
      <c r="B2036" s="5"/>
      <c r="C2036" s="5"/>
      <c r="D2036" s="5"/>
      <c r="E2036" s="5"/>
      <c r="F2036" s="5"/>
    </row>
    <row r="2037">
      <c r="A2037" s="13" t="str">
        <f>HYPERLINK("http://www.upworthy.com/why-is-something-that-is-killing-thousands-every-year-still-legal","http://www.upworthy.com/why-is-something-that-is-killing-thousands-every-year-still-legal")</f>
        <v>http://www.upworthy.com/why-is-something-that-is-killing-thousands-every-year-still-legal</v>
      </c>
      <c r="B2037" s="5"/>
      <c r="C2037" s="5"/>
      <c r="D2037" s="5"/>
      <c r="E2037" s="5"/>
      <c r="F2037" s="5"/>
    </row>
    <row r="2038">
      <c r="A2038" s="13" t="str">
        <f>HYPERLINK("http://www.upworthy.com/why-does-this-milk-make-me-want-to-stand-up-and-fight-for-equality","http://www.upworthy.com/why-does-this-milk-make-me-want-to-stand-up-and-fight-for-equality")</f>
        <v>http://www.upworthy.com/why-does-this-milk-make-me-want-to-stand-up-and-fight-for-equality</v>
      </c>
      <c r="B2038" s="5"/>
      <c r="C2038" s="5"/>
      <c r="D2038" s="5"/>
      <c r="E2038" s="5"/>
      <c r="F2038" s="5"/>
    </row>
    <row r="2039">
      <c r="A2039" s="13" t="str">
        <f>HYPERLINK("http://www.upworthy.com/got-cancer-take-two-aspirin-and-call-me-when-you-have-90000","http://www.upworthy.com/got-cancer-take-two-aspirin-and-call-me-when-you-have-90000")</f>
        <v>http://www.upworthy.com/got-cancer-take-two-aspirin-and-call-me-when-you-have-90000</v>
      </c>
      <c r="B2039" s="5"/>
      <c r="C2039" s="5"/>
      <c r="D2039" s="5"/>
      <c r="E2039" s="5"/>
      <c r="F2039" s="5"/>
    </row>
    <row r="2040">
      <c r="A2040" s="13" t="str">
        <f>HYPERLINK("http://www.upworthy.com/if-you-can-predict-the-end-of-this-rap-video-youre-a-genius","http://www.upworthy.com/if-you-can-predict-the-end-of-this-rap-video-youre-a-genius")</f>
        <v>http://www.upworthy.com/if-you-can-predict-the-end-of-this-rap-video-youre-a-genius</v>
      </c>
      <c r="B2040" s="5"/>
      <c r="C2040" s="5"/>
      <c r="D2040" s="5"/>
      <c r="E2040" s="5"/>
      <c r="F2040" s="5"/>
    </row>
    <row r="2041">
      <c r="A2041" s="13" t="str">
        <f>HYPERLINK("http://www.upworthy.com/the-recovery-is-over-stock-market-is-up-life-is-great-wait-what-4","http://www.upworthy.com/the-recovery-is-over-stock-market-is-up-life-is-great-wait-what-4")</f>
        <v>http://www.upworthy.com/the-recovery-is-over-stock-market-is-up-life-is-great-wait-what-4</v>
      </c>
      <c r="B2041" s="5"/>
      <c r="C2041" s="5"/>
      <c r="D2041" s="5"/>
      <c r="E2041" s="5"/>
      <c r="F2041" s="5"/>
    </row>
    <row r="2042">
      <c r="A2042" s="13" t="str">
        <f>HYPERLINK("http://www.upworthy.com/mlk-jrs-legitimate-problem-with-science-and-technology","http://www.upworthy.com/mlk-jrs-legitimate-problem-with-science-and-technology")</f>
        <v>http://www.upworthy.com/mlk-jrs-legitimate-problem-with-science-and-technology</v>
      </c>
      <c r="B2042" s="5"/>
      <c r="C2042" s="5"/>
      <c r="D2042" s="5"/>
      <c r="E2042" s="5"/>
      <c r="F2042" s="5"/>
    </row>
    <row r="2043">
      <c r="A2043" s="13" t="str">
        <f>HYPERLINK("http://www.upworthy.com/which-famous-sisters-could-literally-kick-your-ass","http://www.upworthy.com/which-famous-sisters-could-literally-kick-your-ass")</f>
        <v>http://www.upworthy.com/which-famous-sisters-could-literally-kick-your-ass</v>
      </c>
      <c r="B2043" s="5"/>
      <c r="C2043" s="5"/>
      <c r="D2043" s="5"/>
      <c r="E2043" s="5"/>
      <c r="F2043" s="5"/>
    </row>
    <row r="2044">
      <c r="A2044" s="13" t="str">
        <f>HYPERLINK("http://www.upworthy.com/hey-kid-wanna-buy-a-democracy","http://www.upworthy.com/hey-kid-wanna-buy-a-democracy")</f>
        <v>http://www.upworthy.com/hey-kid-wanna-buy-a-democracy</v>
      </c>
      <c r="B2044" s="5"/>
      <c r="C2044" s="5"/>
      <c r="D2044" s="5"/>
      <c r="E2044" s="5"/>
      <c r="F2044" s="5"/>
    </row>
    <row r="2045">
      <c r="A2045" s="13" t="str">
        <f>HYPERLINK("http://www.upworthy.com/wanna-see-how-the-treasury-department-can-give-a-broken-congress-the-finger","http://www.upworthy.com/wanna-see-how-the-treasury-department-can-give-a-broken-congress-the-finger")</f>
        <v>http://www.upworthy.com/wanna-see-how-the-treasury-department-can-give-a-broken-congress-the-finger</v>
      </c>
      <c r="B2045" s="5"/>
      <c r="C2045" s="5"/>
      <c r="D2045" s="5"/>
      <c r="E2045" s="5"/>
      <c r="F2045" s="5"/>
    </row>
    <row r="2046">
      <c r="A2046" s="13" t="str">
        <f>HYPERLINK("http://www.upworthy.com/how-an-insurance-company-bought-its-very-own-senator","http://www.upworthy.com/how-an-insurance-company-bought-its-very-own-senator")</f>
        <v>http://www.upworthy.com/how-an-insurance-company-bought-its-very-own-senator</v>
      </c>
      <c r="B2046" s="5"/>
      <c r="C2046" s="5"/>
      <c r="D2046" s="5"/>
      <c r="E2046" s="5"/>
      <c r="F2046" s="5"/>
    </row>
    <row r="2047">
      <c r="A2047" s="13" t="str">
        <f>HYPERLINK("http://www.upworthy.com/today-is-a-victory-for-this-woman","http://www.upworthy.com/today-is-a-victory-for-this-woman")</f>
        <v>http://www.upworthy.com/today-is-a-victory-for-this-woman</v>
      </c>
      <c r="B2047" s="5"/>
      <c r="C2047" s="5"/>
      <c r="D2047" s="5"/>
      <c r="E2047" s="5"/>
      <c r="F2047" s="5"/>
    </row>
    <row r="2048">
      <c r="A2048" s="13" t="str">
        <f>HYPERLINK("http://www.wimp.com/","http://www.wimp.com/")</f>
        <v>http://www.wimp.com/</v>
      </c>
      <c r="B2048" s="5"/>
      <c r="C2048" s="5"/>
      <c r="D2048" s="5"/>
      <c r="E2048" s="5"/>
      <c r="F2048" s="5"/>
    </row>
    <row r="2049">
      <c r="A2049" s="20" t="s">
        <v>3306</v>
      </c>
      <c r="B2049" s="5"/>
      <c r="C2049" s="5"/>
      <c r="D2049" s="5"/>
      <c r="E2049" s="5"/>
      <c r="F2049" s="5"/>
    </row>
    <row r="2050">
      <c r="A2050" s="13" t="str">
        <f>HYPERLINK("http://www.wimp.com/nuclearexplosions/","http://www.wimp.com/nuclearexplosions/")</f>
        <v>http://www.wimp.com/nuclearexplosions/</v>
      </c>
      <c r="B2050" s="5"/>
      <c r="C2050" s="5"/>
      <c r="D2050" s="5"/>
      <c r="E2050" s="5"/>
      <c r="F2050" s="5"/>
    </row>
    <row r="2051">
      <c r="A2051" s="13" t="str">
        <f>HYPERLINK("http://www.wimp.com/coverroar/","http://www.wimp.com/coverroar/")</f>
        <v>http://www.wimp.com/coverroar/</v>
      </c>
      <c r="B2051" s="5"/>
      <c r="C2051" s="5"/>
      <c r="D2051" s="5"/>
      <c r="E2051" s="5"/>
      <c r="F2051" s="5"/>
    </row>
    <row r="2052">
      <c r="A2052" s="13" t="str">
        <f>HYPERLINK("http://www.wimp.com/smartcow/","http://www.wimp.com/smartcow/")</f>
        <v>http://www.wimp.com/smartcow/</v>
      </c>
      <c r="B2052" s="5"/>
      <c r="C2052" s="5"/>
      <c r="D2052" s="5"/>
      <c r="E2052" s="5"/>
      <c r="F2052" s="5"/>
    </row>
    <row r="2053">
      <c r="A2053" s="13" t="str">
        <f>HYPERLINK("http://www.wimp.com/doesnot/","http://www.wimp.com/doesnot/")</f>
        <v>http://www.wimp.com/doesnot/</v>
      </c>
      <c r="B2053" s="5"/>
      <c r="C2053" s="5"/>
      <c r="D2053" s="5"/>
      <c r="E2053" s="5"/>
      <c r="F2053" s="5"/>
    </row>
    <row r="2054">
      <c r="A2054" s="13" t="str">
        <f>HYPERLINK("http://www.wimp.com/mitseaswarm/","http://www.wimp.com/mitseaswarm/")</f>
        <v>http://www.wimp.com/mitseaswarm/</v>
      </c>
      <c r="B2054" s="5"/>
      <c r="C2054" s="5"/>
      <c r="D2054" s="5"/>
      <c r="E2054" s="5"/>
      <c r="F2054" s="5"/>
    </row>
    <row r="2055">
      <c r="A2055" s="13" t="str">
        <f>HYPERLINK("http://www.wimp.com/oilspill/","http://www.wimp.com/oilspill/")</f>
        <v>http://www.wimp.com/oilspill/</v>
      </c>
      <c r="B2055" s="5"/>
      <c r="C2055" s="5"/>
      <c r="D2055" s="5"/>
      <c r="E2055" s="5"/>
      <c r="F2055" s="5"/>
    </row>
    <row r="2056">
      <c r="A2056" s="13" t="str">
        <f>HYPERLINK("http://www.wimp.com/ibexsurvival/","http://www.wimp.com/ibexsurvival/")</f>
        <v>http://www.wimp.com/ibexsurvival/</v>
      </c>
      <c r="B2056" s="5"/>
      <c r="C2056" s="5"/>
      <c r="D2056" s="5"/>
      <c r="E2056" s="5"/>
      <c r="F2056" s="5"/>
    </row>
    <row r="2057">
      <c r="A2057" s="13" t="str">
        <f>HYPERLINK("http://www.wimp.com/seeingdinosaurs/","http://www.wimp.com/seeingdinosaurs/")</f>
        <v>http://www.wimp.com/seeingdinosaurs/</v>
      </c>
      <c r="B2057" s="5"/>
      <c r="C2057" s="5"/>
      <c r="D2057" s="5"/>
      <c r="E2057" s="5"/>
      <c r="F2057" s="5"/>
    </row>
    <row r="2058">
      <c r="A2058" s="13" t="str">
        <f>HYPERLINK("http://www.wimp.com/sciencepioneers/","http://www.wimp.com/sciencepioneers/")</f>
        <v>http://www.wimp.com/sciencepioneers/</v>
      </c>
      <c r="B2058" s="5"/>
      <c r="C2058" s="5"/>
      <c r="D2058" s="5"/>
      <c r="E2058" s="5"/>
      <c r="F2058" s="5"/>
    </row>
    <row r="2059">
      <c r="A2059" s="13" t="str">
        <f>HYPERLINK("http://www.wimp.com/firetruck/","http://www.wimp.com/firetruck/")</f>
        <v>http://www.wimp.com/firetruck/</v>
      </c>
      <c r="B2059" s="5"/>
      <c r="C2059" s="5"/>
      <c r="D2059" s="5"/>
      <c r="E2059" s="5"/>
      <c r="F2059" s="5"/>
    </row>
    <row r="2060">
      <c r="A2060" s="13" t="str">
        <f>HYPERLINK("http://www.wimp.com/arguegoat/","http://www.wimp.com/arguegoat/")</f>
        <v>http://www.wimp.com/arguegoat/</v>
      </c>
      <c r="B2060" s="5"/>
      <c r="C2060" s="5"/>
      <c r="D2060" s="5"/>
      <c r="E2060" s="5"/>
      <c r="F2060" s="5"/>
    </row>
    <row r="2061">
      <c r="A2061" s="13" t="str">
        <f>HYPERLINK("http://www.wimp.com/greateststunts/","http://www.wimp.com/greateststunts/")</f>
        <v>http://www.wimp.com/greateststunts/</v>
      </c>
      <c r="B2061" s="5"/>
      <c r="C2061" s="5"/>
      <c r="D2061" s="5"/>
      <c r="E2061" s="5"/>
      <c r="F2061" s="5"/>
    </row>
    <row r="2062">
      <c r="A2062" s="13" t="str">
        <f>HYPERLINK("http://www.wimp.com/pharmaceuticalindustry/","http://www.wimp.com/pharmaceuticalindustry/")</f>
        <v>http://www.wimp.com/pharmaceuticalindustry/</v>
      </c>
      <c r="B2062" s="5"/>
      <c r="C2062" s="5"/>
      <c r="D2062" s="5"/>
      <c r="E2062" s="5"/>
      <c r="F2062" s="5"/>
    </row>
    <row r="2063">
      <c r="A2063" s="13" t="str">
        <f>HYPERLINK("http://www.wimp.com/bargecargo/","http://www.wimp.com/bargecargo/")</f>
        <v>http://www.wimp.com/bargecargo/</v>
      </c>
      <c r="B2063" s="5"/>
      <c r="C2063" s="5"/>
      <c r="D2063" s="5"/>
      <c r="E2063" s="5"/>
      <c r="F2063" s="5"/>
    </row>
    <row r="2064">
      <c r="A2064" s="13" t="str">
        <f>HYPERLINK("http://www.wimp.com/dragonflyfrog/","http://www.wimp.com/dragonflyfrog/")</f>
        <v>http://www.wimp.com/dragonflyfrog/</v>
      </c>
      <c r="B2064" s="5"/>
      <c r="C2064" s="5"/>
      <c r="D2064" s="5"/>
      <c r="E2064" s="5"/>
      <c r="F2064" s="5"/>
    </row>
    <row r="2065">
      <c r="A2065" s="13" t="str">
        <f>HYPERLINK("http://www.wimp.com/archives/","http://www.wimp.com/archives/")</f>
        <v>http://www.wimp.com/archives/</v>
      </c>
      <c r="B2065" s="5"/>
      <c r="C2065" s="5"/>
      <c r="D2065" s="5"/>
      <c r="E2065" s="5"/>
      <c r="F2065" s="5"/>
    </row>
    <row r="2066">
      <c r="A2066" s="13" t="str">
        <f>HYPERLINK("http://www.wimp.com/penguinslips/","http://www.wimp.com/penguinslips/")</f>
        <v>http://www.wimp.com/penguinslips/</v>
      </c>
      <c r="B2066" s="5"/>
      <c r="C2066" s="5"/>
      <c r="D2066" s="5"/>
      <c r="E2066" s="5"/>
      <c r="F2066" s="5"/>
    </row>
    <row r="2067">
      <c r="A2067" s="13" t="str">
        <f>HYPERLINK("http://www.wimp.com/swedenpolice/","http://www.wimp.com/swedenpolice/")</f>
        <v>http://www.wimp.com/swedenpolice/</v>
      </c>
      <c r="B2067" s="5"/>
      <c r="C2067" s="5"/>
      <c r="D2067" s="5"/>
      <c r="E2067" s="5"/>
      <c r="F2067" s="5"/>
    </row>
    <row r="2068">
      <c r="A2068" s="13" t="str">
        <f>HYPERLINK("http://www.wimp.com/breakdancingchallenge/","http://www.wimp.com/breakdancingchallenge/")</f>
        <v>http://www.wimp.com/breakdancingchallenge/</v>
      </c>
      <c r="B2068" s="5"/>
      <c r="C2068" s="5"/>
      <c r="D2068" s="5"/>
      <c r="E2068" s="5"/>
      <c r="F2068" s="5"/>
    </row>
    <row r="2069">
      <c r="A2069" s="13" t="str">
        <f>HYPERLINK("http://www.wimp.com/cartank/","http://www.wimp.com/cartank/")</f>
        <v>http://www.wimp.com/cartank/</v>
      </c>
      <c r="B2069" s="5"/>
      <c r="C2069" s="5"/>
      <c r="D2069" s="5"/>
      <c r="E2069" s="5"/>
      <c r="F2069" s="5"/>
    </row>
    <row r="2070">
      <c r="A2070" s="13" t="str">
        <f>HYPERLINK("http://www.wimp.com/presidentialseal/","http://www.wimp.com/presidentialseal/")</f>
        <v>http://www.wimp.com/presidentialseal/</v>
      </c>
      <c r="B2070" s="5"/>
      <c r="C2070" s="5"/>
      <c r="D2070" s="5"/>
      <c r="E2070" s="5"/>
      <c r="F2070" s="5"/>
    </row>
    <row r="2071">
      <c r="A2071" s="13" t="str">
        <f>HYPERLINK("http://www.wimp.com/slotcars/","http://www.wimp.com/slotcars/")</f>
        <v>http://www.wimp.com/slotcars/</v>
      </c>
      <c r="B2071" s="5"/>
      <c r="C2071" s="5"/>
      <c r="D2071" s="5"/>
      <c r="E2071" s="5"/>
      <c r="F2071" s="5"/>
    </row>
    <row r="2072">
      <c r="A2072" s="13" t="str">
        <f>HYPERLINK("http://www.wimp.com/cuttinginstrument/","http://www.wimp.com/cuttinginstrument/")</f>
        <v>http://www.wimp.com/cuttinginstrument/</v>
      </c>
      <c r="B2072" s="5"/>
      <c r="C2072" s="5"/>
      <c r="D2072" s="5"/>
      <c r="E2072" s="5"/>
      <c r="F2072" s="5"/>
    </row>
    <row r="2073">
      <c r="A2073" s="13" t="str">
        <f>HYPERLINK("http://www.wimp.com/raisinchampagne/","http://www.wimp.com/raisinchampagne/")</f>
        <v>http://www.wimp.com/raisinchampagne/</v>
      </c>
      <c r="B2073" s="5"/>
      <c r="C2073" s="5"/>
      <c r="D2073" s="5"/>
      <c r="E2073" s="5"/>
      <c r="F2073" s="5"/>
    </row>
    <row r="2074">
      <c r="A2074" s="13" t="str">
        <f>HYPERLINK("http://www.wimp.com/workoutroutine/","http://www.wimp.com/workoutroutine/")</f>
        <v>http://www.wimp.com/workoutroutine/</v>
      </c>
      <c r="B2074" s="5"/>
      <c r="C2074" s="5"/>
      <c r="D2074" s="5"/>
      <c r="E2074" s="5"/>
      <c r="F2074" s="5"/>
    </row>
    <row r="2075">
      <c r="A2075" s="13" t="str">
        <f>HYPERLINK("http://www.wimp.com/afraidtechnology/","http://www.wimp.com/afraidtechnology/")</f>
        <v>http://www.wimp.com/afraidtechnology/</v>
      </c>
      <c r="B2075" s="5"/>
      <c r="C2075" s="5"/>
      <c r="D2075" s="5"/>
      <c r="E2075" s="5"/>
      <c r="F2075" s="5"/>
    </row>
    <row r="2076">
      <c r="A2076" s="13" t="str">
        <f>HYPERLINK("http://www.wimp.com/revealtrick/","http://www.wimp.com/revealtrick/")</f>
        <v>http://www.wimp.com/revealtrick/</v>
      </c>
      <c r="B2076" s="5"/>
      <c r="C2076" s="5"/>
      <c r="D2076" s="5"/>
      <c r="E2076" s="5"/>
      <c r="F2076" s="5"/>
    </row>
    <row r="2077">
      <c r="A2077" s="13" t="str">
        <f>HYPERLINK("http://www.wimp.com/wheelchaircostume/","http://www.wimp.com/wheelchaircostume/")</f>
        <v>http://www.wimp.com/wheelchaircostume/</v>
      </c>
      <c r="B2077" s="5"/>
      <c r="C2077" s="5"/>
      <c r="D2077" s="5"/>
      <c r="E2077" s="5"/>
      <c r="F2077" s="5"/>
    </row>
    <row r="2078">
      <c r="A2078" s="13" t="str">
        <f>HYPERLINK("http://www.wimp.com/usesmarines/","http://www.wimp.com/usesmarines/")</f>
        <v>http://www.wimp.com/usesmarines/</v>
      </c>
      <c r="B2078" s="5"/>
      <c r="C2078" s="5"/>
      <c r="D2078" s="5"/>
      <c r="E2078" s="5"/>
      <c r="F2078" s="5"/>
    </row>
    <row r="2079">
      <c r="A2079" s="13" t="str">
        <f>HYPERLINK("http://www.wimp.com/lovemarriage/","http://www.wimp.com/lovemarriage/")</f>
        <v>http://www.wimp.com/lovemarriage/</v>
      </c>
      <c r="B2079" s="5"/>
      <c r="C2079" s="5"/>
      <c r="D2079" s="5"/>
      <c r="E2079" s="5"/>
      <c r="F2079" s="5"/>
    </row>
    <row r="2080">
      <c r="A2080" s="13" t="str">
        <f>HYPERLINK("http://www.wimp.com/singlelady/","http://www.wimp.com/singlelady/")</f>
        <v>http://www.wimp.com/singlelady/</v>
      </c>
      <c r="B2080" s="5"/>
      <c r="C2080" s="5"/>
      <c r="D2080" s="5"/>
      <c r="E2080" s="5"/>
      <c r="F2080" s="5"/>
    </row>
    <row r="2081">
      <c r="A2081" s="13" t="str">
        <f>HYPERLINK("http://www.wimp.com/usestairs/","http://www.wimp.com/usestairs/")</f>
        <v>http://www.wimp.com/usestairs/</v>
      </c>
      <c r="B2081" s="5"/>
      <c r="C2081" s="5"/>
      <c r="D2081" s="5"/>
      <c r="E2081" s="5"/>
      <c r="F2081" s="5"/>
    </row>
    <row r="2082">
      <c r="A2082" s="13" t="str">
        <f>HYPERLINK("http://www.wimp.com/concretebarrier/","http://www.wimp.com/concretebarrier/")</f>
        <v>http://www.wimp.com/concretebarrier/</v>
      </c>
      <c r="B2082" s="5"/>
      <c r="C2082" s="5"/>
      <c r="D2082" s="5"/>
      <c r="E2082" s="5"/>
      <c r="F2082" s="5"/>
    </row>
    <row r="2083">
      <c r="A2083" s="13" t="str">
        <f>HYPERLINK("http://www.wimp.com/americanbritish/","http://www.wimp.com/americanbritish/")</f>
        <v>http://www.wimp.com/americanbritish/</v>
      </c>
      <c r="B2083" s="5"/>
      <c r="C2083" s="5"/>
      <c r="D2083" s="5"/>
      <c r="E2083" s="5"/>
      <c r="F2083" s="5"/>
    </row>
    <row r="2084">
      <c r="A2084" s="13" t="str">
        <f>HYPERLINK("http://www.wimp.com/typistfastest/","http://www.wimp.com/typistfastest/")</f>
        <v>http://www.wimp.com/typistfastest/</v>
      </c>
      <c r="B2084" s="5"/>
      <c r="C2084" s="5"/>
      <c r="D2084" s="5"/>
      <c r="E2084" s="5"/>
      <c r="F2084" s="5"/>
    </row>
    <row r="2085">
      <c r="A2085" s="13" t="str">
        <f>HYPERLINK("http://www.wimp.com/sunweek/","http://www.wimp.com/sunweek/")</f>
        <v>http://www.wimp.com/sunweek/</v>
      </c>
      <c r="B2085" s="5"/>
      <c r="C2085" s="5"/>
      <c r="D2085" s="5"/>
      <c r="E2085" s="5"/>
      <c r="F2085" s="5"/>
    </row>
    <row r="2086">
      <c r="A2086" s="13" t="str">
        <f>HYPERLINK("http://www.wimp.com/glassharp/","http://www.wimp.com/glassharp/")</f>
        <v>http://www.wimp.com/glassharp/</v>
      </c>
      <c r="B2086" s="5"/>
      <c r="C2086" s="5"/>
      <c r="D2086" s="5"/>
      <c r="E2086" s="5"/>
      <c r="F2086" s="5"/>
    </row>
    <row r="2087">
      <c r="A2087" s="13" t="str">
        <f>HYPERLINK("http://www.wimp.com/roughsea/","http://www.wimp.com/roughsea/")</f>
        <v>http://www.wimp.com/roughsea/</v>
      </c>
      <c r="B2087" s="5"/>
      <c r="C2087" s="5"/>
      <c r="D2087" s="5"/>
      <c r="E2087" s="5"/>
      <c r="F2087" s="5"/>
    </row>
    <row r="2088">
      <c r="A2088" s="13" t="str">
        <f>HYPERLINK("http://www.wimp.com/nicecatch/","http://www.wimp.com/nicecatch/")</f>
        <v>http://www.wimp.com/nicecatch/</v>
      </c>
      <c r="B2088" s="5"/>
      <c r="C2088" s="5"/>
      <c r="D2088" s="5"/>
      <c r="E2088" s="5"/>
      <c r="F2088" s="5"/>
    </row>
    <row r="2089">
      <c r="A2089" s="13" t="str">
        <f>HYPERLINK("http://www.wimp.com/parkedcars/","http://www.wimp.com/parkedcars/")</f>
        <v>http://www.wimp.com/parkedcars/</v>
      </c>
      <c r="B2089" s="5"/>
      <c r="C2089" s="5"/>
      <c r="D2089" s="5"/>
      <c r="E2089" s="5"/>
      <c r="F2089" s="5"/>
    </row>
    <row r="2090">
      <c r="A2090" s="13" t="str">
        <f>HYPERLINK("http://www.wimp.com/motorcycletablecloth/","http://www.wimp.com/motorcycletablecloth/")</f>
        <v>http://www.wimp.com/motorcycletablecloth/</v>
      </c>
      <c r="B2090" s="5"/>
      <c r="C2090" s="5"/>
      <c r="D2090" s="5"/>
      <c r="E2090" s="5"/>
      <c r="F2090" s="5"/>
    </row>
    <row r="2091">
      <c r="A2091" s="13" t="str">
        <f>HYPERLINK("http://www.wimp.com/fluffykitten/","http://www.wimp.com/fluffykitten/")</f>
        <v>http://www.wimp.com/fluffykitten/</v>
      </c>
      <c r="B2091" s="5"/>
      <c r="C2091" s="5"/>
      <c r="D2091" s="5"/>
      <c r="E2091" s="5"/>
      <c r="F2091" s="5"/>
    </row>
    <row r="2092">
      <c r="A2092" s="13" t="str">
        <f>HYPERLINK("http://www.wimp.com/menfilm/","http://www.wimp.com/menfilm/")</f>
        <v>http://www.wimp.com/menfilm/</v>
      </c>
      <c r="B2092" s="5"/>
      <c r="C2092" s="5"/>
      <c r="D2092" s="5"/>
      <c r="E2092" s="5"/>
      <c r="F2092" s="5"/>
    </row>
    <row r="2093">
      <c r="A2093" s="13" t="str">
        <f>HYPERLINK("http://www.wimp.com/romanticproposal/","http://www.wimp.com/romanticproposal/")</f>
        <v>http://www.wimp.com/romanticproposal/</v>
      </c>
      <c r="B2093" s="5"/>
      <c r="C2093" s="5"/>
      <c r="D2093" s="5"/>
      <c r="E2093" s="5"/>
      <c r="F2093" s="5"/>
    </row>
    <row r="2094">
      <c r="A2094" s="13" t="str">
        <f>HYPERLINK("http://www.wimp.com/julyfourth/","http://www.wimp.com/julyfourth/")</f>
        <v>http://www.wimp.com/julyfourth/</v>
      </c>
      <c r="B2094" s="5"/>
      <c r="C2094" s="5"/>
      <c r="D2094" s="5"/>
      <c r="E2094" s="5"/>
      <c r="F2094" s="5"/>
    </row>
    <row r="2095">
      <c r="A2095" s="13" t="str">
        <f>HYPERLINK("http://www.wimp.com/straightline/","http://www.wimp.com/straightline/")</f>
        <v>http://www.wimp.com/straightline/</v>
      </c>
      <c r="B2095" s="5"/>
      <c r="C2095" s="5"/>
      <c r="D2095" s="5"/>
      <c r="E2095" s="5"/>
      <c r="F2095" s="5"/>
    </row>
    <row r="2096">
      <c r="A2096" s="13" t="str">
        <f>HYPERLINK("http://www.wimp.com/storydeleted/","http://www.wimp.com/storydeleted/")</f>
        <v>http://www.wimp.com/storydeleted/</v>
      </c>
      <c r="B2096" s="5"/>
      <c r="C2096" s="5"/>
      <c r="D2096" s="5"/>
      <c r="E2096" s="5"/>
      <c r="F2096" s="5"/>
    </row>
    <row r="2097">
      <c r="A2097" s="13" t="str">
        <f>HYPERLINK("http://www.wimp.com/pickuptruck/","http://www.wimp.com/pickuptruck/")</f>
        <v>http://www.wimp.com/pickuptruck/</v>
      </c>
      <c r="B2097" s="5"/>
      <c r="C2097" s="5"/>
      <c r="D2097" s="5"/>
      <c r="E2097" s="5"/>
      <c r="F2097" s="5"/>
    </row>
    <row r="2098">
      <c r="A2098" s="13" t="str">
        <f>HYPERLINK("http://www.wimp.com/manfilms/","http://www.wimp.com/manfilms/")</f>
        <v>http://www.wimp.com/manfilms/</v>
      </c>
      <c r="B2098" s="5"/>
      <c r="C2098" s="5"/>
      <c r="D2098" s="5"/>
      <c r="E2098" s="5"/>
      <c r="F2098" s="5"/>
    </row>
    <row r="2099">
      <c r="A2099" s="13" t="str">
        <f>HYPERLINK("http://www.wimp.com/enrose/","http://www.wimp.com/enrose/")</f>
        <v>http://www.wimp.com/enrose/</v>
      </c>
      <c r="B2099" s="5"/>
      <c r="C2099" s="5"/>
      <c r="D2099" s="5"/>
      <c r="E2099" s="5"/>
      <c r="F2099" s="5"/>
    </row>
    <row r="2100">
      <c r="A2100" s="13" t="str">
        <f>HYPERLINK("http://www.wimp.com/smokingads/","http://www.wimp.com/smokingads/")</f>
        <v>http://www.wimp.com/smokingads/</v>
      </c>
      <c r="B2100" s="5"/>
      <c r="C2100" s="5"/>
      <c r="D2100" s="5"/>
      <c r="E2100" s="5"/>
      <c r="F2100" s="5"/>
    </row>
    <row r="2101">
      <c r="A2101" s="13" t="str">
        <f>HYPERLINK("http://www.wimp.com/nascarclose/","http://www.wimp.com/nascarclose/")</f>
        <v>http://www.wimp.com/nascarclose/</v>
      </c>
      <c r="B2101" s="5"/>
      <c r="C2101" s="5"/>
      <c r="D2101" s="5"/>
      <c r="E2101" s="5"/>
      <c r="F2101" s="5"/>
    </row>
    <row r="2102">
      <c r="A2102" s="13" t="str">
        <f>HYPERLINK("http://www.wimp.com/robotichands/","http://www.wimp.com/robotichands/")</f>
        <v>http://www.wimp.com/robotichands/</v>
      </c>
      <c r="B2102" s="5"/>
      <c r="C2102" s="5"/>
      <c r="D2102" s="5"/>
      <c r="E2102" s="5"/>
      <c r="F2102" s="5"/>
    </row>
    <row r="2103">
      <c r="A2103" s="13" t="str">
        <f>HYPERLINK("http://www.wimp.com/footballmistake/","http://www.wimp.com/footballmistake/")</f>
        <v>http://www.wimp.com/footballmistake/</v>
      </c>
      <c r="B2103" s="5"/>
      <c r="C2103" s="5"/>
      <c r="D2103" s="5"/>
      <c r="E2103" s="5"/>
      <c r="F2103" s="5"/>
    </row>
    <row r="2104">
      <c r="A2104" s="13" t="str">
        <f>HYPERLINK("http://www.wimp.com/motorcycletravels/","http://www.wimp.com/motorcycletravels/")</f>
        <v>http://www.wimp.com/motorcycletravels/</v>
      </c>
      <c r="B2104" s="5"/>
      <c r="C2104" s="5"/>
      <c r="D2104" s="5"/>
      <c r="E2104" s="5"/>
      <c r="F2104" s="5"/>
    </row>
    <row r="2105">
      <c r="A2105" s="13" t="str">
        <f>HYPERLINK("http://www.wimp.com/glassartist/","http://www.wimp.com/glassartist/")</f>
        <v>http://www.wimp.com/glassartist/</v>
      </c>
      <c r="B2105" s="5"/>
      <c r="C2105" s="5"/>
      <c r="D2105" s="5"/>
      <c r="E2105" s="5"/>
      <c r="F2105" s="5"/>
    </row>
    <row r="2106">
      <c r="A2106" s="13" t="str">
        <f>HYPERLINK("http://www.wimp.com/slowwalkers/","http://www.wimp.com/slowwalkers/")</f>
        <v>http://www.wimp.com/slowwalkers/</v>
      </c>
      <c r="B2106" s="5"/>
      <c r="C2106" s="5"/>
      <c r="D2106" s="5"/>
      <c r="E2106" s="5"/>
      <c r="F2106" s="5"/>
    </row>
    <row r="2107">
      <c r="A2107" s="13" t="str">
        <f>HYPERLINK("http://www.wimp.com/kittymassage/","http://www.wimp.com/kittymassage/")</f>
        <v>http://www.wimp.com/kittymassage/</v>
      </c>
      <c r="B2107" s="5"/>
      <c r="C2107" s="5"/>
      <c r="D2107" s="5"/>
      <c r="E2107" s="5"/>
      <c r="F2107" s="5"/>
    </row>
    <row r="2108">
      <c r="A2108" s="13" t="str">
        <f>HYPERLINK("http://www.wimp.com/hippohouse/","http://www.wimp.com/hippohouse/")</f>
        <v>http://www.wimp.com/hippohouse/</v>
      </c>
      <c r="B2108" s="5"/>
      <c r="C2108" s="5"/>
      <c r="D2108" s="5"/>
      <c r="E2108" s="5"/>
      <c r="F2108" s="5"/>
    </row>
    <row r="2109">
      <c r="A2109" s="13" t="str">
        <f>HYPERLINK("http://www.wimp.com/chinatrain/","http://www.wimp.com/chinatrain/")</f>
        <v>http://www.wimp.com/chinatrain/</v>
      </c>
      <c r="B2109" s="5"/>
      <c r="C2109" s="5"/>
      <c r="D2109" s="5"/>
      <c r="E2109" s="5"/>
      <c r="F2109" s="5"/>
    </row>
    <row r="2110">
      <c r="A2110" s="13" t="str">
        <f>HYPERLINK("http://www.wimp.com/unimogwall/","http://www.wimp.com/unimogwall/")</f>
        <v>http://www.wimp.com/unimogwall/</v>
      </c>
      <c r="B2110" s="5"/>
      <c r="C2110" s="5"/>
      <c r="D2110" s="5"/>
      <c r="E2110" s="5"/>
      <c r="F2110" s="5"/>
    </row>
    <row r="2111">
      <c r="A2111" s="13" t="str">
        <f>HYPERLINK("http://www.wimp.com/thievingraccoon/","http://www.wimp.com/thievingraccoon/")</f>
        <v>http://www.wimp.com/thievingraccoon/</v>
      </c>
      <c r="B2111" s="5"/>
      <c r="C2111" s="5"/>
      <c r="D2111" s="5"/>
      <c r="E2111" s="5"/>
      <c r="F2111" s="5"/>
    </row>
    <row r="2112">
      <c r="A2112" s="13" t="str">
        <f>HYPERLINK("http://www.wimp.com/magicmilk/","http://www.wimp.com/magicmilk/")</f>
        <v>http://www.wimp.com/magicmilk/</v>
      </c>
      <c r="B2112" s="5"/>
      <c r="C2112" s="5"/>
      <c r="D2112" s="5"/>
      <c r="E2112" s="5"/>
      <c r="F2112" s="5"/>
    </row>
    <row r="2113">
      <c r="A2113" s="13" t="str">
        <f>HYPERLINK("http://www.wimp.com/smartthink/","http://www.wimp.com/smartthink/")</f>
        <v>http://www.wimp.com/smartthink/</v>
      </c>
      <c r="B2113" s="5"/>
      <c r="C2113" s="5"/>
      <c r="D2113" s="5"/>
      <c r="E2113" s="5"/>
      <c r="F2113" s="5"/>
    </row>
    <row r="2114">
      <c r="A2114" s="13" t="str">
        <f>HYPERLINK("http://www.wimp.com/homelesscode/","http://www.wimp.com/homelesscode/")</f>
        <v>http://www.wimp.com/homelesscode/</v>
      </c>
      <c r="B2114" s="5"/>
      <c r="C2114" s="5"/>
      <c r="D2114" s="5"/>
      <c r="E2114" s="5"/>
      <c r="F2114" s="5"/>
    </row>
    <row r="2115">
      <c r="A2115" s="13" t="str">
        <f>HYPERLINK("http://www.wimp.com/catturtle/","http://www.wimp.com/catturtle/")</f>
        <v>http://www.wimp.com/catturtle/</v>
      </c>
      <c r="B2115" s="5"/>
      <c r="C2115" s="5"/>
      <c r="D2115" s="5"/>
      <c r="E2115" s="5"/>
      <c r="F2115" s="5"/>
    </row>
    <row r="2116">
      <c r="A2116" s="13" t="str">
        <f>HYPERLINK("http://www.wimp.com/janitorrevenge/","http://www.wimp.com/janitorrevenge/")</f>
        <v>http://www.wimp.com/janitorrevenge/</v>
      </c>
      <c r="B2116" s="5"/>
      <c r="C2116" s="5"/>
      <c r="D2116" s="5"/>
      <c r="E2116" s="5"/>
      <c r="F2116" s="5"/>
    </row>
    <row r="2117">
      <c r="A2117" s="13" t="str">
        <f>HYPERLINK("http://www.wimp.com/herosaves/","http://www.wimp.com/herosaves/")</f>
        <v>http://www.wimp.com/herosaves/</v>
      </c>
      <c r="B2117" s="5"/>
      <c r="C2117" s="5"/>
      <c r="D2117" s="5"/>
      <c r="E2117" s="5"/>
      <c r="F2117" s="5"/>
    </row>
    <row r="2118">
      <c r="A2118" s="13" t="str">
        <f>HYPERLINK("http://www.wimp.com/fatcat/","http://www.wimp.com/fatcat/")</f>
        <v>http://www.wimp.com/fatcat/</v>
      </c>
      <c r="B2118" s="5"/>
      <c r="C2118" s="5"/>
      <c r="D2118" s="5"/>
      <c r="E2118" s="5"/>
      <c r="F2118" s="5"/>
    </row>
    <row r="2119">
      <c r="A2119" s="13" t="str">
        <f>HYPERLINK("http://www.wimp.com/skydiverrescued/","http://www.wimp.com/skydiverrescued/")</f>
        <v>http://www.wimp.com/skydiverrescued/</v>
      </c>
      <c r="B2119" s="5"/>
      <c r="C2119" s="5"/>
      <c r="D2119" s="5"/>
      <c r="E2119" s="5"/>
      <c r="F2119" s="5"/>
    </row>
    <row r="2120">
      <c r="A2120" s="13" t="str">
        <f>HYPERLINK("http://www.wimp.com/oilspills/","http://www.wimp.com/oilspills/")</f>
        <v>http://www.wimp.com/oilspills/</v>
      </c>
      <c r="B2120" s="5"/>
      <c r="C2120" s="5"/>
      <c r="D2120" s="5"/>
      <c r="E2120" s="5"/>
      <c r="F2120" s="5"/>
    </row>
    <row r="2121">
      <c r="A2121" s="13" t="str">
        <f>HYPERLINK("http://www.wimp.com/cublicube/","http://www.wimp.com/cublicube/")</f>
        <v>http://www.wimp.com/cublicube/</v>
      </c>
      <c r="B2121" s="5"/>
      <c r="C2121" s="5"/>
      <c r="D2121" s="5"/>
      <c r="E2121" s="5"/>
      <c r="F2121" s="5"/>
    </row>
    <row r="2122">
      <c r="A2122" s="13" t="str">
        <f>HYPERLINK("http://www.wimp.com/swimmingpiglet/","http://www.wimp.com/swimmingpiglet/")</f>
        <v>http://www.wimp.com/swimmingpiglet/</v>
      </c>
      <c r="B2122" s="5"/>
      <c r="C2122" s="5"/>
      <c r="D2122" s="5"/>
      <c r="E2122" s="5"/>
      <c r="F2122" s="5"/>
    </row>
    <row r="2123">
      <c r="A2123" s="13" t="str">
        <f>HYPERLINK("http://www.wimp.com/dogdifference/","http://www.wimp.com/dogdifference/")</f>
        <v>http://www.wimp.com/dogdifference/</v>
      </c>
      <c r="B2123" s="5"/>
      <c r="C2123" s="5"/>
      <c r="D2123" s="5"/>
      <c r="E2123" s="5"/>
      <c r="F2123" s="5"/>
    </row>
    <row r="2124">
      <c r="A2124" s="13" t="str">
        <f>HYPERLINK("http://www.wimp.com/husbandtutu/","http://www.wimp.com/husbandtutu/")</f>
        <v>http://www.wimp.com/husbandtutu/</v>
      </c>
      <c r="B2124" s="5"/>
      <c r="C2124" s="5"/>
      <c r="D2124" s="5"/>
      <c r="E2124" s="5"/>
      <c r="F2124" s="5"/>
    </row>
    <row r="2125">
      <c r="A2125" s="13" t="str">
        <f>HYPERLINK("http://www.wimp.com/reincarnatedvoice/","http://www.wimp.com/reincarnatedvoice/")</f>
        <v>http://www.wimp.com/reincarnatedvoice/</v>
      </c>
      <c r="B2125" s="5"/>
      <c r="C2125" s="5"/>
      <c r="D2125" s="5"/>
      <c r="E2125" s="5"/>
      <c r="F2125" s="5"/>
    </row>
    <row r="2126">
      <c r="A2126" s="13" t="str">
        <f>HYPERLINK("http://www.wimp.com/sombrerocat/","http://www.wimp.com/sombrerocat/")</f>
        <v>http://www.wimp.com/sombrerocat/</v>
      </c>
      <c r="B2126" s="5"/>
      <c r="C2126" s="5"/>
      <c r="D2126" s="5"/>
      <c r="E2126" s="5"/>
      <c r="F2126" s="5"/>
    </row>
    <row r="2127">
      <c r="A2127" s="13" t="str">
        <f>HYPERLINK("http://www.wimp.com/tributeto/","http://www.wimp.com/tributeto/")</f>
        <v>http://www.wimp.com/tributeto/</v>
      </c>
      <c r="B2127" s="5"/>
      <c r="C2127" s="5"/>
      <c r="D2127" s="5"/>
      <c r="E2127" s="5"/>
      <c r="F2127" s="5"/>
    </row>
    <row r="2128">
      <c r="A2128" s="13" t="str">
        <f>HYPERLINK("http://www.wimp.com/flyingmachine/","http://www.wimp.com/flyingmachine/")</f>
        <v>http://www.wimp.com/flyingmachine/</v>
      </c>
      <c r="B2128" s="5"/>
      <c r="C2128" s="5"/>
      <c r="D2128" s="5"/>
      <c r="E2128" s="5"/>
      <c r="F2128" s="5"/>
    </row>
    <row r="2129">
      <c r="A2129" s="13" t="str">
        <f>HYPERLINK("http://www.wimp.com/fountainsbellagio/","http://www.wimp.com/fountainsbellagio/")</f>
        <v>http://www.wimp.com/fountainsbellagio/</v>
      </c>
      <c r="B2129" s="5"/>
      <c r="C2129" s="5"/>
      <c r="D2129" s="5"/>
      <c r="E2129" s="5"/>
      <c r="F2129" s="5"/>
    </row>
    <row r="2130">
      <c r="A2130" s="13" t="str">
        <f>HYPERLINK("http://www.wimp.com/countdownacapella/","http://www.wimp.com/countdownacapella/")</f>
        <v>http://www.wimp.com/countdownacapella/</v>
      </c>
      <c r="B2130" s="5"/>
      <c r="C2130" s="5"/>
      <c r="D2130" s="5"/>
      <c r="E2130" s="5"/>
      <c r="F2130" s="5"/>
    </row>
    <row r="2131">
      <c r="A2131" s="13" t="str">
        <f>HYPERLINK("http://www.wimp.com/humanoidrobot/","http://www.wimp.com/humanoidrobot/")</f>
        <v>http://www.wimp.com/humanoidrobot/</v>
      </c>
      <c r="B2131" s="5"/>
      <c r="C2131" s="5"/>
      <c r="D2131" s="5"/>
      <c r="E2131" s="5"/>
      <c r="F2131" s="5"/>
    </row>
    <row r="2132">
      <c r="A2132" s="13" t="str">
        <f>HYPERLINK("http://www.wimp.com/smallgesture/","http://www.wimp.com/smallgesture/")</f>
        <v>http://www.wimp.com/smallgesture/</v>
      </c>
      <c r="B2132" s="5"/>
      <c r="C2132" s="5"/>
      <c r="D2132" s="5"/>
      <c r="E2132" s="5"/>
      <c r="F2132" s="5"/>
    </row>
    <row r="2133">
      <c r="A2133" s="13" t="str">
        <f>HYPERLINK("http://www.wimp.com/lightningstrike/","http://www.wimp.com/lightningstrike/")</f>
        <v>http://www.wimp.com/lightningstrike/</v>
      </c>
      <c r="B2133" s="5"/>
      <c r="C2133" s="5"/>
      <c r="D2133" s="5"/>
      <c r="E2133" s="5"/>
      <c r="F2133" s="5"/>
    </row>
    <row r="2134">
      <c r="A2134" s="13" t="str">
        <f>HYPERLINK("http://www.wimp.com/museumnight/","http://www.wimp.com/museumnight/")</f>
        <v>http://www.wimp.com/museumnight/</v>
      </c>
      <c r="B2134" s="5"/>
      <c r="C2134" s="5"/>
      <c r="D2134" s="5"/>
      <c r="E2134" s="5"/>
      <c r="F2134" s="5"/>
    </row>
    <row r="2135">
      <c r="A2135" s="13" t="str">
        <f>HYPERLINK("http://www.wimp.com/rightwhale/","http://www.wimp.com/rightwhale/")</f>
        <v>http://www.wimp.com/rightwhale/</v>
      </c>
      <c r="B2135" s="5"/>
      <c r="C2135" s="5"/>
      <c r="D2135" s="5"/>
      <c r="E2135" s="5"/>
      <c r="F2135" s="5"/>
    </row>
    <row r="2136">
      <c r="A2136" s="13" t="str">
        <f>HYPERLINK("http://www.wimp.com/variouscovers/","http://www.wimp.com/variouscovers/")</f>
        <v>http://www.wimp.com/variouscovers/</v>
      </c>
      <c r="B2136" s="5"/>
      <c r="C2136" s="5"/>
      <c r="D2136" s="5"/>
      <c r="E2136" s="5"/>
      <c r="F2136" s="5"/>
    </row>
    <row r="2137">
      <c r="A2137" s="13" t="str">
        <f>HYPERLINK("http://www.wimp.com/fittedsheet/","http://www.wimp.com/fittedsheet/")</f>
        <v>http://www.wimp.com/fittedsheet/</v>
      </c>
      <c r="B2137" s="5"/>
      <c r="C2137" s="5"/>
      <c r="D2137" s="5"/>
      <c r="E2137" s="5"/>
      <c r="F2137" s="5"/>
    </row>
    <row r="2138">
      <c r="A2138" s="13" t="str">
        <f>HYPERLINK("http://www.wimp.com/tapdance/","http://www.wimp.com/tapdance/")</f>
        <v>http://www.wimp.com/tapdance/</v>
      </c>
      <c r="B2138" s="5"/>
      <c r="C2138" s="5"/>
      <c r="D2138" s="5"/>
      <c r="E2138" s="5"/>
      <c r="F2138" s="5"/>
    </row>
    <row r="2139">
      <c r="A2139" s="13" t="str">
        <f>HYPERLINK("http://www.wimp.com/smartestever/","http://www.wimp.com/smartestever/")</f>
        <v>http://www.wimp.com/smartestever/</v>
      </c>
      <c r="B2139" s="5"/>
      <c r="C2139" s="5"/>
      <c r="D2139" s="5"/>
      <c r="E2139" s="5"/>
      <c r="F2139" s="5"/>
    </row>
    <row r="2140">
      <c r="A2140" s="13" t="str">
        <f>HYPERLINK("http://www.wimp.com/earthsun/","http://www.wimp.com/earthsun/")</f>
        <v>http://www.wimp.com/earthsun/</v>
      </c>
      <c r="B2140" s="5"/>
      <c r="C2140" s="5"/>
      <c r="D2140" s="5"/>
      <c r="E2140" s="5"/>
      <c r="F2140" s="5"/>
    </row>
    <row r="2141">
      <c r="A2141" s="13" t="str">
        <f>HYPERLINK("http://www.wimp.com/buycar/","http://www.wimp.com/buycar/")</f>
        <v>http://www.wimp.com/buycar/</v>
      </c>
      <c r="B2141" s="5"/>
      <c r="C2141" s="5"/>
      <c r="D2141" s="5"/>
      <c r="E2141" s="5"/>
      <c r="F2141" s="5"/>
    </row>
    <row r="2142">
      <c r="A2142" s="13" t="str">
        <f>HYPERLINK("http://www.wimp.com/whatmoms/","http://www.wimp.com/whatmoms/")</f>
        <v>http://www.wimp.com/whatmoms/</v>
      </c>
      <c r="B2142" s="5"/>
      <c r="C2142" s="5"/>
      <c r="D2142" s="5"/>
      <c r="E2142" s="5"/>
      <c r="F2142" s="5"/>
    </row>
    <row r="2143">
      <c r="A2143" s="13" t="str">
        <f>HYPERLINK("http://www.wimp.com/deerfence/","http://www.wimp.com/deerfence/")</f>
        <v>http://www.wimp.com/deerfence/</v>
      </c>
      <c r="B2143" s="5"/>
      <c r="C2143" s="5"/>
      <c r="D2143" s="5"/>
      <c r="E2143" s="5"/>
      <c r="F2143" s="5"/>
    </row>
    <row r="2144">
      <c r="A2144" s="13" t="str">
        <f>HYPERLINK("http://www.wimp.com/helmetcam/","http://www.wimp.com/helmetcam/")</f>
        <v>http://www.wimp.com/helmetcam/</v>
      </c>
      <c r="B2144" s="5"/>
      <c r="C2144" s="5"/>
      <c r="D2144" s="5"/>
      <c r="E2144" s="5"/>
      <c r="F2144" s="5"/>
    </row>
    <row r="2145">
      <c r="A2145" s="13" t="str">
        <f>HYPERLINK("http://www.wimp.com/realelmo/","http://www.wimp.com/realelmo/")</f>
        <v>http://www.wimp.com/realelmo/</v>
      </c>
      <c r="B2145" s="5"/>
      <c r="C2145" s="5"/>
      <c r="D2145" s="5"/>
      <c r="E2145" s="5"/>
      <c r="F2145" s="5"/>
    </row>
    <row r="2146">
      <c r="A2146" s="13" t="str">
        <f>HYPERLINK("http://www.wimp.com/kittenrelaxes/","http://www.wimp.com/kittenrelaxes/")</f>
        <v>http://www.wimp.com/kittenrelaxes/</v>
      </c>
      <c r="B2146" s="5"/>
      <c r="C2146" s="5"/>
      <c r="D2146" s="5"/>
      <c r="E2146" s="5"/>
      <c r="F2146" s="5"/>
    </row>
    <row r="2147">
      <c r="A2147" s="13" t="str">
        <f>HYPERLINK("http://www.wimp.com/dogsleeping/","http://www.wimp.com/dogsleeping/")</f>
        <v>http://www.wimp.com/dogsleeping/</v>
      </c>
      <c r="B2147" s="5"/>
      <c r="C2147" s="5"/>
      <c r="D2147" s="5"/>
      <c r="E2147" s="5"/>
      <c r="F2147" s="5"/>
    </row>
    <row r="2148">
      <c r="A2148" s="13" t="str">
        <f>HYPERLINK("http://www.wimp.com/moregas/","http://www.wimp.com/moregas/")</f>
        <v>http://www.wimp.com/moregas/</v>
      </c>
      <c r="B2148" s="5"/>
      <c r="C2148" s="5"/>
      <c r="D2148" s="5"/>
      <c r="E2148" s="5"/>
      <c r="F2148" s="5"/>
    </row>
    <row r="2149">
      <c r="A2149" s="13" t="str">
        <f>HYPERLINK("http://www.wimp.com/herodog/","http://www.wimp.com/herodog/")</f>
        <v>http://www.wimp.com/herodog/</v>
      </c>
      <c r="B2149" s="5"/>
      <c r="C2149" s="5"/>
      <c r="D2149" s="5"/>
      <c r="E2149" s="5"/>
      <c r="F2149" s="5"/>
    </row>
    <row r="2150">
      <c r="A2150" s="13" t="str">
        <f>HYPERLINK("http://www.wimp.com/gloryshot/","http://www.wimp.com/gloryshot/")</f>
        <v>http://www.wimp.com/gloryshot/</v>
      </c>
      <c r="B2150" s="5"/>
      <c r="C2150" s="5"/>
      <c r="D2150" s="5"/>
      <c r="E2150" s="5"/>
      <c r="F2150" s="5"/>
    </row>
    <row r="2151">
      <c r="A2151" s="13" t="str">
        <f>HYPERLINK("http://www.wimp.com/livingroom/","http://www.wimp.com/livingroom/")</f>
        <v>http://www.wimp.com/livingroom/</v>
      </c>
      <c r="B2151" s="5"/>
      <c r="C2151" s="5"/>
      <c r="D2151" s="5"/>
      <c r="E2151" s="5"/>
      <c r="F2151" s="5"/>
    </row>
    <row r="2152">
      <c r="A2152" s="13" t="str">
        <f>HYPERLINK("http://www.wimp.com/fanescape/","http://www.wimp.com/fanescape/")</f>
        <v>http://www.wimp.com/fanescape/</v>
      </c>
      <c r="B2152" s="5"/>
      <c r="C2152" s="5"/>
      <c r="D2152" s="5"/>
      <c r="E2152" s="5"/>
      <c r="F2152" s="5"/>
    </row>
    <row r="2153">
      <c r="A2153" s="13" t="str">
        <f>HYPERLINK("http://www.wimp.com/otterwater/","http://www.wimp.com/otterwater/")</f>
        <v>http://www.wimp.com/otterwater/</v>
      </c>
      <c r="B2153" s="5"/>
      <c r="C2153" s="5"/>
      <c r="D2153" s="5"/>
      <c r="E2153" s="5"/>
      <c r="F2153" s="5"/>
    </row>
    <row r="2154">
      <c r="A2154" s="13" t="str">
        <f>HYPERLINK("http://www.wimp.com/swimoutside/","http://www.wimp.com/swimoutside/")</f>
        <v>http://www.wimp.com/swimoutside/</v>
      </c>
      <c r="B2154" s="5"/>
      <c r="C2154" s="5"/>
      <c r="D2154" s="5"/>
      <c r="E2154" s="5"/>
      <c r="F2154" s="5"/>
    </row>
    <row r="2155">
      <c r="A2155" s="13" t="str">
        <f>HYPERLINK("http://www.wimp.com/clearlandmines/","http://www.wimp.com/clearlandmines/")</f>
        <v>http://www.wimp.com/clearlandmines/</v>
      </c>
      <c r="B2155" s="5"/>
      <c r="C2155" s="5"/>
      <c r="D2155" s="5"/>
      <c r="E2155" s="5"/>
      <c r="F2155" s="5"/>
    </row>
    <row r="2156">
      <c r="A2156" s="13" t="str">
        <f>HYPERLINK("http://www.wimp.com/dogkisses/","http://www.wimp.com/dogkisses/")</f>
        <v>http://www.wimp.com/dogkisses/</v>
      </c>
      <c r="B2156" s="5"/>
      <c r="C2156" s="5"/>
      <c r="D2156" s="5"/>
      <c r="E2156" s="5"/>
      <c r="F2156" s="5"/>
    </row>
    <row r="2157">
      <c r="A2157" s="13" t="str">
        <f>HYPERLINK("http://www.wimp.com/cottondoggy/","http://www.wimp.com/cottondoggy/")</f>
        <v>http://www.wimp.com/cottondoggy/</v>
      </c>
      <c r="B2157" s="5"/>
      <c r="C2157" s="5"/>
      <c r="D2157" s="5"/>
      <c r="E2157" s="5"/>
      <c r="F2157" s="5"/>
    </row>
    <row r="2158">
      <c r="A2158" s="13" t="str">
        <f>HYPERLINK("http://www.wimp.com/toroidalvortices/","http://www.wimp.com/toroidalvortices/")</f>
        <v>http://www.wimp.com/toroidalvortices/</v>
      </c>
      <c r="B2158" s="5"/>
      <c r="C2158" s="5"/>
      <c r="D2158" s="5"/>
      <c r="E2158" s="5"/>
      <c r="F2158" s="5"/>
    </row>
    <row r="2159">
      <c r="A2159" s="13" t="str">
        <f>HYPERLINK("http://www.wimp.com/latviansong/","http://www.wimp.com/latviansong/")</f>
        <v>http://www.wimp.com/latviansong/</v>
      </c>
      <c r="B2159" s="5"/>
      <c r="C2159" s="5"/>
      <c r="D2159" s="5"/>
      <c r="E2159" s="5"/>
      <c r="F2159" s="5"/>
    </row>
    <row r="2160">
      <c r="A2160" s="13" t="str">
        <f>HYPERLINK("http://www.wimp.com/youcan/","http://www.wimp.com/youcan/")</f>
        <v>http://www.wimp.com/youcan/</v>
      </c>
      <c r="B2160" s="5"/>
      <c r="C2160" s="5"/>
      <c r="D2160" s="5"/>
      <c r="E2160" s="5"/>
      <c r="F2160" s="5"/>
    </row>
    <row r="2161">
      <c r="A2161" s="13" t="str">
        <f>HYPERLINK("http://www.wimp.com/constructionworker/","http://www.wimp.com/constructionworker/")</f>
        <v>http://www.wimp.com/constructionworker/</v>
      </c>
      <c r="B2161" s="5"/>
      <c r="C2161" s="5"/>
      <c r="D2161" s="5"/>
      <c r="E2161" s="5"/>
      <c r="F2161" s="5"/>
    </row>
    <row r="2162">
      <c r="A2162" s="13" t="str">
        <f>HYPERLINK("http://www.wimp.com/penguinseal/","http://www.wimp.com/penguinseal/")</f>
        <v>http://www.wimp.com/penguinseal/</v>
      </c>
      <c r="B2162" s="5"/>
      <c r="C2162" s="5"/>
      <c r="D2162" s="5"/>
      <c r="E2162" s="5"/>
      <c r="F2162" s="5"/>
    </row>
    <row r="2163">
      <c r="A2163" s="13" t="str">
        <f>HYPERLINK("http://www.wimp.com/coffeeart/","http://www.wimp.com/coffeeart/")</f>
        <v>http://www.wimp.com/coffeeart/</v>
      </c>
      <c r="B2163" s="5"/>
      <c r="C2163" s="5"/>
      <c r="D2163" s="5"/>
      <c r="E2163" s="5"/>
      <c r="F2163" s="5"/>
    </row>
    <row r="2164">
      <c r="A2164" s="13" t="str">
        <f>HYPERLINK("http://www.wimp.com/turntripod/","http://www.wimp.com/turntripod/")</f>
        <v>http://www.wimp.com/turntripod/</v>
      </c>
      <c r="B2164" s="5"/>
      <c r="C2164" s="5"/>
      <c r="D2164" s="5"/>
      <c r="E2164" s="5"/>
      <c r="F2164" s="5"/>
    </row>
    <row r="2165">
      <c r="A2165" s="13" t="str">
        <f>HYPERLINK("http://www.wimp.com/sharename/","http://www.wimp.com/sharename/")</f>
        <v>http://www.wimp.com/sharename/</v>
      </c>
      <c r="B2165" s="5"/>
      <c r="C2165" s="5"/>
      <c r="D2165" s="5"/>
      <c r="E2165" s="5"/>
      <c r="F2165" s="5"/>
    </row>
    <row r="2166">
      <c r="A2166" s="13" t="str">
        <f>HYPERLINK("http://www.wimp.com/owlcat/","http://www.wimp.com/owlcat/")</f>
        <v>http://www.wimp.com/owlcat/</v>
      </c>
      <c r="B2166" s="5"/>
      <c r="C2166" s="5"/>
      <c r="D2166" s="5"/>
      <c r="E2166" s="5"/>
      <c r="F2166" s="5"/>
    </row>
    <row r="2167">
      <c r="A2167" s="13" t="str">
        <f>HYPERLINK("http://www.wimp.com/brewingtea/","http://www.wimp.com/brewingtea/")</f>
        <v>http://www.wimp.com/brewingtea/</v>
      </c>
      <c r="B2167" s="5"/>
      <c r="C2167" s="5"/>
      <c r="D2167" s="5"/>
      <c r="E2167" s="5"/>
      <c r="F2167" s="5"/>
    </row>
    <row r="2168">
      <c r="A2168" s="13" t="str">
        <f>HYPERLINK("http://www.wimp.com/singsclassic/","http://www.wimp.com/singsclassic/")</f>
        <v>http://www.wimp.com/singsclassic/</v>
      </c>
      <c r="B2168" s="5"/>
      <c r="C2168" s="5"/>
      <c r="D2168" s="5"/>
      <c r="E2168" s="5"/>
      <c r="F2168" s="5"/>
    </row>
    <row r="2169">
      <c r="A2169" s="13" t="str">
        <f>HYPERLINK("http://www.wimp.com/carnivalparty/","http://www.wimp.com/carnivalparty/")</f>
        <v>http://www.wimp.com/carnivalparty/</v>
      </c>
      <c r="B2169" s="5"/>
      <c r="C2169" s="5"/>
      <c r="D2169" s="5"/>
      <c r="E2169" s="5"/>
      <c r="F2169" s="5"/>
    </row>
    <row r="2170">
      <c r="A2170" s="13" t="str">
        <f>HYPERLINK("http://www.wimp.com/pillowairplane/","http://www.wimp.com/pillowairplane/")</f>
        <v>http://www.wimp.com/pillowairplane/</v>
      </c>
      <c r="B2170" s="5"/>
      <c r="C2170" s="5"/>
      <c r="D2170" s="5"/>
      <c r="E2170" s="5"/>
      <c r="F2170" s="5"/>
    </row>
    <row r="2171">
      <c r="A2171" s="13" t="str">
        <f>HYPERLINK("http://www.wimp.com/reunitesgorilla/","http://www.wimp.com/reunitesgorilla/")</f>
        <v>http://www.wimp.com/reunitesgorilla/</v>
      </c>
      <c r="B2171" s="5"/>
      <c r="C2171" s="5"/>
      <c r="D2171" s="5"/>
      <c r="E2171" s="5"/>
      <c r="F2171" s="5"/>
    </row>
    <row r="2172">
      <c r="A2172" s="13" t="str">
        <f>HYPERLINK("http://www.wimp.com/goingto/","http://www.wimp.com/goingto/")</f>
        <v>http://www.wimp.com/goingto/</v>
      </c>
      <c r="B2172" s="5"/>
      <c r="C2172" s="5"/>
      <c r="D2172" s="5"/>
      <c r="E2172" s="5"/>
      <c r="F2172" s="5"/>
    </row>
    <row r="2173">
      <c r="A2173" s="13" t="str">
        <f>HYPERLINK("http://www.wimp.com/concretetent/","http://www.wimp.com/concretetent/")</f>
        <v>http://www.wimp.com/concretetent/</v>
      </c>
      <c r="B2173" s="5"/>
      <c r="C2173" s="5"/>
      <c r="D2173" s="5"/>
      <c r="E2173" s="5"/>
      <c r="F2173" s="5"/>
    </row>
    <row r="2174">
      <c r="A2174" s="13" t="str">
        <f>HYPERLINK("http://www.wimp.com/fanwrestler/","http://www.wimp.com/fanwrestler/")</f>
        <v>http://www.wimp.com/fanwrestler/</v>
      </c>
      <c r="B2174" s="5"/>
      <c r="C2174" s="5"/>
      <c r="D2174" s="5"/>
      <c r="E2174" s="5"/>
      <c r="F2174" s="5"/>
    </row>
    <row r="2175">
      <c r="A2175" s="13" t="str">
        <f>HYPERLINK("http://www.wimp.com/marathonrunner/","http://www.wimp.com/marathonrunner/")</f>
        <v>http://www.wimp.com/marathonrunner/</v>
      </c>
      <c r="B2175" s="5"/>
      <c r="C2175" s="5"/>
      <c r="D2175" s="5"/>
      <c r="E2175" s="5"/>
      <c r="F2175" s="5"/>
    </row>
    <row r="2176">
      <c r="A2176" s="13" t="str">
        <f>HYPERLINK("http://www.wimp.com/sandboxsimulation/","http://www.wimp.com/sandboxsimulation/")</f>
        <v>http://www.wimp.com/sandboxsimulation/</v>
      </c>
      <c r="B2176" s="5"/>
      <c r="C2176" s="5"/>
      <c r="D2176" s="5"/>
      <c r="E2176" s="5"/>
      <c r="F2176" s="5"/>
    </row>
    <row r="2177">
      <c r="A2177" s="13" t="str">
        <f>HYPERLINK("http://www.wimp.com/unusualway/","http://www.wimp.com/unusualway/")</f>
        <v>http://www.wimp.com/unusualway/</v>
      </c>
      <c r="B2177" s="5"/>
      <c r="C2177" s="5"/>
      <c r="D2177" s="5"/>
      <c r="E2177" s="5"/>
      <c r="F2177" s="5"/>
    </row>
    <row r="2178">
      <c r="A2178" s="13" t="str">
        <f>HYPERLINK("http://www.wimp.com/rubenstube/","http://www.wimp.com/rubenstube/")</f>
        <v>http://www.wimp.com/rubenstube/</v>
      </c>
      <c r="B2178" s="5"/>
      <c r="C2178" s="5"/>
      <c r="D2178" s="5"/>
      <c r="E2178" s="5"/>
      <c r="F2178" s="5"/>
    </row>
    <row r="2179">
      <c r="A2179" s="13" t="str">
        <f>HYPERLINK("http://www.wimp.com/universemultiverse/","http://www.wimp.com/universemultiverse/")</f>
        <v>http://www.wimp.com/universemultiverse/</v>
      </c>
      <c r="B2179" s="5"/>
      <c r="C2179" s="5"/>
      <c r="D2179" s="5"/>
      <c r="E2179" s="5"/>
      <c r="F2179" s="5"/>
    </row>
    <row r="2180">
      <c r="A2180" s="13" t="str">
        <f>HYPERLINK("http://www.wimp.com/bikechange/","http://www.wimp.com/bikechange/")</f>
        <v>http://www.wimp.com/bikechange/</v>
      </c>
      <c r="B2180" s="5"/>
      <c r="C2180" s="5"/>
      <c r="D2180" s="5"/>
      <c r="E2180" s="5"/>
      <c r="F2180" s="5"/>
    </row>
    <row r="2181">
      <c r="A2181" s="13" t="str">
        <f>HYPERLINK("http://www.wimp.com/legocar/","http://www.wimp.com/legocar/")</f>
        <v>http://www.wimp.com/legocar/</v>
      </c>
      <c r="B2181" s="5"/>
      <c r="C2181" s="5"/>
      <c r="D2181" s="5"/>
      <c r="E2181" s="5"/>
      <c r="F2181" s="5"/>
    </row>
    <row r="2182">
      <c r="A2182" s="13" t="str">
        <f>HYPERLINK("http://www.wimp.com/gooddeed/","http://www.wimp.com/gooddeed/")</f>
        <v>http://www.wimp.com/gooddeed/</v>
      </c>
      <c r="B2182" s="5"/>
      <c r="C2182" s="5"/>
      <c r="D2182" s="5"/>
      <c r="E2182" s="5"/>
      <c r="F2182" s="5"/>
    </row>
    <row r="2183">
      <c r="A2183" s="13" t="str">
        <f>HYPERLINK("http://www.wimp.com/tiggerswagger/","http://www.wimp.com/tiggerswagger/")</f>
        <v>http://www.wimp.com/tiggerswagger/</v>
      </c>
      <c r="B2183" s="5"/>
      <c r="C2183" s="5"/>
      <c r="D2183" s="5"/>
      <c r="E2183" s="5"/>
      <c r="F2183" s="5"/>
    </row>
    <row r="2184">
      <c r="A2184" s="13" t="str">
        <f>HYPERLINK("http://www.wimp.com/amazingtricks/","http://www.wimp.com/amazingtricks/")</f>
        <v>http://www.wimp.com/amazingtricks/</v>
      </c>
      <c r="B2184" s="5"/>
      <c r="C2184" s="5"/>
      <c r="D2184" s="5"/>
      <c r="E2184" s="5"/>
      <c r="F2184" s="5"/>
    </row>
    <row r="2185">
      <c r="A2185" s="13" t="str">
        <f>HYPERLINK("http://www.wimp.com/dramaticlipsync/","http://www.wimp.com/dramaticlipsync/")</f>
        <v>http://www.wimp.com/dramaticlipsync/</v>
      </c>
      <c r="B2185" s="5"/>
      <c r="C2185" s="5"/>
      <c r="D2185" s="5"/>
      <c r="E2185" s="5"/>
      <c r="F2185" s="5"/>
    </row>
    <row r="2186">
      <c r="A2186" s="13" t="str">
        <f>HYPERLINK("http://www.wimp.com/calmmother/","http://www.wimp.com/calmmother/")</f>
        <v>http://www.wimp.com/calmmother/</v>
      </c>
      <c r="B2186" s="5"/>
      <c r="C2186" s="5"/>
      <c r="D2186" s="5"/>
      <c r="E2186" s="5"/>
      <c r="F2186" s="5"/>
    </row>
    <row r="2187">
      <c r="A2187" s="13" t="str">
        <f>HYPERLINK("http://www.wimp.com/dancingjive/","http://www.wimp.com/dancingjive/")</f>
        <v>http://www.wimp.com/dancingjive/</v>
      </c>
      <c r="B2187" s="5"/>
      <c r="C2187" s="5"/>
      <c r="D2187" s="5"/>
      <c r="E2187" s="5"/>
      <c r="F2187" s="5"/>
    </row>
    <row r="2188">
      <c r="A2188" s="13" t="str">
        <f>HYPERLINK("http://www.wimp.com/bestadvertisements/","http://www.wimp.com/bestadvertisements/")</f>
        <v>http://www.wimp.com/bestadvertisements/</v>
      </c>
      <c r="B2188" s="5"/>
      <c r="C2188" s="5"/>
      <c r="D2188" s="5"/>
      <c r="E2188" s="5"/>
      <c r="F2188" s="5"/>
    </row>
    <row r="2189">
      <c r="A2189" s="13" t="str">
        <f>HYPERLINK("http://www.wimp.com/footballplayers/","http://www.wimp.com/footballplayers/")</f>
        <v>http://www.wimp.com/footballplayers/</v>
      </c>
      <c r="B2189" s="5"/>
      <c r="C2189" s="5"/>
      <c r="D2189" s="5"/>
      <c r="E2189" s="5"/>
      <c r="F2189" s="5"/>
    </row>
    <row r="2190">
      <c r="A2190" s="13" t="str">
        <f>HYPERLINK("http://www.wimp.com/mudskipperfish/","http://www.wimp.com/mudskipperfish/")</f>
        <v>http://www.wimp.com/mudskipperfish/</v>
      </c>
      <c r="B2190" s="5"/>
      <c r="C2190" s="5"/>
      <c r="D2190" s="5"/>
      <c r="E2190" s="5"/>
      <c r="F2190" s="5"/>
    </row>
    <row r="2191">
      <c r="A2191" s="13" t="str">
        <f>HYPERLINK("http://www.wimp.com/hobbitquestion/","http://www.wimp.com/hobbitquestion/")</f>
        <v>http://www.wimp.com/hobbitquestion/</v>
      </c>
      <c r="B2191" s="5"/>
      <c r="C2191" s="5"/>
      <c r="D2191" s="5"/>
      <c r="E2191" s="5"/>
      <c r="F2191" s="5"/>
    </row>
    <row r="2192">
      <c r="A2192" s="13" t="str">
        <f>HYPERLINK("http://www.wimp.com/whichdog/","http://www.wimp.com/whichdog/")</f>
        <v>http://www.wimp.com/whichdog/</v>
      </c>
      <c r="B2192" s="5"/>
      <c r="C2192" s="5"/>
      <c r="D2192" s="5"/>
      <c r="E2192" s="5"/>
      <c r="F2192" s="5"/>
    </row>
    <row r="2193">
      <c r="A2193" s="13" t="str">
        <f>HYPERLINK("http://www.wimp.com/outsmartingchild/","http://www.wimp.com/outsmartingchild/")</f>
        <v>http://www.wimp.com/outsmartingchild/</v>
      </c>
      <c r="B2193" s="5"/>
      <c r="C2193" s="5"/>
      <c r="D2193" s="5"/>
      <c r="E2193" s="5"/>
      <c r="F2193" s="5"/>
    </row>
    <row r="2194">
      <c r="A2194" s="13" t="str">
        <f>HYPERLINK("http://www.wimp.com/patchhole/","http://www.wimp.com/patchhole/")</f>
        <v>http://www.wimp.com/patchhole/</v>
      </c>
      <c r="B2194" s="5"/>
      <c r="C2194" s="5"/>
      <c r="D2194" s="5"/>
      <c r="E2194" s="5"/>
      <c r="F2194" s="5"/>
    </row>
    <row r="2195">
      <c r="A2195" s="13" t="str">
        <f>HYPERLINK("http://www.wimp.com/excitedotters/","http://www.wimp.com/excitedotters/")</f>
        <v>http://www.wimp.com/excitedotters/</v>
      </c>
      <c r="B2195" s="5"/>
      <c r="C2195" s="5"/>
      <c r="D2195" s="5"/>
      <c r="E2195" s="5"/>
      <c r="F2195" s="5"/>
    </row>
    <row r="2196">
      <c r="A2196" s="13" t="str">
        <f>HYPERLINK("http://www.wimp.com/goodboy/","http://www.wimp.com/goodboy/")</f>
        <v>http://www.wimp.com/goodboy/</v>
      </c>
      <c r="B2196" s="5"/>
      <c r="C2196" s="5"/>
      <c r="D2196" s="5"/>
      <c r="E2196" s="5"/>
      <c r="F2196" s="5"/>
    </row>
    <row r="2197">
      <c r="A2197" s="13" t="str">
        <f>HYPERLINK("http://www.wimp.com/arnoldobesity/","http://www.wimp.com/arnoldobesity/")</f>
        <v>http://www.wimp.com/arnoldobesity/</v>
      </c>
      <c r="B2197" s="5"/>
      <c r="C2197" s="5"/>
      <c r="D2197" s="5"/>
      <c r="E2197" s="5"/>
      <c r="F2197" s="5"/>
    </row>
    <row r="2198">
      <c r="A2198" s="13" t="str">
        <f>HYPERLINK("http://www.wimp.com/stopgiggling/","http://www.wimp.com/stopgiggling/")</f>
        <v>http://www.wimp.com/stopgiggling/</v>
      </c>
      <c r="B2198" s="5"/>
      <c r="C2198" s="5"/>
      <c r="D2198" s="5"/>
      <c r="E2198" s="5"/>
      <c r="F2198" s="5"/>
    </row>
    <row r="2199">
      <c r="A2199" s="13" t="str">
        <f>HYPERLINK("http://www.wimp.com/oldnorse/","http://www.wimp.com/oldnorse/")</f>
        <v>http://www.wimp.com/oldnorse/</v>
      </c>
      <c r="B2199" s="5"/>
      <c r="C2199" s="5"/>
      <c r="D2199" s="5"/>
      <c r="E2199" s="5"/>
      <c r="F2199" s="5"/>
    </row>
    <row r="2200">
      <c r="A2200" s="13" t="str">
        <f>HYPERLINK("http://www.wimp.com/dogpark/","http://www.wimp.com/dogpark/")</f>
        <v>http://www.wimp.com/dogpark/</v>
      </c>
      <c r="B2200" s="5"/>
      <c r="C2200" s="5"/>
      <c r="D2200" s="5"/>
      <c r="E2200" s="5"/>
      <c r="F2200" s="5"/>
    </row>
    <row r="2201">
      <c r="A2201" s="13" t="str">
        <f>HYPERLINK("http://www.wimp.com/skidsteer/","http://www.wimp.com/skidsteer/")</f>
        <v>http://www.wimp.com/skidsteer/</v>
      </c>
      <c r="B2201" s="5"/>
      <c r="C2201" s="5"/>
      <c r="D2201" s="5"/>
      <c r="E2201" s="5"/>
      <c r="F2201" s="5"/>
    </row>
    <row r="2202">
      <c r="A2202" s="13" t="str">
        <f>HYPERLINK("http://www.wimp.com/lizardplaying/","http://www.wimp.com/lizardplaying/")</f>
        <v>http://www.wimp.com/lizardplaying/</v>
      </c>
      <c r="B2202" s="5"/>
      <c r="C2202" s="5"/>
      <c r="D2202" s="5"/>
      <c r="E2202" s="5"/>
      <c r="F2202" s="5"/>
    </row>
    <row r="2203">
      <c r="A2203" s="13" t="str">
        <f>HYPERLINK("http://www.wimp.com/paintingwater/","http://www.wimp.com/paintingwater/")</f>
        <v>http://www.wimp.com/paintingwater/</v>
      </c>
      <c r="B2203" s="5"/>
      <c r="C2203" s="5"/>
      <c r="D2203" s="5"/>
      <c r="E2203" s="5"/>
      <c r="F2203" s="5"/>
    </row>
    <row r="2204">
      <c r="A2204" s="13" t="str">
        <f>HYPERLINK("http://www.wimp.com/godzillaroar/","http://www.wimp.com/godzillaroar/")</f>
        <v>http://www.wimp.com/godzillaroar/</v>
      </c>
      <c r="B2204" s="5"/>
      <c r="C2204" s="5"/>
      <c r="D2204" s="5"/>
      <c r="E2204" s="5"/>
      <c r="F2204" s="5"/>
    </row>
    <row r="2205">
      <c r="A2205" s="13" t="str">
        <f>HYPERLINK("http://www.wimp.com/tinyhouse/","http://www.wimp.com/tinyhouse/")</f>
        <v>http://www.wimp.com/tinyhouse/</v>
      </c>
      <c r="B2205" s="5"/>
      <c r="C2205" s="5"/>
      <c r="D2205" s="5"/>
      <c r="E2205" s="5"/>
      <c r="F2205" s="5"/>
    </row>
    <row r="2206">
      <c r="A2206" s="13" t="str">
        <f>HYPERLINK("http://www.wimp.com/needdollar/","http://www.wimp.com/needdollar/")</f>
        <v>http://www.wimp.com/needdollar/</v>
      </c>
      <c r="B2206" s="5"/>
      <c r="C2206" s="5"/>
      <c r="D2206" s="5"/>
      <c r="E2206" s="5"/>
      <c r="F2206" s="5"/>
    </row>
    <row r="2207">
      <c r="A2207" s="13" t="str">
        <f>HYPERLINK("http://www.wimp.com/woodenmotorcycle/","http://www.wimp.com/woodenmotorcycle/")</f>
        <v>http://www.wimp.com/woodenmotorcycle/</v>
      </c>
      <c r="B2207" s="5"/>
      <c r="C2207" s="5"/>
      <c r="D2207" s="5"/>
      <c r="E2207" s="5"/>
      <c r="F2207" s="5"/>
    </row>
    <row r="2208">
      <c r="A2208" s="13" t="str">
        <f>HYPERLINK("http://www.wimp.com/meetsnow/","http://www.wimp.com/meetsnow/")</f>
        <v>http://www.wimp.com/meetsnow/</v>
      </c>
      <c r="B2208" s="5"/>
      <c r="C2208" s="5"/>
      <c r="D2208" s="5"/>
      <c r="E2208" s="5"/>
      <c r="F2208" s="5"/>
    </row>
    <row r="2209">
      <c r="A2209" s="13" t="str">
        <f>HYPERLINK("http://www.wimp.com/hockeyplayer/","http://www.wimp.com/hockeyplayer/")</f>
        <v>http://www.wimp.com/hockeyplayer/</v>
      </c>
      <c r="B2209" s="5"/>
      <c r="C2209" s="5"/>
      <c r="D2209" s="5"/>
      <c r="E2209" s="5"/>
      <c r="F2209" s="5"/>
    </row>
    <row r="2210">
      <c r="A2210" s="13" t="str">
        <f>HYPERLINK("http://www.wimp.com/presentday/","http://www.wimp.com/presentday/")</f>
        <v>http://www.wimp.com/presentday/</v>
      </c>
      <c r="B2210" s="5"/>
      <c r="C2210" s="5"/>
      <c r="D2210" s="5"/>
      <c r="E2210" s="5"/>
      <c r="F2210" s="5"/>
    </row>
    <row r="2211">
      <c r="A2211" s="13" t="str">
        <f>HYPERLINK("http://www.wimp.com/fivefourteen/","http://www.wimp.com/fivefourteen/")</f>
        <v>http://www.wimp.com/fivefourteen/</v>
      </c>
      <c r="B2211" s="5"/>
      <c r="C2211" s="5"/>
      <c r="D2211" s="5"/>
      <c r="E2211" s="5"/>
      <c r="F2211" s="5"/>
    </row>
    <row r="2212">
      <c r="A2212" s="13" t="str">
        <f>HYPERLINK("http://www.wimp.com/pizzaads/","http://www.wimp.com/pizzaads/")</f>
        <v>http://www.wimp.com/pizzaads/</v>
      </c>
      <c r="B2212" s="5"/>
      <c r="C2212" s="5"/>
      <c r="D2212" s="5"/>
      <c r="E2212" s="5"/>
      <c r="F2212" s="5"/>
    </row>
    <row r="2213">
      <c r="A2213" s="13" t="str">
        <f>HYPERLINK("http://www.wimp.com/holesuniverse/","http://www.wimp.com/holesuniverse/")</f>
        <v>http://www.wimp.com/holesuniverse/</v>
      </c>
      <c r="B2213" s="5"/>
      <c r="C2213" s="5"/>
      <c r="D2213" s="5"/>
      <c r="E2213" s="5"/>
      <c r="F2213" s="5"/>
    </row>
    <row r="2214">
      <c r="A2214" s="13" t="str">
        <f>HYPERLINK("http://www.wimp.com/seekview/","http://www.wimp.com/seekview/")</f>
        <v>http://www.wimp.com/seekview/</v>
      </c>
      <c r="B2214" s="5"/>
      <c r="C2214" s="5"/>
      <c r="D2214" s="5"/>
      <c r="E2214" s="5"/>
      <c r="F2214" s="5"/>
    </row>
    <row r="2215">
      <c r="A2215" s="13" t="str">
        <f>HYPERLINK("http://www.wimp.com/leapingshampoo/","http://www.wimp.com/leapingshampoo/")</f>
        <v>http://www.wimp.com/leapingshampoo/</v>
      </c>
      <c r="B2215" s="5"/>
      <c r="C2215" s="5"/>
      <c r="D2215" s="5"/>
      <c r="E2215" s="5"/>
      <c r="F2215" s="5"/>
    </row>
    <row r="2216">
      <c r="A2216" s="13" t="str">
        <f>HYPERLINK("http://www.wimp.com/beerscup/","http://www.wimp.com/beerscup/")</f>
        <v>http://www.wimp.com/beerscup/</v>
      </c>
      <c r="B2216" s="5"/>
      <c r="C2216" s="5"/>
      <c r="D2216" s="5"/>
      <c r="E2216" s="5"/>
      <c r="F2216" s="5"/>
    </row>
    <row r="2217">
      <c r="A2217" s="13" t="str">
        <f>HYPERLINK("http://www.wimp.com/facesmoosh/","http://www.wimp.com/facesmoosh/")</f>
        <v>http://www.wimp.com/facesmoosh/</v>
      </c>
      <c r="B2217" s="5"/>
      <c r="C2217" s="5"/>
      <c r="D2217" s="5"/>
      <c r="E2217" s="5"/>
      <c r="F2217" s="5"/>
    </row>
    <row r="2218">
      <c r="A2218" s="13" t="str">
        <f>HYPERLINK("http://www.wimp.com/intuitiontrick/","http://www.wimp.com/intuitiontrick/")</f>
        <v>http://www.wimp.com/intuitiontrick/</v>
      </c>
      <c r="B2218" s="5"/>
      <c r="C2218" s="5"/>
      <c r="D2218" s="5"/>
      <c r="E2218" s="5"/>
      <c r="F2218" s="5"/>
    </row>
    <row r="2219">
      <c r="A2219" s="13" t="str">
        <f>HYPERLINK("http://www.wimp.com/mannequinprank/","http://www.wimp.com/mannequinprank/")</f>
        <v>http://www.wimp.com/mannequinprank/</v>
      </c>
      <c r="B2219" s="5"/>
      <c r="C2219" s="5"/>
      <c r="D2219" s="5"/>
      <c r="E2219" s="5"/>
      <c r="F2219" s="5"/>
    </row>
    <row r="2220">
      <c r="A2220" s="13" t="str">
        <f>HYPERLINK("http://www.wimp.com/talksasteroid/","http://www.wimp.com/talksasteroid/")</f>
        <v>http://www.wimp.com/talksasteroid/</v>
      </c>
      <c r="B2220" s="5"/>
      <c r="C2220" s="5"/>
      <c r="D2220" s="5"/>
      <c r="E2220" s="5"/>
      <c r="F2220" s="5"/>
    </row>
    <row r="2221">
      <c r="A2221" s="13" t="str">
        <f>HYPERLINK("http://www.wimp.com/guitartime/","http://www.wimp.com/guitartime/")</f>
        <v>http://www.wimp.com/guitartime/</v>
      </c>
      <c r="B2221" s="5"/>
      <c r="C2221" s="5"/>
      <c r="D2221" s="5"/>
      <c r="E2221" s="5"/>
      <c r="F2221" s="5"/>
    </row>
    <row r="2222">
      <c r="A2222" s="13" t="str">
        <f>HYPERLINK("http://www.wimp.com/girlcamel/","http://www.wimp.com/girlcamel/")</f>
        <v>http://www.wimp.com/girlcamel/</v>
      </c>
      <c r="B2222" s="5"/>
      <c r="C2222" s="5"/>
      <c r="D2222" s="5"/>
      <c r="E2222" s="5"/>
      <c r="F2222" s="5"/>
    </row>
    <row r="2223">
      <c r="A2223" s="13" t="str">
        <f>HYPERLINK("http://www.wimp.com/errorsong/","http://www.wimp.com/errorsong/")</f>
        <v>http://www.wimp.com/errorsong/</v>
      </c>
      <c r="B2223" s="5"/>
      <c r="C2223" s="5"/>
      <c r="D2223" s="5"/>
      <c r="E2223" s="5"/>
      <c r="F2223" s="5"/>
    </row>
    <row r="2224">
      <c r="A2224" s="13" t="str">
        <f>HYPERLINK("http://www.wimp.com/bullwhipsversatile/","http://www.wimp.com/bullwhipsversatile/")</f>
        <v>http://www.wimp.com/bullwhipsversatile/</v>
      </c>
      <c r="B2224" s="5"/>
      <c r="C2224" s="5"/>
      <c r="D2224" s="5"/>
      <c r="E2224" s="5"/>
      <c r="F2224" s="5"/>
    </row>
    <row r="2225">
      <c r="A2225" s="13" t="str">
        <f>HYPERLINK("http://www.wimp.com/owlwatching/","http://www.wimp.com/owlwatching/")</f>
        <v>http://www.wimp.com/owlwatching/</v>
      </c>
      <c r="B2225" s="5"/>
      <c r="C2225" s="5"/>
      <c r="D2225" s="5"/>
      <c r="E2225" s="5"/>
      <c r="F2225" s="5"/>
    </row>
    <row r="2226">
      <c r="A2226" s="13" t="str">
        <f>HYPERLINK("http://www.wimp.com/moonaway/","http://www.wimp.com/moonaway/")</f>
        <v>http://www.wimp.com/moonaway/</v>
      </c>
      <c r="B2226" s="5"/>
      <c r="C2226" s="5"/>
      <c r="D2226" s="5"/>
      <c r="E2226" s="5"/>
      <c r="F2226" s="5"/>
    </row>
    <row r="2227">
      <c r="A2227" s="13" t="str">
        <f>HYPERLINK("http://www.wimp.com/understandingcancer/","http://www.wimp.com/understandingcancer/")</f>
        <v>http://www.wimp.com/understandingcancer/</v>
      </c>
      <c r="B2227" s="5"/>
      <c r="C2227" s="5"/>
      <c r="D2227" s="5"/>
      <c r="E2227" s="5"/>
      <c r="F2227" s="5"/>
    </row>
    <row r="2228">
      <c r="A2228" s="13" t="str">
        <f>HYPERLINK("http://www.wimp.com/fungigrow/","http://www.wimp.com/fungigrow/")</f>
        <v>http://www.wimp.com/fungigrow/</v>
      </c>
      <c r="B2228" s="5"/>
      <c r="C2228" s="5"/>
      <c r="D2228" s="5"/>
      <c r="E2228" s="5"/>
      <c r="F2228" s="5"/>
    </row>
    <row r="2229">
      <c r="A2229" s="13" t="str">
        <f>HYPERLINK("http://www.wimp.com/musicbops/","http://www.wimp.com/musicbops/")</f>
        <v>http://www.wimp.com/musicbops/</v>
      </c>
      <c r="B2229" s="5"/>
      <c r="C2229" s="5"/>
      <c r="D2229" s="5"/>
      <c r="E2229" s="5"/>
      <c r="F2229" s="5"/>
    </row>
    <row r="2230">
      <c r="A2230" s="13" t="str">
        <f>HYPERLINK("http://www.wimp.com/indiangymnastics/","http://www.wimp.com/indiangymnastics/")</f>
        <v>http://www.wimp.com/indiangymnastics/</v>
      </c>
      <c r="B2230" s="5"/>
      <c r="C2230" s="5"/>
      <c r="D2230" s="5"/>
      <c r="E2230" s="5"/>
      <c r="F2230" s="5"/>
    </row>
    <row r="2231">
      <c r="A2231" s="13" t="str">
        <f>HYPERLINK("http://www.wimp.com/poisonousbird/","http://www.wimp.com/poisonousbird/")</f>
        <v>http://www.wimp.com/poisonousbird/</v>
      </c>
      <c r="B2231" s="5"/>
      <c r="C2231" s="5"/>
      <c r="D2231" s="5"/>
      <c r="E2231" s="5"/>
      <c r="F2231" s="5"/>
    </row>
    <row r="2232">
      <c r="A2232" s="13" t="str">
        <f>HYPERLINK("http://www.wimp.com/spacefall/","http://www.wimp.com/spacefall/")</f>
        <v>http://www.wimp.com/spacefall/</v>
      </c>
      <c r="B2232" s="5"/>
      <c r="C2232" s="5"/>
      <c r="D2232" s="5"/>
      <c r="E2232" s="5"/>
      <c r="F2232" s="5"/>
    </row>
    <row r="2233">
      <c r="A2233" s="13" t="str">
        <f>HYPERLINK("http://www.wimp.com/pandasnow/","http://www.wimp.com/pandasnow/")</f>
        <v>http://www.wimp.com/pandasnow/</v>
      </c>
      <c r="B2233" s="5"/>
      <c r="C2233" s="5"/>
      <c r="D2233" s="5"/>
      <c r="E2233" s="5"/>
      <c r="F2233" s="5"/>
    </row>
    <row r="2234">
      <c r="A2234" s="13" t="str">
        <f>HYPERLINK("http://www.wimp.com/catadopts/","http://www.wimp.com/catadopts/")</f>
        <v>http://www.wimp.com/catadopts/</v>
      </c>
      <c r="B2234" s="5"/>
      <c r="C2234" s="5"/>
      <c r="D2234" s="5"/>
      <c r="E2234" s="5"/>
      <c r="F2234" s="5"/>
    </row>
    <row r="2235">
      <c r="A2235" s="13" t="str">
        <f>HYPERLINK("http://www.wimp.com/pitpuppy/","http://www.wimp.com/pitpuppy/")</f>
        <v>http://www.wimp.com/pitpuppy/</v>
      </c>
      <c r="B2235" s="5"/>
      <c r="C2235" s="5"/>
      <c r="D2235" s="5"/>
      <c r="E2235" s="5"/>
      <c r="F2235" s="5"/>
    </row>
    <row r="2236">
      <c r="A2236" s="13" t="str">
        <f>HYPERLINK("http://www.wimp.com/wowsjudges/","http://www.wimp.com/wowsjudges/")</f>
        <v>http://www.wimp.com/wowsjudges/</v>
      </c>
      <c r="B2236" s="5"/>
      <c r="C2236" s="5"/>
      <c r="D2236" s="5"/>
      <c r="E2236" s="5"/>
      <c r="F2236" s="5"/>
    </row>
    <row r="2237">
      <c r="A2237" s="13" t="str">
        <f>HYPERLINK("http://www.wimp.com/realisticchip/","http://www.wimp.com/realisticchip/")</f>
        <v>http://www.wimp.com/realisticchip/</v>
      </c>
      <c r="B2237" s="5"/>
      <c r="C2237" s="5"/>
      <c r="D2237" s="5"/>
      <c r="E2237" s="5"/>
      <c r="F2237" s="5"/>
    </row>
    <row r="2238">
      <c r="A2238" s="13" t="str">
        <f>HYPERLINK("http://www.wimp.com/danceyear/","http://www.wimp.com/danceyear/")</f>
        <v>http://www.wimp.com/danceyear/</v>
      </c>
      <c r="B2238" s="5"/>
      <c r="C2238" s="5"/>
      <c r="D2238" s="5"/>
      <c r="E2238" s="5"/>
      <c r="F2238" s="5"/>
    </row>
    <row r="2239">
      <c r="A2239" s="13" t="str">
        <f>HYPERLINK("http://www.wimp.com/risingtone/","http://www.wimp.com/risingtone/")</f>
        <v>http://www.wimp.com/risingtone/</v>
      </c>
      <c r="B2239" s="5"/>
      <c r="C2239" s="5"/>
      <c r="D2239" s="5"/>
      <c r="E2239" s="5"/>
      <c r="F2239" s="5"/>
    </row>
    <row r="2240">
      <c r="A2240" s="13" t="str">
        <f>HYPERLINK("http://www.wimp.com/paintballduel/","http://www.wimp.com/paintballduel/")</f>
        <v>http://www.wimp.com/paintballduel/</v>
      </c>
      <c r="B2240" s="5"/>
      <c r="C2240" s="5"/>
      <c r="D2240" s="5"/>
      <c r="E2240" s="5"/>
      <c r="F2240" s="5"/>
    </row>
    <row r="2241">
      <c r="A2241" s="13" t="str">
        <f>HYPERLINK("http://www.wimp.com/databeard/","http://www.wimp.com/databeard/")</f>
        <v>http://www.wimp.com/databeard/</v>
      </c>
      <c r="B2241" s="5"/>
      <c r="C2241" s="5"/>
      <c r="D2241" s="5"/>
      <c r="E2241" s="5"/>
      <c r="F2241" s="5"/>
    </row>
    <row r="2242">
      <c r="A2242" s="13" t="str">
        <f>HYPERLINK("http://www.wimp.com/humanhelicopter/","http://www.wimp.com/humanhelicopter/")</f>
        <v>http://www.wimp.com/humanhelicopter/</v>
      </c>
      <c r="B2242" s="5"/>
      <c r="C2242" s="5"/>
      <c r="D2242" s="5"/>
      <c r="E2242" s="5"/>
      <c r="F2242" s="5"/>
    </row>
    <row r="2243">
      <c r="A2243" s="13" t="str">
        <f>HYPERLINK("http://www.wimp.com/snookerplayed/","http://www.wimp.com/snookerplayed/")</f>
        <v>http://www.wimp.com/snookerplayed/</v>
      </c>
      <c r="B2243" s="5"/>
      <c r="C2243" s="5"/>
      <c r="D2243" s="5"/>
      <c r="E2243" s="5"/>
      <c r="F2243" s="5"/>
    </row>
    <row r="2244">
      <c r="A2244" s="13" t="str">
        <f>HYPERLINK("http://www.wimp.com/kittenfriend/","http://www.wimp.com/kittenfriend/")</f>
        <v>http://www.wimp.com/kittenfriend/</v>
      </c>
      <c r="B2244" s="5"/>
      <c r="C2244" s="5"/>
      <c r="D2244" s="5"/>
      <c r="E2244" s="5"/>
      <c r="F2244" s="5"/>
    </row>
    <row r="2245">
      <c r="A2245" s="13" t="str">
        <f>HYPERLINK("http://www.wimp.com/luckymario/","http://www.wimp.com/luckymario/")</f>
        <v>http://www.wimp.com/luckymario/</v>
      </c>
      <c r="B2245" s="5"/>
      <c r="C2245" s="5"/>
      <c r="D2245" s="5"/>
      <c r="E2245" s="5"/>
      <c r="F2245" s="5"/>
    </row>
    <row r="2246">
      <c r="A2246" s="13" t="str">
        <f>HYPERLINK("http://www.wimp.com/onioncontest/","http://www.wimp.com/onioncontest/")</f>
        <v>http://www.wimp.com/onioncontest/</v>
      </c>
      <c r="B2246" s="5"/>
      <c r="C2246" s="5"/>
      <c r="D2246" s="5"/>
      <c r="E2246" s="5"/>
      <c r="F2246" s="5"/>
    </row>
    <row r="2247">
      <c r="A2247" s="13" t="str">
        <f>HYPERLINK("http://www.wimp.com/databeard/","http://www.wimp.com/databeard/")</f>
        <v>http://www.wimp.com/databeard/</v>
      </c>
      <c r="B2247" s="5"/>
      <c r="C2247" s="5"/>
      <c r="D2247" s="5"/>
      <c r="E2247" s="5"/>
      <c r="F2247" s="5"/>
    </row>
    <row r="2248">
      <c r="A2248" s="13" t="str">
        <f>HYPERLINK("http://www.wimp.com/spidercamera/","http://www.wimp.com/spidercamera/")</f>
        <v>http://www.wimp.com/spidercamera/</v>
      </c>
      <c r="B2248" s="5"/>
      <c r="C2248" s="5"/>
      <c r="D2248" s="5"/>
      <c r="E2248" s="5"/>
      <c r="F2248" s="5"/>
    </row>
    <row r="2249">
      <c r="A2249" s="13" t="str">
        <f>HYPERLINK("http://www.wimp.com/humanhelicopter/","http://www.wimp.com/humanhelicopter/")</f>
        <v>http://www.wimp.com/humanhelicopter/</v>
      </c>
      <c r="B2249" s="5"/>
      <c r="C2249" s="5"/>
      <c r="D2249" s="5"/>
      <c r="E2249" s="5"/>
      <c r="F2249" s="5"/>
    </row>
    <row r="2250">
      <c r="A2250" s="13" t="str">
        <f>HYPERLINK("http://www.wimp.com/snookerplayed/","http://www.wimp.com/snookerplayed/")</f>
        <v>http://www.wimp.com/snookerplayed/</v>
      </c>
      <c r="B2250" s="5"/>
      <c r="C2250" s="5"/>
      <c r="D2250" s="5"/>
      <c r="E2250" s="5"/>
      <c r="F2250" s="5"/>
    </row>
    <row r="2251">
      <c r="A2251" s="13" t="str">
        <f>HYPERLINK("http://www.wimp.com/kittenfriend/","http://www.wimp.com/kittenfriend/")</f>
        <v>http://www.wimp.com/kittenfriend/</v>
      </c>
      <c r="B2251" s="5"/>
      <c r="C2251" s="5"/>
      <c r="D2251" s="5"/>
      <c r="E2251" s="5"/>
      <c r="F2251" s="5"/>
    </row>
    <row r="2252">
      <c r="A2252" s="13" t="str">
        <f>HYPERLINK("http://www.wimp.com/luckymario/","http://www.wimp.com/luckymario/")</f>
        <v>http://www.wimp.com/luckymario/</v>
      </c>
      <c r="B2252" s="5"/>
      <c r="C2252" s="5"/>
      <c r="D2252" s="5"/>
      <c r="E2252" s="5"/>
      <c r="F2252" s="5"/>
    </row>
    <row r="2253">
      <c r="A2253" s="13" t="str">
        <f>HYPERLINK("http://www.wimp.com/onioncontest/","http://www.wimp.com/onioncontest/")</f>
        <v>http://www.wimp.com/onioncontest/</v>
      </c>
      <c r="B2253" s="5"/>
      <c r="C2253" s="5"/>
      <c r="D2253" s="5"/>
      <c r="E2253" s="5"/>
      <c r="F2253" s="5"/>
    </row>
    <row r="2254">
      <c r="A2254" s="13" t="str">
        <f>HYPERLINK("http://www.wimp.com/autismduet/","http://www.wimp.com/autismduet/")</f>
        <v>http://www.wimp.com/autismduet/</v>
      </c>
      <c r="B2254" s="5"/>
      <c r="C2254" s="5"/>
      <c r="D2254" s="5"/>
      <c r="E2254" s="5"/>
      <c r="F2254" s="5"/>
    </row>
    <row r="2255">
      <c r="A2255" s="13" t="str">
        <f>HYPERLINK("http://www.wimp.com/vcrcollection/","http://www.wimp.com/vcrcollection/")</f>
        <v>http://www.wimp.com/vcrcollection/</v>
      </c>
      <c r="B2255" s="5"/>
      <c r="C2255" s="5"/>
      <c r="D2255" s="5"/>
      <c r="E2255" s="5"/>
      <c r="F2255" s="5"/>
    </row>
    <row r="2256">
      <c r="A2256" s="13" t="str">
        <f>HYPERLINK("http://www.wimp.com/dekaarm/","http://www.wimp.com/dekaarm/")</f>
        <v>http://www.wimp.com/dekaarm/</v>
      </c>
      <c r="B2256" s="5"/>
      <c r="C2256" s="5"/>
      <c r="D2256" s="5"/>
      <c r="E2256" s="5"/>
      <c r="F2256" s="5"/>
    </row>
    <row r="2257">
      <c r="A2257" s="13" t="str">
        <f>HYPERLINK("http://www.wimp.com/nickelodeonback/","http://www.wimp.com/nickelodeonback/")</f>
        <v>http://www.wimp.com/nickelodeonback/</v>
      </c>
      <c r="B2257" s="5"/>
      <c r="C2257" s="5"/>
      <c r="D2257" s="5"/>
      <c r="E2257" s="5"/>
      <c r="F2257" s="5"/>
    </row>
    <row r="2258">
      <c r="A2258" s="13" t="str">
        <f>HYPERLINK("http://www.wimp.com/meetstwin/","http://www.wimp.com/meetstwin/")</f>
        <v>http://www.wimp.com/meetstwin/</v>
      </c>
      <c r="B2258" s="5"/>
      <c r="C2258" s="5"/>
      <c r="D2258" s="5"/>
      <c r="E2258" s="5"/>
      <c r="F2258" s="5"/>
    </row>
    <row r="2259">
      <c r="A2259" s="13" t="str">
        <f>HYPERLINK("http://www.wimp.com/puppieshowl/","http://www.wimp.com/puppieshowl/")</f>
        <v>http://www.wimp.com/puppieshowl/</v>
      </c>
      <c r="B2259" s="5"/>
      <c r="C2259" s="5"/>
      <c r="D2259" s="5"/>
      <c r="E2259" s="5"/>
      <c r="F2259" s="5"/>
    </row>
    <row r="2260">
      <c r="A2260" s="13" t="str">
        <f>HYPERLINK("http://www.wimp.com/sanddream/","http://www.wimp.com/sanddream/")</f>
        <v>http://www.wimp.com/sanddream/</v>
      </c>
      <c r="B2260" s="5"/>
      <c r="C2260" s="5"/>
      <c r="D2260" s="5"/>
      <c r="E2260" s="5"/>
      <c r="F2260" s="5"/>
    </row>
    <row r="2261">
      <c r="A2261" s="13" t="str">
        <f>HYPERLINK("http://www.wimp.com/babycutest/","http://www.wimp.com/babycutest/")</f>
        <v>http://www.wimp.com/babycutest/</v>
      </c>
      <c r="B2261" s="5"/>
      <c r="C2261" s="5"/>
      <c r="D2261" s="5"/>
      <c r="E2261" s="5"/>
      <c r="F2261" s="5"/>
    </row>
    <row r="2262">
      <c r="A2262" s="13" t="str">
        <f>HYPERLINK("http://www.wimp.com/raindelay/","http://www.wimp.com/raindelay/")</f>
        <v>http://www.wimp.com/raindelay/</v>
      </c>
      <c r="B2262" s="5"/>
      <c r="C2262" s="5"/>
      <c r="D2262" s="5"/>
      <c r="E2262" s="5"/>
      <c r="F2262" s="5"/>
    </row>
    <row r="2263">
      <c r="A2263" s="13" t="str">
        <f>HYPERLINK("http://www.wimp.com/letbe/","http://www.wimp.com/letbe/")</f>
        <v>http://www.wimp.com/letbe/</v>
      </c>
      <c r="B2263" s="5"/>
      <c r="C2263" s="5"/>
      <c r="D2263" s="5"/>
      <c r="E2263" s="5"/>
      <c r="F2263" s="5"/>
    </row>
    <row r="2264">
      <c r="A2264" s="13" t="str">
        <f>HYPERLINK("http://www.wimp.com/slothcarrots/","http://www.wimp.com/slothcarrots/")</f>
        <v>http://www.wimp.com/slothcarrots/</v>
      </c>
      <c r="B2264" s="5"/>
      <c r="C2264" s="5"/>
      <c r="D2264" s="5"/>
      <c r="E2264" s="5"/>
      <c r="F2264" s="5"/>
    </row>
    <row r="2265">
      <c r="A2265" s="13" t="str">
        <f>HYPERLINK("http://www.wimp.com/flipscooter/","http://www.wimp.com/flipscooter/")</f>
        <v>http://www.wimp.com/flipscooter/</v>
      </c>
      <c r="B2265" s="5"/>
      <c r="C2265" s="5"/>
      <c r="D2265" s="5"/>
      <c r="E2265" s="5"/>
      <c r="F2265" s="5"/>
    </row>
    <row r="2266">
      <c r="A2266" s="13" t="str">
        <f>HYPERLINK("http://www.wimp.com/virtualmaps/","http://www.wimp.com/virtualmaps/")</f>
        <v>http://www.wimp.com/virtualmaps/</v>
      </c>
      <c r="B2266" s="5"/>
      <c r="C2266" s="5"/>
      <c r="D2266" s="5"/>
      <c r="E2266" s="5"/>
      <c r="F2266" s="5"/>
    </row>
    <row r="2267">
      <c r="A2267" s="13" t="str">
        <f>HYPERLINK("http://www.wimp.com/tiledemonstration/","http://www.wimp.com/tiledemonstration/")</f>
        <v>http://www.wimp.com/tiledemonstration/</v>
      </c>
      <c r="B2267" s="5"/>
      <c r="C2267" s="5"/>
      <c r="D2267" s="5"/>
      <c r="E2267" s="5"/>
      <c r="F2267" s="5"/>
    </row>
    <row r="2268">
      <c r="A2268" s="13" t="str">
        <f>HYPERLINK("http://www.wimp.com/familysurprise/","http://www.wimp.com/familysurprise/")</f>
        <v>http://www.wimp.com/familysurprise/</v>
      </c>
      <c r="B2268" s="5"/>
      <c r="C2268" s="5"/>
      <c r="D2268" s="5"/>
      <c r="E2268" s="5"/>
      <c r="F2268" s="5"/>
    </row>
    <row r="2269">
      <c r="A2269" s="13" t="str">
        <f>HYPERLINK("http://www.wimp.com/teensings/","http://www.wimp.com/teensings/")</f>
        <v>http://www.wimp.com/teensings/</v>
      </c>
      <c r="B2269" s="5"/>
      <c r="C2269" s="5"/>
      <c r="D2269" s="5"/>
      <c r="E2269" s="5"/>
      <c r="F2269" s="5"/>
    </row>
    <row r="2270">
      <c r="A2270" s="13" t="str">
        <f>HYPERLINK("http://www.wimp.com/baseballvisually/","http://www.wimp.com/baseballvisually/")</f>
        <v>http://www.wimp.com/baseballvisually/</v>
      </c>
      <c r="B2270" s="5"/>
      <c r="C2270" s="5"/>
      <c r="D2270" s="5"/>
      <c r="E2270" s="5"/>
      <c r="F2270" s="5"/>
    </row>
    <row r="2271">
      <c r="A2271" s="13" t="str">
        <f>HYPERLINK("http://www.wimp.com/screamyawns/","http://www.wimp.com/screamyawns/")</f>
        <v>http://www.wimp.com/screamyawns/</v>
      </c>
      <c r="B2271" s="5"/>
      <c r="C2271" s="5"/>
      <c r="D2271" s="5"/>
      <c r="E2271" s="5"/>
      <c r="F2271" s="5"/>
    </row>
    <row r="2272">
      <c r="A2272" s="13" t="str">
        <f>HYPERLINK("http://www.wimp.com/unevenbars/","http://www.wimp.com/unevenbars/")</f>
        <v>http://www.wimp.com/unevenbars/</v>
      </c>
      <c r="B2272" s="5"/>
      <c r="C2272" s="5"/>
      <c r="D2272" s="5"/>
      <c r="E2272" s="5"/>
      <c r="F2272" s="5"/>
    </row>
    <row r="2273">
      <c r="A2273" s="13" t="str">
        <f>HYPERLINK("http://www.wimp.com/ballpit/","http://www.wimp.com/ballpit/")</f>
        <v>http://www.wimp.com/ballpit/</v>
      </c>
      <c r="B2273" s="5"/>
      <c r="C2273" s="5"/>
      <c r="D2273" s="5"/>
      <c r="E2273" s="5"/>
      <c r="F2273" s="5"/>
    </row>
    <row r="2274">
      <c r="A2274" s="13" t="str">
        <f>HYPERLINK("http://www.wimp.com/journeyjapan/","http://www.wimp.com/journeyjapan/")</f>
        <v>http://www.wimp.com/journeyjapan/</v>
      </c>
      <c r="B2274" s="5"/>
      <c r="C2274" s="5"/>
      <c r="D2274" s="5"/>
      <c r="E2274" s="5"/>
      <c r="F2274" s="5"/>
    </row>
    <row r="2275">
      <c r="A2275" s="13" t="str">
        <f>HYPERLINK("http://www.wimp.com/packleader/","http://www.wimp.com/packleader/")</f>
        <v>http://www.wimp.com/packleader/</v>
      </c>
      <c r="B2275" s="5"/>
      <c r="C2275" s="5"/>
      <c r="D2275" s="5"/>
      <c r="E2275" s="5"/>
      <c r="F2275" s="5"/>
    </row>
    <row r="2276">
      <c r="A2276" s="13" t="str">
        <f>HYPERLINK("http://www.wimp.com/lionesstrust/","http://www.wimp.com/lionesstrust/")</f>
        <v>http://www.wimp.com/lionesstrust/</v>
      </c>
      <c r="B2276" s="5"/>
      <c r="C2276" s="5"/>
      <c r="D2276" s="5"/>
      <c r="E2276" s="5"/>
      <c r="F2276" s="5"/>
    </row>
    <row r="2277">
      <c r="A2277" s="13" t="str">
        <f>HYPERLINK("http://www.wimp.com/controlroom/","http://www.wimp.com/controlroom/")</f>
        <v>http://www.wimp.com/controlroom/</v>
      </c>
      <c r="B2277" s="5"/>
      <c r="C2277" s="5"/>
      <c r="D2277" s="5"/>
      <c r="E2277" s="5"/>
      <c r="F2277" s="5"/>
    </row>
    <row r="2278">
      <c r="A2278" s="13" t="str">
        <f>HYPERLINK("http://www.wimp.com/myvoice/","http://www.wimp.com/myvoice/")</f>
        <v>http://www.wimp.com/myvoice/</v>
      </c>
      <c r="B2278" s="5"/>
      <c r="C2278" s="5"/>
      <c r="D2278" s="5"/>
      <c r="E2278" s="5"/>
      <c r="F2278" s="5"/>
    </row>
    <row r="2279">
      <c r="A2279" s="13" t="str">
        <f>HYPERLINK("http://www.wimp.com/babymoved/","http://www.wimp.com/babymoved/")</f>
        <v>http://www.wimp.com/babymoved/</v>
      </c>
      <c r="B2279" s="5"/>
      <c r="C2279" s="5"/>
      <c r="D2279" s="5"/>
      <c r="E2279" s="5"/>
      <c r="F2279" s="5"/>
    </row>
    <row r="2280">
      <c r="A2280" s="13" t="str">
        <f>HYPERLINK("http://www.wimp.com/thoriumcrisis/","http://www.wimp.com/thoriumcrisis/")</f>
        <v>http://www.wimp.com/thoriumcrisis/</v>
      </c>
      <c r="B2280" s="5"/>
      <c r="C2280" s="5"/>
      <c r="D2280" s="5"/>
      <c r="E2280" s="5"/>
      <c r="F2280" s="5"/>
    </row>
    <row r="2281">
      <c r="A2281" s="13" t="str">
        <f>HYPERLINK("http://www.wimp.com/impossiblemotion/","http://www.wimp.com/impossiblemotion/")</f>
        <v>http://www.wimp.com/impossiblemotion/</v>
      </c>
      <c r="B2281" s="5"/>
      <c r="C2281" s="5"/>
      <c r="D2281" s="5"/>
      <c r="E2281" s="5"/>
      <c r="F2281" s="5"/>
    </row>
    <row r="2282">
      <c r="A2282" s="13" t="str">
        <f>HYPERLINK("http://www.wimp.com/sebastianvettel/","http://www.wimp.com/sebastianvettel/")</f>
        <v>http://www.wimp.com/sebastianvettel/</v>
      </c>
      <c r="B2282" s="5"/>
      <c r="C2282" s="5"/>
      <c r="D2282" s="5"/>
      <c r="E2282" s="5"/>
      <c r="F2282" s="5"/>
    </row>
    <row r="2283">
      <c r="A2283" s="13" t="str">
        <f>HYPERLINK("http://www.wimp.com/pondlike/","http://www.wimp.com/pondlike/")</f>
        <v>http://www.wimp.com/pondlike/</v>
      </c>
      <c r="B2283" s="5"/>
      <c r="C2283" s="5"/>
      <c r="D2283" s="5"/>
      <c r="E2283" s="5"/>
      <c r="F2283" s="5"/>
    </row>
    <row r="2284">
      <c r="A2284" s="13" t="str">
        <f>HYPERLINK("http://www.wimp.com/babyawake/","http://www.wimp.com/babyawake/")</f>
        <v>http://www.wimp.com/babyawake/</v>
      </c>
      <c r="B2284" s="5"/>
      <c r="C2284" s="5"/>
      <c r="D2284" s="5"/>
      <c r="E2284" s="5"/>
      <c r="F2284" s="5"/>
    </row>
    <row r="2285">
      <c r="A2285" s="13" t="str">
        <f>HYPERLINK("http://www.wimp.com/singsbuttercup/","http://www.wimp.com/singsbuttercup/")</f>
        <v>http://www.wimp.com/singsbuttercup/</v>
      </c>
      <c r="B2285" s="5"/>
      <c r="C2285" s="5"/>
      <c r="D2285" s="5"/>
      <c r="E2285" s="5"/>
      <c r="F2285" s="5"/>
    </row>
    <row r="2286">
      <c r="A2286" s="13" t="str">
        <f>HYPERLINK("http://www.wimp.com/rippleguitar/","http://www.wimp.com/rippleguitar/")</f>
        <v>http://www.wimp.com/rippleguitar/</v>
      </c>
      <c r="B2286" s="5"/>
      <c r="C2286" s="5"/>
      <c r="D2286" s="5"/>
      <c r="E2286" s="5"/>
      <c r="F2286" s="5"/>
    </row>
    <row r="2287">
      <c r="A2287" s="13" t="str">
        <f>HYPERLINK("http://www.wimp.com/soundconsoles/","http://www.wimp.com/soundconsoles/")</f>
        <v>http://www.wimp.com/soundconsoles/</v>
      </c>
      <c r="B2287" s="5"/>
      <c r="C2287" s="5"/>
      <c r="D2287" s="5"/>
      <c r="E2287" s="5"/>
      <c r="F2287" s="5"/>
    </row>
    <row r="2288">
      <c r="A2288" s="13" t="str">
        <f>HYPERLINK("http://www.wimp.com/flipbookanimation/","http://www.wimp.com/flipbookanimation/")</f>
        <v>http://www.wimp.com/flipbookanimation/</v>
      </c>
      <c r="B2288" s="5"/>
      <c r="C2288" s="5"/>
      <c r="D2288" s="5"/>
      <c r="E2288" s="5"/>
      <c r="F2288" s="5"/>
    </row>
    <row r="2289">
      <c r="A2289" s="13" t="str">
        <f>HYPERLINK("http://www.wimp.com/carsun/","http://www.wimp.com/carsun/")</f>
        <v>http://www.wimp.com/carsun/</v>
      </c>
      <c r="B2289" s="5"/>
      <c r="C2289" s="5"/>
      <c r="D2289" s="5"/>
      <c r="E2289" s="5"/>
      <c r="F2289" s="5"/>
    </row>
    <row r="2290">
      <c r="A2290" s="13" t="str">
        <f>HYPERLINK("http://www.wimp.com/skierlived/","http://www.wimp.com/skierlived/")</f>
        <v>http://www.wimp.com/skierlived/</v>
      </c>
      <c r="B2290" s="5"/>
      <c r="C2290" s="5"/>
      <c r="D2290" s="5"/>
      <c r="E2290" s="5"/>
      <c r="F2290" s="5"/>
    </row>
    <row r="2291">
      <c r="A2291" s="13" t="str">
        <f>HYPERLINK("http://www.wimp.com/barefootmovement/","http://www.wimp.com/barefootmovement/")</f>
        <v>http://www.wimp.com/barefootmovement/</v>
      </c>
      <c r="B2291" s="5"/>
      <c r="C2291" s="5"/>
      <c r="D2291" s="5"/>
      <c r="E2291" s="5"/>
      <c r="F2291" s="5"/>
    </row>
    <row r="2292">
      <c r="A2292" s="13" t="str">
        <f>HYPERLINK("http://www.wimp.com/walkerremembered/","http://www.wimp.com/walkerremembered/")</f>
        <v>http://www.wimp.com/walkerremembered/</v>
      </c>
      <c r="B2292" s="5"/>
      <c r="C2292" s="5"/>
      <c r="D2292" s="5"/>
      <c r="E2292" s="5"/>
      <c r="F2292" s="5"/>
    </row>
    <row r="2293">
      <c r="A2293" s="13" t="str">
        <f>HYPERLINK("http://www.wimp.com/monkeyteaches/","http://www.wimp.com/monkeyteaches/")</f>
        <v>http://www.wimp.com/monkeyteaches/</v>
      </c>
      <c r="B2293" s="5"/>
      <c r="C2293" s="5"/>
      <c r="D2293" s="5"/>
      <c r="E2293" s="5"/>
      <c r="F2293" s="5"/>
    </row>
    <row r="2294">
      <c r="A2294" s="13" t="str">
        <f>HYPERLINK("http://www.wimp.com/dancingpanda/","http://www.wimp.com/dancingpanda/")</f>
        <v>http://www.wimp.com/dancingpanda/</v>
      </c>
      <c r="B2294" s="5"/>
      <c r="C2294" s="5"/>
      <c r="D2294" s="5"/>
      <c r="E2294" s="5"/>
      <c r="F2294" s="5"/>
    </row>
    <row r="2295">
      <c r="A2295" s="13" t="str">
        <f>HYPERLINK("http://www.wimp.com/whitepaper/","http://www.wimp.com/whitepaper/")</f>
        <v>http://www.wimp.com/whitepaper/</v>
      </c>
      <c r="B2295" s="5"/>
      <c r="C2295" s="5"/>
      <c r="D2295" s="5"/>
      <c r="E2295" s="5"/>
      <c r="F2295" s="5"/>
    </row>
    <row r="2296">
      <c r="A2296" s="13" t="str">
        <f>HYPERLINK("http://www.wimp.com/monkeyman/","http://www.wimp.com/monkeyman/")</f>
        <v>http://www.wimp.com/monkeyman/</v>
      </c>
      <c r="B2296" s="5"/>
      <c r="C2296" s="5"/>
      <c r="D2296" s="5"/>
      <c r="E2296" s="5"/>
      <c r="F2296" s="5"/>
    </row>
    <row r="2297">
      <c r="A2297" s="13" t="str">
        <f>HYPERLINK("http://www.wimp.com/composerreturns/","http://www.wimp.com/composerreturns/")</f>
        <v>http://www.wimp.com/composerreturns/</v>
      </c>
      <c r="B2297" s="5"/>
      <c r="C2297" s="5"/>
      <c r="D2297" s="5"/>
      <c r="E2297" s="5"/>
      <c r="F2297" s="5"/>
    </row>
    <row r="2298">
      <c r="A2298" s="13" t="str">
        <f>HYPERLINK("http://www.wimp.com/playsfetch/","http://www.wimp.com/playsfetch/")</f>
        <v>http://www.wimp.com/playsfetch/</v>
      </c>
      <c r="B2298" s="5"/>
      <c r="C2298" s="5"/>
      <c r="D2298" s="5"/>
      <c r="E2298" s="5"/>
      <c r="F2298" s="5"/>
    </row>
    <row r="2299">
      <c r="A2299" s="13" t="str">
        <f>HYPERLINK("http://www.wimp.com/facebooklife/","http://www.wimp.com/facebooklife/")</f>
        <v>http://www.wimp.com/facebooklife/</v>
      </c>
      <c r="B2299" s="5"/>
      <c r="C2299" s="5"/>
      <c r="D2299" s="5"/>
      <c r="E2299" s="5"/>
      <c r="F2299" s="5"/>
    </row>
    <row r="2300">
      <c r="A2300" s="13" t="str">
        <f>HYPERLINK("http://www.wimp.com/chinaparking/","http://www.wimp.com/chinaparking/")</f>
        <v>http://www.wimp.com/chinaparking/</v>
      </c>
      <c r="B2300" s="5"/>
      <c r="C2300" s="5"/>
      <c r="D2300" s="5"/>
      <c r="E2300" s="5"/>
      <c r="F2300" s="5"/>
    </row>
    <row r="2301">
      <c r="A2301" s="13" t="str">
        <f>HYPERLINK("http://www.wimp.com/atomicbomb/","http://www.wimp.com/atomicbomb/")</f>
        <v>http://www.wimp.com/atomicbomb/</v>
      </c>
      <c r="B2301" s="5"/>
      <c r="C2301" s="5"/>
      <c r="D2301" s="5"/>
      <c r="E2301" s="5"/>
      <c r="F2301" s="5"/>
    </row>
    <row r="2302">
      <c r="A2302" s="13" t="str">
        <f>HYPERLINK("http://www.wimp.com/asianhornet/","http://www.wimp.com/asianhornet/")</f>
        <v>http://www.wimp.com/asianhornet/</v>
      </c>
      <c r="B2302" s="5"/>
      <c r="C2302" s="5"/>
      <c r="D2302" s="5"/>
      <c r="E2302" s="5"/>
      <c r="F2302" s="5"/>
    </row>
    <row r="2303">
      <c r="A2303" s="13" t="str">
        <f>HYPERLINK("http://www.wimp.com/stopdancing/","http://www.wimp.com/stopdancing/")</f>
        <v>http://www.wimp.com/stopdancing/</v>
      </c>
      <c r="B2303" s="5"/>
      <c r="C2303" s="5"/>
      <c r="D2303" s="5"/>
      <c r="E2303" s="5"/>
      <c r="F2303" s="5"/>
    </row>
    <row r="2304">
      <c r="A2304" s="13" t="str">
        <f>HYPERLINK("http://www.wimp.com/brickcarrier/","http://www.wimp.com/brickcarrier/")</f>
        <v>http://www.wimp.com/brickcarrier/</v>
      </c>
      <c r="B2304" s="5"/>
      <c r="C2304" s="5"/>
      <c r="D2304" s="5"/>
      <c r="E2304" s="5"/>
      <c r="F2304" s="5"/>
    </row>
    <row r="2305">
      <c r="A2305" s="13" t="str">
        <f>HYPERLINK("http://www.wimp.com/teachpersuasion/","http://www.wimp.com/teachpersuasion/")</f>
        <v>http://www.wimp.com/teachpersuasion/</v>
      </c>
      <c r="B2305" s="5"/>
      <c r="C2305" s="5"/>
      <c r="D2305" s="5"/>
      <c r="E2305" s="5"/>
      <c r="F2305" s="5"/>
    </row>
    <row r="2306">
      <c r="A2306" s="13" t="str">
        <f>HYPERLINK("http://www.wimp.com/futurecivilization/","http://www.wimp.com/futurecivilization/")</f>
        <v>http://www.wimp.com/futurecivilization/</v>
      </c>
      <c r="B2306" s="5"/>
      <c r="C2306" s="5"/>
      <c r="D2306" s="5"/>
      <c r="E2306" s="5"/>
      <c r="F2306" s="5"/>
    </row>
    <row r="2307">
      <c r="A2307" s="13" t="str">
        <f>HYPERLINK("http://www.wimp.com/thisjam/","http://www.wimp.com/thisjam/")</f>
        <v>http://www.wimp.com/thisjam/</v>
      </c>
      <c r="B2307" s="5"/>
      <c r="C2307" s="5"/>
      <c r="D2307" s="5"/>
      <c r="E2307" s="5"/>
      <c r="F2307" s="5"/>
    </row>
    <row r="2308">
      <c r="A2308" s="13" t="str">
        <f>HYPERLINK("http://www.wimp.com/levitationphysics/","http://www.wimp.com/levitationphysics/")</f>
        <v>http://www.wimp.com/levitationphysics/</v>
      </c>
      <c r="B2308" s="5"/>
      <c r="C2308" s="5"/>
      <c r="D2308" s="5"/>
      <c r="E2308" s="5"/>
      <c r="F2308" s="5"/>
    </row>
    <row r="2309">
      <c r="A2309" s="13" t="str">
        <f>HYPERLINK("http://www.wimp.com/throughflood/","http://www.wimp.com/throughflood/")</f>
        <v>http://www.wimp.com/throughflood/</v>
      </c>
      <c r="B2309" s="5"/>
      <c r="C2309" s="5"/>
      <c r="D2309" s="5"/>
      <c r="E2309" s="5"/>
      <c r="F2309" s="5"/>
    </row>
    <row r="2310">
      <c r="A2310" s="13" t="str">
        <f>HYPERLINK("http://www.wimp.com/hyperextended/","http://www.wimp.com/hyperextended/")</f>
        <v>http://www.wimp.com/hyperextended/</v>
      </c>
      <c r="B2310" s="5"/>
      <c r="C2310" s="5"/>
      <c r="D2310" s="5"/>
      <c r="E2310" s="5"/>
      <c r="F2310" s="5"/>
    </row>
    <row r="2311">
      <c r="A2311" s="13" t="str">
        <f>HYPERLINK("http://www.wimp.com/surfingbackflip/","http://www.wimp.com/surfingbackflip/")</f>
        <v>http://www.wimp.com/surfingbackflip/</v>
      </c>
      <c r="B2311" s="5"/>
      <c r="C2311" s="5"/>
      <c r="D2311" s="5"/>
      <c r="E2311" s="5"/>
      <c r="F2311" s="5"/>
    </row>
    <row r="2312">
      <c r="A2312" s="13" t="str">
        <f>HYPERLINK("http://www.wimp.com/magicianattempts/","http://www.wimp.com/magicianattempts/")</f>
        <v>http://www.wimp.com/magicianattempts/</v>
      </c>
      <c r="B2312" s="5"/>
      <c r="C2312" s="5"/>
      <c r="D2312" s="5"/>
      <c r="E2312" s="5"/>
      <c r="F2312" s="5"/>
    </row>
    <row r="2313">
      <c r="A2313" s="13" t="str">
        <f>HYPERLINK("http://www.wimp.com/catskateboard/","http://www.wimp.com/catskateboard/")</f>
        <v>http://www.wimp.com/catskateboard/</v>
      </c>
      <c r="B2313" s="5"/>
      <c r="C2313" s="5"/>
      <c r="D2313" s="5"/>
      <c r="E2313" s="5"/>
      <c r="F2313" s="5"/>
    </row>
    <row r="2314">
      <c r="A2314" s="13" t="str">
        <f>HYPERLINK("http://www.wimp.com/createchocolate/","http://www.wimp.com/createchocolate/")</f>
        <v>http://www.wimp.com/createchocolate/</v>
      </c>
      <c r="B2314" s="5"/>
      <c r="C2314" s="5"/>
      <c r="D2314" s="5"/>
      <c r="E2314" s="5"/>
      <c r="F2314" s="5"/>
    </row>
    <row r="2315">
      <c r="A2315" s="13" t="str">
        <f>HYPERLINK("http://www.wimp.com/dognoodles/","http://www.wimp.com/dognoodles/")</f>
        <v>http://www.wimp.com/dognoodles/</v>
      </c>
      <c r="B2315" s="5"/>
      <c r="C2315" s="5"/>
      <c r="D2315" s="5"/>
      <c r="E2315" s="5"/>
      <c r="F2315" s="5"/>
    </row>
    <row r="2316">
      <c r="A2316" s="13" t="str">
        <f>HYPERLINK("http://www.wimp.com/lightenup/","http://www.wimp.com/lightenup/")</f>
        <v>http://www.wimp.com/lightenup/</v>
      </c>
      <c r="B2316" s="5"/>
      <c r="C2316" s="5"/>
      <c r="D2316" s="5"/>
      <c r="E2316" s="5"/>
      <c r="F2316" s="5"/>
    </row>
    <row r="2317">
      <c r="A2317" s="13" t="str">
        <f>HYPERLINK("https://www.wimp.com/birdcamouflage/","https://www.wimp.com/birdcamouflage/")</f>
        <v>https://www.wimp.com/birdcamouflage/</v>
      </c>
      <c r="B2317" s="5"/>
      <c r="C2317" s="5"/>
      <c r="D2317" s="5"/>
      <c r="E2317" s="5"/>
      <c r="F2317" s="5"/>
    </row>
    <row r="2318">
      <c r="A2318" s="13" t="str">
        <f>HYPERLINK("http://www.wimp.com/bumblebeebottles/","http://www.wimp.com/bumblebeebottles/")</f>
        <v>http://www.wimp.com/bumblebeebottles/</v>
      </c>
      <c r="B2318" s="5"/>
      <c r="C2318" s="5"/>
      <c r="D2318" s="5"/>
      <c r="E2318" s="5"/>
      <c r="F2318" s="5"/>
    </row>
    <row r="2319">
      <c r="A2319" s="13" t="str">
        <f>HYPERLINK("http://www.wimp.com/sandartist/","http://www.wimp.com/sandartist/")</f>
        <v>http://www.wimp.com/sandartist/</v>
      </c>
      <c r="B2319" s="5"/>
      <c r="C2319" s="5"/>
      <c r="D2319" s="5"/>
      <c r="E2319" s="5"/>
      <c r="F2319" s="5"/>
    </row>
    <row r="2320">
      <c r="A2320" s="13" t="str">
        <f>HYPERLINK("http://www.wimp.com/theego/","http://www.wimp.com/theego/")</f>
        <v>http://www.wimp.com/theego/</v>
      </c>
      <c r="B2320" s="5"/>
      <c r="C2320" s="5"/>
      <c r="D2320" s="5"/>
      <c r="E2320" s="5"/>
      <c r="F2320" s="5"/>
    </row>
    <row r="2321">
      <c r="A2321" s="13" t="str">
        <f>HYPERLINK("http://www.wimp.com/peanutbutter/","http://www.wimp.com/peanutbutter/")</f>
        <v>http://www.wimp.com/peanutbutter/</v>
      </c>
      <c r="B2321" s="5"/>
      <c r="C2321" s="5"/>
      <c r="D2321" s="5"/>
      <c r="E2321" s="5"/>
      <c r="F2321" s="5"/>
    </row>
    <row r="2322">
      <c r="A2322" s="13" t="str">
        <f>HYPERLINK("http://www.wimp.com/justcoincidence/","http://www.wimp.com/justcoincidence/")</f>
        <v>http://www.wimp.com/justcoincidence/</v>
      </c>
      <c r="B2322" s="5"/>
      <c r="C2322" s="5"/>
      <c r="D2322" s="5"/>
      <c r="E2322" s="5"/>
      <c r="F2322" s="5"/>
    </row>
    <row r="2323">
      <c r="A2323" s="13" t="str">
        <f>HYPERLINK("http://www.wimp.com/handlingskills/","http://www.wimp.com/handlingskills/")</f>
        <v>http://www.wimp.com/handlingskills/</v>
      </c>
      <c r="B2323" s="5"/>
      <c r="C2323" s="5"/>
      <c r="D2323" s="5"/>
      <c r="E2323" s="5"/>
      <c r="F2323" s="5"/>
    </row>
    <row r="2324">
      <c r="A2324" s="13" t="str">
        <f>HYPERLINK("http://www.wimp.com/foxphotoshop/","http://www.wimp.com/foxphotoshop/")</f>
        <v>http://www.wimp.com/foxphotoshop/</v>
      </c>
      <c r="B2324" s="5"/>
      <c r="C2324" s="5"/>
      <c r="D2324" s="5"/>
      <c r="E2324" s="5"/>
      <c r="F2324" s="5"/>
    </row>
    <row r="2325">
      <c r="A2325" s="13" t="str">
        <f>HYPERLINK("http://www.wimp.com/xiongear/","http://www.wimp.com/xiongear/")</f>
        <v>http://www.wimp.com/xiongear/</v>
      </c>
      <c r="B2325" s="5"/>
      <c r="C2325" s="5"/>
      <c r="D2325" s="5"/>
      <c r="E2325" s="5"/>
      <c r="F2325" s="5"/>
    </row>
    <row r="2326">
      <c r="A2326" s="13" t="str">
        <f>HYPERLINK("http://www.wimp.com/audaciousvisions/","http://www.wimp.com/audaciousvisions/")</f>
        <v>http://www.wimp.com/audaciousvisions/</v>
      </c>
      <c r="B2326" s="5"/>
      <c r="C2326" s="5"/>
      <c r="D2326" s="5"/>
      <c r="E2326" s="5"/>
      <c r="F2326" s="5"/>
    </row>
    <row r="2327">
      <c r="A2327" s="13" t="str">
        <f>HYPERLINK("http://www.wimp.com/pigbath/","http://www.wimp.com/pigbath/")</f>
        <v>http://www.wimp.com/pigbath/</v>
      </c>
      <c r="B2327" s="5"/>
      <c r="C2327" s="5"/>
      <c r="D2327" s="5"/>
      <c r="E2327" s="5"/>
      <c r="F2327" s="5"/>
    </row>
    <row r="2328">
      <c r="A2328" s="13" t="str">
        <f>HYPERLINK("http://www.wimp.com/approachlanding/","http://www.wimp.com/approachlanding/")</f>
        <v>http://www.wimp.com/approachlanding/</v>
      </c>
      <c r="B2328" s="5"/>
      <c r="C2328" s="5"/>
      <c r="D2328" s="5"/>
      <c r="E2328" s="5"/>
      <c r="F2328" s="5"/>
    </row>
    <row r="2329">
      <c r="A2329" s="13" t="str">
        <f>HYPERLINK("http://www.wimp.com/theclock/","http://www.wimp.com/theclock/")</f>
        <v>http://www.wimp.com/theclock/</v>
      </c>
      <c r="B2329" s="5"/>
      <c r="C2329" s="5"/>
      <c r="D2329" s="5"/>
      <c r="E2329" s="5"/>
      <c r="F2329" s="5"/>
    </row>
    <row r="2330">
      <c r="A2330" s="13" t="str">
        <f>HYPERLINK("http://www.wimp.com/wordbackwards/","http://www.wimp.com/wordbackwards/")</f>
        <v>http://www.wimp.com/wordbackwards/</v>
      </c>
      <c r="B2330" s="5"/>
      <c r="C2330" s="5"/>
      <c r="D2330" s="5"/>
      <c r="E2330" s="5"/>
      <c r="F2330" s="5"/>
    </row>
    <row r="2331">
      <c r="A2331" s="13" t="str">
        <f>HYPERLINK("http://www.wimp.com/inventioncreated/","http://www.wimp.com/inventioncreated/")</f>
        <v>http://www.wimp.com/inventioncreated/</v>
      </c>
      <c r="B2331" s="5"/>
      <c r="C2331" s="5"/>
      <c r="D2331" s="5"/>
      <c r="E2331" s="5"/>
      <c r="F2331" s="5"/>
    </row>
    <row r="2332">
      <c r="A2332" s="13" t="str">
        <f>HYPERLINK("http://www.wimp.com/robotbird/","http://www.wimp.com/robotbird/")</f>
        <v>http://www.wimp.com/robotbird/</v>
      </c>
      <c r="B2332" s="5"/>
      <c r="C2332" s="5"/>
      <c r="D2332" s="5"/>
      <c r="E2332" s="5"/>
      <c r="F2332" s="5"/>
    </row>
    <row r="2333">
      <c r="A2333" s="13" t="str">
        <f>HYPERLINK("http://www.wimp.com/copenhagenmetro/","http://www.wimp.com/copenhagenmetro/")</f>
        <v>http://www.wimp.com/copenhagenmetro/</v>
      </c>
      <c r="B2333" s="5"/>
      <c r="C2333" s="5"/>
      <c r="D2333" s="5"/>
      <c r="E2333" s="5"/>
      <c r="F2333" s="5"/>
    </row>
    <row r="2334">
      <c r="A2334" s="13" t="str">
        <f>HYPERLINK("http://www.wimp.com/fifthwheel/","http://www.wimp.com/fifthwheel/")</f>
        <v>http://www.wimp.com/fifthwheel/</v>
      </c>
      <c r="B2334" s="5"/>
      <c r="C2334" s="5"/>
      <c r="D2334" s="5"/>
      <c r="E2334" s="5"/>
      <c r="F2334" s="5"/>
    </row>
    <row r="2335">
      <c r="A2335" s="13" t="str">
        <f>HYPERLINK("http://www.wimp.com/excavatorskills/","http://www.wimp.com/excavatorskills/")</f>
        <v>http://www.wimp.com/excavatorskills/</v>
      </c>
      <c r="B2335" s="5"/>
      <c r="C2335" s="5"/>
      <c r="D2335" s="5"/>
      <c r="E2335" s="5"/>
      <c r="F2335" s="5"/>
    </row>
    <row r="2336">
      <c r="A2336" s="13" t="str">
        <f>HYPERLINK("http://www.wimp.com/leaveit/","http://www.wimp.com/leaveit/")</f>
        <v>http://www.wimp.com/leaveit/</v>
      </c>
      <c r="B2336" s="5"/>
      <c r="C2336" s="5"/>
      <c r="D2336" s="5"/>
      <c r="E2336" s="5"/>
      <c r="F2336" s="5"/>
    </row>
    <row r="2337">
      <c r="A2337" s="13" t="str">
        <f>HYPERLINK("http://www.wimp.com/hobbitcommercial/","http://www.wimp.com/hobbitcommercial/")</f>
        <v>http://www.wimp.com/hobbitcommercial/</v>
      </c>
      <c r="B2337" s="5"/>
      <c r="C2337" s="5"/>
      <c r="D2337" s="5"/>
      <c r="E2337" s="5"/>
      <c r="F2337" s="5"/>
    </row>
    <row r="2338">
      <c r="A2338" s="13" t="str">
        <f>HYPERLINK("http://www.wimp.com/adeleportrait/","http://www.wimp.com/adeleportrait/")</f>
        <v>http://www.wimp.com/adeleportrait/</v>
      </c>
      <c r="B2338" s="5"/>
      <c r="C2338" s="5"/>
      <c r="D2338" s="5"/>
      <c r="E2338" s="5"/>
      <c r="F2338" s="5"/>
    </row>
    <row r="2339">
      <c r="A2339" s="13" t="str">
        <f>HYPERLINK("http://www.wimp.com/landingsystem/","http://www.wimp.com/landingsystem/")</f>
        <v>http://www.wimp.com/landingsystem/</v>
      </c>
      <c r="B2339" s="5"/>
      <c r="C2339" s="5"/>
      <c r="D2339" s="5"/>
      <c r="E2339" s="5"/>
      <c r="F2339" s="5"/>
    </row>
    <row r="2340">
      <c r="A2340" s="13" t="str">
        <f>HYPERLINK("http://www.wimp.com/kimpeek/","http://www.wimp.com/kimpeek/")</f>
        <v>http://www.wimp.com/kimpeek/</v>
      </c>
      <c r="B2340" s="5"/>
      <c r="C2340" s="5"/>
      <c r="D2340" s="5"/>
      <c r="E2340" s="5"/>
      <c r="F2340" s="5"/>
    </row>
    <row r="2341">
      <c r="A2341" s="13" t="str">
        <f>HYPERLINK("http://www.wimp.com/navyrecruitment/","http://www.wimp.com/navyrecruitment/")</f>
        <v>http://www.wimp.com/navyrecruitment/</v>
      </c>
      <c r="B2341" s="5"/>
      <c r="C2341" s="5"/>
      <c r="D2341" s="5"/>
      <c r="E2341" s="5"/>
      <c r="F2341" s="5"/>
    </row>
    <row r="2342">
      <c r="A2342" s="13" t="str">
        <f>HYPERLINK("http://www.wimp.com/dancelight/","http://www.wimp.com/dancelight/")</f>
        <v>http://www.wimp.com/dancelight/</v>
      </c>
      <c r="B2342" s="5"/>
      <c r="C2342" s="5"/>
      <c r="D2342" s="5"/>
      <c r="E2342" s="5"/>
      <c r="F2342" s="5"/>
    </row>
    <row r="2343">
      <c r="A2343" s="13" t="str">
        <f>HYPERLINK("http://www.wimp.com/walkingwheels/","http://www.wimp.com/walkingwheels/")</f>
        <v>http://www.wimp.com/walkingwheels/</v>
      </c>
      <c r="B2343" s="5"/>
      <c r="C2343" s="5"/>
      <c r="D2343" s="5"/>
      <c r="E2343" s="5"/>
      <c r="F2343" s="5"/>
    </row>
    <row r="2344">
      <c r="A2344" s="13" t="str">
        <f>HYPERLINK("http://www.wimp.com/timelapsenature/","http://www.wimp.com/timelapsenature/")</f>
        <v>http://www.wimp.com/timelapsenature/</v>
      </c>
      <c r="B2344" s="5"/>
      <c r="C2344" s="5"/>
      <c r="D2344" s="5"/>
      <c r="E2344" s="5"/>
      <c r="F2344" s="5"/>
    </row>
    <row r="2345">
      <c r="A2345" s="13" t="str">
        <f>HYPERLINK("http://www.wimp.com/overtakestyle/","http://www.wimp.com/overtakestyle/")</f>
        <v>http://www.wimp.com/overtakestyle/</v>
      </c>
      <c r="B2345" s="5"/>
      <c r="C2345" s="5"/>
      <c r="D2345" s="5"/>
      <c r="E2345" s="5"/>
      <c r="F2345" s="5"/>
    </row>
    <row r="2346">
      <c r="A2346" s="13" t="str">
        <f>HYPERLINK("http://www.wimp.com/projectionart/","http://www.wimp.com/projectionart/")</f>
        <v>http://www.wimp.com/projectionart/</v>
      </c>
      <c r="B2346" s="5"/>
      <c r="C2346" s="5"/>
      <c r="D2346" s="5"/>
      <c r="E2346" s="5"/>
      <c r="F2346" s="5"/>
    </row>
    <row r="2347">
      <c r="A2347" s="13" t="str">
        <f>HYPERLINK("http://www.wimp.com/internetworks/","http://www.wimp.com/internetworks/")</f>
        <v>http://www.wimp.com/internetworks/</v>
      </c>
      <c r="B2347" s="5"/>
      <c r="C2347" s="5"/>
      <c r="D2347" s="5"/>
      <c r="E2347" s="5"/>
      <c r="F2347" s="5"/>
    </row>
    <row r="2348">
      <c r="A2348" s="13" t="str">
        <f>HYPERLINK("http://www.wimp.com/starcello/","http://www.wimp.com/starcello/")</f>
        <v>http://www.wimp.com/starcello/</v>
      </c>
      <c r="B2348" s="5"/>
      <c r="C2348" s="5"/>
      <c r="D2348" s="5"/>
      <c r="E2348" s="5"/>
      <c r="F2348" s="5"/>
    </row>
    <row r="2349">
      <c r="A2349" s="13" t="str">
        <f>HYPERLINK("http://www.wimp.com/whistlingguy/","http://www.wimp.com/whistlingguy/")</f>
        <v>http://www.wimp.com/whistlingguy/</v>
      </c>
      <c r="B2349" s="5"/>
      <c r="C2349" s="5"/>
      <c r="D2349" s="5"/>
      <c r="E2349" s="5"/>
      <c r="F2349" s="5"/>
    </row>
    <row r="2350">
      <c r="A2350" s="13" t="str">
        <f>HYPERLINK("http://www.wimp.com/basementbasketball/","http://www.wimp.com/basementbasketball/")</f>
        <v>http://www.wimp.com/basementbasketball/</v>
      </c>
      <c r="B2350" s="5"/>
      <c r="C2350" s="5"/>
      <c r="D2350" s="5"/>
      <c r="E2350" s="5"/>
      <c r="F2350" s="5"/>
    </row>
    <row r="2351">
      <c r="A2351" s="13" t="str">
        <f>HYPERLINK("http://www.wimp.com/operationschili/","http://www.wimp.com/operationschili/")</f>
        <v>http://www.wimp.com/operationschili/</v>
      </c>
      <c r="B2351" s="5"/>
      <c r="C2351" s="5"/>
      <c r="D2351" s="5"/>
      <c r="E2351" s="5"/>
      <c r="F2351" s="5"/>
    </row>
    <row r="2352">
      <c r="A2352" s="13" t="str">
        <f>HYPERLINK("http://www.wimp.com/donniewilliams/","http://www.wimp.com/donniewilliams/")</f>
        <v>http://www.wimp.com/donniewilliams/</v>
      </c>
      <c r="B2352" s="5"/>
      <c r="C2352" s="5"/>
      <c r="D2352" s="5"/>
      <c r="E2352" s="5"/>
      <c r="F2352" s="5"/>
    </row>
    <row r="2353">
      <c r="A2353" s="13" t="str">
        <f>HYPERLINK("http://www.wimp.com/formulamonaco/","http://www.wimp.com/formulamonaco/")</f>
        <v>http://www.wimp.com/formulamonaco/</v>
      </c>
      <c r="B2353" s="5"/>
      <c r="C2353" s="5"/>
      <c r="D2353" s="5"/>
      <c r="E2353" s="5"/>
      <c r="F2353" s="5"/>
    </row>
    <row r="2354">
      <c r="A2354" s="13" t="str">
        <f>HYPERLINK("http://www.wimp.com/duellingsitars/","http://www.wimp.com/duellingsitars/")</f>
        <v>http://www.wimp.com/duellingsitars/</v>
      </c>
      <c r="B2354" s="5"/>
      <c r="C2354" s="5"/>
      <c r="D2354" s="5"/>
      <c r="E2354" s="5"/>
      <c r="F2354" s="5"/>
    </row>
    <row r="2355">
      <c r="A2355" s="13" t="str">
        <f>HYPERLINK("http://www.wimp.com/lytrophotos/","http://www.wimp.com/lytrophotos/")</f>
        <v>http://www.wimp.com/lytrophotos/</v>
      </c>
      <c r="B2355" s="5"/>
      <c r="C2355" s="5"/>
      <c r="D2355" s="5"/>
      <c r="E2355" s="5"/>
      <c r="F2355" s="5"/>
    </row>
    <row r="2356">
      <c r="A2356" s="13" t="str">
        <f>HYPERLINK("http://www.wimp.com/feelgood/","http://www.wimp.com/feelgood/")</f>
        <v>http://www.wimp.com/feelgood/</v>
      </c>
      <c r="B2356" s="5"/>
      <c r="C2356" s="5"/>
      <c r="D2356" s="5"/>
      <c r="E2356" s="5"/>
      <c r="F2356" s="5"/>
    </row>
    <row r="2357">
      <c r="A2357" s="13" t="str">
        <f>HYPERLINK("http://www.wimp.com/crowcat/","http://www.wimp.com/crowcat/")</f>
        <v>http://www.wimp.com/crowcat/</v>
      </c>
      <c r="B2357" s="5"/>
      <c r="C2357" s="5"/>
      <c r="D2357" s="5"/>
      <c r="E2357" s="5"/>
      <c r="F2357" s="5"/>
    </row>
    <row r="2358">
      <c r="A2358" s="13" t="str">
        <f>HYPERLINK("http://www.wimp.com/sharpenyour/","http://www.wimp.com/sharpenyour/")</f>
        <v>http://www.wimp.com/sharpenyour/</v>
      </c>
      <c r="B2358" s="5"/>
      <c r="C2358" s="5"/>
      <c r="D2358" s="5"/>
      <c r="E2358" s="5"/>
      <c r="F2358" s="5"/>
    </row>
    <row r="2359">
      <c r="A2359" s="13" t="str">
        <f>HYPERLINK("http://www.wimp.com/musicphotoshop/","http://www.wimp.com/musicphotoshop/")</f>
        <v>http://www.wimp.com/musicphotoshop/</v>
      </c>
      <c r="B2359" s="5"/>
      <c r="C2359" s="5"/>
      <c r="D2359" s="5"/>
      <c r="E2359" s="5"/>
      <c r="F2359" s="5"/>
    </row>
    <row r="2360">
      <c r="A2360" s="13" t="str">
        <f>HYPERLINK("http://www.wimp.com/newphotoshop/","http://www.wimp.com/newphotoshop/")</f>
        <v>http://www.wimp.com/newphotoshop/</v>
      </c>
      <c r="B2360" s="5"/>
      <c r="C2360" s="5"/>
      <c r="D2360" s="5"/>
      <c r="E2360" s="5"/>
      <c r="F2360" s="5"/>
    </row>
    <row r="2361">
      <c r="A2361" s="13" t="str">
        <f>HYPERLINK("http://www.wimp.com/corgivacuumed/","http://www.wimp.com/corgivacuumed/")</f>
        <v>http://www.wimp.com/corgivacuumed/</v>
      </c>
      <c r="B2361" s="5"/>
      <c r="C2361" s="5"/>
      <c r="D2361" s="5"/>
      <c r="E2361" s="5"/>
      <c r="F2361" s="5"/>
    </row>
    <row r="2362">
      <c r="A2362" s="13" t="str">
        <f>HYPERLINK("http://www.wimp.com/driftingcats/","http://www.wimp.com/driftingcats/")</f>
        <v>http://www.wimp.com/driftingcats/</v>
      </c>
      <c r="B2362" s="5"/>
      <c r="C2362" s="5"/>
      <c r="D2362" s="5"/>
      <c r="E2362" s="5"/>
      <c r="F2362" s="5"/>
    </row>
    <row r="2363">
      <c r="A2363" s="13" t="str">
        <f>HYPERLINK("http://www.wimp.com/japanesegirls/","http://www.wimp.com/japanesegirls/")</f>
        <v>http://www.wimp.com/japanesegirls/</v>
      </c>
      <c r="B2363" s="5"/>
      <c r="C2363" s="5"/>
      <c r="D2363" s="5"/>
      <c r="E2363" s="5"/>
      <c r="F2363" s="5"/>
    </row>
    <row r="2364">
      <c r="A2364" s="13" t="str">
        <f>HYPERLINK("http://www.wimp.com/electricmulticopter/","http://www.wimp.com/electricmulticopter/")</f>
        <v>http://www.wimp.com/electricmulticopter/</v>
      </c>
      <c r="B2364" s="5"/>
      <c r="C2364" s="5"/>
      <c r="D2364" s="5"/>
      <c r="E2364" s="5"/>
      <c r="F2364" s="5"/>
    </row>
    <row r="2365">
      <c r="A2365" s="13" t="str">
        <f>HYPERLINK("http://www.wimp.com/bladesharpener/","http://www.wimp.com/bladesharpener/")</f>
        <v>http://www.wimp.com/bladesharpener/</v>
      </c>
      <c r="B2365" s="5"/>
      <c r="C2365" s="5"/>
      <c r="D2365" s="5"/>
      <c r="E2365" s="5"/>
      <c r="F2365" s="5"/>
    </row>
    <row r="2366">
      <c r="A2366" s="13" t="str">
        <f>HYPERLINK("http://www.wimp.com/abortedlanding/","http://www.wimp.com/abortedlanding/")</f>
        <v>http://www.wimp.com/abortedlanding/</v>
      </c>
      <c r="B2366" s="5"/>
      <c r="C2366" s="5"/>
      <c r="D2366" s="5"/>
      <c r="E2366" s="5"/>
      <c r="F2366" s="5"/>
    </row>
    <row r="2367">
      <c r="A2367" s="13" t="str">
        <f>HYPERLINK("http://www.wimp.com/moonpimples/","http://www.wimp.com/moonpimples/")</f>
        <v>http://www.wimp.com/moonpimples/</v>
      </c>
      <c r="B2367" s="5"/>
      <c r="C2367" s="5"/>
      <c r="D2367" s="5"/>
      <c r="E2367" s="5"/>
      <c r="F2367" s="5"/>
    </row>
    <row r="2368">
      <c r="A2368" s="13" t="str">
        <f>HYPERLINK("http://www.wimp.com/teacheshow/","http://www.wimp.com/teacheshow/")</f>
        <v>http://www.wimp.com/teacheshow/</v>
      </c>
      <c r="B2368" s="5"/>
      <c r="C2368" s="5"/>
      <c r="D2368" s="5"/>
      <c r="E2368" s="5"/>
      <c r="F2368" s="5"/>
    </row>
    <row r="2369">
      <c r="A2369" s="13" t="str">
        <f>HYPERLINK("http://www.wimp.com/strongpasswords/","http://www.wimp.com/strongpasswords/")</f>
        <v>http://www.wimp.com/strongpasswords/</v>
      </c>
      <c r="B2369" s="5"/>
      <c r="C2369" s="5"/>
      <c r="D2369" s="5"/>
      <c r="E2369" s="5"/>
      <c r="F2369" s="5"/>
    </row>
    <row r="2370">
      <c r="A2370" s="13" t="str">
        <f>HYPERLINK("http://www.wimp.com/rottingfood/","http://www.wimp.com/rottingfood/")</f>
        <v>http://www.wimp.com/rottingfood/</v>
      </c>
      <c r="B2370" s="5"/>
      <c r="C2370" s="5"/>
      <c r="D2370" s="5"/>
      <c r="E2370" s="5"/>
      <c r="F2370" s="5"/>
    </row>
    <row r="2371">
      <c r="A2371" s="13" t="str">
        <f>HYPERLINK("http://www.wimp.com/greatescape/","http://www.wimp.com/greatescape/")</f>
        <v>http://www.wimp.com/greatescape/</v>
      </c>
      <c r="B2371" s="5"/>
      <c r="C2371" s="5"/>
      <c r="D2371" s="5"/>
      <c r="E2371" s="5"/>
      <c r="F2371" s="5"/>
    </row>
    <row r="2372">
      <c r="A2372" s="13" t="str">
        <f>HYPERLINK("http://www.wimp.com/kissparrot/","http://www.wimp.com/kissparrot/")</f>
        <v>http://www.wimp.com/kissparrot/</v>
      </c>
      <c r="B2372" s="5"/>
      <c r="C2372" s="5"/>
      <c r="D2372" s="5"/>
      <c r="E2372" s="5"/>
      <c r="F2372" s="5"/>
    </row>
    <row r="2373">
      <c r="A2373" s="13" t="str">
        <f>HYPERLINK("http://www.wimp.com/flashflood/","http://www.wimp.com/flashflood/")</f>
        <v>http://www.wimp.com/flashflood/</v>
      </c>
      <c r="B2373" s="5"/>
      <c r="C2373" s="5"/>
      <c r="D2373" s="5"/>
      <c r="E2373" s="5"/>
      <c r="F2373" s="5"/>
    </row>
    <row r="2374">
      <c r="A2374" s="13" t="str">
        <f>HYPERLINK("http://www.wimp.com/nothappening/","http://www.wimp.com/nothappening/")</f>
        <v>http://www.wimp.com/nothappening/</v>
      </c>
      <c r="B2374" s="5"/>
      <c r="C2374" s="5"/>
      <c r="D2374" s="5"/>
      <c r="E2374" s="5"/>
      <c r="F2374" s="5"/>
    </row>
    <row r="2375">
      <c r="A2375" s="13" t="str">
        <f>HYPERLINK("http://www.wimp.com/encouragingmessage/","http://www.wimp.com/encouragingmessage/")</f>
        <v>http://www.wimp.com/encouragingmessage/</v>
      </c>
      <c r="B2375" s="5"/>
      <c r="C2375" s="5"/>
      <c r="D2375" s="5"/>
      <c r="E2375" s="5"/>
      <c r="F2375" s="5"/>
    </row>
    <row r="2376">
      <c r="A2376" s="13" t="str">
        <f>HYPERLINK("http://www.wimp.com/ownhome/","http://www.wimp.com/ownhome/")</f>
        <v>http://www.wimp.com/ownhome/</v>
      </c>
      <c r="B2376" s="5"/>
      <c r="C2376" s="5"/>
      <c r="D2376" s="5"/>
      <c r="E2376" s="5"/>
      <c r="F2376" s="5"/>
    </row>
    <row r="2377">
      <c r="A2377" s="13" t="str">
        <f>HYPERLINK("http://www.wimp.com/ultrasoundsurgery/","http://www.wimp.com/ultrasoundsurgery/")</f>
        <v>http://www.wimp.com/ultrasoundsurgery/</v>
      </c>
      <c r="B2377" s="5"/>
      <c r="C2377" s="5"/>
      <c r="D2377" s="5"/>
      <c r="E2377" s="5"/>
      <c r="F2377" s="5"/>
    </row>
    <row r="2378">
      <c r="A2378" s="13" t="str">
        <f>HYPERLINK("http://www.wimp.com/wallflip/","http://www.wimp.com/wallflip/")</f>
        <v>http://www.wimp.com/wallflip/</v>
      </c>
      <c r="B2378" s="5"/>
      <c r="C2378" s="5"/>
      <c r="D2378" s="5"/>
      <c r="E2378" s="5"/>
      <c r="F2378" s="5"/>
    </row>
    <row r="2379">
      <c r="A2379" s="13" t="str">
        <f>HYPERLINK("http://www.wimp.com/chinookhelicopter/","http://www.wimp.com/chinookhelicopter/")</f>
        <v>http://www.wimp.com/chinookhelicopter/</v>
      </c>
      <c r="B2379" s="5"/>
      <c r="C2379" s="5"/>
      <c r="D2379" s="5"/>
      <c r="E2379" s="5"/>
      <c r="F2379" s="5"/>
    </row>
    <row r="2380">
      <c r="A2380" s="13" t="str">
        <f>HYPERLINK("http://www.wimp.com/asiantwist/","http://www.wimp.com/asiantwist/")</f>
        <v>http://www.wimp.com/asiantwist/</v>
      </c>
      <c r="B2380" s="5"/>
      <c r="C2380" s="5"/>
      <c r="D2380" s="5"/>
      <c r="E2380" s="5"/>
      <c r="F2380" s="5"/>
    </row>
    <row r="2381">
      <c r="A2381" s="13" t="str">
        <f>HYPERLINK("http://www.wimp.com/flyingmower/","http://www.wimp.com/flyingmower/")</f>
        <v>http://www.wimp.com/flyingmower/</v>
      </c>
      <c r="B2381" s="5"/>
      <c r="C2381" s="5"/>
      <c r="D2381" s="5"/>
      <c r="E2381" s="5"/>
      <c r="F2381" s="5"/>
    </row>
    <row r="2382">
      <c r="A2382" s="13" t="str">
        <f>HYPERLINK("http://www.wimp.com/freakycat/","http://www.wimp.com/freakycat/")</f>
        <v>http://www.wimp.com/freakycat/</v>
      </c>
      <c r="B2382" s="5"/>
      <c r="C2382" s="5"/>
      <c r="D2382" s="5"/>
      <c r="E2382" s="5"/>
      <c r="F2382" s="5"/>
    </row>
    <row r="2383">
      <c r="A2383" s="13" t="str">
        <f>HYPERLINK("http://www.wimp.com/azizansari/","http://www.wimp.com/azizansari/")</f>
        <v>http://www.wimp.com/azizansari/</v>
      </c>
      <c r="B2383" s="5"/>
      <c r="C2383" s="5"/>
      <c r="D2383" s="5"/>
      <c r="E2383" s="5"/>
      <c r="F2383" s="5"/>
    </row>
    <row r="2384">
      <c r="A2384" s="13" t="str">
        <f>HYPERLINK("http://www.wimp.com/differentlanguages/","http://www.wimp.com/differentlanguages/")</f>
        <v>http://www.wimp.com/differentlanguages/</v>
      </c>
      <c r="B2384" s="5"/>
      <c r="C2384" s="5"/>
      <c r="D2384" s="5"/>
      <c r="E2384" s="5"/>
      <c r="F2384" s="5"/>
    </row>
    <row r="2385">
      <c r="A2385" s="13" t="str">
        <f>HYPERLINK("http://www.wimp.com/todayshow/","http://www.wimp.com/todayshow/")</f>
        <v>http://www.wimp.com/todayshow/</v>
      </c>
      <c r="B2385" s="5"/>
      <c r="C2385" s="5"/>
      <c r="D2385" s="5"/>
      <c r="E2385" s="5"/>
      <c r="F2385" s="5"/>
    </row>
    <row r="2386">
      <c r="A2386" s="13" t="str">
        <f>HYPERLINK("http://www.wimp.com/dearcanada/","http://www.wimp.com/dearcanada/")</f>
        <v>http://www.wimp.com/dearcanada/</v>
      </c>
      <c r="B2386" s="5"/>
      <c r="C2386" s="5"/>
      <c r="D2386" s="5"/>
      <c r="E2386" s="5"/>
      <c r="F2386" s="5"/>
    </row>
    <row r="2387">
      <c r="A2387" s="13" t="str">
        <f>HYPERLINK("http://www.wimp.com/musicaltesla/","http://www.wimp.com/musicaltesla/")</f>
        <v>http://www.wimp.com/musicaltesla/</v>
      </c>
      <c r="B2387" s="5"/>
      <c r="C2387" s="5"/>
      <c r="D2387" s="5"/>
      <c r="E2387" s="5"/>
      <c r="F2387" s="5"/>
    </row>
    <row r="2388">
      <c r="A2388" s="13" t="str">
        <f>HYPERLINK("http://www.wimp.com/dogsshake/","http://www.wimp.com/dogsshake/")</f>
        <v>http://www.wimp.com/dogsshake/</v>
      </c>
      <c r="B2388" s="5"/>
      <c r="C2388" s="5"/>
      <c r="D2388" s="5"/>
      <c r="E2388" s="5"/>
      <c r="F2388" s="5"/>
    </row>
    <row r="2389">
      <c r="A2389" s="13" t="str">
        <f>HYPERLINK("http://www.wimp.com/astronauthammer/","http://www.wimp.com/astronauthammer/")</f>
        <v>http://www.wimp.com/astronauthammer/</v>
      </c>
      <c r="B2389" s="5"/>
      <c r="C2389" s="5"/>
      <c r="D2389" s="5"/>
      <c r="E2389" s="5"/>
      <c r="F2389" s="5"/>
    </row>
    <row r="2390">
      <c r="A2390" s="13" t="str">
        <f>HYPERLINK("http://www.wimp.com/shedtear/","http://www.wimp.com/shedtear/")</f>
        <v>http://www.wimp.com/shedtear/</v>
      </c>
      <c r="B2390" s="5"/>
      <c r="C2390" s="5"/>
      <c r="D2390" s="5"/>
      <c r="E2390" s="5"/>
      <c r="F2390" s="5"/>
    </row>
    <row r="2391">
      <c r="A2391" s="13" t="str">
        <f>HYPERLINK("http://www.wimp.com/babytired/","http://www.wimp.com/babytired/")</f>
        <v>http://www.wimp.com/babytired/</v>
      </c>
      <c r="B2391" s="5"/>
      <c r="C2391" s="5"/>
      <c r="D2391" s="5"/>
      <c r="E2391" s="5"/>
      <c r="F2391" s="5"/>
    </row>
    <row r="2392">
      <c r="A2392" s="13" t="str">
        <f>HYPERLINK("http://www.wimp.com/antslifeboat/","http://www.wimp.com/antslifeboat/")</f>
        <v>http://www.wimp.com/antslifeboat/</v>
      </c>
      <c r="B2392" s="5"/>
      <c r="C2392" s="5"/>
      <c r="D2392" s="5"/>
      <c r="E2392" s="5"/>
      <c r="F2392" s="5"/>
    </row>
    <row r="2393">
      <c r="A2393" s="13" t="str">
        <f>HYPERLINK("http://www.wimp.com/choponion/","http://www.wimp.com/choponion/")</f>
        <v>http://www.wimp.com/choponion/</v>
      </c>
      <c r="B2393" s="5"/>
      <c r="C2393" s="5"/>
      <c r="D2393" s="5"/>
      <c r="E2393" s="5"/>
      <c r="F2393" s="5"/>
    </row>
    <row r="2394">
      <c r="A2394" s="13" t="str">
        <f>HYPERLINK("http://www.wimp.com/doanything/","http://www.wimp.com/doanything/")</f>
        <v>http://www.wimp.com/doanything/</v>
      </c>
      <c r="B2394" s="5"/>
      <c r="C2394" s="5"/>
      <c r="D2394" s="5"/>
      <c r="E2394" s="5"/>
      <c r="F2394" s="5"/>
    </row>
    <row r="2395">
      <c r="A2395" s="13" t="str">
        <f>HYPERLINK("http://www.wimp.com/staticycat/","http://www.wimp.com/staticycat/")</f>
        <v>http://www.wimp.com/staticycat/</v>
      </c>
      <c r="B2395" s="5"/>
      <c r="C2395" s="5"/>
      <c r="D2395" s="5"/>
      <c r="E2395" s="5"/>
      <c r="F2395" s="5"/>
    </row>
    <row r="2396">
      <c r="A2396" s="13" t="str">
        <f>HYPERLINK("http://www.wimp.com/invisiblebump/","http://www.wimp.com/invisiblebump/")</f>
        <v>http://www.wimp.com/invisiblebump/</v>
      </c>
      <c r="B2396" s="5"/>
      <c r="C2396" s="5"/>
      <c r="D2396" s="5"/>
      <c r="E2396" s="5"/>
      <c r="F2396" s="5"/>
    </row>
    <row r="2397">
      <c r="A2397" s="13" t="str">
        <f>HYPERLINK("http://www.wimp.com/walkingproblem/","http://www.wimp.com/walkingproblem/")</f>
        <v>http://www.wimp.com/walkingproblem/</v>
      </c>
      <c r="B2397" s="5"/>
      <c r="C2397" s="5"/>
      <c r="D2397" s="5"/>
      <c r="E2397" s="5"/>
      <c r="F2397" s="5"/>
    </row>
    <row r="2398">
      <c r="A2398" s="13" t="str">
        <f>HYPERLINK("http://www.wimp.com/singscollaboration/","http://www.wimp.com/singscollaboration/")</f>
        <v>http://www.wimp.com/singscollaboration/</v>
      </c>
      <c r="B2398" s="5"/>
      <c r="C2398" s="5"/>
      <c r="D2398" s="5"/>
      <c r="E2398" s="5"/>
      <c r="F2398" s="5"/>
    </row>
    <row r="2399">
      <c r="A2399" s="13" t="str">
        <f>HYPERLINK("http://www.wimp.com/howencryption/","http://www.wimp.com/howencryption/")</f>
        <v>http://www.wimp.com/howencryption/</v>
      </c>
      <c r="B2399" s="5"/>
      <c r="C2399" s="5"/>
      <c r="D2399" s="5"/>
      <c r="E2399" s="5"/>
      <c r="F2399" s="5"/>
    </row>
    <row r="2400">
      <c r="A2400" s="13" t="str">
        <f>HYPERLINK("http://www.wimp.com/deadliesthamburger/","http://www.wimp.com/deadliesthamburger/")</f>
        <v>http://www.wimp.com/deadliesthamburger/</v>
      </c>
      <c r="B2400" s="5"/>
      <c r="C2400" s="5"/>
      <c r="D2400" s="5"/>
      <c r="E2400" s="5"/>
      <c r="F2400" s="5"/>
    </row>
    <row r="2401">
      <c r="A2401" s="13" t="str">
        <f>HYPERLINK("http://www.wimp.com/mousekitty/","http://www.wimp.com/mousekitty/")</f>
        <v>http://www.wimp.com/mousekitty/</v>
      </c>
      <c r="B2401" s="5"/>
      <c r="C2401" s="5"/>
      <c r="D2401" s="5"/>
      <c r="E2401" s="5"/>
      <c r="F2401" s="5"/>
    </row>
    <row r="2402">
      <c r="A2402" s="13" t="str">
        <f>HYPERLINK("http://www.wimp.com/whatlove/","http://www.wimp.com/whatlove/")</f>
        <v>http://www.wimp.com/whatlove/</v>
      </c>
      <c r="B2402" s="5"/>
      <c r="C2402" s="5"/>
      <c r="D2402" s="5"/>
      <c r="E2402" s="5"/>
      <c r="F2402" s="5"/>
    </row>
    <row r="2403">
      <c r="A2403" s="13" t="str">
        <f>HYPERLINK("http://www.wimp.com/barcelonafootage/","http://www.wimp.com/barcelonafootage/")</f>
        <v>http://www.wimp.com/barcelonafootage/</v>
      </c>
      <c r="B2403" s="5"/>
      <c r="C2403" s="5"/>
      <c r="D2403" s="5"/>
      <c r="E2403" s="5"/>
      <c r="F2403" s="5"/>
    </row>
    <row r="2404">
      <c r="A2404" s="13" t="str">
        <f>HYPERLINK("http://www.wimp.com/flyingrays/","http://www.wimp.com/flyingrays/")</f>
        <v>http://www.wimp.com/flyingrays/</v>
      </c>
      <c r="B2404" s="5"/>
      <c r="C2404" s="5"/>
      <c r="D2404" s="5"/>
      <c r="E2404" s="5"/>
      <c r="F2404" s="5"/>
    </row>
    <row r="2405">
      <c r="A2405" s="13" t="str">
        <f>HYPERLINK("http://www.wimp.com/justinbieber/","http://www.wimp.com/justinbieber/")</f>
        <v>http://www.wimp.com/justinbieber/</v>
      </c>
      <c r="B2405" s="5"/>
      <c r="C2405" s="5"/>
      <c r="D2405" s="5"/>
      <c r="E2405" s="5"/>
      <c r="F2405" s="5"/>
    </row>
    <row r="2406">
      <c r="A2406" s="13" t="str">
        <f>HYPERLINK("http://www.wimp.com/cockpitview/","http://www.wimp.com/cockpitview/")</f>
        <v>http://www.wimp.com/cockpitview/</v>
      </c>
      <c r="B2406" s="5"/>
      <c r="C2406" s="5"/>
      <c r="D2406" s="5"/>
      <c r="E2406" s="5"/>
      <c r="F2406" s="5"/>
    </row>
    <row r="2407">
      <c r="A2407" s="13" t="str">
        <f>HYPERLINK("http://www.wimp.com/elevatorprank/","http://www.wimp.com/elevatorprank/")</f>
        <v>http://www.wimp.com/elevatorprank/</v>
      </c>
      <c r="B2407" s="5"/>
      <c r="C2407" s="5"/>
      <c r="D2407" s="5"/>
      <c r="E2407" s="5"/>
      <c r="F2407" s="5"/>
    </row>
    <row r="2408">
      <c r="A2408" s="13" t="str">
        <f>HYPERLINK("http://www.wimp.com/progolfers/","http://www.wimp.com/progolfers/")</f>
        <v>http://www.wimp.com/progolfers/</v>
      </c>
      <c r="B2408" s="5"/>
      <c r="C2408" s="5"/>
      <c r="D2408" s="5"/>
      <c r="E2408" s="5"/>
      <c r="F2408" s="5"/>
    </row>
    <row r="2409">
      <c r="A2409" s="13" t="str">
        <f>HYPERLINK("http://www.wimp.com/throwsboomerang/","http://www.wimp.com/throwsboomerang/")</f>
        <v>http://www.wimp.com/throwsboomerang/</v>
      </c>
      <c r="B2409" s="5"/>
      <c r="C2409" s="5"/>
      <c r="D2409" s="5"/>
      <c r="E2409" s="5"/>
      <c r="F2409" s="5"/>
    </row>
    <row r="2410">
      <c r="A2410" s="13" t="str">
        <f>HYPERLINK("http://www.wimp.com/simpletrumpet/","http://www.wimp.com/simpletrumpet/")</f>
        <v>http://www.wimp.com/simpletrumpet/</v>
      </c>
      <c r="B2410" s="5"/>
      <c r="C2410" s="5"/>
      <c r="D2410" s="5"/>
      <c r="E2410" s="5"/>
      <c r="F2410" s="5"/>
    </row>
    <row r="2411">
      <c r="A2411" s="13" t="str">
        <f>HYPERLINK("http://www.wimp.com/thoughtexperiments/","http://www.wimp.com/thoughtexperiments/")</f>
        <v>http://www.wimp.com/thoughtexperiments/</v>
      </c>
      <c r="B2411" s="5"/>
      <c r="C2411" s="5"/>
      <c r="D2411" s="5"/>
      <c r="E2411" s="5"/>
      <c r="F2411" s="5"/>
    </row>
    <row r="2412">
      <c r="A2412" s="13" t="str">
        <f>HYPERLINK("http://www.wimp.com/perfectponytail/","http://www.wimp.com/perfectponytail/")</f>
        <v>http://www.wimp.com/perfectponytail/</v>
      </c>
      <c r="B2412" s="5"/>
      <c r="C2412" s="5"/>
      <c r="D2412" s="5"/>
      <c r="E2412" s="5"/>
      <c r="F2412" s="5"/>
    </row>
    <row r="2413">
      <c r="A2413" s="13" t="str">
        <f>HYPERLINK("http://www.wimp.com/scientificdiscoveries/","http://www.wimp.com/scientificdiscoveries/")</f>
        <v>http://www.wimp.com/scientificdiscoveries/</v>
      </c>
      <c r="B2413" s="5"/>
      <c r="C2413" s="5"/>
      <c r="D2413" s="5"/>
      <c r="E2413" s="5"/>
      <c r="F2413" s="5"/>
    </row>
    <row r="2414">
      <c r="A2414" s="13" t="str">
        <f>HYPERLINK("http://www.wimp.com/boeingpaint/","http://www.wimp.com/boeingpaint/")</f>
        <v>http://www.wimp.com/boeingpaint/</v>
      </c>
      <c r="B2414" s="5"/>
      <c r="C2414" s="5"/>
      <c r="D2414" s="5"/>
      <c r="E2414" s="5"/>
      <c r="F2414" s="5"/>
    </row>
    <row r="2415">
      <c r="A2415" s="13" t="str">
        <f>HYPERLINK("http://www.wimp.com/withoutrope/","http://www.wimp.com/withoutrope/")</f>
        <v>http://www.wimp.com/withoutrope/</v>
      </c>
      <c r="B2415" s="5"/>
      <c r="C2415" s="5"/>
      <c r="D2415" s="5"/>
      <c r="E2415" s="5"/>
      <c r="F2415" s="5"/>
    </row>
    <row r="2416">
      <c r="A2416" s="13" t="str">
        <f>HYPERLINK("http://www.wimp.com/impressivebike/","http://www.wimp.com/impressivebike/")</f>
        <v>http://www.wimp.com/impressivebike/</v>
      </c>
      <c r="B2416" s="5"/>
      <c r="C2416" s="5"/>
      <c r="D2416" s="5"/>
      <c r="E2416" s="5"/>
      <c r="F2416" s="5"/>
    </row>
    <row r="2417">
      <c r="A2417" s="13" t="str">
        <f>HYPERLINK("http://www.wimp.com/steffigraf/","http://www.wimp.com/steffigraf/")</f>
        <v>http://www.wimp.com/steffigraf/</v>
      </c>
      <c r="B2417" s="5"/>
      <c r="C2417" s="5"/>
      <c r="D2417" s="5"/>
      <c r="E2417" s="5"/>
      <c r="F2417" s="5"/>
    </row>
    <row r="2418">
      <c r="A2418" s="13" t="str">
        <f>HYPERLINK("http://www.wimp.com/stopovereating/","http://www.wimp.com/stopovereating/")</f>
        <v>http://www.wimp.com/stopovereating/</v>
      </c>
      <c r="B2418" s="5"/>
      <c r="C2418" s="5"/>
      <c r="D2418" s="5"/>
      <c r="E2418" s="5"/>
      <c r="F2418" s="5"/>
    </row>
    <row r="2419">
      <c r="A2419" s="13" t="str">
        <f>HYPERLINK("http://www.wimp.com/lightscamera/","http://www.wimp.com/lightscamera/")</f>
        <v>http://www.wimp.com/lightscamera/</v>
      </c>
      <c r="B2419" s="5"/>
      <c r="C2419" s="5"/>
      <c r="D2419" s="5"/>
      <c r="E2419" s="5"/>
      <c r="F2419" s="5"/>
    </row>
    <row r="2420">
      <c r="A2420" s="13" t="str">
        <f>HYPERLINK("http://www.wimp.com/differentialgear/","http://www.wimp.com/differentialgear/")</f>
        <v>http://www.wimp.com/differentialgear/</v>
      </c>
      <c r="B2420" s="5"/>
      <c r="C2420" s="5"/>
      <c r="D2420" s="5"/>
      <c r="E2420" s="5"/>
      <c r="F2420" s="5"/>
    </row>
    <row r="2421">
      <c r="A2421" s="13" t="str">
        <f>HYPERLINK("http://www.wimp.com/steadicamshot/","http://www.wimp.com/steadicamshot/")</f>
        <v>http://www.wimp.com/steadicamshot/</v>
      </c>
      <c r="B2421" s="5"/>
      <c r="C2421" s="5"/>
      <c r="D2421" s="5"/>
      <c r="E2421" s="5"/>
      <c r="F2421" s="5"/>
    </row>
    <row r="2422">
      <c r="A2422" s="13" t="str">
        <f>HYPERLINK("http://www.wimp.com/adoptedbunnies/","http://www.wimp.com/adoptedbunnies/")</f>
        <v>http://www.wimp.com/adoptedbunnies/</v>
      </c>
      <c r="B2422" s="5"/>
      <c r="C2422" s="5"/>
      <c r="D2422" s="5"/>
      <c r="E2422" s="5"/>
      <c r="F2422" s="5"/>
    </row>
    <row r="2423">
      <c r="A2423" s="13" t="str">
        <f>HYPERLINK("http://www.wimp.com/engineerheart/","http://www.wimp.com/engineerheart/")</f>
        <v>http://www.wimp.com/engineerheart/</v>
      </c>
      <c r="B2423" s="5"/>
      <c r="C2423" s="5"/>
      <c r="D2423" s="5"/>
      <c r="E2423" s="5"/>
      <c r="F2423" s="5"/>
    </row>
    <row r="2424">
      <c r="A2424" s="13" t="str">
        <f>HYPERLINK("http://www.wimp.com/girlskaters/","http://www.wimp.com/girlskaters/")</f>
        <v>http://www.wimp.com/girlskaters/</v>
      </c>
      <c r="B2424" s="5"/>
      <c r="C2424" s="5"/>
      <c r="D2424" s="5"/>
      <c r="E2424" s="5"/>
      <c r="F2424" s="5"/>
    </row>
    <row r="2425">
      <c r="A2425" s="13" t="str">
        <f>HYPERLINK("http://www.wimp.com/kidmath/","http://www.wimp.com/kidmath/")</f>
        <v>http://www.wimp.com/kidmath/</v>
      </c>
      <c r="B2425" s="5"/>
      <c r="C2425" s="5"/>
      <c r="D2425" s="5"/>
      <c r="E2425" s="5"/>
      <c r="F2425" s="5"/>
    </row>
    <row r="2426">
      <c r="A2426" s="13" t="str">
        <f>HYPERLINK("http://www.wimp.com/inceptionconstructed/","http://www.wimp.com/inceptionconstructed/")</f>
        <v>http://www.wimp.com/inceptionconstructed/</v>
      </c>
      <c r="B2426" s="5"/>
      <c r="C2426" s="5"/>
      <c r="D2426" s="5"/>
      <c r="E2426" s="5"/>
      <c r="F2426" s="5"/>
    </row>
    <row r="2427">
      <c r="A2427" s="13" t="str">
        <f>HYPERLINK("http://www.wimp.com/dancingtarantula/","http://www.wimp.com/dancingtarantula/")</f>
        <v>http://www.wimp.com/dancingtarantula/</v>
      </c>
      <c r="B2427" s="5"/>
      <c r="C2427" s="5"/>
      <c r="D2427" s="5"/>
      <c r="E2427" s="5"/>
      <c r="F2427" s="5"/>
    </row>
    <row r="2428">
      <c r="A2428" s="13" t="str">
        <f>HYPERLINK("http://www.wimp.com/waterpetition/","http://www.wimp.com/waterpetition/")</f>
        <v>http://www.wimp.com/waterpetition/</v>
      </c>
      <c r="B2428" s="5"/>
      <c r="C2428" s="5"/>
      <c r="D2428" s="5"/>
      <c r="E2428" s="5"/>
      <c r="F2428" s="5"/>
    </row>
    <row r="2429">
      <c r="A2429" s="13" t="str">
        <f>HYPERLINK("http://www.wimp.com/drummerdrummer/","http://www.wimp.com/drummerdrummer/")</f>
        <v>http://www.wimp.com/drummerdrummer/</v>
      </c>
      <c r="B2429" s="5"/>
      <c r="C2429" s="5"/>
      <c r="D2429" s="5"/>
      <c r="E2429" s="5"/>
      <c r="F2429" s="5"/>
    </row>
    <row r="2430">
      <c r="A2430" s="13" t="str">
        <f>HYPERLINK("http://www.wimp.com/bestcribs/","http://www.wimp.com/bestcribs/")</f>
        <v>http://www.wimp.com/bestcribs/</v>
      </c>
      <c r="B2430" s="5"/>
      <c r="C2430" s="5"/>
      <c r="D2430" s="5"/>
      <c r="E2430" s="5"/>
      <c r="F2430" s="5"/>
    </row>
    <row r="2431">
      <c r="A2431" s="13" t="str">
        <f>HYPERLINK("http://www.wimp.com/highdiving/","http://www.wimp.com/highdiving/")</f>
        <v>http://www.wimp.com/highdiving/</v>
      </c>
      <c r="B2431" s="5"/>
      <c r="C2431" s="5"/>
      <c r="D2431" s="5"/>
      <c r="E2431" s="5"/>
      <c r="F2431" s="5"/>
    </row>
    <row r="2432">
      <c r="A2432" s="13" t="str">
        <f>HYPERLINK("http://www.wimp.com/catforgot/","http://www.wimp.com/catforgot/")</f>
        <v>http://www.wimp.com/catforgot/</v>
      </c>
      <c r="B2432" s="5"/>
      <c r="C2432" s="5"/>
      <c r="D2432" s="5"/>
      <c r="E2432" s="5"/>
      <c r="F2432" s="5"/>
    </row>
    <row r="2433">
      <c r="A2433" s="13" t="str">
        <f>HYPERLINK("http://www.wimp.com/alligatorwatermelon/","http://www.wimp.com/alligatorwatermelon/")</f>
        <v>http://www.wimp.com/alligatorwatermelon/</v>
      </c>
      <c r="B2433" s="5"/>
      <c r="C2433" s="5"/>
      <c r="D2433" s="5"/>
      <c r="E2433" s="5"/>
      <c r="F2433" s="5"/>
    </row>
    <row r="2434">
      <c r="A2434" s="13" t="str">
        <f>HYPERLINK("http://www.wimp.com/mistymountains/","http://www.wimp.com/mistymountains/")</f>
        <v>http://www.wimp.com/mistymountains/</v>
      </c>
      <c r="B2434" s="5"/>
      <c r="C2434" s="5"/>
      <c r="D2434" s="5"/>
      <c r="E2434" s="5"/>
      <c r="F2434" s="5"/>
    </row>
    <row r="2435">
      <c r="A2435" s="13" t="str">
        <f>HYPERLINK("http://www.wimp.com/windrobot/","http://www.wimp.com/windrobot/")</f>
        <v>http://www.wimp.com/windrobot/</v>
      </c>
      <c r="B2435" s="5"/>
      <c r="C2435" s="5"/>
      <c r="D2435" s="5"/>
      <c r="E2435" s="5"/>
      <c r="F2435" s="5"/>
    </row>
    <row r="2436">
      <c r="A2436" s="13" t="str">
        <f>HYPERLINK("http://www.wimp.com/rocketscientist/","http://www.wimp.com/rocketscientist/")</f>
        <v>http://www.wimp.com/rocketscientist/</v>
      </c>
      <c r="B2436" s="5"/>
      <c r="C2436" s="5"/>
      <c r="D2436" s="5"/>
      <c r="E2436" s="5"/>
      <c r="F2436" s="5"/>
    </row>
    <row r="2437">
      <c r="A2437" s="13" t="str">
        <f>HYPERLINK("http://www.wimp.com/jumptransfer/","http://www.wimp.com/jumptransfer/")</f>
        <v>http://www.wimp.com/jumptransfer/</v>
      </c>
      <c r="B2437" s="5"/>
      <c r="C2437" s="5"/>
      <c r="D2437" s="5"/>
      <c r="E2437" s="5"/>
      <c r="F2437" s="5"/>
    </row>
    <row r="2438">
      <c r="A2438" s="13" t="str">
        <f>HYPERLINK("http://www.wimp.com/practicedrills/","http://www.wimp.com/practicedrills/")</f>
        <v>http://www.wimp.com/practicedrills/</v>
      </c>
      <c r="B2438" s="5"/>
      <c r="C2438" s="5"/>
      <c r="D2438" s="5"/>
      <c r="E2438" s="5"/>
      <c r="F2438" s="5"/>
    </row>
    <row r="2439">
      <c r="A2439" s="13" t="str">
        <f>HYPERLINK("http://www.wimp.com/mindreader/","http://www.wimp.com/mindreader/")</f>
        <v>http://www.wimp.com/mindreader/</v>
      </c>
      <c r="B2439" s="5"/>
      <c r="C2439" s="5"/>
      <c r="D2439" s="5"/>
      <c r="E2439" s="5"/>
      <c r="F2439" s="5"/>
    </row>
    <row r="2440">
      <c r="A2440" s="13" t="str">
        <f>HYPERLINK("http://www.wimp.com/antcolony/","http://www.wimp.com/antcolony/")</f>
        <v>http://www.wimp.com/antcolony/</v>
      </c>
      <c r="B2440" s="5"/>
      <c r="C2440" s="5"/>
      <c r="D2440" s="5"/>
      <c r="E2440" s="5"/>
      <c r="F2440" s="5"/>
    </row>
    <row r="2441">
      <c r="A2441" s="13" t="str">
        <f>HYPERLINK("http://www.wimp.com/tomatosauce/","http://www.wimp.com/tomatosauce/")</f>
        <v>http://www.wimp.com/tomatosauce/</v>
      </c>
      <c r="B2441" s="5"/>
      <c r="C2441" s="5"/>
      <c r="D2441" s="5"/>
      <c r="E2441" s="5"/>
      <c r="F2441" s="5"/>
    </row>
    <row r="2442">
      <c r="A2442" s="13" t="str">
        <f>HYPERLINK("http://www.wimp.com/controlleddemolition/","http://www.wimp.com/controlleddemolition/")</f>
        <v>http://www.wimp.com/controlleddemolition/</v>
      </c>
      <c r="B2442" s="5"/>
      <c r="C2442" s="5"/>
      <c r="D2442" s="5"/>
      <c r="E2442" s="5"/>
      <c r="F2442" s="5"/>
    </row>
    <row r="2443">
      <c r="A2443" s="13" t="str">
        <f>HYPERLINK("http://www.wimp.com/happiestdj/","http://www.wimp.com/happiestdj/")</f>
        <v>http://www.wimp.com/happiestdj/</v>
      </c>
      <c r="B2443" s="5"/>
      <c r="C2443" s="5"/>
      <c r="D2443" s="5"/>
      <c r="E2443" s="5"/>
      <c r="F2443" s="5"/>
    </row>
    <row r="2444">
      <c r="A2444" s="13" t="str">
        <f>HYPERLINK("http://www.wimp.com/goatyelling/","http://www.wimp.com/goatyelling/")</f>
        <v>http://www.wimp.com/goatyelling/</v>
      </c>
      <c r="B2444" s="5"/>
      <c r="C2444" s="5"/>
      <c r="D2444" s="5"/>
      <c r="E2444" s="5"/>
      <c r="F2444" s="5"/>
    </row>
    <row r="2445">
      <c r="A2445" s="13" t="str">
        <f>HYPERLINK("http://www.wimp.com/adoptdogs/","http://www.wimp.com/adoptdogs/")</f>
        <v>http://www.wimp.com/adoptdogs/</v>
      </c>
      <c r="B2445" s="5"/>
      <c r="C2445" s="5"/>
      <c r="D2445" s="5"/>
      <c r="E2445" s="5"/>
      <c r="F2445" s="5"/>
    </row>
    <row r="2446">
      <c r="A2446" s="13" t="str">
        <f>HYPERLINK("http://www.wimp.com/barbershopshow/","http://www.wimp.com/barbershopshow/")</f>
        <v>http://www.wimp.com/barbershopshow/</v>
      </c>
      <c r="B2446" s="5"/>
      <c r="C2446" s="5"/>
      <c r="D2446" s="5"/>
      <c r="E2446" s="5"/>
      <c r="F2446" s="5"/>
    </row>
    <row r="2447">
      <c r="A2447" s="13" t="str">
        <f>HYPERLINK("http://www.wimp.com/controlleddemolition/","http://www.wimp.com/controlleddemolition/")</f>
        <v>http://www.wimp.com/controlleddemolition/</v>
      </c>
      <c r="B2447" s="5"/>
      <c r="C2447" s="5"/>
      <c r="D2447" s="5"/>
      <c r="E2447" s="5"/>
      <c r="F2447" s="5"/>
    </row>
    <row r="2448">
      <c r="A2448" s="13" t="str">
        <f>HYPERLINK("http://www.wimp.com/happiestdj/","http://www.wimp.com/happiestdj/")</f>
        <v>http://www.wimp.com/happiestdj/</v>
      </c>
      <c r="B2448" s="5"/>
      <c r="C2448" s="5"/>
      <c r="D2448" s="5"/>
      <c r="E2448" s="5"/>
      <c r="F2448" s="5"/>
    </row>
    <row r="2449">
      <c r="A2449" s="13" t="str">
        <f>HYPERLINK("http://www.wimp.com/traffictheory/","http://www.wimp.com/traffictheory/")</f>
        <v>http://www.wimp.com/traffictheory/</v>
      </c>
      <c r="B2449" s="5"/>
      <c r="C2449" s="5"/>
      <c r="D2449" s="5"/>
      <c r="E2449" s="5"/>
      <c r="F2449" s="5"/>
    </row>
    <row r="2450">
      <c r="A2450" s="13" t="str">
        <f>HYPERLINK("http://www.wimp.com/goatyelling/","http://www.wimp.com/goatyelling/")</f>
        <v>http://www.wimp.com/goatyelling/</v>
      </c>
      <c r="B2450" s="5"/>
      <c r="C2450" s="5"/>
      <c r="D2450" s="5"/>
      <c r="E2450" s="5"/>
      <c r="F2450" s="5"/>
    </row>
    <row r="2451">
      <c r="A2451" s="13" t="str">
        <f>HYPERLINK("http://www.wimp.com/adoptdogs/","http://www.wimp.com/adoptdogs/")</f>
        <v>http://www.wimp.com/adoptdogs/</v>
      </c>
      <c r="B2451" s="5"/>
      <c r="C2451" s="5"/>
      <c r="D2451" s="5"/>
      <c r="E2451" s="5"/>
      <c r="F2451" s="5"/>
    </row>
    <row r="2452">
      <c r="A2452" s="13" t="str">
        <f>HYPERLINK("http://www.wimp.com/atlantismission/","http://www.wimp.com/atlantismission/")</f>
        <v>http://www.wimp.com/atlantismission/</v>
      </c>
      <c r="B2452" s="5"/>
      <c r="C2452" s="5"/>
      <c r="D2452" s="5"/>
      <c r="E2452" s="5"/>
      <c r="F2452" s="5"/>
    </row>
    <row r="2453">
      <c r="A2453" s="13" t="str">
        <f>HYPERLINK("http://www.wimp.com/rocketbooster/","http://www.wimp.com/rocketbooster/")</f>
        <v>http://www.wimp.com/rocketbooster/</v>
      </c>
      <c r="B2453" s="5"/>
      <c r="C2453" s="5"/>
      <c r="D2453" s="5"/>
      <c r="E2453" s="5"/>
      <c r="F2453" s="5"/>
    </row>
    <row r="2454">
      <c r="A2454" s="13" t="str">
        <f>HYPERLINK("http://www.wimp.com/directorsfilm/","http://www.wimp.com/directorsfilm/")</f>
        <v>http://www.wimp.com/directorsfilm/</v>
      </c>
      <c r="B2454" s="5"/>
      <c r="C2454" s="5"/>
      <c r="D2454" s="5"/>
      <c r="E2454" s="5"/>
      <c r="F2454" s="5"/>
    </row>
    <row r="2455">
      <c r="A2455" s="13" t="str">
        <f>HYPERLINK("http://www.wimp.com/superselfie/","http://www.wimp.com/superselfie/")</f>
        <v>http://www.wimp.com/superselfie/</v>
      </c>
      <c r="B2455" s="5"/>
      <c r="C2455" s="5"/>
      <c r="D2455" s="5"/>
      <c r="E2455" s="5"/>
      <c r="F2455" s="5"/>
    </row>
    <row r="2456">
      <c r="A2456" s="13" t="str">
        <f>HYPERLINK("http://www.wimp.com/surfsstairs/","http://www.wimp.com/surfsstairs/")</f>
        <v>http://www.wimp.com/surfsstairs/</v>
      </c>
      <c r="B2456" s="5"/>
      <c r="C2456" s="5"/>
      <c r="D2456" s="5"/>
      <c r="E2456" s="5"/>
      <c r="F2456" s="5"/>
    </row>
    <row r="2457">
      <c r="A2457" s="13" t="str">
        <f>HYPERLINK("http://www.wimp.com/bicyclejump/","http://www.wimp.com/bicyclejump/")</f>
        <v>http://www.wimp.com/bicyclejump/</v>
      </c>
      <c r="B2457" s="5"/>
      <c r="C2457" s="5"/>
      <c r="D2457" s="5"/>
      <c r="E2457" s="5"/>
      <c r="F2457" s="5"/>
    </row>
    <row r="2458">
      <c r="A2458" s="13" t="str">
        <f>HYPERLINK("http://www.wimp.com/earthtimelapse/","http://www.wimp.com/earthtimelapse/")</f>
        <v>http://www.wimp.com/earthtimelapse/</v>
      </c>
      <c r="B2458" s="5"/>
      <c r="C2458" s="5"/>
      <c r="D2458" s="5"/>
      <c r="E2458" s="5"/>
      <c r="F2458" s="5"/>
    </row>
    <row r="2459">
      <c r="A2459" s="13" t="str">
        <f>HYPERLINK("http://www.wimp.com/baffledphone/","http://www.wimp.com/baffledphone/")</f>
        <v>http://www.wimp.com/baffledphone/</v>
      </c>
      <c r="B2459" s="5"/>
      <c r="C2459" s="5"/>
      <c r="D2459" s="5"/>
      <c r="E2459" s="5"/>
      <c r="F2459" s="5"/>
    </row>
    <row r="2460">
      <c r="A2460" s="13" t="str">
        <f>HYPERLINK("http://www.wimp.com/informationoverload/","http://www.wimp.com/informationoverload/")</f>
        <v>http://www.wimp.com/informationoverload/</v>
      </c>
      <c r="B2460" s="5"/>
      <c r="C2460" s="5"/>
      <c r="D2460" s="5"/>
      <c r="E2460" s="5"/>
      <c r="F2460" s="5"/>
    </row>
    <row r="2461">
      <c r="A2461" s="13" t="str">
        <f>HYPERLINK("http://www.wimp.com/spinball/","http://www.wimp.com/spinball/")</f>
        <v>http://www.wimp.com/spinball/</v>
      </c>
      <c r="B2461" s="5"/>
      <c r="C2461" s="5"/>
      <c r="D2461" s="5"/>
      <c r="E2461" s="5"/>
      <c r="F2461" s="5"/>
    </row>
    <row r="2462">
      <c r="A2462" s="13" t="str">
        <f>HYPERLINK("http://www.wimp.com/percussioncover/","http://www.wimp.com/percussioncover/")</f>
        <v>http://www.wimp.com/percussioncover/</v>
      </c>
      <c r="B2462" s="5"/>
      <c r="C2462" s="5"/>
      <c r="D2462" s="5"/>
      <c r="E2462" s="5"/>
      <c r="F2462" s="5"/>
    </row>
    <row r="2463">
      <c r="A2463" s="13" t="str">
        <f>HYPERLINK("http://www.wimp.com/camerashake/","http://www.wimp.com/camerashake/")</f>
        <v>http://www.wimp.com/camerashake/</v>
      </c>
      <c r="B2463" s="5"/>
      <c r="C2463" s="5"/>
      <c r="D2463" s="5"/>
      <c r="E2463" s="5"/>
      <c r="F2463" s="5"/>
    </row>
    <row r="2464">
      <c r="A2464" s="13" t="str">
        <f>HYPERLINK("http://www.wimp.com/solarroadways/","http://www.wimp.com/solarroadways/")</f>
        <v>http://www.wimp.com/solarroadways/</v>
      </c>
      <c r="B2464" s="5"/>
      <c r="C2464" s="5"/>
      <c r="D2464" s="5"/>
      <c r="E2464" s="5"/>
      <c r="F2464" s="5"/>
    </row>
    <row r="2465">
      <c r="A2465" s="13" t="str">
        <f>HYPERLINK("http://www.wimp.com/communicatehumans/","http://www.wimp.com/communicatehumans/")</f>
        <v>http://www.wimp.com/communicatehumans/</v>
      </c>
      <c r="B2465" s="5"/>
      <c r="C2465" s="5"/>
      <c r="D2465" s="5"/>
      <c r="E2465" s="5"/>
      <c r="F2465" s="5"/>
    </row>
    <row r="2466">
      <c r="A2466" s="13" t="str">
        <f>HYPERLINK("http://www.wimp.com/marshawnlynch/","http://www.wimp.com/marshawnlynch/")</f>
        <v>http://www.wimp.com/marshawnlynch/</v>
      </c>
      <c r="B2466" s="5"/>
      <c r="C2466" s="5"/>
      <c r="D2466" s="5"/>
      <c r="E2466" s="5"/>
      <c r="F2466" s="5"/>
    </row>
    <row r="2467">
      <c r="A2467" s="13" t="str">
        <f>HYPERLINK("http://www.wimp.com/firstkiss/","http://www.wimp.com/firstkiss/")</f>
        <v>http://www.wimp.com/firstkiss/</v>
      </c>
      <c r="B2467" s="5"/>
      <c r="C2467" s="5"/>
      <c r="D2467" s="5"/>
      <c r="E2467" s="5"/>
      <c r="F2467" s="5"/>
    </row>
    <row r="2468">
      <c r="A2468" s="13" t="str">
        <f>HYPERLINK("http://www.wimp.com/worthwatching/","http://www.wimp.com/worthwatching/")</f>
        <v>http://www.wimp.com/worthwatching/</v>
      </c>
      <c r="B2468" s="5"/>
      <c r="C2468" s="5"/>
      <c r="D2468" s="5"/>
      <c r="E2468" s="5"/>
      <c r="F2468" s="5"/>
    </row>
    <row r="2469">
      <c r="A2469" s="13" t="str">
        <f>HYPERLINK("http://www.wimp.com/longboardingcooler/","http://www.wimp.com/longboardingcooler/")</f>
        <v>http://www.wimp.com/longboardingcooler/</v>
      </c>
      <c r="B2469" s="5"/>
      <c r="C2469" s="5"/>
      <c r="D2469" s="5"/>
      <c r="E2469" s="5"/>
      <c r="F2469" s="5"/>
    </row>
    <row r="2470">
      <c r="A2470" s="13" t="str">
        <f>HYPERLINK("http://www.wimp.com/uniquetitanium/","http://www.wimp.com/uniquetitanium/")</f>
        <v>http://www.wimp.com/uniquetitanium/</v>
      </c>
      <c r="B2470" s="5"/>
      <c r="C2470" s="5"/>
      <c r="D2470" s="5"/>
      <c r="E2470" s="5"/>
      <c r="F2470" s="5"/>
    </row>
    <row r="2471">
      <c r="A2471" s="13" t="str">
        <f>HYPERLINK("http://www.wimp.com/waitresssurprise/","http://www.wimp.com/waitresssurprise/")</f>
        <v>http://www.wimp.com/waitresssurprise/</v>
      </c>
      <c r="B2471" s="5"/>
      <c r="C2471" s="5"/>
      <c r="D2471" s="5"/>
      <c r="E2471" s="5"/>
      <c r="F2471" s="5"/>
    </row>
    <row r="2472">
      <c r="A2472" s="13" t="str">
        <f>HYPERLINK("http://www.wimp.com/awayout/","http://www.wimp.com/awayout/")</f>
        <v>http://www.wimp.com/awayout/</v>
      </c>
      <c r="B2472" s="5"/>
      <c r="C2472" s="5"/>
      <c r="D2472" s="5"/>
      <c r="E2472" s="5"/>
      <c r="F2472" s="5"/>
    </row>
    <row r="2473">
      <c r="A2473" s="13" t="str">
        <f>HYPERLINK("http://www.wimp.com/jaguarhybrid/","http://www.wimp.com/jaguarhybrid/")</f>
        <v>http://www.wimp.com/jaguarhybrid/</v>
      </c>
      <c r="B2473" s="5"/>
      <c r="C2473" s="5"/>
      <c r="D2473" s="5"/>
      <c r="E2473" s="5"/>
      <c r="F2473" s="5"/>
    </row>
    <row r="2474">
      <c r="A2474" s="13" t="str">
        <f>HYPERLINK("http://www.wimp.com/epicspeech/","http://www.wimp.com/epicspeech/")</f>
        <v>http://www.wimp.com/epicspeech/</v>
      </c>
      <c r="B2474" s="5"/>
      <c r="C2474" s="5"/>
      <c r="D2474" s="5"/>
      <c r="E2474" s="5"/>
      <c r="F2474" s="5"/>
    </row>
    <row r="2475">
      <c r="A2475" s="13" t="str">
        <f>HYPERLINK("http://www.wimp.com/laptoprepaired/","http://www.wimp.com/laptoprepaired/")</f>
        <v>http://www.wimp.com/laptoprepaired/</v>
      </c>
      <c r="B2475" s="5"/>
      <c r="C2475" s="5"/>
      <c r="D2475" s="5"/>
      <c r="E2475" s="5"/>
      <c r="F2475" s="5"/>
    </row>
    <row r="2476">
      <c r="A2476" s="13" t="str">
        <f>HYPERLINK("http://www.wimp.com/timthomas/","http://www.wimp.com/timthomas/")</f>
        <v>http://www.wimp.com/timthomas/</v>
      </c>
      <c r="B2476" s="5"/>
      <c r="C2476" s="5"/>
      <c r="D2476" s="5"/>
      <c r="E2476" s="5"/>
      <c r="F2476" s="5"/>
    </row>
    <row r="2477">
      <c r="A2477" s="13" t="str">
        <f>HYPERLINK("http://www.wimp.com/obamagame/","http://www.wimp.com/obamagame/")</f>
        <v>http://www.wimp.com/obamagame/</v>
      </c>
      <c r="B2477" s="5"/>
      <c r="C2477" s="5"/>
      <c r="D2477" s="5"/>
      <c r="E2477" s="5"/>
      <c r="F2477" s="5"/>
    </row>
    <row r="2478">
      <c r="A2478" s="13" t="str">
        <f>HYPERLINK("http://www.wimp.com/blackdog/","http://www.wimp.com/blackdog/")</f>
        <v>http://www.wimp.com/blackdog/</v>
      </c>
      <c r="B2478" s="5"/>
      <c r="C2478" s="5"/>
      <c r="D2478" s="5"/>
      <c r="E2478" s="5"/>
      <c r="F2478" s="5"/>
    </row>
    <row r="2479">
      <c r="A2479" s="13" t="str">
        <f>HYPERLINK("http://www.wimp.com/lawnchair/","http://www.wimp.com/lawnchair/")</f>
        <v>http://www.wimp.com/lawnchair/</v>
      </c>
      <c r="B2479" s="5"/>
      <c r="C2479" s="5"/>
      <c r="D2479" s="5"/>
      <c r="E2479" s="5"/>
      <c r="F2479" s="5"/>
    </row>
    <row r="2480">
      <c r="A2480" s="13" t="str">
        <f>HYPERLINK("http://www.wimp.com/finesttrek/","http://www.wimp.com/finesttrek/")</f>
        <v>http://www.wimp.com/finesttrek/</v>
      </c>
      <c r="B2480" s="5"/>
      <c r="C2480" s="5"/>
      <c r="D2480" s="5"/>
      <c r="E2480" s="5"/>
      <c r="F2480" s="5"/>
    </row>
    <row r="2481">
      <c r="A2481" s="13" t="str">
        <f>HYPERLINK("http://www.wimp.com/protegesteve/","http://www.wimp.com/protegesteve/")</f>
        <v>http://www.wimp.com/protegesteve/</v>
      </c>
      <c r="B2481" s="5"/>
      <c r="C2481" s="5"/>
      <c r="D2481" s="5"/>
      <c r="E2481" s="5"/>
      <c r="F2481" s="5"/>
    </row>
    <row r="2482">
      <c r="A2482" s="13" t="str">
        <f>HYPERLINK("http://www.wimp.com/nosegroove/","http://www.wimp.com/nosegroove/")</f>
        <v>http://www.wimp.com/nosegroove/</v>
      </c>
      <c r="B2482" s="5"/>
      <c r="C2482" s="5"/>
      <c r="D2482" s="5"/>
      <c r="E2482" s="5"/>
      <c r="F2482" s="5"/>
    </row>
    <row r="2483">
      <c r="A2483" s="13" t="str">
        <f>HYPERLINK("http://www.wimp.com/newaudi/","http://www.wimp.com/newaudi/")</f>
        <v>http://www.wimp.com/newaudi/</v>
      </c>
      <c r="B2483" s="5"/>
      <c r="C2483" s="5"/>
      <c r="D2483" s="5"/>
      <c r="E2483" s="5"/>
      <c r="F2483" s="5"/>
    </row>
    <row r="2484">
      <c r="A2484" s="13" t="str">
        <f>HYPERLINK("http://www.wimp.com/balancingart/","http://www.wimp.com/balancingart/")</f>
        <v>http://www.wimp.com/balancingart/</v>
      </c>
      <c r="B2484" s="5"/>
      <c r="C2484" s="5"/>
      <c r="D2484" s="5"/>
      <c r="E2484" s="5"/>
      <c r="F2484" s="5"/>
    </row>
    <row r="2485">
      <c r="A2485" s="13" t="str">
        <f>HYPERLINK("http://www.wimp.com/woodydoll/","http://www.wimp.com/woodydoll/")</f>
        <v>http://www.wimp.com/woodydoll/</v>
      </c>
      <c r="B2485" s="5"/>
      <c r="C2485" s="5"/>
      <c r="D2485" s="5"/>
      <c r="E2485" s="5"/>
      <c r="F2485" s="5"/>
    </row>
    <row r="2486">
      <c r="A2486" s="13" t="str">
        <f>HYPERLINK("http://www.wimp.com/weirdthing/","http://www.wimp.com/weirdthing/")</f>
        <v>http://www.wimp.com/weirdthing/</v>
      </c>
      <c r="B2486" s="5"/>
      <c r="C2486" s="5"/>
      <c r="D2486" s="5"/>
      <c r="E2486" s="5"/>
      <c r="F2486" s="5"/>
    </row>
    <row r="2487">
      <c r="A2487" s="13" t="str">
        <f>HYPERLINK("http://www.wimp.com/metricsystem/","http://www.wimp.com/metricsystem/")</f>
        <v>http://www.wimp.com/metricsystem/</v>
      </c>
      <c r="B2487" s="5"/>
      <c r="C2487" s="5"/>
      <c r="D2487" s="5"/>
      <c r="E2487" s="5"/>
      <c r="F2487" s="5"/>
    </row>
    <row r="2488">
      <c r="A2488" s="13" t="str">
        <f>HYPERLINK("http://www.wimp.com/boilingwater/","http://www.wimp.com/boilingwater/")</f>
        <v>http://www.wimp.com/boilingwater/</v>
      </c>
      <c r="B2488" s="5"/>
      <c r="C2488" s="5"/>
      <c r="D2488" s="5"/>
      <c r="E2488" s="5"/>
      <c r="F2488" s="5"/>
    </row>
    <row r="2489">
      <c r="A2489" s="13" t="str">
        <f>HYPERLINK("http://www.wimp.com/bridedrums/","http://www.wimp.com/bridedrums/")</f>
        <v>http://www.wimp.com/bridedrums/</v>
      </c>
      <c r="B2489" s="5"/>
      <c r="C2489" s="5"/>
      <c r="D2489" s="5"/>
      <c r="E2489" s="5"/>
      <c r="F2489" s="5"/>
    </row>
    <row r="2490">
      <c r="A2490" s="13" t="str">
        <f>HYPERLINK("http://www.wimp.com/sandbagsrelief/","http://www.wimp.com/sandbagsrelief/")</f>
        <v>http://www.wimp.com/sandbagsrelief/</v>
      </c>
      <c r="B2490" s="5"/>
      <c r="C2490" s="5"/>
      <c r="D2490" s="5"/>
      <c r="E2490" s="5"/>
      <c r="F2490" s="5"/>
    </row>
    <row r="2491">
      <c r="A2491" s="13" t="str">
        <f>HYPERLINK("http://www.wimp.com/particletest/","http://www.wimp.com/particletest/")</f>
        <v>http://www.wimp.com/particletest/</v>
      </c>
      <c r="B2491" s="5"/>
      <c r="C2491" s="5"/>
      <c r="D2491" s="5"/>
      <c r="E2491" s="5"/>
      <c r="F2491" s="5"/>
    </row>
    <row r="2492">
      <c r="A2492" s="13" t="str">
        <f>HYPERLINK("http://www.wimp.com/systemlife/","http://www.wimp.com/systemlife/")</f>
        <v>http://www.wimp.com/systemlife/</v>
      </c>
      <c r="B2492" s="5"/>
      <c r="C2492" s="5"/>
      <c r="D2492" s="5"/>
      <c r="E2492" s="5"/>
      <c r="F2492" s="5"/>
    </row>
    <row r="2493">
      <c r="A2493" s="13" t="str">
        <f>HYPERLINK("http://www.wimp.com/opensnacks/","http://www.wimp.com/opensnacks/")</f>
        <v>http://www.wimp.com/opensnacks/</v>
      </c>
      <c r="B2493" s="5"/>
      <c r="C2493" s="5"/>
      <c r="D2493" s="5"/>
      <c r="E2493" s="5"/>
      <c r="F2493" s="5"/>
    </row>
    <row r="2494">
      <c r="A2494" s="13" t="str">
        <f>HYPERLINK("http://www.wimp.com/fishshoal/","http://www.wimp.com/fishshoal/")</f>
        <v>http://www.wimp.com/fishshoal/</v>
      </c>
      <c r="B2494" s="5"/>
      <c r="C2494" s="5"/>
      <c r="D2494" s="5"/>
      <c r="E2494" s="5"/>
      <c r="F2494" s="5"/>
    </row>
    <row r="2495">
      <c r="A2495" s="13" t="str">
        <f>HYPERLINK("http://www.wimp.com/musicsession/","http://www.wimp.com/musicsession/")</f>
        <v>http://www.wimp.com/musicsession/</v>
      </c>
      <c r="B2495" s="5"/>
      <c r="C2495" s="5"/>
      <c r="D2495" s="5"/>
      <c r="E2495" s="5"/>
      <c r="F2495" s="5"/>
    </row>
    <row r="2496">
      <c r="A2496" s="13" t="str">
        <f>HYPERLINK("http://www.wimp.com/oldtruck/","http://www.wimp.com/oldtruck/")</f>
        <v>http://www.wimp.com/oldtruck/</v>
      </c>
      <c r="B2496" s="5"/>
      <c r="C2496" s="5"/>
      <c r="D2496" s="5"/>
      <c r="E2496" s="5"/>
      <c r="F2496" s="5"/>
    </row>
    <row r="2497">
      <c r="A2497" s="13" t="str">
        <f>HYPERLINK("http://www.wimp.com/snipershoots/","http://www.wimp.com/snipershoots/")</f>
        <v>http://www.wimp.com/snipershoots/</v>
      </c>
      <c r="B2497" s="5"/>
      <c r="C2497" s="5"/>
      <c r="D2497" s="5"/>
      <c r="E2497" s="5"/>
      <c r="F2497" s="5"/>
    </row>
    <row r="2498">
      <c r="A2498" s="13" t="str">
        <f>HYPERLINK("http://www.wimp.com/samemap/","http://www.wimp.com/samemap/")</f>
        <v>http://www.wimp.com/samemap/</v>
      </c>
      <c r="B2498" s="5"/>
      <c r="C2498" s="5"/>
      <c r="D2498" s="5"/>
      <c r="E2498" s="5"/>
      <c r="F2498" s="5"/>
    </row>
    <row r="2499">
      <c r="A2499" s="13" t="str">
        <f>HYPERLINK("http://www.wimp.com/whackkitty/","http://www.wimp.com/whackkitty/")</f>
        <v>http://www.wimp.com/whackkitty/</v>
      </c>
      <c r="B2499" s="5"/>
      <c r="C2499" s="5"/>
      <c r="D2499" s="5"/>
      <c r="E2499" s="5"/>
      <c r="F2499" s="5"/>
    </row>
    <row r="2500">
      <c r="A2500" s="13" t="str">
        <f>HYPERLINK("http://www.wimp.com/littlelonger/","http://www.wimp.com/littlelonger/")</f>
        <v>http://www.wimp.com/littlelonger/</v>
      </c>
      <c r="B2500" s="5"/>
      <c r="C2500" s="5"/>
      <c r="D2500" s="5"/>
      <c r="E2500" s="5"/>
      <c r="F2500" s="5"/>
    </row>
    <row r="2501">
      <c r="A2501" s="13" t="str">
        <f>HYPERLINK("http://www.wimp.com/timedubstep/","http://www.wimp.com/timedubstep/")</f>
        <v>http://www.wimp.com/timedubstep/</v>
      </c>
      <c r="B2501" s="5"/>
      <c r="C2501" s="5"/>
      <c r="D2501" s="5"/>
      <c r="E2501" s="5"/>
      <c r="F2501" s="5"/>
    </row>
    <row r="2502">
      <c r="A2502" s="13" t="str">
        <f>HYPERLINK("http://www.wimp.com/cyclepaths/","http://www.wimp.com/cyclepaths/")</f>
        <v>http://www.wimp.com/cyclepaths/</v>
      </c>
      <c r="B2502" s="5"/>
      <c r="C2502" s="5"/>
      <c r="D2502" s="5"/>
      <c r="E2502" s="5"/>
      <c r="F2502" s="5"/>
    </row>
    <row r="2503">
      <c r="A2503" s="13" t="str">
        <f>HYPERLINK("http://www.wimp.com/tableshot/","http://www.wimp.com/tableshot/")</f>
        <v>http://www.wimp.com/tableshot/</v>
      </c>
      <c r="B2503" s="5"/>
      <c r="C2503" s="5"/>
      <c r="D2503" s="5"/>
      <c r="E2503" s="5"/>
      <c r="F2503" s="5"/>
    </row>
    <row r="2504">
      <c r="A2504" s="13" t="str">
        <f>HYPERLINK("http://www.wimp.com/playsukulele/","http://www.wimp.com/playsukulele/")</f>
        <v>http://www.wimp.com/playsukulele/</v>
      </c>
      <c r="B2504" s="5"/>
      <c r="C2504" s="5"/>
      <c r="D2504" s="5"/>
      <c r="E2504" s="5"/>
      <c r="F2504" s="5"/>
    </row>
    <row r="2505">
      <c r="A2505" s="13" t="str">
        <f>HYPERLINK("http://www.wimp.com/baseballboy/","http://www.wimp.com/baseballboy/")</f>
        <v>http://www.wimp.com/baseballboy/</v>
      </c>
      <c r="B2505" s="5"/>
      <c r="C2505" s="5"/>
      <c r="D2505" s="5"/>
      <c r="E2505" s="5"/>
      <c r="F2505" s="5"/>
    </row>
    <row r="2506">
      <c r="A2506" s="13" t="str">
        <f>HYPERLINK("http://www.wimp.com/singledime/","http://www.wimp.com/singledime/")</f>
        <v>http://www.wimp.com/singledime/</v>
      </c>
      <c r="B2506" s="5"/>
      <c r="C2506" s="5"/>
      <c r="D2506" s="5"/>
      <c r="E2506" s="5"/>
      <c r="F2506" s="5"/>
    </row>
    <row r="2507">
      <c r="A2507" s="13" t="str">
        <f>HYPERLINK("http://www.wimp.com/cluckingcover/","http://www.wimp.com/cluckingcover/")</f>
        <v>http://www.wimp.com/cluckingcover/</v>
      </c>
      <c r="B2507" s="5"/>
      <c r="C2507" s="5"/>
      <c r="D2507" s="5"/>
      <c r="E2507" s="5"/>
      <c r="F2507" s="5"/>
    </row>
    <row r="2508">
      <c r="A2508" s="13" t="str">
        <f>HYPERLINK("http://www.wimp.com/carpice/","http://www.wimp.com/carpice/")</f>
        <v>http://www.wimp.com/carpice/</v>
      </c>
      <c r="B2508" s="5"/>
      <c r="C2508" s="5"/>
      <c r="D2508" s="5"/>
      <c r="E2508" s="5"/>
      <c r="F2508" s="5"/>
    </row>
    <row r="2509">
      <c r="A2509" s="13" t="str">
        <f>HYPERLINK("http://www.wimp.com/christmassplits/","http://www.wimp.com/christmassplits/")</f>
        <v>http://www.wimp.com/christmassplits/</v>
      </c>
      <c r="B2509" s="5"/>
      <c r="C2509" s="5"/>
      <c r="D2509" s="5"/>
      <c r="E2509" s="5"/>
      <c r="F2509" s="5"/>
    </row>
    <row r="2510">
      <c r="A2510" s="13" t="str">
        <f>HYPERLINK("http://www.wimp.com/youthorchestra/","http://www.wimp.com/youthorchestra/")</f>
        <v>http://www.wimp.com/youthorchestra/</v>
      </c>
      <c r="B2510" s="5"/>
      <c r="C2510" s="5"/>
      <c r="D2510" s="5"/>
      <c r="E2510" s="5"/>
      <c r="F2510" s="5"/>
    </row>
    <row r="2511">
      <c r="A2511" s="13" t="str">
        <f>HYPERLINK("http://www.wimp.com/momskids/","http://www.wimp.com/momskids/")</f>
        <v>http://www.wimp.com/momskids/</v>
      </c>
      <c r="B2511" s="5"/>
      <c r="C2511" s="5"/>
      <c r="D2511" s="5"/>
      <c r="E2511" s="5"/>
      <c r="F2511" s="5"/>
    </row>
    <row r="2512">
      <c r="A2512" s="13" t="str">
        <f>HYPERLINK("http://www.wimp.com/guitarpiano/","http://www.wimp.com/guitarpiano/")</f>
        <v>http://www.wimp.com/guitarpiano/</v>
      </c>
      <c r="B2512" s="5"/>
      <c r="C2512" s="5"/>
      <c r="D2512" s="5"/>
      <c r="E2512" s="5"/>
      <c r="F2512" s="5"/>
    </row>
    <row r="2513">
      <c r="A2513" s="13" t="str">
        <f>HYPERLINK("http://www.wimp.com/bulliedteen/","http://www.wimp.com/bulliedteen/")</f>
        <v>http://www.wimp.com/bulliedteen/</v>
      </c>
      <c r="B2513" s="5"/>
      <c r="C2513" s="5"/>
      <c r="D2513" s="5"/>
      <c r="E2513" s="5"/>
      <c r="F2513" s="5"/>
    </row>
    <row r="2514">
      <c r="A2514" s="13" t="str">
        <f>HYPERLINK("http://www.wimp.com/sitski/","http://www.wimp.com/sitski/")</f>
        <v>http://www.wimp.com/sitski/</v>
      </c>
      <c r="B2514" s="5"/>
      <c r="C2514" s="5"/>
      <c r="D2514" s="5"/>
      <c r="E2514" s="5"/>
      <c r="F2514" s="5"/>
    </row>
    <row r="2515">
      <c r="A2515" s="13" t="str">
        <f>HYPERLINK("http://www.wimp.com/waterride/","http://www.wimp.com/waterride/")</f>
        <v>http://www.wimp.com/waterride/</v>
      </c>
      <c r="B2515" s="5"/>
      <c r="C2515" s="5"/>
      <c r="D2515" s="5"/>
      <c r="E2515" s="5"/>
      <c r="F2515" s="5"/>
    </row>
    <row r="2516">
      <c r="A2516" s="13" t="str">
        <f>HYPERLINK("http://www.wimp.com/throwsstick/","http://www.wimp.com/throwsstick/")</f>
        <v>http://www.wimp.com/throwsstick/</v>
      </c>
      <c r="B2516" s="5"/>
      <c r="C2516" s="5"/>
      <c r="D2516" s="5"/>
      <c r="E2516" s="5"/>
      <c r="F2516" s="5"/>
    </row>
    <row r="2517">
      <c r="A2517" s="13" t="str">
        <f>HYPERLINK("http://www.wimp.com/chatroulettebatman/","http://www.wimp.com/chatroulettebatman/")</f>
        <v>http://www.wimp.com/chatroulettebatman/</v>
      </c>
      <c r="B2517" s="5"/>
      <c r="C2517" s="5"/>
      <c r="D2517" s="5"/>
      <c r="E2517" s="5"/>
      <c r="F2517" s="5"/>
    </row>
    <row r="2518">
      <c r="A2518" s="13" t="str">
        <f>HYPERLINK("http://www.wimp.com/spiderdad/","http://www.wimp.com/spiderdad/")</f>
        <v>http://www.wimp.com/spiderdad/</v>
      </c>
      <c r="B2518" s="5"/>
      <c r="C2518" s="5"/>
      <c r="D2518" s="5"/>
      <c r="E2518" s="5"/>
      <c r="F2518" s="5"/>
    </row>
    <row r="2519">
      <c r="A2519" s="13" t="str">
        <f>HYPERLINK("http://www.wimp.com/quantumlevitation/","http://www.wimp.com/quantumlevitation/")</f>
        <v>http://www.wimp.com/quantumlevitation/</v>
      </c>
      <c r="B2519" s="5"/>
      <c r="C2519" s="5"/>
      <c r="D2519" s="5"/>
      <c r="E2519" s="5"/>
      <c r="F2519" s="5"/>
    </row>
    <row r="2520">
      <c r="A2520" s="13" t="str">
        <f>HYPERLINK("http://www.wimp.com/guypen/","http://www.wimp.com/guypen/")</f>
        <v>http://www.wimp.com/guypen/</v>
      </c>
      <c r="B2520" s="5"/>
      <c r="C2520" s="5"/>
      <c r="D2520" s="5"/>
      <c r="E2520" s="5"/>
      <c r="F2520" s="5"/>
    </row>
    <row r="2521">
      <c r="A2521" s="13" t="str">
        <f>HYPERLINK("http://www.wimp.com/miniaturechase/","http://www.wimp.com/miniaturechase/")</f>
        <v>http://www.wimp.com/miniaturechase/</v>
      </c>
      <c r="B2521" s="5"/>
      <c r="C2521" s="5"/>
      <c r="D2521" s="5"/>
      <c r="E2521" s="5"/>
      <c r="F2521" s="5"/>
    </row>
    <row r="2522">
      <c r="A2522" s="13" t="str">
        <f>HYPERLINK("http://www.wimp.com/nelsonmandela/","http://www.wimp.com/nelsonmandela/")</f>
        <v>http://www.wimp.com/nelsonmandela/</v>
      </c>
      <c r="B2522" s="5"/>
      <c r="C2522" s="5"/>
      <c r="D2522" s="5"/>
      <c r="E2522" s="5"/>
      <c r="F2522" s="5"/>
    </row>
    <row r="2523">
      <c r="A2523" s="13" t="str">
        <f>HYPERLINK("http://www.wimp.com/inkmade/","http://www.wimp.com/inkmade/")</f>
        <v>http://www.wimp.com/inkmade/</v>
      </c>
      <c r="B2523" s="5"/>
      <c r="C2523" s="5"/>
      <c r="D2523" s="5"/>
      <c r="E2523" s="5"/>
      <c r="F2523" s="5"/>
    </row>
    <row r="2524">
      <c r="A2524" s="13" t="str">
        <f>HYPERLINK("http://www.wimp.com/chesspieces/","http://www.wimp.com/chesspieces/")</f>
        <v>http://www.wimp.com/chesspieces/</v>
      </c>
      <c r="B2524" s="5"/>
      <c r="C2524" s="5"/>
      <c r="D2524" s="5"/>
      <c r="E2524" s="5"/>
      <c r="F2524" s="5"/>
    </row>
    <row r="2525">
      <c r="A2525" s="13" t="str">
        <f>HYPERLINK("http://www.wimp.com/printerfuture/","http://www.wimp.com/printerfuture/")</f>
        <v>http://www.wimp.com/printerfuture/</v>
      </c>
      <c r="B2525" s="5"/>
      <c r="C2525" s="5"/>
      <c r="D2525" s="5"/>
      <c r="E2525" s="5"/>
      <c r="F2525" s="5"/>
    </row>
    <row r="2526">
      <c r="A2526" s="13" t="str">
        <f>HYPERLINK("http://www.wimp.com/neededhug/","http://www.wimp.com/neededhug/")</f>
        <v>http://www.wimp.com/neededhug/</v>
      </c>
      <c r="B2526" s="5"/>
      <c r="C2526" s="5"/>
      <c r="D2526" s="5"/>
      <c r="E2526" s="5"/>
      <c r="F2526" s="5"/>
    </row>
    <row r="2527">
      <c r="A2527" s="13" t="str">
        <f>HYPERLINK("http://www.wimp.com/smartfailure/","http://www.wimp.com/smartfailure/")</f>
        <v>http://www.wimp.com/smartfailure/</v>
      </c>
      <c r="B2527" s="5"/>
      <c r="C2527" s="5"/>
      <c r="D2527" s="5"/>
      <c r="E2527" s="5"/>
      <c r="F2527" s="5"/>
    </row>
    <row r="2528">
      <c r="A2528" s="13" t="str">
        <f>HYPERLINK("http://www.wimp.com/mcgurkeffect/","http://www.wimp.com/mcgurkeffect/")</f>
        <v>http://www.wimp.com/mcgurkeffect/</v>
      </c>
      <c r="B2528" s="5"/>
      <c r="C2528" s="5"/>
      <c r="D2528" s="5"/>
      <c r="E2528" s="5"/>
      <c r="F2528" s="5"/>
    </row>
    <row r="2529">
      <c r="A2529" s="13" t="str">
        <f>HYPERLINK("http://www.wimp.com/speedpainting/","http://www.wimp.com/speedpainting/")</f>
        <v>http://www.wimp.com/speedpainting/</v>
      </c>
      <c r="B2529" s="5"/>
      <c r="C2529" s="5"/>
      <c r="D2529" s="5"/>
      <c r="E2529" s="5"/>
      <c r="F2529" s="5"/>
    </row>
    <row r="2530">
      <c r="A2530" s="13" t="str">
        <f>HYPERLINK("http://www.wimp.com/militaryshovel/","http://www.wimp.com/militaryshovel/")</f>
        <v>http://www.wimp.com/militaryshovel/</v>
      </c>
      <c r="B2530" s="5"/>
      <c r="C2530" s="5"/>
      <c r="D2530" s="5"/>
      <c r="E2530" s="5"/>
      <c r="F2530" s="5"/>
    </row>
    <row r="2531">
      <c r="A2531" s="13" t="str">
        <f>HYPERLINK("http://www.wimp.com/mattearth/","http://www.wimp.com/mattearth/")</f>
        <v>http://www.wimp.com/mattearth/</v>
      </c>
      <c r="B2531" s="5"/>
      <c r="C2531" s="5"/>
      <c r="D2531" s="5"/>
      <c r="E2531" s="5"/>
      <c r="F2531" s="5"/>
    </row>
    <row r="2532">
      <c r="A2532" s="13" t="str">
        <f>HYPERLINK("http://www.wimp.com/ibmachievements/","http://www.wimp.com/ibmachievements/")</f>
        <v>http://www.wimp.com/ibmachievements/</v>
      </c>
      <c r="B2532" s="5"/>
      <c r="C2532" s="5"/>
      <c r="D2532" s="5"/>
      <c r="E2532" s="5"/>
      <c r="F2532" s="5"/>
    </row>
    <row r="2533">
      <c r="A2533" s="13" t="str">
        <f>HYPERLINK("http://www.wimp.com/parrotdrone/","http://www.wimp.com/parrotdrone/")</f>
        <v>http://www.wimp.com/parrotdrone/</v>
      </c>
      <c r="B2533" s="5"/>
      <c r="C2533" s="5"/>
      <c r="D2533" s="5"/>
      <c r="E2533" s="5"/>
      <c r="F2533" s="5"/>
    </row>
    <row r="2534">
      <c r="A2534" s="13" t="str">
        <f>HYPERLINK("http://www.wimp.com/sensordronekickstarter/","http://www.wimp.com/sensordronekickstarter/")</f>
        <v>http://www.wimp.com/sensordronekickstarter/</v>
      </c>
      <c r="B2534" s="5"/>
      <c r="C2534" s="5"/>
      <c r="D2534" s="5"/>
      <c r="E2534" s="5"/>
      <c r="F2534" s="5"/>
    </row>
    <row r="2535">
      <c r="A2535" s="13" t="str">
        <f>HYPERLINK("http://www.wimp.com/danceflashmob/","http://www.wimp.com/danceflashmob/")</f>
        <v>http://www.wimp.com/danceflashmob/</v>
      </c>
      <c r="B2535" s="5"/>
      <c r="C2535" s="5"/>
      <c r="D2535" s="5"/>
      <c r="E2535" s="5"/>
      <c r="F2535" s="5"/>
    </row>
    <row r="2536">
      <c r="A2536" s="13" t="str">
        <f>HYPERLINK("http://www.wimp.com/parkingmars/","http://www.wimp.com/parkingmars/")</f>
        <v>http://www.wimp.com/parkingmars/</v>
      </c>
      <c r="B2536" s="5"/>
      <c r="C2536" s="5"/>
      <c r="D2536" s="5"/>
      <c r="E2536" s="5"/>
      <c r="F2536" s="5"/>
    </row>
    <row r="2537">
      <c r="A2537" s="13" t="str">
        <f>HYPERLINK("http://www.wimp.com/aman/","http://www.wimp.com/aman/")</f>
        <v>http://www.wimp.com/aman/</v>
      </c>
      <c r="B2537" s="5"/>
      <c r="C2537" s="5"/>
      <c r="D2537" s="5"/>
      <c r="E2537" s="5"/>
      <c r="F2537" s="5"/>
    </row>
    <row r="2538">
      <c r="A2538" s="13" t="str">
        <f>HYPERLINK("http://www.wimp.com/ravenspeak/","http://www.wimp.com/ravenspeak/")</f>
        <v>http://www.wimp.com/ravenspeak/</v>
      </c>
      <c r="B2538" s="5"/>
      <c r="C2538" s="5"/>
      <c r="D2538" s="5"/>
      <c r="E2538" s="5"/>
      <c r="F2538" s="5"/>
    </row>
    <row r="2539">
      <c r="A2539" s="13" t="str">
        <f>HYPERLINK("http://www.wimp.com/saharawonderland/","http://www.wimp.com/saharawonderland/")</f>
        <v>http://www.wimp.com/saharawonderland/</v>
      </c>
      <c r="B2539" s="5"/>
      <c r="C2539" s="5"/>
      <c r="D2539" s="5"/>
      <c r="E2539" s="5"/>
      <c r="F2539" s="5"/>
    </row>
    <row r="2540">
      <c r="A2540" s="13" t="str">
        <f>HYPERLINK("http://www.wimp.com/fishrisk/","http://www.wimp.com/fishrisk/")</f>
        <v>http://www.wimp.com/fishrisk/</v>
      </c>
      <c r="B2540" s="5"/>
      <c r="C2540" s="5"/>
      <c r="D2540" s="5"/>
      <c r="E2540" s="5"/>
      <c r="F2540" s="5"/>
    </row>
    <row r="2541">
      <c r="A2541" s="13" t="str">
        <f>HYPERLINK("http://www.wimp.com/suitcasecar/","http://www.wimp.com/suitcasecar/")</f>
        <v>http://www.wimp.com/suitcasecar/</v>
      </c>
      <c r="B2541" s="5"/>
      <c r="C2541" s="5"/>
      <c r="D2541" s="5"/>
      <c r="E2541" s="5"/>
      <c r="F2541" s="5"/>
    </row>
    <row r="2542">
      <c r="A2542" s="13" t="str">
        <f>HYPERLINK("http://www.wimp.com/gorbachevopenness/","http://www.wimp.com/gorbachevopenness/")</f>
        <v>http://www.wimp.com/gorbachevopenness/</v>
      </c>
      <c r="B2542" s="5"/>
      <c r="C2542" s="5"/>
      <c r="D2542" s="5"/>
      <c r="E2542" s="5"/>
      <c r="F2542" s="5"/>
    </row>
    <row r="2543">
      <c r="A2543" s="13" t="str">
        <f>HYPERLINK("http://www.wimp.com/twitterhistory/","http://www.wimp.com/twitterhistory/")</f>
        <v>http://www.wimp.com/twitterhistory/</v>
      </c>
      <c r="B2543" s="5"/>
      <c r="C2543" s="5"/>
      <c r="D2543" s="5"/>
      <c r="E2543" s="5"/>
      <c r="F2543" s="5"/>
    </row>
    <row r="2544">
      <c r="A2544" s="13" t="str">
        <f>HYPERLINK("http://www.wimp.com/powerfulfinesse/","http://www.wimp.com/powerfulfinesse/")</f>
        <v>http://www.wimp.com/powerfulfinesse/</v>
      </c>
      <c r="B2544" s="5"/>
      <c r="C2544" s="5"/>
      <c r="D2544" s="5"/>
      <c r="E2544" s="5"/>
      <c r="F2544" s="5"/>
    </row>
    <row r="2545">
      <c r="A2545" s="13" t="str">
        <f>HYPERLINK("http://www.wimp.com/toosoon/","http://www.wimp.com/toosoon/")</f>
        <v>http://www.wimp.com/toosoon/</v>
      </c>
      <c r="B2545" s="5"/>
      <c r="C2545" s="5"/>
      <c r="D2545" s="5"/>
      <c r="E2545" s="5"/>
      <c r="F2545" s="5"/>
    </row>
    <row r="2546">
      <c r="A2546" s="13" t="str">
        <f>HYPERLINK("http://www.wimp.com/imperialmeasurements/","http://www.wimp.com/imperialmeasurements/")</f>
        <v>http://www.wimp.com/imperialmeasurements/</v>
      </c>
      <c r="B2546" s="5"/>
      <c r="C2546" s="5"/>
      <c r="D2546" s="5"/>
      <c r="E2546" s="5"/>
      <c r="F2546" s="5"/>
    </row>
    <row r="2547">
      <c r="A2547" s="13" t="str">
        <f>HYPERLINK("http://www.wimp.com/catshowers/","http://www.wimp.com/catshowers/")</f>
        <v>http://www.wimp.com/catshowers/</v>
      </c>
      <c r="B2547" s="5"/>
      <c r="C2547" s="5"/>
      <c r="D2547" s="5"/>
      <c r="E2547" s="5"/>
      <c r="F2547" s="5"/>
    </row>
    <row r="2548">
      <c r="A2548" s="13" t="str">
        <f>HYPERLINK("http://www.wimp.com/cutestbaby/","http://www.wimp.com/cutestbaby/")</f>
        <v>http://www.wimp.com/cutestbaby/</v>
      </c>
      <c r="B2548" s="5"/>
      <c r="C2548" s="5"/>
      <c r="D2548" s="5"/>
      <c r="E2548" s="5"/>
      <c r="F2548" s="5"/>
    </row>
    <row r="2549">
      <c r="A2549" s="13" t="str">
        <f>HYPERLINK("http://www.wimp.com/diagnosedcancer/","http://www.wimp.com/diagnosedcancer/")</f>
        <v>http://www.wimp.com/diagnosedcancer/</v>
      </c>
      <c r="B2549" s="5"/>
      <c r="C2549" s="5"/>
      <c r="D2549" s="5"/>
      <c r="E2549" s="5"/>
      <c r="F2549" s="5"/>
    </row>
    <row r="2550">
      <c r="A2550" s="13" t="str">
        <f>HYPERLINK("http://www.wimp.com/cellphone/","http://www.wimp.com/cellphone/")</f>
        <v>http://www.wimp.com/cellphone/</v>
      </c>
      <c r="B2550" s="5"/>
      <c r="C2550" s="5"/>
      <c r="D2550" s="5"/>
      <c r="E2550" s="5"/>
      <c r="F2550" s="5"/>
    </row>
    <row r="2551">
      <c r="A2551" s="13" t="str">
        <f>HYPERLINK("http://www.wimp.com/elephantdog/","http://www.wimp.com/elephantdog/")</f>
        <v>http://www.wimp.com/elephantdog/</v>
      </c>
      <c r="B2551" s="5"/>
      <c r="C2551" s="5"/>
      <c r="D2551" s="5"/>
      <c r="E2551" s="5"/>
      <c r="F2551" s="5"/>
    </row>
    <row r="2552">
      <c r="A2552" s="13" t="str">
        <f>HYPERLINK("http://www.wimp.com/crowparadox/","http://www.wimp.com/crowparadox/")</f>
        <v>http://www.wimp.com/crowparadox/</v>
      </c>
      <c r="B2552" s="5"/>
      <c r="C2552" s="5"/>
      <c r="D2552" s="5"/>
      <c r="E2552" s="5"/>
      <c r="F2552" s="5"/>
    </row>
    <row r="2553">
      <c r="A2553" s="13" t="str">
        <f>HYPERLINK("http://www.wimp.com/parkingmars/","http://www.wimp.com/parkingmars/")</f>
        <v>http://www.wimp.com/parkingmars/</v>
      </c>
      <c r="B2553" s="5"/>
      <c r="C2553" s="5"/>
      <c r="D2553" s="5"/>
      <c r="E2553" s="5"/>
      <c r="F2553" s="5"/>
    </row>
    <row r="2554">
      <c r="A2554" s="13" t="str">
        <f>HYPERLINK("http://www.wimp.com/yipyip/","http://www.wimp.com/yipyip/")</f>
        <v>http://www.wimp.com/yipyip/</v>
      </c>
      <c r="B2554" s="5"/>
      <c r="C2554" s="5"/>
      <c r="D2554" s="5"/>
      <c r="E2554" s="5"/>
      <c r="F2554" s="5"/>
    </row>
    <row r="2555">
      <c r="A2555" s="13" t="str">
        <f>HYPERLINK("http://www.wimp.com/aman/","http://www.wimp.com/aman/")</f>
        <v>http://www.wimp.com/aman/</v>
      </c>
      <c r="B2555" s="5"/>
      <c r="C2555" s="5"/>
      <c r="D2555" s="5"/>
      <c r="E2555" s="5"/>
      <c r="F2555" s="5"/>
    </row>
    <row r="2556">
      <c r="A2556" s="13" t="str">
        <f>HYPERLINK("http://www.wimp.com/stickfigures/","http://www.wimp.com/stickfigures/")</f>
        <v>http://www.wimp.com/stickfigures/</v>
      </c>
      <c r="B2556" s="5"/>
      <c r="C2556" s="5"/>
      <c r="D2556" s="5"/>
      <c r="E2556" s="5"/>
      <c r="F2556" s="5"/>
    </row>
    <row r="2557">
      <c r="A2557" s="13" t="str">
        <f>HYPERLINK("http://www.wimp.com/ravenspeak/","http://www.wimp.com/ravenspeak/")</f>
        <v>http://www.wimp.com/ravenspeak/</v>
      </c>
      <c r="B2557" s="5"/>
      <c r="C2557" s="5"/>
      <c r="D2557" s="5"/>
      <c r="E2557" s="5"/>
      <c r="F2557" s="5"/>
    </row>
    <row r="2558">
      <c r="A2558" s="13" t="str">
        <f>HYPERLINK("http://www.wimp.com/journeymind/","http://www.wimp.com/journeymind/")</f>
        <v>http://www.wimp.com/journeymind/</v>
      </c>
      <c r="B2558" s="5"/>
      <c r="C2558" s="5"/>
      <c r="D2558" s="5"/>
      <c r="E2558" s="5"/>
      <c r="F2558" s="5"/>
    </row>
    <row r="2559">
      <c r="A2559" s="13" t="str">
        <f>HYPERLINK("http://www.wimp.com/saharawonderland/","http://www.wimp.com/saharawonderland/")</f>
        <v>http://www.wimp.com/saharawonderland/</v>
      </c>
      <c r="B2559" s="5"/>
      <c r="C2559" s="5"/>
      <c r="D2559" s="5"/>
      <c r="E2559" s="5"/>
      <c r="F2559" s="5"/>
    </row>
    <row r="2560">
      <c r="A2560" s="13" t="str">
        <f>HYPERLINK("http://www.wimp.com/fishrisk/","http://www.wimp.com/fishrisk/")</f>
        <v>http://www.wimp.com/fishrisk/</v>
      </c>
      <c r="B2560" s="5"/>
      <c r="C2560" s="5"/>
      <c r="D2560" s="5"/>
      <c r="E2560" s="5"/>
      <c r="F2560" s="5"/>
    </row>
    <row r="2561">
      <c r="A2561" s="13" t="str">
        <f>HYPERLINK("http://www.wimp.com/suitcasecar/","http://www.wimp.com/suitcasecar/")</f>
        <v>http://www.wimp.com/suitcasecar/</v>
      </c>
      <c r="B2561" s="5"/>
      <c r="C2561" s="5"/>
      <c r="D2561" s="5"/>
      <c r="E2561" s="5"/>
      <c r="F2561" s="5"/>
    </row>
    <row r="2562">
      <c r="A2562" s="13" t="str">
        <f>HYPERLINK("http://www.wimp.com/gorbachevopenness/","http://www.wimp.com/gorbachevopenness/")</f>
        <v>http://www.wimp.com/gorbachevopenness/</v>
      </c>
      <c r="B2562" s="5"/>
      <c r="C2562" s="5"/>
      <c r="D2562" s="5"/>
      <c r="E2562" s="5"/>
      <c r="F2562" s="5"/>
    </row>
    <row r="2563">
      <c r="A2563" s="13" t="str">
        <f>HYPERLINK("http://www.wimp.com/twitterhistory/","http://www.wimp.com/twitterhistory/")</f>
        <v>http://www.wimp.com/twitterhistory/</v>
      </c>
      <c r="B2563" s="5"/>
      <c r="C2563" s="5"/>
      <c r="D2563" s="5"/>
      <c r="E2563" s="5"/>
      <c r="F2563" s="5"/>
    </row>
    <row r="2564">
      <c r="A2564" s="13" t="str">
        <f>HYPERLINK("http://www.wimp.com/powerfulfinesse/","http://www.wimp.com/powerfulfinesse/")</f>
        <v>http://www.wimp.com/powerfulfinesse/</v>
      </c>
      <c r="B2564" s="5"/>
      <c r="C2564" s="5"/>
      <c r="D2564" s="5"/>
      <c r="E2564" s="5"/>
      <c r="F2564" s="5"/>
    </row>
    <row r="2565">
      <c r="A2565" s="13" t="str">
        <f>HYPERLINK("http://www.wimp.com/toosoon/","http://www.wimp.com/toosoon/")</f>
        <v>http://www.wimp.com/toosoon/</v>
      </c>
      <c r="B2565" s="5"/>
      <c r="C2565" s="5"/>
      <c r="D2565" s="5"/>
      <c r="E2565" s="5"/>
      <c r="F2565" s="5"/>
    </row>
    <row r="2566">
      <c r="A2566" s="13" t="str">
        <f>HYPERLINK("http://www.wimp.com/volcaniccrater/","http://www.wimp.com/volcaniccrater/")</f>
        <v>http://www.wimp.com/volcaniccrater/</v>
      </c>
      <c r="B2566" s="5"/>
      <c r="C2566" s="5"/>
      <c r="D2566" s="5"/>
      <c r="E2566" s="5"/>
      <c r="F2566" s="5"/>
    </row>
    <row r="2567">
      <c r="A2567" s="13" t="str">
        <f>HYPERLINK("http://www.wimp.com/havedoubt/","http://www.wimp.com/havedoubt/")</f>
        <v>http://www.wimp.com/havedoubt/</v>
      </c>
      <c r="B2567" s="5"/>
      <c r="C2567" s="5"/>
      <c r="D2567" s="5"/>
      <c r="E2567" s="5"/>
      <c r="F2567" s="5"/>
    </row>
    <row r="2568">
      <c r="A2568" s="13" t="str">
        <f>HYPERLINK("http://www.wimp.com/manhattenvolunteers/","http://www.wimp.com/manhattenvolunteers/")</f>
        <v>http://www.wimp.com/manhattenvolunteers/</v>
      </c>
      <c r="B2568" s="5"/>
      <c r="C2568" s="5"/>
      <c r="D2568" s="5"/>
      <c r="E2568" s="5"/>
      <c r="F2568" s="5"/>
    </row>
    <row r="2569">
      <c r="A2569" s="13" t="str">
        <f>HYPERLINK("http://www.wimp.com/survivequicksand/","http://www.wimp.com/survivequicksand/")</f>
        <v>http://www.wimp.com/survivequicksand/</v>
      </c>
      <c r="B2569" s="5"/>
      <c r="C2569" s="5"/>
      <c r="D2569" s="5"/>
      <c r="E2569" s="5"/>
      <c r="F2569" s="5"/>
    </row>
    <row r="2570">
      <c r="A2570" s="13" t="str">
        <f>HYPERLINK("http://www.wimp.com/shuttleflips/","http://www.wimp.com/shuttleflips/")</f>
        <v>http://www.wimp.com/shuttleflips/</v>
      </c>
      <c r="B2570" s="5"/>
      <c r="C2570" s="5"/>
      <c r="D2570" s="5"/>
      <c r="E2570" s="5"/>
      <c r="F2570" s="5"/>
    </row>
    <row r="2571">
      <c r="A2571" s="13" t="str">
        <f>HYPERLINK("http://www.wimp.com/babyclass/","http://www.wimp.com/babyclass/")</f>
        <v>http://www.wimp.com/babyclass/</v>
      </c>
      <c r="B2571" s="5"/>
      <c r="C2571" s="5"/>
      <c r="D2571" s="5"/>
      <c r="E2571" s="5"/>
      <c r="F2571" s="5"/>
    </row>
    <row r="2572">
      <c r="A2572" s="13" t="str">
        <f>HYPERLINK("http://www.wimp.com/britishopen/","http://www.wimp.com/britishopen/")</f>
        <v>http://www.wimp.com/britishopen/</v>
      </c>
      <c r="B2572" s="5"/>
      <c r="C2572" s="5"/>
      <c r="D2572" s="5"/>
      <c r="E2572" s="5"/>
      <c r="F2572" s="5"/>
    </row>
    <row r="2573">
      <c r="A2573" s="13" t="str">
        <f>HYPERLINK("http://www.wimp.com/backfuture/","http://www.wimp.com/backfuture/")</f>
        <v>http://www.wimp.com/backfuture/</v>
      </c>
      <c r="B2573" s="5"/>
      <c r="C2573" s="5"/>
      <c r="D2573" s="5"/>
      <c r="E2573" s="5"/>
      <c r="F2573" s="5"/>
    </row>
    <row r="2574">
      <c r="A2574" s="13" t="str">
        <f>HYPERLINK("http://www.wimp.com/nogood/","http://www.wimp.com/nogood/")</f>
        <v>http://www.wimp.com/nogood/</v>
      </c>
      <c r="B2574" s="5"/>
      <c r="C2574" s="5"/>
      <c r="D2574" s="5"/>
      <c r="E2574" s="5"/>
      <c r="F2574" s="5"/>
    </row>
    <row r="2575">
      <c r="A2575" s="13" t="str">
        <f>HYPERLINK("http://www.wimp.com/moneygo/","http://www.wimp.com/moneygo/")</f>
        <v>http://www.wimp.com/moneygo/</v>
      </c>
      <c r="B2575" s="5"/>
      <c r="C2575" s="5"/>
      <c r="D2575" s="5"/>
      <c r="E2575" s="5"/>
      <c r="F2575" s="5"/>
    </row>
    <row r="2576">
      <c r="A2576" s="13" t="str">
        <f>HYPERLINK("http://www.wimp.com/phototrick/","http://www.wimp.com/phototrick/")</f>
        <v>http://www.wimp.com/phototrick/</v>
      </c>
      <c r="B2576" s="5"/>
      <c r="C2576" s="5"/>
      <c r="D2576" s="5"/>
      <c r="E2576" s="5"/>
      <c r="F2576" s="5"/>
    </row>
    <row r="2577">
      <c r="A2577" s="13" t="str">
        <f>HYPERLINK("http://www.wimp.com/mushroomsbacon/","http://www.wimp.com/mushroomsbacon/")</f>
        <v>http://www.wimp.com/mushroomsbacon/</v>
      </c>
      <c r="B2577" s="5"/>
      <c r="C2577" s="5"/>
      <c r="D2577" s="5"/>
      <c r="E2577" s="5"/>
      <c r="F2577" s="5"/>
    </row>
    <row r="2578">
      <c r="A2578" s="13" t="str">
        <f>HYPERLINK("http://www.wimp.com/intoxicatedman/","http://www.wimp.com/intoxicatedman/")</f>
        <v>http://www.wimp.com/intoxicatedman/</v>
      </c>
      <c r="B2578" s="5"/>
      <c r="C2578" s="5"/>
      <c r="D2578" s="5"/>
      <c r="E2578" s="5"/>
      <c r="F2578" s="5"/>
    </row>
    <row r="2579">
      <c r="A2579" s="13" t="str">
        <f>HYPERLINK("http://www.wimp.com/cooljob/","http://www.wimp.com/cooljob/")</f>
        <v>http://www.wimp.com/cooljob/</v>
      </c>
      <c r="B2579" s="5"/>
      <c r="C2579" s="5"/>
      <c r="D2579" s="5"/>
      <c r="E2579" s="5"/>
      <c r="F2579" s="5"/>
    </row>
    <row r="2580">
      <c r="A2580" s="13" t="str">
        <f>HYPERLINK("http://www.wimp.com/waterprank/","http://www.wimp.com/waterprank/")</f>
        <v>http://www.wimp.com/waterprank/</v>
      </c>
      <c r="B2580" s="5"/>
      <c r="C2580" s="5"/>
      <c r="D2580" s="5"/>
      <c r="E2580" s="5"/>
      <c r="F2580" s="5"/>
    </row>
    <row r="2581">
      <c r="A2581" s="13" t="str">
        <f>HYPERLINK("http://www.wimp.com/snowroof/","http://www.wimp.com/snowroof/")</f>
        <v>http://www.wimp.com/snowroof/</v>
      </c>
      <c r="B2581" s="5"/>
      <c r="C2581" s="5"/>
      <c r="D2581" s="5"/>
      <c r="E2581" s="5"/>
      <c r="F2581" s="5"/>
    </row>
    <row r="2582">
      <c r="A2582" s="13" t="str">
        <f>HYPERLINK("http://www.wimp.com/puppymirror/","http://www.wimp.com/puppymirror/")</f>
        <v>http://www.wimp.com/puppymirror/</v>
      </c>
      <c r="B2582" s="5"/>
      <c r="C2582" s="5"/>
      <c r="D2582" s="5"/>
      <c r="E2582" s="5"/>
      <c r="F2582" s="5"/>
    </row>
    <row r="2583">
      <c r="A2583" s="13" t="str">
        <f>HYPERLINK("http://www.wimp.com/musicalduo/","http://www.wimp.com/musicalduo/")</f>
        <v>http://www.wimp.com/musicalduo/</v>
      </c>
      <c r="B2583" s="5"/>
      <c r="C2583" s="5"/>
      <c r="D2583" s="5"/>
      <c r="E2583" s="5"/>
      <c r="F2583" s="5"/>
    </row>
    <row r="2584">
      <c r="A2584" s="13" t="str">
        <f>HYPERLINK("http://www.wimp.com/kleptomanta/","http://www.wimp.com/kleptomanta/")</f>
        <v>http://www.wimp.com/kleptomanta/</v>
      </c>
      <c r="B2584" s="5"/>
      <c r="C2584" s="5"/>
      <c r="D2584" s="5"/>
      <c r="E2584" s="5"/>
      <c r="F2584" s="5"/>
    </row>
    <row r="2585">
      <c r="A2585" s="13" t="str">
        <f>HYPERLINK("http://www.wimp.com/flowerboy/","http://www.wimp.com/flowerboy/")</f>
        <v>http://www.wimp.com/flowerboy/</v>
      </c>
      <c r="B2585" s="5"/>
      <c r="C2585" s="5"/>
      <c r="D2585" s="5"/>
      <c r="E2585" s="5"/>
      <c r="F2585" s="5"/>
    </row>
    <row r="2586">
      <c r="A2586" s="13" t="str">
        <f>HYPERLINK("http://www.wimp.com/leafmonkey/","http://www.wimp.com/leafmonkey/")</f>
        <v>http://www.wimp.com/leafmonkey/</v>
      </c>
      <c r="B2586" s="5"/>
      <c r="C2586" s="5"/>
      <c r="D2586" s="5"/>
      <c r="E2586" s="5"/>
      <c r="F2586" s="5"/>
    </row>
    <row r="2587">
      <c r="A2587" s="13" t="str">
        <f>HYPERLINK("http://www.wimp.com/divertrick/","http://www.wimp.com/divertrick/")</f>
        <v>http://www.wimp.com/divertrick/</v>
      </c>
      <c r="B2587" s="5"/>
      <c r="C2587" s="5"/>
      <c r="D2587" s="5"/>
      <c r="E2587" s="5"/>
      <c r="F2587" s="5"/>
    </row>
    <row r="2588">
      <c r="A2588" s="13" t="str">
        <f>HYPERLINK("http://www.wimp.com/instantcoffee/","http://www.wimp.com/instantcoffee/")</f>
        <v>http://www.wimp.com/instantcoffee/</v>
      </c>
      <c r="B2588" s="5"/>
      <c r="C2588" s="5"/>
      <c r="D2588" s="5"/>
      <c r="E2588" s="5"/>
      <c r="F2588" s="5"/>
    </row>
    <row r="2589">
      <c r="A2589" s="13" t="str">
        <f>HYPERLINK("http://www.wimp.com/scaryparasite/","http://www.wimp.com/scaryparasite/")</f>
        <v>http://www.wimp.com/scaryparasite/</v>
      </c>
      <c r="B2589" s="5"/>
      <c r="C2589" s="5"/>
      <c r="D2589" s="5"/>
      <c r="E2589" s="5"/>
      <c r="F2589" s="5"/>
    </row>
    <row r="2590">
      <c r="A2590" s="13" t="str">
        <f>HYPERLINK("http://www.wimp.com/linuxfreedom/","http://www.wimp.com/linuxfreedom/")</f>
        <v>http://www.wimp.com/linuxfreedom/</v>
      </c>
      <c r="B2590" s="5"/>
      <c r="C2590" s="5"/>
      <c r="D2590" s="5"/>
      <c r="E2590" s="5"/>
      <c r="F2590" s="5"/>
    </row>
    <row r="2591">
      <c r="A2591" s="13" t="str">
        <f>HYPERLINK("http://www.wimp.com/youngvolinist/","http://www.wimp.com/youngvolinist/")</f>
        <v>http://www.wimp.com/youngvolinist/</v>
      </c>
      <c r="B2591" s="5"/>
      <c r="C2591" s="5"/>
      <c r="D2591" s="5"/>
      <c r="E2591" s="5"/>
      <c r="F2591" s="5"/>
    </row>
    <row r="2592">
      <c r="A2592" s="13" t="str">
        <f>HYPERLINK("http://www.wimp.com/workerrecording/","http://www.wimp.com/workerrecording/")</f>
        <v>http://www.wimp.com/workerrecording/</v>
      </c>
      <c r="B2592" s="5"/>
      <c r="C2592" s="5"/>
      <c r="D2592" s="5"/>
      <c r="E2592" s="5"/>
      <c r="F2592" s="5"/>
    </row>
    <row r="2593">
      <c r="A2593" s="13" t="str">
        <f>HYPERLINK("http://www.wimp.com/tigercallioforte/","http://www.wimp.com/tigercallioforte/")</f>
        <v>http://www.wimp.com/tigercallioforte/</v>
      </c>
      <c r="B2593" s="5"/>
      <c r="C2593" s="5"/>
      <c r="D2593" s="5"/>
      <c r="E2593" s="5"/>
      <c r="F2593" s="5"/>
    </row>
    <row r="2594">
      <c r="A2594" s="13" t="str">
        <f>HYPERLINK("http://www.wimp.com/kittenparakeet/","http://www.wimp.com/kittenparakeet/")</f>
        <v>http://www.wimp.com/kittenparakeet/</v>
      </c>
      <c r="B2594" s="5"/>
      <c r="C2594" s="5"/>
      <c r="D2594" s="5"/>
      <c r="E2594" s="5"/>
      <c r="F2594" s="5"/>
    </row>
    <row r="2595">
      <c r="A2595" s="13" t="str">
        <f>HYPERLINK("http://www.wimp.com/thoselips/","http://www.wimp.com/thoselips/")</f>
        <v>http://www.wimp.com/thoselips/</v>
      </c>
      <c r="B2595" s="5"/>
      <c r="C2595" s="5"/>
      <c r="D2595" s="5"/>
      <c r="E2595" s="5"/>
      <c r="F2595" s="5"/>
    </row>
    <row r="2596">
      <c r="A2596" s="13" t="str">
        <f>HYPERLINK("http://www.wimp.com/unusualvoice/","http://www.wimp.com/unusualvoice/")</f>
        <v>http://www.wimp.com/unusualvoice/</v>
      </c>
      <c r="B2596" s="5"/>
      <c r="C2596" s="5"/>
      <c r="D2596" s="5"/>
      <c r="E2596" s="5"/>
      <c r="F2596" s="5"/>
    </row>
    <row r="2597">
      <c r="A2597" s="13" t="str">
        <f>HYPERLINK("http://www.wimp.com/giantseagull/","http://www.wimp.com/giantseagull/")</f>
        <v>http://www.wimp.com/giantseagull/</v>
      </c>
      <c r="B2597" s="5"/>
      <c r="C2597" s="5"/>
      <c r="D2597" s="5"/>
      <c r="E2597" s="5"/>
      <c r="F2597" s="5"/>
    </row>
    <row r="2598">
      <c r="A2598" s="13" t="str">
        <f>HYPERLINK("http://www.wimp.com/marathonrunners/","http://www.wimp.com/marathonrunners/")</f>
        <v>http://www.wimp.com/marathonrunners/</v>
      </c>
      <c r="B2598" s="5"/>
      <c r="C2598" s="5"/>
      <c r="D2598" s="5"/>
      <c r="E2598" s="5"/>
      <c r="F2598" s="5"/>
    </row>
    <row r="2599">
      <c r="A2599" s="13" t="str">
        <f>HYPERLINK("http://www.wimp.com/whitehat/","http://www.wimp.com/whitehat/")</f>
        <v>http://www.wimp.com/whitehat/</v>
      </c>
      <c r="B2599" s="5"/>
      <c r="C2599" s="5"/>
      <c r="D2599" s="5"/>
      <c r="E2599" s="5"/>
      <c r="F2599" s="5"/>
    </row>
    <row r="2600">
      <c r="A2600" s="13" t="str">
        <f>HYPERLINK("http://www.wimp.com/aircrafttest/","http://www.wimp.com/aircrafttest/")</f>
        <v>http://www.wimp.com/aircrafttest/</v>
      </c>
      <c r="B2600" s="5"/>
      <c r="C2600" s="5"/>
      <c r="D2600" s="5"/>
      <c r="E2600" s="5"/>
      <c r="F2600" s="5"/>
    </row>
    <row r="2601">
      <c r="A2601" s="13" t="str">
        <f>HYPERLINK("http://www.wimp.com/managerdeed/","http://www.wimp.com/managerdeed/")</f>
        <v>http://www.wimp.com/managerdeed/</v>
      </c>
      <c r="B2601" s="5"/>
      <c r="C2601" s="5"/>
      <c r="D2601" s="5"/>
      <c r="E2601" s="5"/>
      <c r="F2601" s="5"/>
    </row>
    <row r="2602">
      <c r="A2602" s="13" t="str">
        <f>HYPERLINK("http://www.wimp.com/deersafety/","http://www.wimp.com/deersafety/")</f>
        <v>http://www.wimp.com/deersafety/</v>
      </c>
      <c r="B2602" s="5"/>
      <c r="C2602" s="5"/>
      <c r="D2602" s="5"/>
      <c r="E2602" s="5"/>
      <c r="F2602" s="5"/>
    </row>
    <row r="2603">
      <c r="A2603" s="13" t="str">
        <f>HYPERLINK("http://www.wimp.com/hugedive/","http://www.wimp.com/hugedive/")</f>
        <v>http://www.wimp.com/hugedive/</v>
      </c>
      <c r="B2603" s="5"/>
      <c r="C2603" s="5"/>
      <c r="D2603" s="5"/>
      <c r="E2603" s="5"/>
      <c r="F2603" s="5"/>
    </row>
    <row r="2604">
      <c r="A2604" s="13" t="str">
        <f>HYPERLINK("http://www.wimp.com/coffeegravity/","http://www.wimp.com/coffeegravity/")</f>
        <v>http://www.wimp.com/coffeegravity/</v>
      </c>
      <c r="B2604" s="5"/>
      <c r="C2604" s="5"/>
      <c r="D2604" s="5"/>
      <c r="E2604" s="5"/>
      <c r="F2604" s="5"/>
    </row>
    <row r="2605">
      <c r="A2605" s="13" t="str">
        <f>HYPERLINK("http://www.wimp.com/spacetimelapse/","http://www.wimp.com/spacetimelapse/")</f>
        <v>http://www.wimp.com/spacetimelapse/</v>
      </c>
      <c r="B2605" s="5"/>
      <c r="C2605" s="5"/>
      <c r="D2605" s="5"/>
      <c r="E2605" s="5"/>
      <c r="F2605" s="5"/>
    </row>
    <row r="2606">
      <c r="A2606" s="13" t="str">
        <f>HYPERLINK("http://www.wimp.com/cuberobot/","http://www.wimp.com/cuberobot/")</f>
        <v>http://www.wimp.com/cuberobot/</v>
      </c>
      <c r="B2606" s="5"/>
      <c r="C2606" s="5"/>
      <c r="D2606" s="5"/>
      <c r="E2606" s="5"/>
      <c r="F2606" s="5"/>
    </row>
    <row r="2607">
      <c r="A2607" s="13" t="str">
        <f>HYPERLINK("http://www.wimp.com/internetsymphony/","http://www.wimp.com/internetsymphony/")</f>
        <v>http://www.wimp.com/internetsymphony/</v>
      </c>
      <c r="B2607" s="5"/>
      <c r="C2607" s="5"/>
      <c r="D2607" s="5"/>
      <c r="E2607" s="5"/>
      <c r="F2607" s="5"/>
    </row>
    <row r="2608">
      <c r="A2608" s="13" t="str">
        <f>HYPERLINK("http://www.wimp.com/vendingmachines/","http://www.wimp.com/vendingmachines/")</f>
        <v>http://www.wimp.com/vendingmachines/</v>
      </c>
      <c r="B2608" s="5"/>
      <c r="C2608" s="5"/>
      <c r="D2608" s="5"/>
      <c r="E2608" s="5"/>
      <c r="F2608" s="5"/>
    </row>
    <row r="2609">
      <c r="A2609" s="13" t="str">
        <f>HYPERLINK("http://www.wimp.com/newarkpassengers/","http://www.wimp.com/newarkpassengers/")</f>
        <v>http://www.wimp.com/newarkpassengers/</v>
      </c>
      <c r="B2609" s="5"/>
      <c r="C2609" s="5"/>
      <c r="D2609" s="5"/>
      <c r="E2609" s="5"/>
      <c r="F2609" s="5"/>
    </row>
    <row r="2610">
      <c r="A2610" s="13" t="str">
        <f>HYPERLINK("http://www.wimp.com/swedishguard/","http://www.wimp.com/swedishguard/")</f>
        <v>http://www.wimp.com/swedishguard/</v>
      </c>
      <c r="B2610" s="5"/>
      <c r="C2610" s="5"/>
      <c r="D2610" s="5"/>
      <c r="E2610" s="5"/>
      <c r="F2610" s="5"/>
    </row>
    <row r="2611">
      <c r="A2611" s="13" t="str">
        <f>HYPERLINK("http://www.wimp.com/endend/","http://www.wimp.com/endend/")</f>
        <v>http://www.wimp.com/endend/</v>
      </c>
      <c r="B2611" s="5"/>
      <c r="C2611" s="5"/>
      <c r="D2611" s="5"/>
      <c r="E2611" s="5"/>
      <c r="F2611" s="5"/>
    </row>
    <row r="2612">
      <c r="A2612" s="13" t="str">
        <f>HYPERLINK("http://www.wimp.com/unusualsurfing/","http://www.wimp.com/unusualsurfing/")</f>
        <v>http://www.wimp.com/unusualsurfing/</v>
      </c>
      <c r="B2612" s="5"/>
      <c r="C2612" s="5"/>
      <c r="D2612" s="5"/>
      <c r="E2612" s="5"/>
      <c r="F2612" s="5"/>
    </row>
    <row r="2613">
      <c r="A2613" s="13" t="str">
        <f>HYPERLINK("http://www.wimp.com/nanodetails/","http://www.wimp.com/nanodetails/")</f>
        <v>http://www.wimp.com/nanodetails/</v>
      </c>
      <c r="B2613" s="5"/>
      <c r="C2613" s="5"/>
      <c r="D2613" s="5"/>
      <c r="E2613" s="5"/>
      <c r="F2613" s="5"/>
    </row>
    <row r="2614">
      <c r="A2614" s="13" t="str">
        <f>HYPERLINK("http://www.wimp.com/blindhit/","http://www.wimp.com/blindhit/")</f>
        <v>http://www.wimp.com/blindhit/</v>
      </c>
      <c r="B2614" s="5"/>
      <c r="C2614" s="5"/>
      <c r="D2614" s="5"/>
      <c r="E2614" s="5"/>
      <c r="F2614" s="5"/>
    </row>
    <row r="2615">
      <c r="A2615" s="13" t="str">
        <f>HYPERLINK("http://www.wimp.com/egyptianprotests/","http://www.wimp.com/egyptianprotests/")</f>
        <v>http://www.wimp.com/egyptianprotests/</v>
      </c>
      <c r="B2615" s="5"/>
      <c r="C2615" s="5"/>
      <c r="D2615" s="5"/>
      <c r="E2615" s="5"/>
      <c r="F2615" s="5"/>
    </row>
    <row r="2616">
      <c r="A2616" s="13" t="str">
        <f>HYPERLINK("http://www.wimp.com/talkmoose/","http://www.wimp.com/talkmoose/")</f>
        <v>http://www.wimp.com/talkmoose/</v>
      </c>
      <c r="B2616" s="5"/>
      <c r="C2616" s="5"/>
      <c r="D2616" s="5"/>
      <c r="E2616" s="5"/>
      <c r="F2616" s="5"/>
    </row>
    <row r="2617">
      <c r="A2617" s="13" t="str">
        <f>HYPERLINK("http://www.wimp.com/surfingtrick/","http://www.wimp.com/surfingtrick/")</f>
        <v>http://www.wimp.com/surfingtrick/</v>
      </c>
      <c r="B2617" s="5"/>
      <c r="C2617" s="5"/>
      <c r="D2617" s="5"/>
      <c r="E2617" s="5"/>
      <c r="F2617" s="5"/>
    </row>
    <row r="2618">
      <c r="A2618" s="13" t="str">
        <f>HYPERLINK("http://www.wimp.com/vaderorchestra/","http://www.wimp.com/vaderorchestra/")</f>
        <v>http://www.wimp.com/vaderorchestra/</v>
      </c>
      <c r="B2618" s="5"/>
      <c r="C2618" s="5"/>
      <c r="D2618" s="5"/>
      <c r="E2618" s="5"/>
      <c r="F2618" s="5"/>
    </row>
    <row r="2619">
      <c r="A2619" s="13" t="str">
        <f>HYPERLINK("http://www.wimp.com/worstescape/","http://www.wimp.com/worstescape/")</f>
        <v>http://www.wimp.com/worstescape/</v>
      </c>
      <c r="B2619" s="5"/>
      <c r="C2619" s="5"/>
      <c r="D2619" s="5"/>
      <c r="E2619" s="5"/>
      <c r="F2619" s="5"/>
    </row>
    <row r="2620">
      <c r="A2620" s="13" t="str">
        <f>HYPERLINK("http://www.wimp.com/stopcrying/","http://www.wimp.com/stopcrying/")</f>
        <v>http://www.wimp.com/stopcrying/</v>
      </c>
      <c r="B2620" s="5"/>
      <c r="C2620" s="5"/>
      <c r="D2620" s="5"/>
      <c r="E2620" s="5"/>
      <c r="F2620" s="5"/>
    </row>
    <row r="2621">
      <c r="A2621" s="13" t="str">
        <f>HYPERLINK("http://www.wimp.com/seperationpowers/","http://www.wimp.com/seperationpowers/")</f>
        <v>http://www.wimp.com/seperationpowers/</v>
      </c>
      <c r="B2621" s="5"/>
      <c r="C2621" s="5"/>
      <c r="D2621" s="5"/>
      <c r="E2621" s="5"/>
      <c r="F2621" s="5"/>
    </row>
    <row r="2622">
      <c r="A2622" s="13" t="str">
        <f>HYPERLINK("http://www.wimp.com/dumbidea/","http://www.wimp.com/dumbidea/")</f>
        <v>http://www.wimp.com/dumbidea/</v>
      </c>
      <c r="B2622" s="5"/>
      <c r="C2622" s="5"/>
      <c r="D2622" s="5"/>
      <c r="E2622" s="5"/>
      <c r="F2622" s="5"/>
    </row>
    <row r="2623">
      <c r="A2623" s="13" t="str">
        <f>HYPERLINK("http://www.wimp.com/greatstory/","http://www.wimp.com/greatstory/")</f>
        <v>http://www.wimp.com/greatstory/</v>
      </c>
      <c r="B2623" s="5"/>
      <c r="C2623" s="5"/>
      <c r="D2623" s="5"/>
      <c r="E2623" s="5"/>
      <c r="F2623" s="5"/>
    </row>
    <row r="2624">
      <c r="A2624" s="13" t="str">
        <f>HYPERLINK("http://www.wimp.com/kittyrobot/","http://www.wimp.com/kittyrobot/")</f>
        <v>http://www.wimp.com/kittyrobot/</v>
      </c>
      <c r="B2624" s="5"/>
      <c r="C2624" s="5"/>
      <c r="D2624" s="5"/>
      <c r="E2624" s="5"/>
      <c r="F2624" s="5"/>
    </row>
    <row r="2625">
      <c r="A2625" s="13" t="str">
        <f>HYPERLINK("http://www.wimp.com/driversick/","http://www.wimp.com/driversick/")</f>
        <v>http://www.wimp.com/driversick/</v>
      </c>
      <c r="B2625" s="5"/>
      <c r="C2625" s="5"/>
      <c r="D2625" s="5"/>
      <c r="E2625" s="5"/>
      <c r="F2625" s="5"/>
    </row>
    <row r="2626">
      <c r="A2626" s="13" t="str">
        <f>HYPERLINK("http://www.wimp.com/cheerleadersaved/","http://www.wimp.com/cheerleadersaved/")</f>
        <v>http://www.wimp.com/cheerleadersaved/</v>
      </c>
      <c r="B2626" s="5"/>
      <c r="C2626" s="5"/>
      <c r="D2626" s="5"/>
      <c r="E2626" s="5"/>
      <c r="F2626" s="5"/>
    </row>
    <row r="2627">
      <c r="A2627" s="13" t="str">
        <f>HYPERLINK("http://www.wimp.com/newsautotuned/","http://www.wimp.com/newsautotuned/")</f>
        <v>http://www.wimp.com/newsautotuned/</v>
      </c>
      <c r="B2627" s="5"/>
      <c r="C2627" s="5"/>
      <c r="D2627" s="5"/>
      <c r="E2627" s="5"/>
      <c r="F2627" s="5"/>
    </row>
    <row r="2628">
      <c r="A2628" s="13" t="str">
        <f>HYPERLINK("http://www.wimp.com/bicyclerobot/","http://www.wimp.com/bicyclerobot/")</f>
        <v>http://www.wimp.com/bicyclerobot/</v>
      </c>
      <c r="B2628" s="5"/>
      <c r="C2628" s="5"/>
      <c r="D2628" s="5"/>
      <c r="E2628" s="5"/>
      <c r="F2628" s="5"/>
    </row>
    <row r="2629">
      <c r="A2629" s="13" t="str">
        <f>HYPERLINK("http://www.wimp.com/breakheart/","http://www.wimp.com/breakheart/")</f>
        <v>http://www.wimp.com/breakheart/</v>
      </c>
      <c r="B2629" s="5"/>
      <c r="C2629" s="5"/>
      <c r="D2629" s="5"/>
      <c r="E2629" s="5"/>
      <c r="F2629" s="5"/>
    </row>
    <row r="2630">
      <c r="A2630" s="13" t="str">
        <f>HYPERLINK("http://www.wimp.com/pacmanillusion/","http://www.wimp.com/pacmanillusion/")</f>
        <v>http://www.wimp.com/pacmanillusion/</v>
      </c>
      <c r="B2630" s="5"/>
      <c r="C2630" s="5"/>
      <c r="D2630" s="5"/>
      <c r="E2630" s="5"/>
      <c r="F2630" s="5"/>
    </row>
    <row r="2631">
      <c r="A2631" s="13" t="str">
        <f>HYPERLINK("http://www.wimp.com/gasstrangers/","http://www.wimp.com/gasstrangers/")</f>
        <v>http://www.wimp.com/gasstrangers/</v>
      </c>
      <c r="B2631" s="5"/>
      <c r="C2631" s="5"/>
      <c r="D2631" s="5"/>
      <c r="E2631" s="5"/>
      <c r="F2631" s="5"/>
    </row>
  </sheetData>
</worksheet>
</file>