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C724E02B-0485-4AE8-A1D5-80B6FE236354}" xr6:coauthVersionLast="47" xr6:coauthVersionMax="47" xr10:uidLastSave="{00000000-0000-0000-0000-000000000000}"/>
  <bookViews>
    <workbookView xWindow="1520" yWindow="1520" windowWidth="28800" windowHeight="1537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<sst xmlns="http://schemas.openxmlformats.org/spreadsheetml/2006/main" count="1173" uniqueCount="607">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</sst>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6</xdr:col>
      <xdr:colOff>366059</xdr:colOff>
      <xdr:row>38</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32</xdr:row>
      <xdr:rowOff>37353</xdr:rowOff>
    </xdr:from>
    <xdr:to>
      <xdr:col>12</xdr:col>
      <xdr:colOff>287064</xdr:colOff>
      <xdr:row>39</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26</xdr:row>
      <xdr:rowOff>1</xdr:rowOff>
    </xdr:from>
    <xdr:to>
      <xdr:col>9</xdr:col>
      <xdr:colOff>127000</xdr:colOff>
      <xdr:row>31</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tabSelected="1" zoomScale="70" zoomScaleNormal="70" workbookViewId="0">
      <selection activeCell="O3" sqref="O3"/>
    </sheetView>
  </sheetViews>
  <sheetFormatPr defaultRowHeight="14.5"/>
  <cols>
    <col min="15" max="15" width="9.90625" bestFit="1" customWidth="1"/>
  </cols>
  <sheetData>
    <row r="2" spans="2:15">
      <c r="B2" s="5" t="s">
        <v>11</v>
      </c>
      <c r="G2" s="1" t="s">
        <v>34</v>
      </c>
      <c r="M2" t="s">
        <v>0</v>
      </c>
      <c r="N2">
        <v>71.58</v>
      </c>
      <c r="O2" s="9">
        <v>45813</v>
      </c>
    </row>
    <row r="3" spans="2:15">
      <c r="B3">
        <v>1</v>
      </c>
      <c r="C3" s="7" t="s">
        <v>13</v>
      </c>
      <c r="M3" t="s">
        <v>1</v>
      </c>
      <c r="N3" s="11">
        <v>687.29</v>
      </c>
      <c r="O3" s="9">
        <v>45695</v>
      </c>
    </row>
    <row r="4" spans="2:15">
      <c r="B4">
        <v>2</v>
      </c>
      <c r="C4" s="7" t="s">
        <v>14</v>
      </c>
      <c r="G4" s="5" t="s">
        <v>573</v>
      </c>
      <c r="M4" t="s">
        <v>2</v>
      </c>
      <c r="N4" s="10">
        <f>+N3*N2</f>
        <v>49196.218199999996</v>
      </c>
    </row>
    <row r="5" spans="2:15">
      <c r="G5" t="s">
        <v>572</v>
      </c>
      <c r="M5" t="s">
        <v>3</v>
      </c>
      <c r="N5" s="10">
        <f>+SUM(model!I216:I217)</f>
        <v>3169</v>
      </c>
    </row>
    <row r="6" spans="2:15">
      <c r="B6" s="7" t="s">
        <v>242</v>
      </c>
      <c r="G6" t="s">
        <v>570</v>
      </c>
      <c r="M6" t="s">
        <v>4</v>
      </c>
      <c r="N6" s="10">
        <f>+model!I238+model!I232</f>
        <v>2703</v>
      </c>
    </row>
    <row r="7" spans="2:15">
      <c r="G7" t="s">
        <v>571</v>
      </c>
      <c r="M7" t="s">
        <v>5</v>
      </c>
      <c r="N7" s="10">
        <f>+N4-N5+N6</f>
        <v>48730.218199999996</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6" spans="2:12">
      <c r="B26" s="5" t="s">
        <v>230</v>
      </c>
    </row>
    <row r="41" spans="2:9">
      <c r="B41" s="5" t="s">
        <v>201</v>
      </c>
    </row>
    <row r="42" spans="2:9">
      <c r="B42">
        <v>1</v>
      </c>
      <c r="C42" t="s">
        <v>202</v>
      </c>
    </row>
    <row r="43" spans="2:9">
      <c r="B43">
        <v>2</v>
      </c>
      <c r="C43" t="s">
        <v>203</v>
      </c>
    </row>
    <row r="44" spans="2:9" ht="14.5" customHeight="1">
      <c r="B44">
        <v>3</v>
      </c>
      <c r="C44" s="8" t="s">
        <v>204</v>
      </c>
      <c r="D44" s="8"/>
      <c r="E44" s="8"/>
      <c r="F44" s="8"/>
      <c r="G44" s="8"/>
      <c r="H44" s="8"/>
      <c r="I44" s="8"/>
    </row>
    <row r="45" spans="2:9">
      <c r="C45" s="8"/>
      <c r="D45" s="8" t="s">
        <v>205</v>
      </c>
      <c r="E45" s="8"/>
      <c r="F45" s="8"/>
      <c r="G45" s="8"/>
      <c r="H45" s="8"/>
      <c r="I45" s="8"/>
    </row>
    <row r="46" spans="2:9">
      <c r="B46">
        <v>4</v>
      </c>
      <c r="C46" t="s">
        <v>206</v>
      </c>
      <c r="D46" s="8"/>
      <c r="E46" s="8"/>
      <c r="F46" s="8"/>
      <c r="G46" s="8"/>
      <c r="H46" s="8"/>
      <c r="I46" s="8"/>
    </row>
    <row r="47" spans="2:9">
      <c r="B47">
        <v>5</v>
      </c>
      <c r="C47" t="s">
        <v>207</v>
      </c>
      <c r="D47" s="8"/>
      <c r="E47" s="8"/>
      <c r="F47" s="8"/>
      <c r="G47" s="8"/>
      <c r="H47" s="8"/>
      <c r="I47" s="8"/>
    </row>
    <row r="48" spans="2:9">
      <c r="B48">
        <v>6</v>
      </c>
      <c r="C48" t="s">
        <v>208</v>
      </c>
    </row>
    <row r="49" spans="2:4">
      <c r="B49">
        <v>7</v>
      </c>
      <c r="C49" t="s">
        <v>209</v>
      </c>
    </row>
    <row r="50" spans="2:4">
      <c r="D50" t="s">
        <v>210</v>
      </c>
    </row>
    <row r="51" spans="2:4">
      <c r="B51">
        <v>8</v>
      </c>
      <c r="C51" t="s">
        <v>211</v>
      </c>
    </row>
    <row r="52" spans="2:4">
      <c r="B52">
        <v>9</v>
      </c>
      <c r="C52" t="s">
        <v>212</v>
      </c>
    </row>
    <row r="53" spans="2:4">
      <c r="D53" t="s">
        <v>213</v>
      </c>
    </row>
    <row r="54" spans="2:4">
      <c r="B54" s="5" t="s">
        <v>214</v>
      </c>
    </row>
    <row r="55" spans="2:4">
      <c r="B55">
        <v>1</v>
      </c>
      <c r="C55" t="s">
        <v>215</v>
      </c>
    </row>
    <row r="56" spans="2:4">
      <c r="B56">
        <v>2</v>
      </c>
      <c r="C56" t="s">
        <v>216</v>
      </c>
    </row>
    <row r="57" spans="2:4">
      <c r="B57">
        <v>3</v>
      </c>
      <c r="C57" t="s">
        <v>217</v>
      </c>
    </row>
    <row r="58" spans="2:4">
      <c r="B58">
        <v>4</v>
      </c>
      <c r="C58" t="s">
        <v>218</v>
      </c>
    </row>
    <row r="59" spans="2:4">
      <c r="B59">
        <v>5</v>
      </c>
      <c r="C59" t="s">
        <v>219</v>
      </c>
    </row>
    <row r="60" spans="2:4">
      <c r="B60">
        <v>6</v>
      </c>
      <c r="C60" t="s">
        <v>220</v>
      </c>
    </row>
    <row r="61" spans="2:4">
      <c r="B61">
        <v>7</v>
      </c>
      <c r="C61" t="s">
        <v>221</v>
      </c>
    </row>
    <row r="62" spans="2:4">
      <c r="B62">
        <v>8</v>
      </c>
      <c r="C62" t="s">
        <v>222</v>
      </c>
    </row>
    <row r="63" spans="2:4">
      <c r="B63">
        <v>9</v>
      </c>
      <c r="C63" t="s">
        <v>223</v>
      </c>
    </row>
    <row r="64" spans="2:4">
      <c r="B64">
        <v>10</v>
      </c>
      <c r="C64" t="s">
        <v>224</v>
      </c>
    </row>
    <row r="65" spans="2:3">
      <c r="B65">
        <v>11</v>
      </c>
      <c r="C65" t="s">
        <v>225</v>
      </c>
    </row>
    <row r="66" spans="2:3">
      <c r="B66">
        <v>12</v>
      </c>
      <c r="C66"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10" customFormat="1">
      <c r="A35" s="53" t="s">
        <v>597</v>
      </c>
      <c r="B35" s="56"/>
      <c r="C35" s="56"/>
      <c r="D35" s="56"/>
      <c r="E35" s="56"/>
      <c r="F35" s="56"/>
      <c r="G35" s="56"/>
      <c r="H35" s="56"/>
      <c r="I35" s="57"/>
      <c r="J35" s="55"/>
      <c r="K35" s="55"/>
      <c r="L35" s="53"/>
      <c r="M35" s="54"/>
      <c r="N35" s="55"/>
      <c r="O35" s="55"/>
      <c r="P35" s="57" t="s">
        <v>601</v>
      </c>
      <c r="Q35" s="54"/>
      <c r="R35" s="54"/>
      <c r="S35" s="54"/>
      <c r="T35" s="54"/>
    </row>
    <row r="36" spans="1:20" s="10" customFormat="1">
      <c r="A36" s="53" t="s">
        <v>603</v>
      </c>
      <c r="B36" s="56"/>
      <c r="C36" s="56"/>
      <c r="D36" s="56"/>
      <c r="E36" s="56"/>
      <c r="F36" s="56"/>
      <c r="G36" s="56"/>
      <c r="H36" s="56"/>
      <c r="I36" s="57"/>
      <c r="J36" s="55"/>
      <c r="K36" s="55"/>
      <c r="L36" s="53"/>
      <c r="M36" s="54"/>
      <c r="N36" s="55"/>
      <c r="O36" s="55"/>
      <c r="P36" s="57" t="s">
        <v>602</v>
      </c>
      <c r="Q36" s="54"/>
      <c r="R36" s="54"/>
      <c r="S36" s="54"/>
      <c r="T36" s="54"/>
    </row>
    <row r="37" spans="1:20" s="10" customFormat="1">
      <c r="A37" s="53" t="s">
        <v>596</v>
      </c>
      <c r="B37" s="56"/>
      <c r="C37" s="56"/>
      <c r="D37" s="56"/>
      <c r="E37" s="56"/>
      <c r="F37" s="56"/>
      <c r="G37" s="56"/>
      <c r="H37" s="56"/>
      <c r="I37" s="57"/>
      <c r="J37" s="55"/>
      <c r="K37" s="55"/>
      <c r="L37" s="53"/>
      <c r="M37" s="54"/>
      <c r="N37" s="55"/>
      <c r="O37" s="55"/>
      <c r="P37" s="57" t="s">
        <v>604</v>
      </c>
      <c r="Q37" s="54"/>
      <c r="R37" s="54"/>
      <c r="S37" s="54"/>
      <c r="T37" s="54"/>
    </row>
    <row r="38" spans="1:20" s="10" customFormat="1">
      <c r="A38" s="53" t="s">
        <v>598</v>
      </c>
      <c r="B38" s="56"/>
      <c r="C38" s="56"/>
      <c r="D38" s="56"/>
      <c r="E38" s="56"/>
      <c r="F38" s="56"/>
      <c r="G38" s="56"/>
      <c r="H38" s="56"/>
      <c r="I38" s="57"/>
      <c r="J38" s="55"/>
      <c r="K38" s="55"/>
      <c r="L38" s="53"/>
      <c r="M38" s="54"/>
      <c r="N38" s="55"/>
      <c r="O38" s="55"/>
      <c r="P38" s="57" t="s">
        <v>605</v>
      </c>
      <c r="Q38" s="54"/>
      <c r="R38" s="54"/>
      <c r="S38" s="54"/>
      <c r="T38" s="54"/>
    </row>
    <row r="39" spans="1:20" s="10" customFormat="1">
      <c r="A39" s="53" t="s">
        <v>599</v>
      </c>
      <c r="B39" s="56"/>
      <c r="C39" s="56"/>
      <c r="D39" s="56"/>
      <c r="E39" s="56"/>
      <c r="F39" s="56"/>
      <c r="G39" s="56"/>
      <c r="H39" s="56"/>
      <c r="I39" s="57"/>
      <c r="J39" s="55"/>
      <c r="K39" s="55"/>
      <c r="L39" s="53"/>
      <c r="M39" s="54"/>
      <c r="N39" s="55"/>
      <c r="O39" s="55"/>
      <c r="P39" s="57" t="s">
        <v>606</v>
      </c>
      <c r="Q39" s="54"/>
      <c r="R39" s="54"/>
      <c r="S39" s="54"/>
      <c r="T39" s="54"/>
    </row>
    <row r="40" spans="1:20" s="10" customFormat="1">
      <c r="A40" s="53" t="s">
        <v>600</v>
      </c>
      <c r="B40" s="56"/>
      <c r="C40" s="56"/>
      <c r="D40" s="56"/>
      <c r="E40" s="56"/>
      <c r="F40" s="56"/>
      <c r="G40" s="56"/>
      <c r="H40" s="56"/>
      <c r="I40" s="57"/>
      <c r="J40" s="55"/>
      <c r="K40" s="55"/>
      <c r="L40" s="53"/>
      <c r="M40" s="54"/>
      <c r="N40" s="55"/>
      <c r="O40" s="55"/>
      <c r="P40" s="57"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 t="shared" ref="B85:K85" si="52">+B12</f>
        <v>Q123</v>
      </c>
      <c r="C85" s="51" t="str">
        <f t="shared" si="52"/>
        <v>Q223</v>
      </c>
      <c r="D85" s="51" t="str">
        <f t="shared" si="52"/>
        <v>Q323</v>
      </c>
      <c r="E85" s="51" t="str">
        <f t="shared" si="52"/>
        <v>Q423</v>
      </c>
      <c r="F85" s="51" t="str">
        <f t="shared" si="52"/>
        <v>Q124</v>
      </c>
      <c r="G85" s="51" t="str">
        <f t="shared" si="52"/>
        <v>Q224</v>
      </c>
      <c r="H85" s="51" t="str">
        <f t="shared" si="52"/>
        <v>Q324</v>
      </c>
      <c r="I85" s="51" t="str">
        <f t="shared" si="52"/>
        <v>Q424</v>
      </c>
      <c r="J85" s="51" t="str">
        <f t="shared" si="52"/>
        <v>Q125</v>
      </c>
      <c r="K85" s="51" t="str">
        <f t="shared" si="52"/>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3">+N86-N87</f>
        <v>3022</v>
      </c>
      <c r="O88" s="49">
        <f t="shared" si="53"/>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4">+SUM(B102:B106)</f>
        <v>2189</v>
      </c>
      <c r="C101" s="23">
        <f t="shared" ref="C101" si="55">+SUM(C102:C106)</f>
        <v>1781</v>
      </c>
      <c r="D101" s="23">
        <f t="shared" ref="D101" si="56">+SUM(D102:D106)</f>
        <v>1712</v>
      </c>
      <c r="E101" s="23">
        <f t="shared" ref="E101" si="57">+SUM(E102:E106)</f>
        <v>2072</v>
      </c>
      <c r="F101" s="23">
        <f t="shared" ref="F101" si="58">+SUM(F102:F106)</f>
        <v>1741</v>
      </c>
      <c r="G101" s="23">
        <f t="shared" ref="G101:H101" si="59">+SUM(G102:G106)</f>
        <v>1781</v>
      </c>
      <c r="H101" s="23">
        <f t="shared" si="59"/>
        <v>1635</v>
      </c>
      <c r="I101" s="23">
        <f t="shared" ref="I101:J101" si="60">+SUM(I102:I106)</f>
        <v>2206</v>
      </c>
      <c r="J101" s="23">
        <f t="shared" si="60"/>
        <v>0</v>
      </c>
      <c r="K101" s="23">
        <f t="shared" ref="K101" si="61">+SUM(K102:K106)</f>
        <v>0</v>
      </c>
      <c r="L101" s="22" t="s">
        <v>442</v>
      </c>
      <c r="M101" s="23">
        <f>+SUM(M102:M106)</f>
        <v>7253</v>
      </c>
      <c r="N101" s="23">
        <f t="shared" ref="N101" si="62">+SUM(N102:N106)</f>
        <v>8476</v>
      </c>
      <c r="O101" s="23">
        <f t="shared" ref="O101" si="63">+SUM(O102:O106)</f>
        <v>7754</v>
      </c>
      <c r="P101" s="23">
        <f t="shared" ref="P101" si="64">+SUM(P102:P106)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5">+O103-SUM(B103:D103)</f>
        <v>442</v>
      </c>
      <c r="F103" s="20">
        <v>373</v>
      </c>
      <c r="G103" s="20">
        <v>415</v>
      </c>
      <c r="H103" s="20">
        <v>437</v>
      </c>
      <c r="I103" s="20">
        <f t="shared" ref="I103:I104" si="66">+P103-SUM(F103:H103)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5"/>
        <v>275</v>
      </c>
      <c r="F104" s="20">
        <v>295</v>
      </c>
      <c r="G104" s="20">
        <v>250</v>
      </c>
      <c r="H104" s="20">
        <v>216</v>
      </c>
      <c r="I104" s="20">
        <f t="shared" si="66"/>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5"/>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7">+(F101-B101)/B101</f>
        <v>-0.20465966194609411</v>
      </c>
      <c r="G108" s="21">
        <f t="shared" si="67"/>
        <v>0</v>
      </c>
      <c r="H108" s="21">
        <f t="shared" si="67"/>
        <v>-4.497663551401869E-2</v>
      </c>
      <c r="I108" s="21">
        <f t="shared" si="67"/>
        <v>6.4671814671814667E-2</v>
      </c>
      <c r="J108" s="21"/>
      <c r="K108" s="21"/>
      <c r="L108" s="22" t="s">
        <v>442</v>
      </c>
      <c r="M108" s="21"/>
      <c r="N108" s="21">
        <f t="shared" ref="N108:P109" si="68">+(N101-M101)/M101</f>
        <v>0.16861988142837447</v>
      </c>
      <c r="O108" s="21">
        <f t="shared" si="68"/>
        <v>-8.5181689476167999E-2</v>
      </c>
      <c r="P108" s="21">
        <f t="shared" si="68"/>
        <v>-5.0425586793912819E-2</v>
      </c>
      <c r="Q108" s="22"/>
      <c r="R108" s="22"/>
      <c r="S108" s="22"/>
      <c r="T108" s="22"/>
    </row>
    <row r="109" spans="1:20">
      <c r="A109" s="22" t="s">
        <v>368</v>
      </c>
      <c r="B109" s="21"/>
      <c r="C109" s="21"/>
      <c r="D109" s="21"/>
      <c r="E109" s="21"/>
      <c r="F109" s="21">
        <f t="shared" si="67"/>
        <v>-0.28663446054750402</v>
      </c>
      <c r="G109" s="21">
        <f t="shared" si="67"/>
        <v>-4.0567951318458417E-2</v>
      </c>
      <c r="H109" s="21">
        <f t="shared" si="67"/>
        <v>-9.6932515337423308E-2</v>
      </c>
      <c r="I109" s="21">
        <f t="shared" si="67"/>
        <v>4.0363269424823413E-2</v>
      </c>
      <c r="J109" s="21"/>
      <c r="K109" s="21"/>
      <c r="L109" s="22" t="s">
        <v>442</v>
      </c>
      <c r="M109" s="21"/>
      <c r="N109" s="21">
        <f t="shared" si="68"/>
        <v>0.20340760157273918</v>
      </c>
      <c r="O109" s="21">
        <f t="shared" si="68"/>
        <v>-0.12132433021128294</v>
      </c>
      <c r="P109" s="21">
        <f t="shared" si="68"/>
        <v>-0.10783341596430342</v>
      </c>
      <c r="Q109" s="22"/>
      <c r="R109" s="22"/>
      <c r="S109" s="22"/>
      <c r="T109" s="22"/>
    </row>
    <row r="110" spans="1:20">
      <c r="A110" s="22" t="s">
        <v>369</v>
      </c>
      <c r="B110" s="21"/>
      <c r="C110" s="21"/>
      <c r="D110" s="21"/>
      <c r="E110" s="21"/>
      <c r="F110" s="21">
        <f t="shared" si="67"/>
        <v>-8.8019559902200492E-2</v>
      </c>
      <c r="G110" s="21">
        <f t="shared" si="67"/>
        <v>0.25377643504531722</v>
      </c>
      <c r="H110" s="21">
        <f t="shared" si="67"/>
        <v>5.0480769230769232E-2</v>
      </c>
      <c r="I110" s="21">
        <f t="shared" si="67"/>
        <v>0.10859728506787331</v>
      </c>
      <c r="J110" s="21"/>
      <c r="K110" s="21"/>
      <c r="L110" s="22" t="s">
        <v>442</v>
      </c>
      <c r="M110" s="21"/>
      <c r="N110" s="21">
        <f t="shared" ref="N110:O110" si="69">+(N103-M103)/M103</f>
        <v>5.8381502890173409E-2</v>
      </c>
      <c r="O110" s="21">
        <f t="shared" si="69"/>
        <v>-0.12725286728563626</v>
      </c>
      <c r="P110" s="21">
        <f>+(P103-O103)/O103</f>
        <v>7.3216520650813521E-2</v>
      </c>
      <c r="Q110" s="22"/>
      <c r="R110" s="22"/>
      <c r="S110" s="22"/>
      <c r="T110" s="22"/>
    </row>
    <row r="111" spans="1:20">
      <c r="A111" s="22" t="s">
        <v>370</v>
      </c>
      <c r="B111" s="21"/>
      <c r="C111" s="21"/>
      <c r="D111" s="21"/>
      <c r="E111" s="21"/>
      <c r="F111" s="21">
        <f t="shared" si="67"/>
        <v>-0.17827298050139276</v>
      </c>
      <c r="G111" s="21">
        <f t="shared" si="67"/>
        <v>-7.9365079365079361E-3</v>
      </c>
      <c r="H111" s="21">
        <f t="shared" si="67"/>
        <v>-4.4247787610619468E-2</v>
      </c>
      <c r="I111" s="21">
        <f t="shared" si="67"/>
        <v>0.16363636363636364</v>
      </c>
      <c r="J111" s="21"/>
      <c r="K111" s="21"/>
      <c r="L111" s="22" t="s">
        <v>442</v>
      </c>
      <c r="M111" s="21"/>
      <c r="N111" s="21">
        <f t="shared" ref="N111:O111" si="70">+(N104-M104)/M104</f>
        <v>0.10687022900763359</v>
      </c>
      <c r="O111" s="21">
        <f t="shared" si="70"/>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1">+(F106-B106)/B106</f>
        <v>4.4692737430167599E-2</v>
      </c>
      <c r="G113" s="21">
        <f t="shared" si="71"/>
        <v>-0.19811320754716982</v>
      </c>
      <c r="H113" s="21">
        <f t="shared" si="71"/>
        <v>-3.5294117647058823E-2</v>
      </c>
      <c r="I113" s="21">
        <f t="shared" si="71"/>
        <v>2.7472527472527475E-3</v>
      </c>
      <c r="J113" s="21"/>
      <c r="K113" s="21"/>
      <c r="L113" s="22" t="s">
        <v>442</v>
      </c>
      <c r="M113" s="21"/>
      <c r="N113" s="21">
        <f t="shared" ref="N113:O113" si="72">+(N106-M106)/M106</f>
        <v>0.51758793969849248</v>
      </c>
      <c r="O113" s="21">
        <f t="shared" si="72"/>
        <v>0.67218543046357615</v>
      </c>
      <c r="P113" s="21">
        <f t="shared" ref="P113" si="73">+(P106-O106)/O106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4">+(C101-B101)/B101</f>
        <v>-0.18638647784376428</v>
      </c>
      <c r="D115" s="21">
        <f t="shared" si="74"/>
        <v>-3.874227961819203E-2</v>
      </c>
      <c r="E115" s="21">
        <f t="shared" si="74"/>
        <v>0.2102803738317757</v>
      </c>
      <c r="F115" s="21">
        <f t="shared" si="74"/>
        <v>-0.15974903474903476</v>
      </c>
      <c r="G115" s="21">
        <f t="shared" si="74"/>
        <v>2.2975301550832855E-2</v>
      </c>
      <c r="H115" s="21">
        <f t="shared" si="74"/>
        <v>-8.1976417742841104E-2</v>
      </c>
      <c r="I115" s="21">
        <f t="shared" si="74"/>
        <v>0.34923547400611621</v>
      </c>
      <c r="J115" s="21"/>
      <c r="K115" s="21"/>
      <c r="L115" s="22" t="s">
        <v>442</v>
      </c>
      <c r="M115" s="21"/>
      <c r="N115" s="21"/>
      <c r="O115" s="21"/>
      <c r="P115" s="21"/>
      <c r="Q115" s="22"/>
      <c r="R115" s="22"/>
      <c r="S115" s="22"/>
      <c r="T115" s="22"/>
    </row>
    <row r="116" spans="1:20">
      <c r="A116" s="22" t="s">
        <v>463</v>
      </c>
      <c r="B116" s="21"/>
      <c r="C116" s="21">
        <f t="shared" ref="C116:I118" si="75">+(C102-B102)/B102</f>
        <v>-0.20611916264090177</v>
      </c>
      <c r="D116" s="21">
        <f t="shared" si="75"/>
        <v>-0.17342799188640973</v>
      </c>
      <c r="E116" s="21">
        <f t="shared" si="75"/>
        <v>0.21595092024539878</v>
      </c>
      <c r="F116" s="21">
        <f t="shared" si="75"/>
        <v>-0.10595358224016145</v>
      </c>
      <c r="G116" s="21">
        <f t="shared" si="75"/>
        <v>6.772009029345373E-2</v>
      </c>
      <c r="H116" s="21">
        <f t="shared" si="75"/>
        <v>-0.22198731501057081</v>
      </c>
      <c r="I116" s="21">
        <f t="shared" si="75"/>
        <v>0.40081521739130432</v>
      </c>
      <c r="J116" s="21"/>
      <c r="K116" s="21"/>
      <c r="L116" s="22" t="s">
        <v>442</v>
      </c>
      <c r="M116" s="21"/>
      <c r="N116" s="21"/>
      <c r="O116" s="21"/>
      <c r="P116" s="21"/>
      <c r="Q116" s="22"/>
      <c r="R116" s="22"/>
      <c r="S116" s="22"/>
      <c r="T116" s="22"/>
    </row>
    <row r="117" spans="1:20">
      <c r="A117" s="22" t="s">
        <v>464</v>
      </c>
      <c r="B117" s="21"/>
      <c r="C117" s="21">
        <f t="shared" si="75"/>
        <v>-0.19070904645476772</v>
      </c>
      <c r="D117" s="21">
        <f t="shared" si="75"/>
        <v>0.25679758308157102</v>
      </c>
      <c r="E117" s="21">
        <f t="shared" si="75"/>
        <v>6.25E-2</v>
      </c>
      <c r="F117" s="21">
        <f t="shared" si="75"/>
        <v>-0.15610859728506787</v>
      </c>
      <c r="G117" s="21">
        <f t="shared" si="75"/>
        <v>0.1126005361930295</v>
      </c>
      <c r="H117" s="21">
        <f t="shared" si="75"/>
        <v>5.3012048192771083E-2</v>
      </c>
      <c r="I117" s="21">
        <f t="shared" si="75"/>
        <v>0.12128146453089245</v>
      </c>
      <c r="J117" s="21"/>
      <c r="K117" s="21"/>
      <c r="L117" s="22" t="s">
        <v>442</v>
      </c>
      <c r="M117" s="21"/>
      <c r="N117" s="21"/>
      <c r="O117" s="21"/>
      <c r="P117" s="21"/>
      <c r="Q117" s="22"/>
      <c r="R117" s="22"/>
      <c r="S117" s="22"/>
      <c r="T117" s="22"/>
    </row>
    <row r="118" spans="1:20">
      <c r="A118" s="22" t="s">
        <v>465</v>
      </c>
      <c r="B118" s="21"/>
      <c r="C118" s="21">
        <f t="shared" si="75"/>
        <v>-0.29805013927576601</v>
      </c>
      <c r="D118" s="21">
        <f t="shared" si="75"/>
        <v>-0.10317460317460317</v>
      </c>
      <c r="E118" s="21">
        <f t="shared" si="75"/>
        <v>0.2168141592920354</v>
      </c>
      <c r="F118" s="21">
        <f t="shared" si="75"/>
        <v>7.2727272727272724E-2</v>
      </c>
      <c r="G118" s="21">
        <f t="shared" si="75"/>
        <v>-0.15254237288135594</v>
      </c>
      <c r="H118" s="21">
        <f t="shared" si="75"/>
        <v>-0.13600000000000001</v>
      </c>
      <c r="I118" s="21">
        <f t="shared" si="75"/>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6">+(C106-B106)/B106</f>
        <v>0.18435754189944134</v>
      </c>
      <c r="D120" s="21">
        <f t="shared" si="76"/>
        <v>0.20283018867924529</v>
      </c>
      <c r="E120" s="21">
        <f t="shared" si="76"/>
        <v>0.42745098039215684</v>
      </c>
      <c r="F120" s="21">
        <f t="shared" si="76"/>
        <v>-0.48626373626373626</v>
      </c>
      <c r="G120" s="21">
        <f t="shared" si="76"/>
        <v>-9.0909090909090912E-2</v>
      </c>
      <c r="H120" s="21">
        <f t="shared" si="76"/>
        <v>0.44705882352941179</v>
      </c>
      <c r="I120" s="21">
        <f t="shared" si="76"/>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7">+SUM(B123:B126)</f>
        <v>2189</v>
      </c>
      <c r="C122" s="23">
        <f t="shared" ref="C122" si="78">+SUM(C123:C126)</f>
        <v>1781</v>
      </c>
      <c r="D122" s="23">
        <f t="shared" ref="D122" si="79">+SUM(D123:D126)</f>
        <v>1712</v>
      </c>
      <c r="E122" s="23">
        <f t="shared" ref="E122" si="80">+SUM(E123:E126)</f>
        <v>2072</v>
      </c>
      <c r="F122" s="23">
        <f t="shared" ref="F122" si="81">+SUM(F123:F126)</f>
        <v>1741</v>
      </c>
      <c r="G122" s="23">
        <f t="shared" ref="G122:H122" si="82">+SUM(G123:G126)</f>
        <v>1781</v>
      </c>
      <c r="H122" s="23">
        <f t="shared" si="82"/>
        <v>1635</v>
      </c>
      <c r="I122" s="23">
        <f>+SUM(I123:I126)</f>
        <v>2206</v>
      </c>
      <c r="J122" s="23">
        <f t="shared" ref="J122" si="83">+SUM(J123:J126)</f>
        <v>0</v>
      </c>
      <c r="K122" s="23">
        <f t="shared" ref="K122" si="84">+SUM(K123:K126)</f>
        <v>0</v>
      </c>
      <c r="L122" s="23" t="s">
        <v>442</v>
      </c>
      <c r="M122" s="23" t="s">
        <v>524</v>
      </c>
      <c r="N122" s="23">
        <f t="shared" ref="N122" si="85">+SUM(N123:N126)</f>
        <v>8476</v>
      </c>
      <c r="O122" s="23">
        <f t="shared" ref="O122" si="86">+SUM(O123:O126)</f>
        <v>7754</v>
      </c>
      <c r="P122" s="23">
        <f>+SUM(P123:P126)</f>
        <v>7363</v>
      </c>
      <c r="Q122" s="20"/>
      <c r="R122" s="20"/>
      <c r="S122" s="20"/>
      <c r="T122" s="20"/>
    </row>
    <row r="123" spans="1:20" s="10" customFormat="1">
      <c r="A123" s="20" t="s">
        <v>346</v>
      </c>
      <c r="B123" s="20">
        <v>879</v>
      </c>
      <c r="C123" s="20">
        <v>623</v>
      </c>
      <c r="D123" s="20">
        <v>399</v>
      </c>
      <c r="E123" s="20">
        <f t="shared" ref="E123:E126" si="87">+O123-SUM(B123:D123)</f>
        <v>921</v>
      </c>
      <c r="F123" s="20">
        <v>616</v>
      </c>
      <c r="G123" s="20">
        <v>647</v>
      </c>
      <c r="H123" s="20">
        <v>440</v>
      </c>
      <c r="I123" s="20">
        <f t="shared" ref="I123:I126" si="88">+P123-SUM(F123:H123)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7"/>
        <v>190</v>
      </c>
      <c r="F124" s="20">
        <v>670</v>
      </c>
      <c r="G124" s="20">
        <v>422</v>
      </c>
      <c r="H124" s="20">
        <v>219</v>
      </c>
      <c r="I124" s="20">
        <f t="shared" si="88"/>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7"/>
        <v>732</v>
      </c>
      <c r="F125" s="20">
        <v>244</v>
      </c>
      <c r="G125" s="20">
        <v>443</v>
      </c>
      <c r="H125" s="20">
        <v>771</v>
      </c>
      <c r="I125" s="20">
        <f t="shared" si="88"/>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7"/>
        <v>229</v>
      </c>
      <c r="F126" s="20">
        <v>211</v>
      </c>
      <c r="G126" s="20">
        <v>269</v>
      </c>
      <c r="H126" s="20">
        <v>205</v>
      </c>
      <c r="I126" s="20">
        <f t="shared" si="88"/>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9">+(F122-B122)/B122</f>
        <v>-0.20465966194609411</v>
      </c>
      <c r="G128" s="21">
        <f t="shared" si="89"/>
        <v>0</v>
      </c>
      <c r="H128" s="21">
        <f t="shared" si="89"/>
        <v>-4.497663551401869E-2</v>
      </c>
      <c r="I128" s="21">
        <f t="shared" si="89"/>
        <v>6.4671814671814667E-2</v>
      </c>
      <c r="J128" s="21"/>
      <c r="K128" s="21"/>
      <c r="L128" s="22" t="s">
        <v>442</v>
      </c>
      <c r="M128" s="21"/>
      <c r="N128" s="21" t="e">
        <f t="shared" ref="N128:P132" si="90">+(N122-M122)/M122</f>
        <v>#VALUE!</v>
      </c>
      <c r="O128" s="21">
        <f t="shared" si="90"/>
        <v>-8.5181689476167999E-2</v>
      </c>
      <c r="P128" s="21">
        <f t="shared" si="90"/>
        <v>-5.0425586793912819E-2</v>
      </c>
      <c r="Q128" s="19"/>
      <c r="R128" s="19"/>
      <c r="S128" s="19"/>
      <c r="T128" s="19"/>
    </row>
    <row r="129" spans="1:20">
      <c r="A129" s="22" t="s">
        <v>351</v>
      </c>
      <c r="B129" s="21"/>
      <c r="C129" s="21"/>
      <c r="D129" s="21"/>
      <c r="E129" s="21"/>
      <c r="F129" s="21">
        <f t="shared" si="89"/>
        <v>-0.2992036405005688</v>
      </c>
      <c r="G129" s="21">
        <f t="shared" si="89"/>
        <v>3.8523274478330656E-2</v>
      </c>
      <c r="H129" s="21">
        <f t="shared" si="89"/>
        <v>0.10275689223057644</v>
      </c>
      <c r="I129" s="21">
        <f>+(I123-E123)/E123</f>
        <v>3.2573289902280132E-3</v>
      </c>
      <c r="J129" s="21"/>
      <c r="K129" s="21"/>
      <c r="L129" s="22" t="s">
        <v>442</v>
      </c>
      <c r="M129" s="21"/>
      <c r="N129" s="21">
        <f t="shared" si="90"/>
        <v>0.23064770932069512</v>
      </c>
      <c r="O129" s="21">
        <f t="shared" si="90"/>
        <v>-9.4351732991014126E-2</v>
      </c>
      <c r="P129" s="21">
        <f>+(P123-O123)/O123</f>
        <v>-6.9099929128277823E-2</v>
      </c>
      <c r="Q129" s="19"/>
      <c r="R129" s="19"/>
      <c r="S129" s="19"/>
      <c r="T129" s="19"/>
    </row>
    <row r="130" spans="1:20">
      <c r="A130" s="22" t="s">
        <v>352</v>
      </c>
      <c r="B130" s="21"/>
      <c r="C130" s="21"/>
      <c r="D130" s="21"/>
      <c r="E130" s="21"/>
      <c r="F130" s="21">
        <f t="shared" si="89"/>
        <v>-0.16354556803995007</v>
      </c>
      <c r="G130" s="21">
        <f t="shared" si="89"/>
        <v>-0.12629399585921325</v>
      </c>
      <c r="H130" s="21">
        <f t="shared" si="89"/>
        <v>-0.1918819188191882</v>
      </c>
      <c r="I130" s="21">
        <f>+(I124-E124)/E124</f>
        <v>0.22105263157894736</v>
      </c>
      <c r="J130" s="21"/>
      <c r="K130" s="21"/>
      <c r="L130" s="22" t="s">
        <v>442</v>
      </c>
      <c r="M130" s="21"/>
      <c r="N130" s="21">
        <f t="shared" si="90"/>
        <v>8.070866141732283E-2</v>
      </c>
      <c r="O130" s="21">
        <f t="shared" si="90"/>
        <v>5.9502125075895571E-2</v>
      </c>
      <c r="P130" s="21">
        <f>+(P124-O124)/O124</f>
        <v>-0.11575931232091691</v>
      </c>
      <c r="Q130" s="19"/>
      <c r="R130" s="19"/>
      <c r="S130" s="19"/>
      <c r="T130" s="19"/>
    </row>
    <row r="131" spans="1:20">
      <c r="A131" s="22" t="s">
        <v>353</v>
      </c>
      <c r="B131" s="21"/>
      <c r="C131" s="21"/>
      <c r="D131" s="21"/>
      <c r="E131" s="21"/>
      <c r="F131" s="21">
        <f t="shared" si="89"/>
        <v>-0.16723549488054607</v>
      </c>
      <c r="G131" s="21">
        <f t="shared" si="89"/>
        <v>0.1075</v>
      </c>
      <c r="H131" s="21">
        <f t="shared" si="89"/>
        <v>-8.6492890995260668E-2</v>
      </c>
      <c r="I131" s="21">
        <f>+(I125-E125)/E125</f>
        <v>8.6065573770491802E-2</v>
      </c>
      <c r="J131" s="21"/>
      <c r="K131" s="21"/>
      <c r="L131" s="22" t="s">
        <v>442</v>
      </c>
      <c r="M131" s="21"/>
      <c r="N131" s="21">
        <f t="shared" si="90"/>
        <v>0.26447058823529412</v>
      </c>
      <c r="O131" s="21">
        <f t="shared" si="90"/>
        <v>-0.15556382582806103</v>
      </c>
      <c r="P131" s="21">
        <f>+(P125-O125)/O125</f>
        <v>-7.0515645658880566E-3</v>
      </c>
      <c r="Q131" s="19"/>
      <c r="R131" s="19"/>
      <c r="S131" s="19"/>
      <c r="T131" s="19"/>
    </row>
    <row r="132" spans="1:20">
      <c r="A132" s="22" t="s">
        <v>354</v>
      </c>
      <c r="B132" s="21"/>
      <c r="C132" s="21"/>
      <c r="D132" s="21"/>
      <c r="E132" s="21"/>
      <c r="F132" s="21">
        <f t="shared" si="89"/>
        <v>-2.3148148148148147E-2</v>
      </c>
      <c r="G132" s="21">
        <f t="shared" si="89"/>
        <v>-2.181818181818182E-2</v>
      </c>
      <c r="H132" s="21">
        <f t="shared" si="89"/>
        <v>3.5353535353535352E-2</v>
      </c>
      <c r="I132" s="21">
        <f>+(I126-E126)/E126</f>
        <v>0.11353711790393013</v>
      </c>
      <c r="J132" s="21"/>
      <c r="K132" s="21"/>
      <c r="L132" s="22" t="s">
        <v>442</v>
      </c>
      <c r="M132" s="21"/>
      <c r="N132" s="21">
        <f t="shared" si="90"/>
        <v>-4.2910447761194029E-2</v>
      </c>
      <c r="O132" s="21">
        <f t="shared" si="90"/>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1">+(C122-B122)/B122</f>
        <v>-0.18638647784376428</v>
      </c>
      <c r="D134" s="21">
        <f t="shared" si="91"/>
        <v>-3.874227961819203E-2</v>
      </c>
      <c r="E134" s="21">
        <f t="shared" si="91"/>
        <v>0.2102803738317757</v>
      </c>
      <c r="F134" s="21">
        <f t="shared" si="91"/>
        <v>-0.15974903474903476</v>
      </c>
      <c r="G134" s="21">
        <f t="shared" si="91"/>
        <v>2.2975301550832855E-2</v>
      </c>
      <c r="H134" s="21">
        <f t="shared" si="91"/>
        <v>-8.1976417742841104E-2</v>
      </c>
      <c r="I134" s="21">
        <f t="shared" si="91"/>
        <v>0.34923547400611621</v>
      </c>
      <c r="J134" s="20"/>
      <c r="K134" s="20"/>
      <c r="L134" s="23" t="s">
        <v>442</v>
      </c>
      <c r="M134" s="20"/>
      <c r="N134" s="20"/>
      <c r="O134" s="20"/>
      <c r="P134" s="20"/>
      <c r="Q134" s="20"/>
      <c r="R134" s="20"/>
      <c r="S134" s="20"/>
      <c r="T134" s="20"/>
    </row>
    <row r="135" spans="1:20" s="10" customFormat="1">
      <c r="A135" s="22" t="s">
        <v>468</v>
      </c>
      <c r="B135" s="20"/>
      <c r="C135" s="21">
        <f t="shared" ref="C135:H138" si="92">+(C123-B123)/B123</f>
        <v>-0.29124004550625709</v>
      </c>
      <c r="D135" s="21">
        <f t="shared" si="92"/>
        <v>-0.3595505617977528</v>
      </c>
      <c r="E135" s="21">
        <f t="shared" si="92"/>
        <v>1.3082706766917294</v>
      </c>
      <c r="F135" s="21">
        <f t="shared" si="92"/>
        <v>-0.33116178067318131</v>
      </c>
      <c r="G135" s="21">
        <f t="shared" si="92"/>
        <v>5.0324675324675328E-2</v>
      </c>
      <c r="H135" s="21">
        <f t="shared" si="92"/>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2"/>
        <v>-0.39700374531835209</v>
      </c>
      <c r="D136" s="21">
        <f t="shared" si="92"/>
        <v>-0.43892339544513459</v>
      </c>
      <c r="E136" s="21">
        <f t="shared" si="92"/>
        <v>-0.2988929889298893</v>
      </c>
      <c r="F136" s="21">
        <f t="shared" si="92"/>
        <v>2.5263157894736841</v>
      </c>
      <c r="G136" s="21">
        <f t="shared" si="92"/>
        <v>-0.37014925373134328</v>
      </c>
      <c r="H136" s="21">
        <f t="shared" si="92"/>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2"/>
        <v>0.3651877133105802</v>
      </c>
      <c r="D137" s="21">
        <f t="shared" si="92"/>
        <v>1.1100000000000001</v>
      </c>
      <c r="E137" s="21">
        <f t="shared" si="92"/>
        <v>-0.13270142180094788</v>
      </c>
      <c r="F137" s="21">
        <f t="shared" si="92"/>
        <v>-0.66666666666666663</v>
      </c>
      <c r="G137" s="21">
        <f t="shared" si="92"/>
        <v>0.81557377049180324</v>
      </c>
      <c r="H137" s="21">
        <f t="shared" si="92"/>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2"/>
        <v>0.27314814814814814</v>
      </c>
      <c r="D138" s="21">
        <f t="shared" si="92"/>
        <v>-0.28000000000000003</v>
      </c>
      <c r="E138" s="21">
        <f t="shared" si="92"/>
        <v>0.15656565656565657</v>
      </c>
      <c r="F138" s="21">
        <f t="shared" si="92"/>
        <v>-7.8602620087336247E-2</v>
      </c>
      <c r="G138" s="21">
        <f t="shared" si="92"/>
        <v>0.27488151658767773</v>
      </c>
      <c r="H138" s="21">
        <f t="shared" si="92"/>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 t="shared" ref="B147:K147" si="93">B4</f>
        <v>Q123</v>
      </c>
      <c r="C147" s="3" t="str">
        <f t="shared" si="93"/>
        <v>Q223</v>
      </c>
      <c r="D147" s="3" t="str">
        <f t="shared" si="93"/>
        <v>Q323</v>
      </c>
      <c r="E147" s="3" t="str">
        <f t="shared" si="93"/>
        <v>Q423</v>
      </c>
      <c r="F147" s="3" t="str">
        <f t="shared" si="93"/>
        <v>Q124</v>
      </c>
      <c r="G147" s="3" t="str">
        <f t="shared" si="93"/>
        <v>Q224</v>
      </c>
      <c r="H147" s="3" t="str">
        <f t="shared" si="93"/>
        <v>Q324</v>
      </c>
      <c r="I147" s="3" t="str">
        <f t="shared" si="93"/>
        <v>Q424</v>
      </c>
      <c r="J147" s="3" t="str">
        <f t="shared" si="93"/>
        <v>Q125</v>
      </c>
      <c r="K147" s="3" t="str">
        <f t="shared" si="93"/>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4">(O150-N150)/N150</f>
        <v>-1.3119450014322544E-2</v>
      </c>
      <c r="P148" s="16">
        <f t="shared" si="94"/>
        <v>-1.8460466736328805E-2</v>
      </c>
      <c r="Q148" s="16"/>
      <c r="R148" s="16"/>
      <c r="S148" s="16"/>
      <c r="T148" s="16"/>
    </row>
    <row r="149" spans="1:20">
      <c r="A149" s="17" t="s">
        <v>451</v>
      </c>
      <c r="B149" s="27"/>
      <c r="C149" s="27">
        <f t="shared" ref="C149" si="95">(C150-B150)/B150</f>
        <v>0.23771498771498772</v>
      </c>
      <c r="D149" s="27">
        <f t="shared" ref="D149" si="96">(D150-C150)/C150</f>
        <v>-0.57154673283705537</v>
      </c>
      <c r="E149" s="27">
        <f t="shared" ref="E149" si="97">(E150-D150)/D150</f>
        <v>0.43127413127413128</v>
      </c>
      <c r="F149" s="27">
        <f t="shared" ref="F149:I149" si="98">(F150-E150)/E150</f>
        <v>0.2117615322363097</v>
      </c>
      <c r="G149" s="27">
        <f t="shared" si="98"/>
        <v>0.36064113980409618</v>
      </c>
      <c r="H149" s="27">
        <f t="shared" si="98"/>
        <v>-0.61943717277486909</v>
      </c>
      <c r="I149" s="27">
        <f t="shared" si="98"/>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9">+B150-B151</f>
        <v>2113</v>
      </c>
      <c r="C152" s="18">
        <f t="shared" ref="C152" si="100">+C150-C151</f>
        <v>2908</v>
      </c>
      <c r="D152" s="18">
        <f t="shared" ref="D152" si="101">+D150-D151</f>
        <v>944</v>
      </c>
      <c r="E152" s="18">
        <f t="shared" ref="E152" si="102">+E150-E151</f>
        <v>1341</v>
      </c>
      <c r="F152" s="18">
        <f t="shared" ref="F152" si="103">+F150-F151</f>
        <v>1942</v>
      </c>
      <c r="G152" s="18">
        <f t="shared" ref="G152:H152" si="104">+G150-G151</f>
        <v>3194</v>
      </c>
      <c r="H152" s="18">
        <f t="shared" si="104"/>
        <v>761</v>
      </c>
      <c r="I152" s="18">
        <f t="shared" ref="I152:J152" si="105">+I150-I151</f>
        <v>1482</v>
      </c>
      <c r="J152" s="18">
        <f t="shared" si="105"/>
        <v>0</v>
      </c>
      <c r="K152" s="18">
        <f t="shared" ref="K152" si="106">+K150-K151</f>
        <v>0</v>
      </c>
      <c r="L152" s="17" t="s">
        <v>442</v>
      </c>
      <c r="M152" s="18">
        <f t="shared" ref="M152:N152" si="107">+M150-M151</f>
        <v>6435</v>
      </c>
      <c r="N152" s="18">
        <f t="shared" si="107"/>
        <v>7019</v>
      </c>
      <c r="O152" s="18">
        <f>+O150-O151</f>
        <v>7306</v>
      </c>
      <c r="P152" s="18">
        <f t="shared" ref="P152" si="108">+P150-P151</f>
        <v>7379</v>
      </c>
      <c r="Q152" s="17"/>
      <c r="R152" s="17"/>
      <c r="S152" s="17"/>
      <c r="T152" s="17"/>
    </row>
    <row r="153" spans="1:20">
      <c r="A153" s="14" t="s">
        <v>239</v>
      </c>
      <c r="B153" s="14">
        <v>316</v>
      </c>
      <c r="C153" s="14">
        <v>329</v>
      </c>
      <c r="D153" s="14">
        <v>335</v>
      </c>
      <c r="E153" s="15">
        <f t="shared" ref="E153:E158" si="109">+O153-SUM(B153:D153)</f>
        <v>357</v>
      </c>
      <c r="F153" s="14">
        <v>332</v>
      </c>
      <c r="G153" s="14">
        <v>357</v>
      </c>
      <c r="H153" s="14">
        <v>348</v>
      </c>
      <c r="I153" s="15">
        <f t="shared" ref="I153:I158" si="110">+P153-SUM(F153:H153)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9"/>
        <v>735</v>
      </c>
      <c r="F154" s="14">
        <v>736</v>
      </c>
      <c r="G154" s="14">
        <v>1054</v>
      </c>
      <c r="H154" s="14">
        <v>671</v>
      </c>
      <c r="I154" s="15">
        <f t="shared" si="110"/>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9"/>
        <v>175</v>
      </c>
      <c r="F155" s="14">
        <v>177</v>
      </c>
      <c r="G155" s="14">
        <v>174</v>
      </c>
      <c r="H155" s="14">
        <v>170</v>
      </c>
      <c r="I155" s="15">
        <f t="shared" si="110"/>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9"/>
        <v>241</v>
      </c>
      <c r="F156" s="14">
        <v>75</v>
      </c>
      <c r="G156" s="14">
        <v>92</v>
      </c>
      <c r="H156" s="14">
        <v>32</v>
      </c>
      <c r="I156" s="15">
        <f t="shared" si="110"/>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9"/>
        <v>-94</v>
      </c>
      <c r="F157" s="28">
        <v>-99</v>
      </c>
      <c r="G157" s="28">
        <v>-113</v>
      </c>
      <c r="H157" s="28">
        <v>-107</v>
      </c>
      <c r="I157" s="15">
        <f t="shared" si="110"/>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9"/>
        <v>62</v>
      </c>
      <c r="F158" s="14">
        <v>41</v>
      </c>
      <c r="G158" s="14">
        <v>66</v>
      </c>
      <c r="H158" s="14">
        <v>66</v>
      </c>
      <c r="I158" s="15">
        <f t="shared" si="110"/>
        <v>60</v>
      </c>
      <c r="J158" s="14"/>
      <c r="K158" s="14"/>
      <c r="L158" s="17" t="s">
        <v>442</v>
      </c>
      <c r="M158" s="14">
        <v>30</v>
      </c>
      <c r="N158" s="14">
        <v>79</v>
      </c>
      <c r="O158" s="14">
        <v>233</v>
      </c>
      <c r="P158" s="14">
        <v>233</v>
      </c>
      <c r="Q158" s="14"/>
      <c r="R158" s="14"/>
      <c r="S158" s="14"/>
      <c r="T158" s="14"/>
    </row>
    <row r="159" spans="1:20">
      <c r="A159" s="17" t="s">
        <v>249</v>
      </c>
      <c r="B159" s="17">
        <f t="shared" ref="B159" si="111">+B153+B154+B155+B156+B158</f>
        <v>1266</v>
      </c>
      <c r="C159" s="17">
        <f t="shared" ref="C159" si="112">+C153+C154+C155+C156+C158</f>
        <v>1690</v>
      </c>
      <c r="D159" s="17">
        <f t="shared" ref="D159" si="113">+D153+D154+D155+D156+D158</f>
        <v>1239</v>
      </c>
      <c r="E159" s="17">
        <f t="shared" ref="E159" si="114">+E153+E154+E155+E156+E158</f>
        <v>1570</v>
      </c>
      <c r="F159" s="17">
        <f t="shared" ref="F159" si="115">+F153+F154+F155+F156+F158</f>
        <v>1361</v>
      </c>
      <c r="G159" s="17">
        <f t="shared" ref="G159:H159" si="116">+G153+G154+G155+G156+G158</f>
        <v>1743</v>
      </c>
      <c r="H159" s="17">
        <f t="shared" si="116"/>
        <v>1287</v>
      </c>
      <c r="I159" s="17">
        <f t="shared" ref="I159:J159" si="117">+I153+I154+I155+I156+I158</f>
        <v>1413</v>
      </c>
      <c r="J159" s="17">
        <f t="shared" si="117"/>
        <v>0</v>
      </c>
      <c r="K159" s="17">
        <f t="shared" ref="K159" si="118">+K153+K154+K155+K156+K158</f>
        <v>0</v>
      </c>
      <c r="L159" s="17" t="s">
        <v>442</v>
      </c>
      <c r="M159" s="17">
        <f>+M153+M154+M155+M156+M158</f>
        <v>5437</v>
      </c>
      <c r="N159" s="17">
        <f t="shared" ref="N159:P159" si="119">+N153+N154+N155+N156+N158</f>
        <v>5533</v>
      </c>
      <c r="O159" s="17">
        <f t="shared" si="119"/>
        <v>5765</v>
      </c>
      <c r="P159" s="17">
        <f t="shared" si="119"/>
        <v>5804</v>
      </c>
      <c r="Q159" s="17"/>
      <c r="R159" s="17"/>
      <c r="S159" s="17"/>
      <c r="T159" s="17"/>
    </row>
    <row r="160" spans="1:20">
      <c r="A160" s="17" t="s">
        <v>253</v>
      </c>
      <c r="B160" s="18">
        <f t="shared" ref="B160" si="120">+B152+B157-B159</f>
        <v>776</v>
      </c>
      <c r="C160" s="18">
        <f t="shared" ref="C160" si="121">+C152+C157-C159</f>
        <v>1084</v>
      </c>
      <c r="D160" s="18">
        <f t="shared" ref="D160" si="122">+D152+D157-D159</f>
        <v>-444</v>
      </c>
      <c r="E160" s="18">
        <f t="shared" ref="E160" si="123">+E152+E157-E159</f>
        <v>-323</v>
      </c>
      <c r="F160" s="18">
        <f t="shared" ref="F160" si="124">+F152+F157-F159</f>
        <v>482</v>
      </c>
      <c r="G160" s="18">
        <f t="shared" ref="G160:H160" si="125">+G152+G157-G159</f>
        <v>1338</v>
      </c>
      <c r="H160" s="18">
        <f t="shared" si="125"/>
        <v>-633</v>
      </c>
      <c r="I160" s="18">
        <f t="shared" ref="I160:J160" si="126">+I152+I157-I159</f>
        <v>88</v>
      </c>
      <c r="J160" s="18">
        <f t="shared" si="126"/>
        <v>0</v>
      </c>
      <c r="K160" s="18">
        <f t="shared" ref="K160" si="127">+K152+K157-K159</f>
        <v>0</v>
      </c>
      <c r="L160" s="17" t="s">
        <v>442</v>
      </c>
      <c r="M160" s="18">
        <f>+M152+M157-M159</f>
        <v>2346</v>
      </c>
      <c r="N160" s="18">
        <f t="shared" ref="N160:P160" si="128">+N152+N157-N159</f>
        <v>1426</v>
      </c>
      <c r="O160" s="18">
        <f t="shared" si="128"/>
        <v>1093</v>
      </c>
      <c r="P160" s="18">
        <f t="shared" si="128"/>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9">+B160-B161</f>
        <v>607</v>
      </c>
      <c r="C162" s="18">
        <f t="shared" si="129"/>
        <v>880</v>
      </c>
      <c r="D162" s="18">
        <f t="shared" si="129"/>
        <v>-315</v>
      </c>
      <c r="E162" s="18">
        <f t="shared" si="129"/>
        <v>-231</v>
      </c>
      <c r="F162" s="18">
        <f t="shared" si="129"/>
        <v>376</v>
      </c>
      <c r="G162" s="18">
        <f t="shared" si="129"/>
        <v>1056</v>
      </c>
      <c r="H162" s="18">
        <f t="shared" si="129"/>
        <v>-519</v>
      </c>
      <c r="I162" s="18">
        <f t="shared" si="129"/>
        <v>-50</v>
      </c>
      <c r="J162" s="18">
        <f t="shared" ref="J162:K162" si="130">+J160-J161</f>
        <v>0</v>
      </c>
      <c r="K162" s="18">
        <f t="shared" si="130"/>
        <v>0</v>
      </c>
      <c r="L162" s="17" t="s">
        <v>442</v>
      </c>
      <c r="M162" s="18">
        <f>+M160-M161</f>
        <v>1822</v>
      </c>
      <c r="N162" s="18">
        <f t="shared" ref="N162:O162" si="131">+N160-N161</f>
        <v>1216</v>
      </c>
      <c r="O162" s="18">
        <f t="shared" si="131"/>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2">+B162+B163</f>
        <v>599</v>
      </c>
      <c r="C164" s="18">
        <f t="shared" ref="C164" si="133">+C162+C163</f>
        <v>717</v>
      </c>
      <c r="D164" s="18">
        <f t="shared" ref="D164" si="134">+D162+D163</f>
        <v>-318</v>
      </c>
      <c r="E164" s="18">
        <f t="shared" ref="E164" si="135">+E162+E163</f>
        <v>-251</v>
      </c>
      <c r="F164" s="18">
        <f t="shared" ref="F164" si="136">+F162+F163</f>
        <v>423</v>
      </c>
      <c r="G164" s="18">
        <f t="shared" ref="G164:H164" si="137">+G162+G163</f>
        <v>1056</v>
      </c>
      <c r="H164" s="18">
        <f t="shared" si="137"/>
        <v>-521</v>
      </c>
      <c r="I164" s="18">
        <f t="shared" ref="I164:J164" si="138">+I162+I163</f>
        <v>-39</v>
      </c>
      <c r="J164" s="18">
        <f t="shared" si="138"/>
        <v>0</v>
      </c>
      <c r="K164" s="18">
        <f t="shared" ref="K164" si="139">+K162+K163</f>
        <v>0</v>
      </c>
      <c r="L164" s="17" t="s">
        <v>442</v>
      </c>
      <c r="M164" s="18">
        <f>+M162+M163</f>
        <v>1769</v>
      </c>
      <c r="N164" s="18">
        <f t="shared" ref="N164:P164" si="140">+N162+N163</f>
        <v>1158</v>
      </c>
      <c r="O164" s="18">
        <f t="shared" si="140"/>
        <v>747</v>
      </c>
      <c r="P164" s="18">
        <f t="shared" si="140"/>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41">+B164-B165</f>
        <v>595</v>
      </c>
      <c r="C166" s="18">
        <f t="shared" ref="C166" si="142">+C164-C165</f>
        <v>714</v>
      </c>
      <c r="D166" s="18">
        <f t="shared" ref="D166" si="143">+D164-D165</f>
        <v>-321</v>
      </c>
      <c r="E166" s="18">
        <f t="shared" ref="E166" si="144">+E164-E165</f>
        <v>-253</v>
      </c>
      <c r="F166" s="18">
        <f t="shared" ref="F166" si="145">+F164-F165</f>
        <v>419</v>
      </c>
      <c r="G166" s="18">
        <f t="shared" ref="G166:H166" si="146">+G164-G165</f>
        <v>1053</v>
      </c>
      <c r="H166" s="18">
        <f t="shared" si="146"/>
        <v>-524</v>
      </c>
      <c r="I166" s="18">
        <f t="shared" ref="I166:J166" si="147">+I164-I165</f>
        <v>-41</v>
      </c>
      <c r="J166" s="18">
        <f t="shared" si="147"/>
        <v>0</v>
      </c>
      <c r="K166" s="18">
        <f t="shared" ref="K166" si="148">+K164-K165</f>
        <v>0</v>
      </c>
      <c r="L166" s="17" t="s">
        <v>442</v>
      </c>
      <c r="M166" s="18">
        <f>+M164-M165</f>
        <v>1759</v>
      </c>
      <c r="N166" s="18">
        <f t="shared" ref="N166:P166" si="149">+N164-N165</f>
        <v>1147</v>
      </c>
      <c r="O166" s="18">
        <f t="shared" si="149"/>
        <v>735</v>
      </c>
      <c r="P166" s="18">
        <f t="shared" si="149"/>
        <v>907</v>
      </c>
      <c r="Q166" s="17"/>
      <c r="R166" s="17"/>
      <c r="S166" s="17"/>
      <c r="T166" s="17"/>
    </row>
    <row r="167" spans="1:20">
      <c r="A167" s="17" t="s">
        <v>257</v>
      </c>
      <c r="B167" s="17">
        <f t="shared" ref="B167" si="150">+B155</f>
        <v>160</v>
      </c>
      <c r="C167" s="17">
        <f t="shared" ref="C167" si="151">+C155</f>
        <v>174</v>
      </c>
      <c r="D167" s="17">
        <f t="shared" ref="D167" si="152">+D155</f>
        <v>174</v>
      </c>
      <c r="E167" s="17">
        <f t="shared" ref="E167" si="153">+E155</f>
        <v>175</v>
      </c>
      <c r="F167" s="17">
        <f t="shared" ref="F167" si="154">+F155</f>
        <v>177</v>
      </c>
      <c r="G167" s="17">
        <f t="shared" ref="G167:H167" si="155">+G155</f>
        <v>174</v>
      </c>
      <c r="H167" s="17">
        <f t="shared" si="155"/>
        <v>170</v>
      </c>
      <c r="I167" s="17">
        <f t="shared" ref="I167:J167" si="156">+I155</f>
        <v>164</v>
      </c>
      <c r="J167" s="17">
        <f t="shared" si="156"/>
        <v>0</v>
      </c>
      <c r="K167" s="17">
        <f t="shared" ref="K167" si="157">+K155</f>
        <v>0</v>
      </c>
      <c r="L167" s="17" t="s">
        <v>442</v>
      </c>
      <c r="M167" s="17">
        <f>+M155</f>
        <v>722</v>
      </c>
      <c r="N167" s="17">
        <f t="shared" ref="N167:P167" si="158">+N155</f>
        <v>702</v>
      </c>
      <c r="O167" s="17">
        <f t="shared" si="158"/>
        <v>683</v>
      </c>
      <c r="P167" s="17">
        <f t="shared" si="158"/>
        <v>685</v>
      </c>
      <c r="Q167" s="17"/>
      <c r="R167" s="17"/>
      <c r="S167" s="17"/>
      <c r="T167" s="17"/>
    </row>
    <row r="168" spans="1:20">
      <c r="A168" s="17" t="s">
        <v>258</v>
      </c>
      <c r="B168" s="18">
        <f t="shared" ref="B168" si="159">+B166+B167</f>
        <v>755</v>
      </c>
      <c r="C168" s="18">
        <f t="shared" ref="C168" si="160">+C166+C167</f>
        <v>888</v>
      </c>
      <c r="D168" s="18">
        <f t="shared" ref="D168" si="161">+D166+D167</f>
        <v>-147</v>
      </c>
      <c r="E168" s="18">
        <f t="shared" ref="E168" si="162">+E166+E167</f>
        <v>-78</v>
      </c>
      <c r="F168" s="18">
        <f t="shared" ref="F168" si="163">+F166+F167</f>
        <v>596</v>
      </c>
      <c r="G168" s="18">
        <f t="shared" ref="G168:H168" si="164">+G166+G167</f>
        <v>1227</v>
      </c>
      <c r="H168" s="18">
        <f t="shared" si="164"/>
        <v>-354</v>
      </c>
      <c r="I168" s="18">
        <f t="shared" ref="I168:J168" si="165">+I166+I167</f>
        <v>123</v>
      </c>
      <c r="J168" s="18">
        <f t="shared" si="165"/>
        <v>0</v>
      </c>
      <c r="K168" s="18">
        <f t="shared" ref="K168" si="166">+K166+K167</f>
        <v>0</v>
      </c>
      <c r="L168" s="17" t="s">
        <v>442</v>
      </c>
      <c r="M168" s="18">
        <f>+M166+M167</f>
        <v>2481</v>
      </c>
      <c r="N168" s="18">
        <f t="shared" ref="N168:P168" si="167">+N166+N167</f>
        <v>1849</v>
      </c>
      <c r="O168" s="18">
        <f t="shared" si="167"/>
        <v>1418</v>
      </c>
      <c r="P168" s="18">
        <f t="shared" si="167"/>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8">+B147</f>
        <v>Q123</v>
      </c>
      <c r="C173" s="3" t="str">
        <f t="shared" si="168"/>
        <v>Q223</v>
      </c>
      <c r="D173" s="3" t="str">
        <f t="shared" si="168"/>
        <v>Q323</v>
      </c>
      <c r="E173" s="3" t="str">
        <f t="shared" si="168"/>
        <v>Q423</v>
      </c>
      <c r="F173" s="3" t="str">
        <f t="shared" si="168"/>
        <v>Q124</v>
      </c>
      <c r="G173" s="3" t="str">
        <f t="shared" si="168"/>
        <v>Q224</v>
      </c>
      <c r="H173" s="3" t="str">
        <f t="shared" si="168"/>
        <v>Q324</v>
      </c>
      <c r="I173" s="3" t="str">
        <f t="shared" si="168"/>
        <v>Q424</v>
      </c>
      <c r="J173" s="3" t="str">
        <f t="shared" ref="J173:K173" si="169">+J147</f>
        <v>Q125</v>
      </c>
      <c r="K173" s="3" t="str">
        <f t="shared" si="169"/>
        <v>Q225</v>
      </c>
      <c r="L173" s="3" t="s">
        <v>442</v>
      </c>
      <c r="M173" s="3">
        <f>+M147</f>
        <v>2021</v>
      </c>
      <c r="N173" s="3">
        <f>+N147</f>
        <v>2022</v>
      </c>
      <c r="O173" s="3">
        <f>+O147</f>
        <v>2023</v>
      </c>
      <c r="P173" s="3">
        <f>+P147</f>
        <v>2024</v>
      </c>
      <c r="Q173" s="3"/>
      <c r="R173" s="3"/>
      <c r="S173" s="3"/>
      <c r="T173" s="3"/>
    </row>
    <row r="174" spans="1:20">
      <c r="A174" s="17" t="s">
        <v>258</v>
      </c>
      <c r="B174" s="18">
        <f t="shared" ref="B174:I174" si="170">+B168</f>
        <v>755</v>
      </c>
      <c r="C174" s="18">
        <f t="shared" si="170"/>
        <v>888</v>
      </c>
      <c r="D174" s="18">
        <f t="shared" si="170"/>
        <v>-147</v>
      </c>
      <c r="E174" s="18">
        <f t="shared" si="170"/>
        <v>-78</v>
      </c>
      <c r="F174" s="18">
        <f t="shared" si="170"/>
        <v>596</v>
      </c>
      <c r="G174" s="18">
        <f t="shared" si="170"/>
        <v>1227</v>
      </c>
      <c r="H174" s="18">
        <f t="shared" si="170"/>
        <v>-354</v>
      </c>
      <c r="I174" s="18">
        <f t="shared" si="170"/>
        <v>123</v>
      </c>
      <c r="J174" s="18">
        <f t="shared" ref="J174:K174" si="171">+J168</f>
        <v>0</v>
      </c>
      <c r="K174" s="18">
        <f t="shared" si="171"/>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2">+P175-SUM(F175:H175)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3">+O176-D176-C176-B176</f>
        <v>20</v>
      </c>
      <c r="F176" s="15">
        <v>-47</v>
      </c>
      <c r="G176" s="15">
        <f>-47-F176</f>
        <v>0</v>
      </c>
      <c r="H176" s="15">
        <f>-45-G176-F176</f>
        <v>2</v>
      </c>
      <c r="I176" s="15">
        <f t="shared" si="172"/>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3"/>
        <v>312</v>
      </c>
      <c r="F177" s="15">
        <v>307</v>
      </c>
      <c r="G177" s="15">
        <f>619-F177</f>
        <v>312</v>
      </c>
      <c r="H177" s="15">
        <f>925-G177-F177</f>
        <v>306</v>
      </c>
      <c r="I177" s="15">
        <f t="shared" si="172"/>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3"/>
        <v>-170</v>
      </c>
      <c r="F178" s="15">
        <v>-152</v>
      </c>
      <c r="G178" s="15">
        <f>-303-F178</f>
        <v>-151</v>
      </c>
      <c r="H178" s="15">
        <f>-422-G178-F178</f>
        <v>-119</v>
      </c>
      <c r="I178" s="15">
        <f t="shared" si="172"/>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3"/>
        <v>33</v>
      </c>
      <c r="F179" s="15">
        <v>41</v>
      </c>
      <c r="G179" s="15">
        <f>82-F179</f>
        <v>41</v>
      </c>
      <c r="H179" s="15">
        <f>121-G179-F179</f>
        <v>39</v>
      </c>
      <c r="I179" s="15">
        <f t="shared" si="172"/>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3"/>
        <v>-26</v>
      </c>
      <c r="F180" s="15">
        <v>-53</v>
      </c>
      <c r="G180" s="15">
        <f>-95-F180</f>
        <v>-42</v>
      </c>
      <c r="H180" s="15">
        <f>-123-G180-F180</f>
        <v>-28</v>
      </c>
      <c r="I180" s="15">
        <f t="shared" si="172"/>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3"/>
        <v>-10</v>
      </c>
      <c r="F181" s="15">
        <v>-5</v>
      </c>
      <c r="G181" s="15">
        <f>-17-F181</f>
        <v>-12</v>
      </c>
      <c r="H181" s="15">
        <f>-17-G181-F181</f>
        <v>0</v>
      </c>
      <c r="I181" s="15">
        <f t="shared" si="172"/>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3"/>
        <v>241</v>
      </c>
      <c r="F182" s="15">
        <v>75</v>
      </c>
      <c r="G182" s="15">
        <f>167-F182</f>
        <v>92</v>
      </c>
      <c r="H182" s="15">
        <f>199-G182-F182</f>
        <v>32</v>
      </c>
      <c r="I182" s="15">
        <f t="shared" si="172"/>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3"/>
        <v>236</v>
      </c>
      <c r="F183" s="15">
        <v>141</v>
      </c>
      <c r="G183" s="15">
        <f>245-F183</f>
        <v>104</v>
      </c>
      <c r="H183" s="15">
        <f>377-G183-F183</f>
        <v>132</v>
      </c>
      <c r="I183" s="15">
        <f t="shared" si="172"/>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3"/>
        <v>3998</v>
      </c>
      <c r="F184" s="15">
        <f>-2546+618-615-700-93</f>
        <v>-3336</v>
      </c>
      <c r="G184" s="15">
        <f>-2427+1783-913-2978+406-F184</f>
        <v>-793</v>
      </c>
      <c r="H184" s="15">
        <f>-1450+1060-518-2974+38-G184-F184</f>
        <v>285</v>
      </c>
      <c r="I184" s="15">
        <f t="shared" si="172"/>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4">+SUM(B175:B184)</f>
        <v>-3302</v>
      </c>
      <c r="C185" s="18">
        <f t="shared" ref="C185" si="175">+SUM(C175:C184)</f>
        <v>822</v>
      </c>
      <c r="D185" s="18">
        <f t="shared" ref="D185" si="176">+SUM(D175:D184)</f>
        <v>-94</v>
      </c>
      <c r="E185" s="18">
        <f t="shared" ref="E185" si="177">+SUM(E175:E184)</f>
        <v>4383</v>
      </c>
      <c r="F185" s="18">
        <f t="shared" ref="F185" si="178">+SUM(F175:F184)</f>
        <v>-2606</v>
      </c>
      <c r="G185" s="18">
        <f t="shared" ref="G185:H185" si="179">+SUM(G175:G184)</f>
        <v>607</v>
      </c>
      <c r="H185" s="18">
        <f t="shared" si="179"/>
        <v>128</v>
      </c>
      <c r="I185" s="18">
        <f t="shared" ref="I185:J185" si="180">+SUM(I175:I184)</f>
        <v>4167</v>
      </c>
      <c r="J185" s="18">
        <f t="shared" si="180"/>
        <v>0</v>
      </c>
      <c r="K185" s="18">
        <f t="shared" ref="K185" si="181">+SUM(K175:K184)</f>
        <v>0</v>
      </c>
      <c r="L185" s="18" t="s">
        <v>442</v>
      </c>
      <c r="M185" s="18">
        <f t="shared" ref="M185:N185" si="182">+SUM(M175:M184)</f>
        <v>2749</v>
      </c>
      <c r="N185" s="18">
        <f t="shared" si="182"/>
        <v>912</v>
      </c>
      <c r="O185" s="18">
        <f>+SUM(O175:O184)</f>
        <v>1809</v>
      </c>
      <c r="P185" s="18">
        <f t="shared" ref="P185" si="183">+SUM(P175:P184)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2"/>
        <v>6</v>
      </c>
      <c r="J186" s="15"/>
      <c r="K186" s="15"/>
      <c r="L186" s="15" t="s">
        <v>442</v>
      </c>
      <c r="M186" s="15">
        <v>-42</v>
      </c>
      <c r="N186" s="15">
        <v>-40</v>
      </c>
      <c r="O186" s="15">
        <v>-40</v>
      </c>
      <c r="P186" s="15">
        <v>-151</v>
      </c>
      <c r="Q186" s="15"/>
      <c r="R186" s="15"/>
      <c r="S186" s="15"/>
      <c r="T186" s="15"/>
    </row>
    <row r="187" spans="1:20" s="10" customFormat="1">
      <c r="A187" s="18" t="s">
        <v>290</v>
      </c>
      <c r="B187" s="18">
        <f t="shared" ref="B187" si="184">+B185+B186</f>
        <v>-3311</v>
      </c>
      <c r="C187" s="18">
        <f t="shared" ref="C187" si="185">+C185+C186</f>
        <v>812</v>
      </c>
      <c r="D187" s="18">
        <f t="shared" ref="D187" si="186">+D185+D186</f>
        <v>-105</v>
      </c>
      <c r="E187" s="18">
        <f t="shared" ref="E187" si="187">+E185+E186</f>
        <v>4373</v>
      </c>
      <c r="F187" s="18">
        <f t="shared" ref="F187" si="188">+F185+F186</f>
        <v>-2609</v>
      </c>
      <c r="G187" s="18">
        <f t="shared" ref="G187:H187" si="189">+G185+G186</f>
        <v>451</v>
      </c>
      <c r="H187" s="18">
        <f t="shared" si="189"/>
        <v>130</v>
      </c>
      <c r="I187" s="18">
        <f t="shared" ref="I187:J187" si="190">+I185+I186</f>
        <v>4173</v>
      </c>
      <c r="J187" s="18">
        <f t="shared" si="190"/>
        <v>0</v>
      </c>
      <c r="K187" s="18">
        <f t="shared" ref="K187" si="191">+K185+K186</f>
        <v>0</v>
      </c>
      <c r="L187" s="18" t="s">
        <v>442</v>
      </c>
      <c r="M187" s="18">
        <f>+M185+M186</f>
        <v>2707</v>
      </c>
      <c r="N187" s="18">
        <f t="shared" ref="N187:P187" si="192">+N185+N186</f>
        <v>872</v>
      </c>
      <c r="O187" s="18">
        <f t="shared" si="192"/>
        <v>1769</v>
      </c>
      <c r="P187" s="18">
        <f t="shared" si="192"/>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3">+O189-D189-C189-B189</f>
        <v>-183</v>
      </c>
      <c r="F189" s="15">
        <v>-148</v>
      </c>
      <c r="G189" s="15">
        <f>-262-F189</f>
        <v>-114</v>
      </c>
      <c r="H189" s="15">
        <f>-416-G189-F189</f>
        <v>-154</v>
      </c>
      <c r="I189" s="15">
        <f t="shared" ref="I189:I196" si="194">+P189-SUM(F189:H189)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3"/>
        <v>15</v>
      </c>
      <c r="F190" s="15">
        <v>5</v>
      </c>
      <c r="G190" s="15">
        <f>20-F190</f>
        <v>15</v>
      </c>
      <c r="H190" s="15">
        <f>2-G190-F190</f>
        <v>-18</v>
      </c>
      <c r="I190" s="15">
        <f t="shared" si="194"/>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3"/>
        <v>0</v>
      </c>
      <c r="F191" s="15">
        <v>0</v>
      </c>
      <c r="G191" s="15">
        <v>0</v>
      </c>
      <c r="H191" s="15">
        <f>0-G191-F191</f>
        <v>0</v>
      </c>
      <c r="I191" s="15">
        <f t="shared" si="194"/>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3"/>
        <v>-1</v>
      </c>
      <c r="F192" s="15">
        <v>0</v>
      </c>
      <c r="G192" s="15">
        <v>0</v>
      </c>
      <c r="H192" s="15">
        <f>-7-G192-F192</f>
        <v>-7</v>
      </c>
      <c r="I192" s="15">
        <f t="shared" si="194"/>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3"/>
        <v>-65</v>
      </c>
      <c r="F193" s="15">
        <v>-132</v>
      </c>
      <c r="G193" s="15">
        <f>-136-F193</f>
        <v>-4</v>
      </c>
      <c r="H193" s="15">
        <f>-137-G193-F193</f>
        <v>-1</v>
      </c>
      <c r="I193" s="15">
        <f t="shared" si="194"/>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3"/>
        <v>20</v>
      </c>
      <c r="F194" s="15">
        <v>7</v>
      </c>
      <c r="G194" s="15">
        <f>65-F194</f>
        <v>58</v>
      </c>
      <c r="H194" s="15">
        <f>115-G194-F194</f>
        <v>50</v>
      </c>
      <c r="I194" s="15">
        <f t="shared" si="194"/>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3"/>
        <v>0</v>
      </c>
      <c r="F195" s="15">
        <v>0</v>
      </c>
      <c r="G195" s="15">
        <f>15-F195</f>
        <v>15</v>
      </c>
      <c r="H195" s="15">
        <f>15-G195-F195</f>
        <v>0</v>
      </c>
      <c r="I195" s="15">
        <f t="shared" si="194"/>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3"/>
        <v>0</v>
      </c>
      <c r="F196" s="15">
        <v>-2</v>
      </c>
      <c r="G196" s="15">
        <f>-7-F196</f>
        <v>-5</v>
      </c>
      <c r="H196" s="15">
        <f>-38-G196-F196</f>
        <v>-31</v>
      </c>
      <c r="I196" s="15">
        <f t="shared" si="194"/>
        <v>-1</v>
      </c>
      <c r="J196" s="15"/>
      <c r="K196" s="15"/>
      <c r="L196" s="18" t="s">
        <v>442</v>
      </c>
      <c r="M196" s="15">
        <v>-1</v>
      </c>
      <c r="N196" s="15">
        <v>-3</v>
      </c>
      <c r="O196" s="15">
        <v>-2</v>
      </c>
      <c r="P196" s="15">
        <v>-39</v>
      </c>
      <c r="Q196" s="15"/>
      <c r="R196" s="15"/>
      <c r="S196" s="15"/>
      <c r="T196" s="15"/>
    </row>
    <row r="197" spans="1:20" s="10" customFormat="1">
      <c r="A197" s="18" t="s">
        <v>278</v>
      </c>
      <c r="B197" s="18">
        <f t="shared" ref="B197" si="195">+SUM(B189:B196)</f>
        <v>-1511</v>
      </c>
      <c r="C197" s="18">
        <f t="shared" ref="C197" si="196">+SUM(C189:C196)</f>
        <v>-33</v>
      </c>
      <c r="D197" s="18">
        <f t="shared" ref="D197" si="197">+SUM(D189:D196)</f>
        <v>-229</v>
      </c>
      <c r="E197" s="18">
        <f t="shared" ref="E197" si="198">+SUM(E189:E196)</f>
        <v>-214</v>
      </c>
      <c r="F197" s="18">
        <f t="shared" ref="F197" si="199">+SUM(F189:F196)</f>
        <v>-270</v>
      </c>
      <c r="G197" s="18">
        <f t="shared" ref="G197:H197" si="200">+SUM(G189:G196)</f>
        <v>-35</v>
      </c>
      <c r="H197" s="18">
        <f t="shared" si="200"/>
        <v>-161</v>
      </c>
      <c r="I197" s="18">
        <f t="shared" ref="I197:J197" si="201">+SUM(I189:I196)</f>
        <v>-123</v>
      </c>
      <c r="J197" s="18">
        <f t="shared" si="201"/>
        <v>0</v>
      </c>
      <c r="K197" s="18">
        <f t="shared" ref="K197" si="202">+SUM(K189:K196)</f>
        <v>0</v>
      </c>
      <c r="L197" s="18" t="s">
        <v>442</v>
      </c>
      <c r="M197" s="18">
        <f>+SUM(M189:M196)</f>
        <v>-362</v>
      </c>
      <c r="N197" s="18">
        <f t="shared" ref="N197:P197" si="203">+SUM(N189:N196)</f>
        <v>-632</v>
      </c>
      <c r="O197" s="18">
        <f t="shared" si="203"/>
        <v>-1987</v>
      </c>
      <c r="P197" s="18">
        <f t="shared" si="203"/>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4">+O199-D199-C199-B199</f>
        <v>-2425</v>
      </c>
      <c r="F199" s="15">
        <v>656</v>
      </c>
      <c r="G199" s="15">
        <f>628-F199</f>
        <v>-28</v>
      </c>
      <c r="H199" s="15">
        <f>1715-G199-F199</f>
        <v>1087</v>
      </c>
      <c r="I199" s="15">
        <f t="shared" ref="I199:I205" si="205">+P199-SUM(F199:H199)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4"/>
        <v>2</v>
      </c>
      <c r="F200" s="15">
        <v>1675</v>
      </c>
      <c r="G200" s="15">
        <f>2559-F200</f>
        <v>884</v>
      </c>
      <c r="H200" s="15">
        <f>3047-G200-F200</f>
        <v>488</v>
      </c>
      <c r="I200" s="15">
        <f t="shared" si="205"/>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4"/>
        <v>-995</v>
      </c>
      <c r="F201" s="15">
        <v>-190</v>
      </c>
      <c r="G201" s="15">
        <f>-943-F201</f>
        <v>-753</v>
      </c>
      <c r="H201" s="15">
        <f>-1529-G201-F201</f>
        <v>-586</v>
      </c>
      <c r="I201" s="15">
        <f t="shared" si="205"/>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4"/>
        <v>-171</v>
      </c>
      <c r="F202" s="15">
        <v>-252</v>
      </c>
      <c r="G202" s="15">
        <f>-504-F202</f>
        <v>-252</v>
      </c>
      <c r="H202" s="15">
        <f>-757-G202-F202</f>
        <v>-253</v>
      </c>
      <c r="I202" s="15">
        <f t="shared" si="205"/>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4"/>
        <v>3</v>
      </c>
      <c r="F203" s="15">
        <v>8</v>
      </c>
      <c r="G203" s="15">
        <f>28-F203</f>
        <v>20</v>
      </c>
      <c r="H203" s="15">
        <f>30-G203-F203</f>
        <v>2</v>
      </c>
      <c r="I203" s="15">
        <f t="shared" si="205"/>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4"/>
        <v>-112</v>
      </c>
      <c r="F204" s="15">
        <v>-112</v>
      </c>
      <c r="G204" s="15">
        <f>-223-F204</f>
        <v>-111</v>
      </c>
      <c r="H204" s="15">
        <f>-340-G204-F204</f>
        <v>-117</v>
      </c>
      <c r="I204" s="15">
        <f t="shared" si="205"/>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4"/>
        <v>-4</v>
      </c>
      <c r="F205" s="15">
        <v>-19</v>
      </c>
      <c r="G205" s="15">
        <f>-27-F205</f>
        <v>-8</v>
      </c>
      <c r="H205" s="15">
        <f>-29-G205-F205</f>
        <v>-2</v>
      </c>
      <c r="I205" s="15">
        <f t="shared" si="205"/>
        <v>-3</v>
      </c>
      <c r="J205" s="15"/>
      <c r="K205" s="15"/>
      <c r="L205" s="18" t="s">
        <v>442</v>
      </c>
      <c r="M205" s="15">
        <v>-30</v>
      </c>
      <c r="N205" s="15">
        <v>-55</v>
      </c>
      <c r="O205" s="15">
        <v>-49</v>
      </c>
      <c r="P205" s="15">
        <v>-32</v>
      </c>
      <c r="Q205" s="15"/>
      <c r="R205" s="15"/>
      <c r="S205" s="15"/>
      <c r="T205" s="15"/>
    </row>
    <row r="206" spans="1:20" s="10" customFormat="1">
      <c r="A206" s="18" t="s">
        <v>285</v>
      </c>
      <c r="B206" s="18">
        <f t="shared" ref="B206" si="206">+SUM(B199:B205)</f>
        <v>3274</v>
      </c>
      <c r="C206" s="18">
        <f t="shared" ref="C206" si="207">+SUM(C199:C205)</f>
        <v>105</v>
      </c>
      <c r="D206" s="18">
        <f t="shared" ref="D206" si="208">+SUM(D199:D205)</f>
        <v>224</v>
      </c>
      <c r="E206" s="18">
        <f t="shared" ref="E206" si="209">+SUM(E199:E205)</f>
        <v>-3702</v>
      </c>
      <c r="F206" s="18">
        <f t="shared" ref="F206" si="210">+SUM(F199:F205)</f>
        <v>1766</v>
      </c>
      <c r="G206" s="18">
        <f t="shared" ref="G206:H206" si="211">+SUM(G199:G205)</f>
        <v>-248</v>
      </c>
      <c r="H206" s="18">
        <f t="shared" si="211"/>
        <v>619</v>
      </c>
      <c r="I206" s="18">
        <f t="shared" ref="I206:J206" si="212">+SUM(I199:I205)</f>
        <v>-3336</v>
      </c>
      <c r="J206" s="18">
        <f t="shared" si="212"/>
        <v>0</v>
      </c>
      <c r="K206" s="18">
        <f t="shared" ref="K206" si="213">+SUM(K199:K205)</f>
        <v>0</v>
      </c>
      <c r="L206" s="18" t="s">
        <v>442</v>
      </c>
      <c r="M206" s="18">
        <f>+SUM(M199:M205)</f>
        <v>-1266</v>
      </c>
      <c r="N206" s="18">
        <f t="shared" ref="N206:P206" si="214">+SUM(N199:N205)</f>
        <v>-1180</v>
      </c>
      <c r="O206" s="18">
        <f t="shared" si="214"/>
        <v>-99</v>
      </c>
      <c r="P206" s="18">
        <f t="shared" si="214"/>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5">+B206+B197+B187</f>
        <v>-1548</v>
      </c>
      <c r="C208" s="18">
        <f t="shared" si="215"/>
        <v>884</v>
      </c>
      <c r="D208" s="18">
        <f t="shared" si="215"/>
        <v>-110</v>
      </c>
      <c r="E208" s="18">
        <f t="shared" si="215"/>
        <v>457</v>
      </c>
      <c r="F208" s="18">
        <f>+F206+F197+F187</f>
        <v>-1113</v>
      </c>
      <c r="G208" s="18">
        <f>+G206+G197+G187</f>
        <v>168</v>
      </c>
      <c r="H208" s="18">
        <f t="shared" ref="H208:I208" si="216">+H206+H197+H187</f>
        <v>588</v>
      </c>
      <c r="I208" s="18">
        <f t="shared" si="216"/>
        <v>714</v>
      </c>
      <c r="J208" s="18">
        <f t="shared" ref="J208:K208" si="217">+J206+J197+J187</f>
        <v>0</v>
      </c>
      <c r="K208" s="18">
        <f t="shared" si="217"/>
        <v>0</v>
      </c>
      <c r="L208" s="18" t="s">
        <v>442</v>
      </c>
      <c r="M208" s="18">
        <f t="shared" ref="M208:P208" si="218">+M206+M197+M187</f>
        <v>1079</v>
      </c>
      <c r="N208" s="18">
        <f t="shared" si="218"/>
        <v>-940</v>
      </c>
      <c r="O208" s="18">
        <f t="shared" si="218"/>
        <v>-317</v>
      </c>
      <c r="P208" s="18">
        <f t="shared" si="218"/>
        <v>357</v>
      </c>
      <c r="Q208" s="18"/>
      <c r="R208" s="18"/>
      <c r="S208" s="18"/>
      <c r="T208" s="18"/>
    </row>
    <row r="209" spans="1:20" s="10" customFormat="1">
      <c r="A209" s="18" t="s">
        <v>327</v>
      </c>
      <c r="B209" s="18">
        <f t="shared" ref="B209:E209" si="219">+B208+B174-B175</f>
        <v>-1392</v>
      </c>
      <c r="C209" s="18">
        <f t="shared" si="219"/>
        <v>1055</v>
      </c>
      <c r="D209" s="18">
        <f t="shared" si="219"/>
        <v>61</v>
      </c>
      <c r="E209" s="18">
        <f t="shared" si="219"/>
        <v>630</v>
      </c>
      <c r="F209" s="18">
        <f>+F208+F174-F175</f>
        <v>-940</v>
      </c>
      <c r="G209" s="18">
        <f t="shared" ref="G209:I209" si="220">+G208+G174-G175</f>
        <v>339</v>
      </c>
      <c r="H209" s="18">
        <f t="shared" si="220"/>
        <v>755</v>
      </c>
      <c r="I209" s="18">
        <f t="shared" si="220"/>
        <v>876</v>
      </c>
      <c r="J209" s="18">
        <f t="shared" ref="J209:K209" si="221">+J208+J174-J175</f>
        <v>0</v>
      </c>
      <c r="K209" s="18">
        <f t="shared" si="221"/>
        <v>0</v>
      </c>
      <c r="L209" s="18" t="s">
        <v>442</v>
      </c>
      <c r="M209" s="18">
        <f t="shared" ref="M209:P209" si="222">+M208+M174-M175</f>
        <v>1791</v>
      </c>
      <c r="N209" s="18">
        <f t="shared" si="222"/>
        <v>-249</v>
      </c>
      <c r="O209" s="18">
        <f t="shared" si="222"/>
        <v>354</v>
      </c>
      <c r="P209" s="18">
        <f t="shared" si="222"/>
        <v>1030</v>
      </c>
      <c r="Q209" s="18"/>
      <c r="R209" s="18"/>
      <c r="S209" s="18"/>
      <c r="T209" s="18"/>
    </row>
    <row r="210" spans="1:20" s="10" customFormat="1">
      <c r="A210" s="15" t="s">
        <v>286</v>
      </c>
      <c r="B210" s="15">
        <v>-2</v>
      </c>
      <c r="C210" s="15">
        <f>9-B210</f>
        <v>11</v>
      </c>
      <c r="D210" s="15">
        <f>-68-C210-B210</f>
        <v>-77</v>
      </c>
      <c r="E210" s="15">
        <f t="shared" ref="E210" si="223">+O210-D210-C210-B210</f>
        <v>-75</v>
      </c>
      <c r="F210" s="15">
        <v>-31</v>
      </c>
      <c r="G210" s="15">
        <f>-72-F210</f>
        <v>-41</v>
      </c>
      <c r="H210" s="15">
        <v>-45</v>
      </c>
      <c r="I210" s="15">
        <f t="shared" ref="I210" si="224">+P210-SUM(F210:H210)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5">+B208+B210</f>
        <v>-1550</v>
      </c>
      <c r="C211" s="18">
        <f t="shared" si="225"/>
        <v>895</v>
      </c>
      <c r="D211" s="18">
        <f t="shared" si="225"/>
        <v>-187</v>
      </c>
      <c r="E211" s="18">
        <f t="shared" si="225"/>
        <v>382</v>
      </c>
      <c r="F211" s="18">
        <f t="shared" si="225"/>
        <v>-1144</v>
      </c>
      <c r="G211" s="18">
        <f>+G208+G210</f>
        <v>127</v>
      </c>
      <c r="H211" s="18">
        <f t="shared" ref="H211:I211" si="226">+H208+H210</f>
        <v>543</v>
      </c>
      <c r="I211" s="18">
        <f t="shared" si="226"/>
        <v>738</v>
      </c>
      <c r="J211" s="18">
        <f t="shared" ref="J211:K211" si="227">+J208+J210</f>
        <v>0</v>
      </c>
      <c r="K211" s="18">
        <f t="shared" si="227"/>
        <v>0</v>
      </c>
      <c r="L211" s="18" t="s">
        <v>442</v>
      </c>
      <c r="M211" s="18">
        <f t="shared" ref="M211:P211" si="228">+M209+M210</f>
        <v>1655</v>
      </c>
      <c r="N211" s="18">
        <f t="shared" si="228"/>
        <v>-527</v>
      </c>
      <c r="O211" s="18">
        <f t="shared" si="228"/>
        <v>211</v>
      </c>
      <c r="P211" s="18">
        <f t="shared" si="228"/>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9">+B212+B211</f>
        <v>2068</v>
      </c>
      <c r="C213" s="18">
        <f>+C212+C211+B211</f>
        <v>2963</v>
      </c>
      <c r="D213" s="18">
        <f t="shared" si="229"/>
        <v>3431</v>
      </c>
      <c r="E213" s="18">
        <f t="shared" si="229"/>
        <v>4000</v>
      </c>
      <c r="F213" s="18">
        <f>+F212+F211</f>
        <v>2014</v>
      </c>
      <c r="G213" s="18">
        <f>+G212+G211+F211</f>
        <v>2141</v>
      </c>
      <c r="H213" s="18">
        <f t="shared" ref="H213:I213" si="230">+H212+H211</f>
        <v>3701</v>
      </c>
      <c r="I213" s="18">
        <f t="shared" si="230"/>
        <v>3896</v>
      </c>
      <c r="J213" s="18">
        <f t="shared" ref="J213:K213" si="231">+J212+J211</f>
        <v>0</v>
      </c>
      <c r="K213" s="18">
        <f t="shared" si="231"/>
        <v>0</v>
      </c>
      <c r="L213" s="18" t="s">
        <v>442</v>
      </c>
      <c r="M213" s="18">
        <f t="shared" ref="M213:P213" si="232">+M212+M211</f>
        <v>5528</v>
      </c>
      <c r="N213" s="18">
        <f t="shared" si="232"/>
        <v>4309</v>
      </c>
      <c r="O213" s="18">
        <f t="shared" si="232"/>
        <v>3829</v>
      </c>
      <c r="P213" s="18">
        <f t="shared" si="232"/>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3">B147</f>
        <v>Q123</v>
      </c>
      <c r="C215" s="3" t="str">
        <f t="shared" si="233"/>
        <v>Q223</v>
      </c>
      <c r="D215" s="3" t="str">
        <f t="shared" si="233"/>
        <v>Q323</v>
      </c>
      <c r="E215" s="3" t="str">
        <f t="shared" si="233"/>
        <v>Q423</v>
      </c>
      <c r="F215" s="3" t="str">
        <f t="shared" si="233"/>
        <v>Q124</v>
      </c>
      <c r="G215" s="3" t="str">
        <f t="shared" si="233"/>
        <v>Q224</v>
      </c>
      <c r="H215" s="3" t="str">
        <f t="shared" si="233"/>
        <v>Q324</v>
      </c>
      <c r="I215" s="3" t="str">
        <f t="shared" si="233"/>
        <v>Q424</v>
      </c>
      <c r="J215" s="3" t="str">
        <f t="shared" ref="J215:K215" si="234">J147</f>
        <v>Q125</v>
      </c>
      <c r="K215" s="3" t="str">
        <f t="shared" si="234"/>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5">+I217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5"/>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5"/>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5"/>
        <v>820</v>
      </c>
      <c r="Q220" s="15"/>
      <c r="R220" s="15"/>
      <c r="S220" s="15"/>
      <c r="T220" s="15"/>
    </row>
    <row r="221" spans="1:20" s="10" customFormat="1">
      <c r="A221" s="18" t="s">
        <v>296</v>
      </c>
      <c r="B221" s="18">
        <f t="shared" ref="B221" si="236">+SUM(B216:B220)</f>
        <v>18329</v>
      </c>
      <c r="C221" s="18">
        <f t="shared" ref="C221" si="237">+SUM(C216:C220)</f>
        <v>17207</v>
      </c>
      <c r="D221" s="18">
        <f t="shared" ref="D221" si="238">+SUM(D216:D220)</f>
        <v>16333</v>
      </c>
      <c r="E221" s="18">
        <f t="shared" ref="E221" si="239">+SUM(E216:E220)</f>
        <v>16260</v>
      </c>
      <c r="F221" s="18">
        <f t="shared" ref="F221" si="240">+SUM(F216:F220)</f>
        <v>17163</v>
      </c>
      <c r="G221" s="18">
        <f t="shared" ref="G221:H221" si="241">+SUM(G216:G220)</f>
        <v>15359</v>
      </c>
      <c r="H221" s="18">
        <f t="shared" si="241"/>
        <v>15649</v>
      </c>
      <c r="I221" s="18">
        <f t="shared" ref="I221:J221" si="242">+SUM(I216:I220)</f>
        <v>15097</v>
      </c>
      <c r="J221" s="18">
        <f t="shared" si="242"/>
        <v>0</v>
      </c>
      <c r="K221" s="18">
        <f t="shared" ref="K221" si="243">+SUM(K216:K220)</f>
        <v>0</v>
      </c>
      <c r="L221" s="18" t="s">
        <v>442</v>
      </c>
      <c r="M221" s="18">
        <f t="shared" ref="M221:N221" si="244">+SUM(M216:M220)</f>
        <v>0</v>
      </c>
      <c r="N221" s="18">
        <f t="shared" si="244"/>
        <v>16795</v>
      </c>
      <c r="O221" s="18">
        <f>+SUM(O216:O220)</f>
        <v>16260</v>
      </c>
      <c r="P221" s="18">
        <f t="shared" ref="P221" si="245">+SUM(P216:P220)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6">+I222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6"/>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6"/>
        <v>4975</v>
      </c>
      <c r="Q224" s="15"/>
      <c r="R224" s="15"/>
      <c r="S224" s="15"/>
      <c r="T224" s="15"/>
    </row>
    <row r="225" spans="1:20" s="10" customFormat="1">
      <c r="A225" s="18" t="s">
        <v>300</v>
      </c>
      <c r="B225" s="18">
        <f t="shared" ref="B225" si="247">+B223-B224</f>
        <v>4271</v>
      </c>
      <c r="C225" s="18">
        <f t="shared" ref="C225" si="248">+C223-C224</f>
        <v>4306</v>
      </c>
      <c r="D225" s="18">
        <f t="shared" ref="D225" si="249">+D223-D224</f>
        <v>4320</v>
      </c>
      <c r="E225" s="18">
        <f t="shared" ref="E225" si="250">+E223-E224</f>
        <v>4287</v>
      </c>
      <c r="F225" s="18">
        <f t="shared" ref="F225" si="251">+F223-F224</f>
        <v>4206</v>
      </c>
      <c r="G225" s="18">
        <f t="shared" ref="G225:H225" si="252">+G223-G224</f>
        <v>4155</v>
      </c>
      <c r="H225" s="18">
        <f t="shared" si="252"/>
        <v>4210</v>
      </c>
      <c r="I225" s="18">
        <f t="shared" ref="I225:J225" si="253">+I223-I224</f>
        <v>4099</v>
      </c>
      <c r="J225" s="18">
        <f t="shared" si="253"/>
        <v>0</v>
      </c>
      <c r="K225" s="18">
        <f t="shared" ref="K225" si="254">+K223-K224</f>
        <v>0</v>
      </c>
      <c r="L225" s="18" t="s">
        <v>442</v>
      </c>
      <c r="M225" s="18">
        <f t="shared" ref="M225:N225" si="255">+M223-M224</f>
        <v>0</v>
      </c>
      <c r="N225" s="18">
        <f t="shared" si="255"/>
        <v>4254</v>
      </c>
      <c r="O225" s="18">
        <f>+O223-O224</f>
        <v>4287</v>
      </c>
      <c r="P225" s="18">
        <f t="shared" ref="P225" si="256">+P223-P224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7">+I226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7"/>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7"/>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7"/>
        <v>1810</v>
      </c>
      <c r="Q229" s="15"/>
      <c r="R229" s="15"/>
      <c r="S229" s="15"/>
      <c r="T229" s="15"/>
    </row>
    <row r="230" spans="1:20" s="10" customFormat="1">
      <c r="A230" s="18" t="s">
        <v>318</v>
      </c>
      <c r="B230" s="18">
        <f t="shared" ref="B230" si="258">+SUM(B225:B229)</f>
        <v>27084</v>
      </c>
      <c r="C230" s="18">
        <f t="shared" ref="C230" si="259">+SUM(C225:C229)</f>
        <v>26899</v>
      </c>
      <c r="D230" s="18">
        <f t="shared" ref="D230" si="260">+SUM(D225:D229)</f>
        <v>26671</v>
      </c>
      <c r="E230" s="18">
        <f t="shared" ref="E230" si="261">+SUM(E225:E229)</f>
        <v>26621</v>
      </c>
      <c r="F230" s="18">
        <f t="shared" ref="F230" si="262">+SUM(F225:F229)</f>
        <v>26339</v>
      </c>
      <c r="G230" s="18">
        <f t="shared" ref="G230:H230" si="263">+SUM(G225:G229)</f>
        <v>25992</v>
      </c>
      <c r="H230" s="18">
        <f t="shared" si="263"/>
        <v>26131</v>
      </c>
      <c r="I230" s="18">
        <f t="shared" ref="I230:J230" si="264">+SUM(I225:I229)</f>
        <v>25594</v>
      </c>
      <c r="J230" s="18">
        <f t="shared" si="264"/>
        <v>0</v>
      </c>
      <c r="K230" s="18">
        <f t="shared" ref="K230" si="265">+SUM(K225:K229)</f>
        <v>0</v>
      </c>
      <c r="L230" s="18" t="s">
        <v>442</v>
      </c>
      <c r="M230" s="18">
        <f t="shared" ref="M230" si="266">+SUM(M225:M229)</f>
        <v>0</v>
      </c>
      <c r="N230" s="18">
        <f>+SUM(N225:N229)</f>
        <v>25721</v>
      </c>
      <c r="O230" s="18">
        <f t="shared" ref="O230:P230" si="267">+SUM(O225:O229)</f>
        <v>26621</v>
      </c>
      <c r="P230" s="18">
        <f t="shared" si="267"/>
        <v>25594</v>
      </c>
      <c r="Q230" s="18"/>
      <c r="R230" s="18"/>
      <c r="S230" s="18"/>
      <c r="T230" s="18"/>
    </row>
    <row r="231" spans="1:20" s="10" customFormat="1">
      <c r="A231" s="18" t="s">
        <v>304</v>
      </c>
      <c r="B231" s="18">
        <f t="shared" ref="B231" si="268">+B230+B222+B221</f>
        <v>45500</v>
      </c>
      <c r="C231" s="18">
        <f t="shared" ref="C231" si="269">+C230+C222+C221</f>
        <v>44189</v>
      </c>
      <c r="D231" s="18">
        <f t="shared" ref="D231" si="270">+D230+D222+D221</f>
        <v>43110</v>
      </c>
      <c r="E231" s="18">
        <f t="shared" ref="E231" si="271">+E230+E222+E221</f>
        <v>42996</v>
      </c>
      <c r="F231" s="18">
        <f t="shared" ref="F231" si="272">+F230+F222+F221</f>
        <v>43625</v>
      </c>
      <c r="G231" s="18">
        <f t="shared" ref="G231:H231" si="273">+G230+G222+G221</f>
        <v>41464</v>
      </c>
      <c r="H231" s="18">
        <f t="shared" si="273"/>
        <v>41908</v>
      </c>
      <c r="I231" s="18">
        <f t="shared" ref="I231:J231" si="274">+I230+I222+I221</f>
        <v>40825</v>
      </c>
      <c r="J231" s="18">
        <f t="shared" si="274"/>
        <v>0</v>
      </c>
      <c r="K231" s="18">
        <f t="shared" ref="K231" si="275">+K230+K222+K221</f>
        <v>0</v>
      </c>
      <c r="L231" s="18" t="s">
        <v>442</v>
      </c>
      <c r="M231" s="18">
        <f t="shared" ref="M231:N231" si="276">+M230+M222+M221</f>
        <v>0</v>
      </c>
      <c r="N231" s="18">
        <f t="shared" si="276"/>
        <v>42618</v>
      </c>
      <c r="O231" s="18">
        <f>+O230+O222+O221</f>
        <v>42996</v>
      </c>
      <c r="P231" s="18">
        <f t="shared" ref="P231" si="277">+P230+P222+P221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8">+I232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8"/>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8"/>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8"/>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8"/>
        <v>2103</v>
      </c>
      <c r="Q236" s="15"/>
      <c r="R236" s="15"/>
      <c r="S236" s="15"/>
      <c r="T236" s="15"/>
    </row>
    <row r="237" spans="1:20" s="10" customFormat="1">
      <c r="A237" s="18" t="s">
        <v>310</v>
      </c>
      <c r="B237" s="18">
        <f t="shared" ref="B237" si="279">+SUM(B232:B236)</f>
        <v>13231</v>
      </c>
      <c r="C237" s="18">
        <f t="shared" ref="C237" si="280">+SUM(C232:C236)</f>
        <v>10346</v>
      </c>
      <c r="D237" s="18">
        <f t="shared" ref="D237" si="281">+SUM(D232:D236)</f>
        <v>10348</v>
      </c>
      <c r="E237" s="18">
        <f t="shared" ref="E237" si="282">+SUM(E232:E236)</f>
        <v>10409</v>
      </c>
      <c r="F237" s="18">
        <f t="shared" ref="F237" si="283">+SUM(F232:F236)</f>
        <v>11332</v>
      </c>
      <c r="G237" s="18">
        <f t="shared" ref="G237:H237" si="284">+SUM(G232:G236)</f>
        <v>8953</v>
      </c>
      <c r="H237" s="18">
        <f t="shared" si="284"/>
        <v>10424</v>
      </c>
      <c r="I237" s="18">
        <f t="shared" ref="I237:J237" si="285">+SUM(I232:I236)</f>
        <v>10386</v>
      </c>
      <c r="J237" s="18">
        <f t="shared" si="285"/>
        <v>0</v>
      </c>
      <c r="K237" s="18">
        <f t="shared" ref="K237" si="286">+SUM(K232:K236)</f>
        <v>0</v>
      </c>
      <c r="L237" s="18" t="s">
        <v>442</v>
      </c>
      <c r="M237" s="18">
        <f t="shared" ref="M237:N237" si="287">+SUM(M232:M236)</f>
        <v>0</v>
      </c>
      <c r="N237" s="18">
        <f t="shared" si="287"/>
        <v>10744</v>
      </c>
      <c r="O237" s="18">
        <f>+SUM(O232:O236)</f>
        <v>10409</v>
      </c>
      <c r="P237" s="18">
        <f t="shared" ref="P237" si="288">+SUM(P232:P236)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9">+I238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9"/>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9"/>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9"/>
        <v>1707</v>
      </c>
      <c r="Q241" s="15"/>
      <c r="R241" s="15"/>
      <c r="S241" s="15"/>
      <c r="T241" s="15"/>
    </row>
    <row r="242" spans="1:20" s="10" customFormat="1">
      <c r="A242" s="18" t="s">
        <v>317</v>
      </c>
      <c r="B242" s="18">
        <f t="shared" ref="B242" si="290">+SUM(B237:B241)</f>
        <v>19661</v>
      </c>
      <c r="C242" s="18">
        <f t="shared" ref="C242" si="291">+SUM(C237:C241)</f>
        <v>17728</v>
      </c>
      <c r="D242" s="18">
        <f t="shared" ref="D242" si="292">+SUM(D237:D241)</f>
        <v>17643</v>
      </c>
      <c r="E242" s="18">
        <f t="shared" ref="E242" si="293">+SUM(E237:E241)</f>
        <v>17717</v>
      </c>
      <c r="F242" s="18">
        <f t="shared" ref="F242" si="294">+SUM(F237:F241)</f>
        <v>18617</v>
      </c>
      <c r="G242" s="18">
        <f t="shared" ref="G242:H242" si="295">+SUM(G237:G241)</f>
        <v>16043</v>
      </c>
      <c r="H242" s="18">
        <f t="shared" si="295"/>
        <v>16929</v>
      </c>
      <c r="I242" s="18">
        <f t="shared" ref="I242:J242" si="296">+SUM(I237:I241)</f>
        <v>16795</v>
      </c>
      <c r="J242" s="18">
        <f t="shared" si="296"/>
        <v>0</v>
      </c>
      <c r="K242" s="18">
        <f t="shared" ref="K242" si="297">+SUM(K237:K241)</f>
        <v>0</v>
      </c>
      <c r="L242" s="18" t="s">
        <v>442</v>
      </c>
      <c r="M242" s="18">
        <f t="shared" ref="M242:N242" si="298">+SUM(M237:M241)</f>
        <v>0</v>
      </c>
      <c r="N242" s="18">
        <f t="shared" si="298"/>
        <v>17077</v>
      </c>
      <c r="O242" s="18">
        <f>+SUM(O237:O241)</f>
        <v>17717</v>
      </c>
      <c r="P242" s="18">
        <f t="shared" ref="P242" si="299">+SUM(P237:P241)</f>
        <v>16795</v>
      </c>
      <c r="Q242" s="18"/>
      <c r="R242" s="18"/>
      <c r="S242" s="18"/>
      <c r="T242" s="18"/>
    </row>
    <row r="243" spans="1:20" s="10" customFormat="1">
      <c r="A243" s="18" t="s">
        <v>316</v>
      </c>
      <c r="B243" s="18">
        <f t="shared" ref="B243" si="300">+B231-B242</f>
        <v>25839</v>
      </c>
      <c r="C243" s="18">
        <f t="shared" ref="C243" si="301">+C231-C242</f>
        <v>26461</v>
      </c>
      <c r="D243" s="18">
        <f t="shared" ref="D243" si="302">+D231-D242</f>
        <v>25467</v>
      </c>
      <c r="E243" s="18">
        <f t="shared" ref="E243" si="303">+E231-E242</f>
        <v>25279</v>
      </c>
      <c r="F243" s="18">
        <f t="shared" ref="F243" si="304">+F231-F242</f>
        <v>25008</v>
      </c>
      <c r="G243" s="18">
        <f t="shared" ref="G243:H243" si="305">+G231-G242</f>
        <v>25421</v>
      </c>
      <c r="H243" s="18">
        <f t="shared" si="305"/>
        <v>24979</v>
      </c>
      <c r="I243" s="18">
        <f t="shared" ref="I243:J243" si="306">+I231-I242</f>
        <v>24030</v>
      </c>
      <c r="J243" s="18">
        <f t="shared" si="306"/>
        <v>0</v>
      </c>
      <c r="K243" s="18">
        <f t="shared" ref="K243" si="307">+K231-K242</f>
        <v>0</v>
      </c>
      <c r="L243" s="18" t="s">
        <v>442</v>
      </c>
      <c r="M243" s="18">
        <f t="shared" ref="M243:N243" si="308">+M231-M242</f>
        <v>0</v>
      </c>
      <c r="N243" s="18">
        <f t="shared" si="308"/>
        <v>25541</v>
      </c>
      <c r="O243" s="18">
        <f>+O231-O242</f>
        <v>25279</v>
      </c>
      <c r="P243" s="18">
        <f t="shared" ref="P243" si="309">+P231-P242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10">+I244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10"/>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10"/>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10"/>
        <v>-3469</v>
      </c>
      <c r="Q247" s="15"/>
      <c r="R247" s="15"/>
      <c r="S247" s="15"/>
      <c r="T247" s="15"/>
    </row>
    <row r="248" spans="1:20" s="10" customFormat="1">
      <c r="A248" s="18" t="s">
        <v>323</v>
      </c>
      <c r="B248" s="18">
        <f t="shared" ref="B248" si="311">+SUM(B244:B247)</f>
        <v>25599</v>
      </c>
      <c r="C248" s="18">
        <f t="shared" ref="C248" si="312">+SUM(C244:C247)</f>
        <v>26220</v>
      </c>
      <c r="D248" s="18">
        <f t="shared" ref="D248" si="313">+SUM(D244:D247)</f>
        <v>25226</v>
      </c>
      <c r="E248" s="18">
        <f t="shared" ref="E248" si="314">+SUM(E244:E247)</f>
        <v>25037</v>
      </c>
      <c r="F248" s="18">
        <f t="shared" ref="F248" si="315">+SUM(F244:F247)</f>
        <v>24767</v>
      </c>
      <c r="G248" s="18">
        <f t="shared" ref="G248:H248" si="316">+SUM(G244:G247)</f>
        <v>25179</v>
      </c>
      <c r="H248" s="18">
        <f t="shared" si="316"/>
        <v>24737</v>
      </c>
      <c r="I248" s="18">
        <f t="shared" ref="I248:J248" si="317">+SUM(I244:I247)</f>
        <v>23789</v>
      </c>
      <c r="J248" s="18">
        <f t="shared" si="317"/>
        <v>0</v>
      </c>
      <c r="K248" s="18">
        <f t="shared" ref="K248" si="318">+SUM(K244:K247)</f>
        <v>0</v>
      </c>
      <c r="L248" s="18" t="s">
        <v>442</v>
      </c>
      <c r="M248" s="18">
        <f t="shared" ref="M248:N248" si="319">+SUM(M244:M247)</f>
        <v>0</v>
      </c>
      <c r="N248" s="18">
        <f t="shared" si="319"/>
        <v>25302</v>
      </c>
      <c r="O248" s="18">
        <f>+SUM(O244:O247)</f>
        <v>25037</v>
      </c>
      <c r="P248" s="18">
        <f t="shared" ref="P248" si="320">+SUM(P244:P247)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21">+B249+B248</f>
        <v>25839</v>
      </c>
      <c r="C250" s="18">
        <f t="shared" ref="C250" si="322">+C249+C248</f>
        <v>26461</v>
      </c>
      <c r="D250" s="18">
        <f t="shared" ref="D250" si="323">+D249+D248</f>
        <v>25467</v>
      </c>
      <c r="E250" s="18">
        <f t="shared" ref="E250" si="324">+E249+E248</f>
        <v>25279</v>
      </c>
      <c r="F250" s="18">
        <f t="shared" ref="F250" si="325">+F249+F248</f>
        <v>25008</v>
      </c>
      <c r="G250" s="18">
        <f t="shared" ref="G250:H250" si="326">+G249+G248</f>
        <v>25421</v>
      </c>
      <c r="H250" s="18">
        <f t="shared" si="326"/>
        <v>24979</v>
      </c>
      <c r="I250" s="18">
        <f t="shared" ref="I250:J250" si="327">+I249+I248</f>
        <v>24030</v>
      </c>
      <c r="J250" s="18">
        <f t="shared" si="327"/>
        <v>0</v>
      </c>
      <c r="K250" s="18">
        <f t="shared" ref="K250" si="328">+K249+K248</f>
        <v>0</v>
      </c>
      <c r="L250" s="18" t="s">
        <v>442</v>
      </c>
      <c r="M250" s="18">
        <f t="shared" ref="M250:N250" si="329">+M249+M248</f>
        <v>0</v>
      </c>
      <c r="N250" s="18">
        <f t="shared" si="329"/>
        <v>25541</v>
      </c>
      <c r="O250" s="18">
        <f>+O249+O248</f>
        <v>25279</v>
      </c>
      <c r="P250" s="18">
        <f t="shared" ref="P250" si="330">+P249+P248</f>
        <v>24030</v>
      </c>
      <c r="Q250" s="18"/>
      <c r="R250" s="18"/>
      <c r="S250" s="18"/>
      <c r="T250" s="18"/>
    </row>
    <row r="251" spans="1:20" s="10" customFormat="1">
      <c r="A251" s="18" t="s">
        <v>326</v>
      </c>
      <c r="B251" s="18">
        <f t="shared" ref="B251:I251" si="331">+B250+B242</f>
        <v>45500</v>
      </c>
      <c r="C251" s="18">
        <f t="shared" si="331"/>
        <v>44189</v>
      </c>
      <c r="D251" s="18">
        <f t="shared" si="331"/>
        <v>43110</v>
      </c>
      <c r="E251" s="18">
        <f t="shared" si="331"/>
        <v>42996</v>
      </c>
      <c r="F251" s="18">
        <f t="shared" si="331"/>
        <v>43625</v>
      </c>
      <c r="G251" s="18">
        <f t="shared" si="331"/>
        <v>41464</v>
      </c>
      <c r="H251" s="18">
        <f t="shared" si="331"/>
        <v>41908</v>
      </c>
      <c r="I251" s="18">
        <f t="shared" si="331"/>
        <v>40825</v>
      </c>
      <c r="J251" s="18">
        <f t="shared" ref="J251:K251" si="332">+J250+J242</f>
        <v>0</v>
      </c>
      <c r="K251" s="18">
        <f t="shared" si="332"/>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3">+B215</f>
        <v>Q123</v>
      </c>
      <c r="C253" t="str">
        <f t="shared" si="333"/>
        <v>Q223</v>
      </c>
      <c r="D253" t="str">
        <f t="shared" si="333"/>
        <v>Q323</v>
      </c>
      <c r="E253" t="str">
        <f t="shared" si="333"/>
        <v>Q423</v>
      </c>
      <c r="F253" t="str">
        <f t="shared" si="333"/>
        <v>Q124</v>
      </c>
      <c r="G253" t="str">
        <f t="shared" si="333"/>
        <v>Q224</v>
      </c>
      <c r="H253" t="str">
        <f t="shared" si="333"/>
        <v>Q324</v>
      </c>
      <c r="I253" t="str">
        <f t="shared" si="333"/>
        <v>Q424</v>
      </c>
      <c r="J253" t="str">
        <f t="shared" ref="J253:K253" si="334">+J215</f>
        <v>Q125</v>
      </c>
      <c r="K253" t="str">
        <f t="shared" si="334"/>
        <v>Q225</v>
      </c>
      <c r="L253" s="3" t="s">
        <v>442</v>
      </c>
      <c r="M253">
        <f t="shared" ref="M253:N253" si="335">+M215</f>
        <v>2021</v>
      </c>
      <c r="N253">
        <f t="shared" si="335"/>
        <v>2022</v>
      </c>
      <c r="O253">
        <f>+O215</f>
        <v>2023</v>
      </c>
      <c r="P253">
        <f>+P215</f>
        <v>2024</v>
      </c>
    </row>
    <row r="254" spans="1:20" s="10" customFormat="1">
      <c r="A254" s="23" t="s">
        <v>295</v>
      </c>
      <c r="B254" s="23">
        <f t="shared" ref="B254" si="336">+SUM(B255:B257)</f>
        <v>6585</v>
      </c>
      <c r="C254" s="23">
        <f t="shared" ref="C254" si="337">+SUM(C255:C257)</f>
        <v>5628</v>
      </c>
      <c r="D254" s="23">
        <f t="shared" ref="D254" si="338">+SUM(D255:D257)</f>
        <v>6320</v>
      </c>
      <c r="E254" s="23">
        <f t="shared" ref="E254" si="339">+SUM(E255:E257)</f>
        <v>6899</v>
      </c>
      <c r="F254" s="23">
        <f t="shared" ref="F254" si="340">+SUM(F255:F257)</f>
        <v>6183</v>
      </c>
      <c r="G254" s="23">
        <f t="shared" ref="G254:H254" si="341">+SUM(G255:G257)</f>
        <v>4893</v>
      </c>
      <c r="H254" s="23">
        <f t="shared" si="341"/>
        <v>5674</v>
      </c>
      <c r="I254" s="23">
        <f t="shared" ref="I254:J254" si="342">+SUM(I255:I257)</f>
        <v>5432</v>
      </c>
      <c r="J254" s="23">
        <f t="shared" si="342"/>
        <v>0</v>
      </c>
      <c r="K254" s="23">
        <f t="shared" ref="K254" si="343">+SUM(K255:K257)</f>
        <v>0</v>
      </c>
      <c r="L254" s="23" t="s">
        <v>442</v>
      </c>
      <c r="M254" s="23">
        <f>+SUM(M255:M257)</f>
        <v>0</v>
      </c>
      <c r="N254" s="23">
        <f t="shared" ref="N254:P254" si="344">+SUM(N255:N257)</f>
        <v>6811</v>
      </c>
      <c r="O254" s="23">
        <f t="shared" si="344"/>
        <v>6899</v>
      </c>
      <c r="P254" s="23">
        <f t="shared" si="344"/>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5">+P256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5"/>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6">+B253</f>
        <v>Q123</v>
      </c>
      <c r="C259" t="str">
        <f t="shared" si="346"/>
        <v>Q223</v>
      </c>
      <c r="D259" t="str">
        <f t="shared" si="346"/>
        <v>Q323</v>
      </c>
      <c r="E259" t="str">
        <f t="shared" si="346"/>
        <v>Q423</v>
      </c>
      <c r="F259" t="str">
        <f t="shared" si="346"/>
        <v>Q124</v>
      </c>
      <c r="G259" t="str">
        <f t="shared" si="346"/>
        <v>Q224</v>
      </c>
      <c r="H259" t="str">
        <f t="shared" si="346"/>
        <v>Q324</v>
      </c>
      <c r="I259" t="str">
        <f t="shared" si="346"/>
        <v>Q424</v>
      </c>
      <c r="J259" t="str">
        <f t="shared" ref="J259:K259" si="347">+J253</f>
        <v>Q125</v>
      </c>
      <c r="K259" t="str">
        <f t="shared" si="347"/>
        <v>Q225</v>
      </c>
      <c r="L259" s="3" t="s">
        <v>442</v>
      </c>
      <c r="M259">
        <f t="shared" ref="M259:O259" si="348">+M253</f>
        <v>2021</v>
      </c>
      <c r="N259">
        <f t="shared" si="348"/>
        <v>2022</v>
      </c>
      <c r="O259">
        <f t="shared" si="348"/>
        <v>2023</v>
      </c>
      <c r="P259">
        <f>+P253</f>
        <v>2024</v>
      </c>
    </row>
    <row r="260" spans="1:20" s="10" customFormat="1">
      <c r="A260" s="23" t="s">
        <v>298</v>
      </c>
      <c r="B260" s="23">
        <f t="shared" ref="B260" si="349">+SUM(B261:B265)</f>
        <v>0</v>
      </c>
      <c r="C260" s="23">
        <f t="shared" ref="C260" si="350">+SUM(C261:C265)</f>
        <v>0</v>
      </c>
      <c r="D260" s="23">
        <f t="shared" ref="D260" si="351">+SUM(D261:D265)</f>
        <v>0</v>
      </c>
      <c r="E260" s="23">
        <f t="shared" ref="E260" si="352">+SUM(E261:E265)</f>
        <v>0</v>
      </c>
      <c r="F260" s="23">
        <f t="shared" ref="F260" si="353">+SUM(F261:F265)</f>
        <v>0</v>
      </c>
      <c r="G260" s="23">
        <f t="shared" ref="G260:H260" si="354">+SUM(G261:G265)</f>
        <v>0</v>
      </c>
      <c r="H260" s="23">
        <f t="shared" si="354"/>
        <v>0</v>
      </c>
      <c r="I260" s="23">
        <f t="shared" ref="I260:J260" si="355">+SUM(I261:I265)</f>
        <v>0</v>
      </c>
      <c r="J260" s="23">
        <f t="shared" si="355"/>
        <v>0</v>
      </c>
      <c r="K260" s="23">
        <f t="shared" ref="K260" si="356">+SUM(K261:K265)</f>
        <v>0</v>
      </c>
      <c r="L260" s="23" t="s">
        <v>442</v>
      </c>
      <c r="M260" s="23">
        <f>+SUM(M261:M265)</f>
        <v>0</v>
      </c>
      <c r="N260" s="23">
        <f t="shared" ref="N260:P260" si="357">+SUM(N261:N265)</f>
        <v>4254</v>
      </c>
      <c r="O260" s="23">
        <f t="shared" si="357"/>
        <v>4287</v>
      </c>
      <c r="P260" s="23">
        <f t="shared" si="357"/>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8">+B259</f>
        <v>Q123</v>
      </c>
      <c r="C267" t="str">
        <f t="shared" ref="C267" si="359">+C259</f>
        <v>Q223</v>
      </c>
      <c r="D267" t="str">
        <f t="shared" ref="D267" si="360">+D259</f>
        <v>Q323</v>
      </c>
      <c r="E267" t="str">
        <f t="shared" ref="E267" si="361">+E259</f>
        <v>Q423</v>
      </c>
      <c r="F267" t="str">
        <f t="shared" ref="F267" si="362">+F259</f>
        <v>Q124</v>
      </c>
      <c r="G267" t="str">
        <f t="shared" ref="G267:H267" si="363">+G259</f>
        <v>Q224</v>
      </c>
      <c r="H267" t="str">
        <f t="shared" si="363"/>
        <v>Q324</v>
      </c>
      <c r="I267" t="str">
        <f t="shared" ref="I267:J267" si="364">+I259</f>
        <v>Q424</v>
      </c>
      <c r="J267" t="str">
        <f t="shared" si="364"/>
        <v>Q125</v>
      </c>
      <c r="K267" t="str">
        <f t="shared" ref="K267" si="365">+K259</f>
        <v>Q225</v>
      </c>
      <c r="L267" s="3" t="s">
        <v>442</v>
      </c>
      <c r="M267">
        <f>+M259</f>
        <v>2021</v>
      </c>
      <c r="N267">
        <f t="shared" ref="N267:P267" si="366">+N259</f>
        <v>2022</v>
      </c>
      <c r="O267">
        <f t="shared" si="366"/>
        <v>2023</v>
      </c>
      <c r="P267">
        <f t="shared" si="366"/>
        <v>2024</v>
      </c>
    </row>
    <row r="268" spans="1:20" s="10" customFormat="1">
      <c r="A268" s="23" t="s">
        <v>440</v>
      </c>
      <c r="B268" s="23">
        <f t="shared" ref="B268" si="367">+B270+B272+B274+B276+B278</f>
        <v>13045</v>
      </c>
      <c r="C268" s="23">
        <f t="shared" ref="C268" si="368">+C270+C272+C274+C276+C278</f>
        <v>13068</v>
      </c>
      <c r="D268" s="23">
        <f t="shared" ref="D268" si="369">+D270+D272+D274+D276+D278</f>
        <v>13044</v>
      </c>
      <c r="E268" s="23">
        <f t="shared" ref="E268" si="370">+E270+E272+E274+E276+E278</f>
        <v>13073</v>
      </c>
      <c r="F268" s="23">
        <f t="shared" ref="F268" si="371">+F270+F272+F274+F276+F278</f>
        <v>13064</v>
      </c>
      <c r="G268" s="23">
        <f t="shared" ref="G268:H268" si="372">+G270+G272+G274+G276+G278</f>
        <v>12965</v>
      </c>
      <c r="H268" s="23">
        <f t="shared" si="372"/>
        <v>12986</v>
      </c>
      <c r="I268" s="23">
        <f t="shared" ref="I268:J268" si="373">+I270+I272+I274+I276+I278</f>
        <v>12923</v>
      </c>
      <c r="J268" s="23">
        <f t="shared" si="373"/>
        <v>0</v>
      </c>
      <c r="K268" s="23">
        <f t="shared" ref="K268" si="374">+K270+K272+K274+K276+K278</f>
        <v>0</v>
      </c>
      <c r="L268" s="23" t="s">
        <v>442</v>
      </c>
      <c r="M268" s="23">
        <f>+M270+M272+M274+M276+M278</f>
        <v>0</v>
      </c>
      <c r="N268" s="23">
        <f>+N270+N272+N274+N276+N278</f>
        <v>12092</v>
      </c>
      <c r="O268" s="23">
        <f t="shared" ref="O268:P268" si="375">+O270+O272+O274+O276+O278</f>
        <v>13073</v>
      </c>
      <c r="P268" s="23">
        <f t="shared" si="375"/>
        <v>12923</v>
      </c>
      <c r="Q268" s="23"/>
      <c r="R268" s="23"/>
      <c r="S268" s="23"/>
      <c r="T268" s="23"/>
    </row>
    <row r="269" spans="1:20" s="10" customFormat="1">
      <c r="A269" s="23" t="s">
        <v>441</v>
      </c>
      <c r="B269" s="23">
        <f t="shared" ref="B269" si="376">+B271+B273+B275+B277+B279</f>
        <v>10123</v>
      </c>
      <c r="C269" s="23">
        <f t="shared" ref="C269" si="377">+C271+C273+C275+C277+C279</f>
        <v>9969</v>
      </c>
      <c r="D269" s="23">
        <f t="shared" ref="D269" si="378">+D271+D273+D275+D277+D279</f>
        <v>9779</v>
      </c>
      <c r="E269" s="23">
        <f t="shared" ref="E269" si="379">+E271+E273+E275+E277+E279</f>
        <v>9621</v>
      </c>
      <c r="F269" s="23">
        <f t="shared" ref="F269" si="380">+F271+F273+F275+F277+F279</f>
        <v>9441</v>
      </c>
      <c r="G269" s="23">
        <f t="shared" ref="G269:H269" si="381">+G271+G273+G275+G277+G279</f>
        <v>9233</v>
      </c>
      <c r="H269" s="23">
        <f t="shared" si="381"/>
        <v>9079</v>
      </c>
      <c r="I269" s="23">
        <f t="shared" ref="I269:J269" si="382">+I271+I273+I275+I277+I279</f>
        <v>8871</v>
      </c>
      <c r="J269" s="23">
        <f t="shared" si="382"/>
        <v>0</v>
      </c>
      <c r="K269" s="23">
        <f t="shared" ref="K269" si="383">+K271+K273+K275+K277+K279</f>
        <v>0</v>
      </c>
      <c r="L269" s="23" t="s">
        <v>442</v>
      </c>
      <c r="M269" s="23">
        <f>+M271+M273+M275+M277+M279</f>
        <v>0</v>
      </c>
      <c r="N269" s="23">
        <f>+N271+N273+N275+N277+N279</f>
        <v>9329</v>
      </c>
      <c r="O269" s="23">
        <f t="shared" ref="O269:P269" si="384">+O271+O273+O275+O277+O279</f>
        <v>9621</v>
      </c>
      <c r="P269" s="23">
        <f t="shared" si="384"/>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2025-06-05T15:43:29Z</dcterms:modified>
</cp:coreProperties>
</file>