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E73B8992-8234-4EDE-B4D2-4C99EB6ADC50}" xr6:coauthVersionLast="47" xr6:coauthVersionMax="47" xr10:uidLastSave="{00000000-0000-0000-0000-000000000000}"/>
  <bookViews>
    <workbookView xWindow="3290" yWindow="850" windowWidth="14800" windowHeight="19680" activeTab="1" xr2:uid="{00000000-000D-0000-FFFF-FFFF00000000}"/>
  </bookViews>
  <sheets>
    <sheet name="main" sheetId="1" r:id="rId1"/>
    <sheet name="model" sheetId="2" r:id="rId2"/>
    <sheet name="Litigation" sheetId="7" r:id="rId3"/>
    <sheet name="Seed" sheetId="3" r:id="rId4"/>
    <sheet name="CropProtection" sheetId="4" r:id="rId5"/>
    <sheet name="weedControl" sheetId="5" r:id="rId6"/>
    <sheet name="IP"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6" i="2" l="1"/>
  <c r="B116" i="2"/>
  <c r="E110" i="2"/>
  <c r="D110" i="2"/>
  <c r="C110" i="2"/>
  <c r="B110" i="2"/>
  <c r="C95" i="2"/>
  <c r="C101" i="2" s="1"/>
  <c r="B95" i="2"/>
  <c r="B101" i="2" s="1"/>
  <c r="E101" i="2"/>
  <c r="D101" i="2"/>
  <c r="B88" i="2" l="1"/>
  <c r="B89" i="2" s="1"/>
  <c r="C88" i="2"/>
  <c r="C89" i="2" s="1"/>
  <c r="E89" i="2"/>
  <c r="D88" i="2"/>
  <c r="D89" i="2" s="1"/>
  <c r="D91" i="2" s="1"/>
  <c r="D112" i="2" s="1"/>
  <c r="D114" i="2" s="1"/>
  <c r="D116" i="2" s="1"/>
  <c r="E151" i="2"/>
  <c r="E153" i="2" s="1"/>
  <c r="C151" i="2"/>
  <c r="C153" i="2" s="1"/>
  <c r="B151" i="2"/>
  <c r="B153" i="2" s="1"/>
  <c r="E140" i="2"/>
  <c r="E145" i="2" s="1"/>
  <c r="C140" i="2"/>
  <c r="C145" i="2" s="1"/>
  <c r="B140" i="2"/>
  <c r="B145" i="2" s="1"/>
  <c r="E128" i="2"/>
  <c r="E133" i="2" s="1"/>
  <c r="E134" i="2" s="1"/>
  <c r="C128" i="2"/>
  <c r="C133" i="2" s="1"/>
  <c r="B128" i="2"/>
  <c r="B133" i="2" s="1"/>
  <c r="E124" i="2"/>
  <c r="C124" i="2"/>
  <c r="B124" i="2"/>
  <c r="D151" i="2"/>
  <c r="D153" i="2" s="1"/>
  <c r="D140" i="2"/>
  <c r="D145" i="2" s="1"/>
  <c r="D128" i="2"/>
  <c r="D133" i="2" s="1"/>
  <c r="D134" i="2" s="1"/>
  <c r="D124" i="2"/>
  <c r="E71" i="2"/>
  <c r="D71" i="2"/>
  <c r="C71" i="2"/>
  <c r="B71" i="2"/>
  <c r="E63" i="2"/>
  <c r="D63" i="2"/>
  <c r="C63" i="2"/>
  <c r="B63" i="2"/>
  <c r="D53" i="2"/>
  <c r="C53" i="2"/>
  <c r="E54" i="2"/>
  <c r="E56" i="2" s="1"/>
  <c r="C56" i="2"/>
  <c r="B56" i="2"/>
  <c r="D56" i="2"/>
  <c r="D41" i="2"/>
  <c r="C41" i="2"/>
  <c r="D40" i="2"/>
  <c r="C40" i="2"/>
  <c r="D25" i="2"/>
  <c r="C25" i="2"/>
  <c r="D24" i="2"/>
  <c r="C24" i="2"/>
  <c r="E52" i="2"/>
  <c r="E77" i="2" s="1"/>
  <c r="D52" i="2"/>
  <c r="D118" i="2" s="1"/>
  <c r="C52" i="2"/>
  <c r="C77" i="2" s="1"/>
  <c r="B52" i="2"/>
  <c r="B77" i="2" s="1"/>
  <c r="D5" i="2"/>
  <c r="C5" i="2"/>
  <c r="B5" i="2"/>
  <c r="N4" i="1"/>
  <c r="B134" i="2" l="1"/>
  <c r="B146" i="2" s="1"/>
  <c r="C134" i="2"/>
  <c r="E116" i="2"/>
  <c r="E91" i="2"/>
  <c r="E112" i="2" s="1"/>
  <c r="C91" i="2"/>
  <c r="C112" i="2" s="1"/>
  <c r="B91" i="2"/>
  <c r="B112" i="2" s="1"/>
  <c r="E64" i="2"/>
  <c r="E66" i="2" s="1"/>
  <c r="E68" i="2" s="1"/>
  <c r="E70" i="2" s="1"/>
  <c r="E72" i="2" s="1"/>
  <c r="E78" i="2" s="1"/>
  <c r="D77" i="2"/>
  <c r="D146" i="2"/>
  <c r="E146" i="2"/>
  <c r="B64" i="2"/>
  <c r="B66" i="2" s="1"/>
  <c r="B68" i="2" s="1"/>
  <c r="B70" i="2" s="1"/>
  <c r="B72" i="2" s="1"/>
  <c r="B78" i="2" s="1"/>
  <c r="C146" i="2"/>
  <c r="B154" i="2"/>
  <c r="E154" i="2"/>
  <c r="C154" i="2"/>
  <c r="D154" i="2"/>
  <c r="D64" i="2"/>
  <c r="D66" i="2" s="1"/>
  <c r="D68" i="2" s="1"/>
  <c r="D70" i="2" s="1"/>
  <c r="C64" i="2"/>
  <c r="C66" i="2" s="1"/>
  <c r="C68" i="2" s="1"/>
  <c r="C70" i="2" s="1"/>
  <c r="C72" i="2" s="1"/>
  <c r="C78" i="2" s="1"/>
  <c r="E53" i="2"/>
  <c r="C12" i="2"/>
  <c r="D12" i="2"/>
  <c r="C13" i="2"/>
  <c r="D13" i="2"/>
  <c r="D75" i="2" l="1"/>
  <c r="D72" i="2"/>
  <c r="D7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tc={78645751-A3DB-42EC-85EC-483A93FFA059}</author>
    <author>tc={375CBB10-88FA-4C95-9648-2D91B5F24642}</author>
    <author>tc={02882332-C43D-4BEF-8906-113891A429C3}</author>
    <author>tc={D1B4856E-EEDD-4FC9-8960-BC9C3D9A5207}</author>
    <author>tc={037E3C55-28FE-4865-BE0F-2C6C8F0BF827}</author>
    <author>tc={E09695EF-B9E4-4E00-ADD7-68048C7205B8}</author>
  </authors>
  <commentList>
    <comment ref="C15" authorId="0" shapeId="0" xr:uid="{78645751-A3DB-42EC-85EC-483A93FFA059}">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D15" authorId="1" shapeId="0" xr:uid="{375CBB10-88FA-4C95-9648-2D91B5F24642}">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C16" authorId="2" shapeId="0" xr:uid="{02882332-C43D-4BEF-8906-113891A429C3}">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D16" authorId="3" shapeId="0" xr:uid="{D1B4856E-EEDD-4FC9-8960-BC9C3D9A5207}">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C18" authorId="4" shapeId="0" xr:uid="{037E3C55-28FE-4865-BE0F-2C6C8F0BF827}">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D18" authorId="5" shapeId="0" xr:uid="{E09695EF-B9E4-4E00-ADD7-68048C7205B8}">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List>
</comments>
</file>

<file path=xl/sharedStrings.xml><?xml version="1.0" encoding="utf-8"?>
<sst xmlns="http://schemas.openxmlformats.org/spreadsheetml/2006/main" count="377" uniqueCount="358">
  <si>
    <t>P</t>
  </si>
  <si>
    <t>S/O</t>
  </si>
  <si>
    <t>MC</t>
  </si>
  <si>
    <t>Cash</t>
  </si>
  <si>
    <t>Debt</t>
  </si>
  <si>
    <t>EV</t>
  </si>
  <si>
    <t>main</t>
  </si>
  <si>
    <t>use for scripting</t>
  </si>
  <si>
    <t>Timeframe</t>
  </si>
  <si>
    <t>Q324</t>
  </si>
  <si>
    <t xml:space="preserve">June 1, 2019 - became an independent, separated from DuPont </t>
  </si>
  <si>
    <t>Segments</t>
  </si>
  <si>
    <t>History</t>
  </si>
  <si>
    <t>Seed</t>
  </si>
  <si>
    <t>Crop Protection</t>
  </si>
  <si>
    <t>The seed segment develops and supplies commercial seed combining superior germplasm with advanced traits to produce high yield potential for farmers around the world.</t>
  </si>
  <si>
    <t>The crop protection segment supplies products to protect crop yields against weeds, insects and disease, enabling farmers to achieve optimal results.</t>
  </si>
  <si>
    <t>Brands</t>
  </si>
  <si>
    <t>Pioneer seeds</t>
  </si>
  <si>
    <t>Brevant seeds</t>
  </si>
  <si>
    <t>Dairyland Seed</t>
  </si>
  <si>
    <t>Hoegemeyer hybrids</t>
  </si>
  <si>
    <t>Nutech seed</t>
  </si>
  <si>
    <t>Seed Consultants</t>
  </si>
  <si>
    <t>AgVenture brand</t>
  </si>
  <si>
    <t>Cordius, Licensing Division of Corteva Agriscience</t>
  </si>
  <si>
    <t>DUO hybrid corn</t>
  </si>
  <si>
    <t>NEXSEM corn</t>
  </si>
  <si>
    <t>Nord semillas</t>
  </si>
  <si>
    <t>PhytoGen cotton</t>
  </si>
  <si>
    <t>Pannar brand corn</t>
  </si>
  <si>
    <t>Traits</t>
  </si>
  <si>
    <t>ENLIST corn</t>
  </si>
  <si>
    <t>ENLIST E3 soybeans</t>
  </si>
  <si>
    <t>ENLIST cotton</t>
  </si>
  <si>
    <t>Enlist weed control system</t>
  </si>
  <si>
    <t>EXZACT Precision Technology</t>
  </si>
  <si>
    <t>Herculex Insect Protection</t>
  </si>
  <si>
    <t>Herculex XTRA Insect Protection</t>
  </si>
  <si>
    <t>Leptra insect protection technology offering protection against above ground pests</t>
  </si>
  <si>
    <t>PowerCore corn</t>
  </si>
  <si>
    <t>PowerCore Ultra corn</t>
  </si>
  <si>
    <t>PowerCore Enlist corn</t>
  </si>
  <si>
    <t>PowerCore Ultra Enlist corn</t>
  </si>
  <si>
    <t>POWERCORE trait technology family of products</t>
  </si>
  <si>
    <t>Optimum AcreMax family of products offering above and below ground insect protection</t>
  </si>
  <si>
    <t>REFUGE ADVANCED trait technology</t>
  </si>
  <si>
    <t>SMARTSTAX trait technology</t>
  </si>
  <si>
    <t>NEXERA canola trait</t>
  </si>
  <si>
    <t>Omega-9 Oils</t>
  </si>
  <si>
    <t>Pioneer brand Optimum AQUAmax products</t>
  </si>
  <si>
    <t>Pioneer brand A-Series soybeans</t>
  </si>
  <si>
    <t>Pioneer brand Plenish high oleic soybeans</t>
  </si>
  <si>
    <t>ExpressSun herbicide tolerant trait</t>
  </si>
  <si>
    <t>Pioneer Protector products for canola, sunflower and sorghum</t>
  </si>
  <si>
    <t>Pioneer MAXIMUS rapeseed hybrids</t>
  </si>
  <si>
    <t>Qrome corn</t>
  </si>
  <si>
    <t>Clearfield canola</t>
  </si>
  <si>
    <t>PROPOUND advanced canola meal</t>
  </si>
  <si>
    <t>Vorceed Enlist products</t>
  </si>
  <si>
    <t>Conkesta</t>
  </si>
  <si>
    <t>Conkesta E3 soybeans</t>
  </si>
  <si>
    <t>WideStrike Insect Protection</t>
  </si>
  <si>
    <t>WideStrike 3 Insect Protection</t>
  </si>
  <si>
    <t>Inzen trait</t>
  </si>
  <si>
    <t>BOLT technology</t>
  </si>
  <si>
    <t>STS herbicide tolerant trait</t>
  </si>
  <si>
    <t>MAXIMUS canola hybrids</t>
  </si>
  <si>
    <t>CottonBest program</t>
  </si>
  <si>
    <t>Brevant Protector products</t>
  </si>
  <si>
    <t>Optimum GLY herbicide tolerance trait</t>
  </si>
  <si>
    <t>Optimum AcreMax insect protection</t>
  </si>
  <si>
    <t>Optimum AcreMax Leptra insect protection</t>
  </si>
  <si>
    <t>Optimum AcreMax Xtra insect protection</t>
  </si>
  <si>
    <t>Optimum AcreMax XTreme insect protection</t>
  </si>
  <si>
    <t>Bovalta BMR products</t>
  </si>
  <si>
    <t>Optimum Intrasect insect protection</t>
  </si>
  <si>
    <t>Optimum Leptra insect protection</t>
  </si>
  <si>
    <t>Other</t>
  </si>
  <si>
    <t>LumiGEN seed treatments</t>
  </si>
  <si>
    <t>Lumisena</t>
  </si>
  <si>
    <t>Lumiverd</t>
  </si>
  <si>
    <t>Lumiscend</t>
  </si>
  <si>
    <t>Lumiscend Pro</t>
  </si>
  <si>
    <t>Lumisure</t>
  </si>
  <si>
    <t>Lumiflex</t>
  </si>
  <si>
    <t>Lumiante</t>
  </si>
  <si>
    <t>LumiTreo</t>
  </si>
  <si>
    <t>Dermacor X-100</t>
  </si>
  <si>
    <t>Vertisan ST</t>
  </si>
  <si>
    <t>Lumiderm</t>
  </si>
  <si>
    <t>Lumivia CPL</t>
  </si>
  <si>
    <t>Lumivia and Lumialza</t>
  </si>
  <si>
    <t>Insect and Nematode Management</t>
  </si>
  <si>
    <t>CLOSER</t>
  </si>
  <si>
    <t>DELEGATE</t>
  </si>
  <si>
    <t>INTREPID</t>
  </si>
  <si>
    <t>ISOCLAST</t>
  </si>
  <si>
    <t>EXALT</t>
  </si>
  <si>
    <t>PEXALON</t>
  </si>
  <si>
    <t>TRANSFORM</t>
  </si>
  <si>
    <t>VYDATE</t>
  </si>
  <si>
    <t>OPTIMUM</t>
  </si>
  <si>
    <t>Reklemel</t>
  </si>
  <si>
    <t>SALIBRO</t>
  </si>
  <si>
    <t>PYRAXALT</t>
  </si>
  <si>
    <t>QALCOVA</t>
  </si>
  <si>
    <t>JEMVELVA</t>
  </si>
  <si>
    <t>RADIANT</t>
  </si>
  <si>
    <t>SENTRICON</t>
  </si>
  <si>
    <t>ENTRUST SC</t>
  </si>
  <si>
    <t>GF-120</t>
  </si>
  <si>
    <t>TRACER</t>
  </si>
  <si>
    <t>Disease Management</t>
  </si>
  <si>
    <t>APROACH PRIMA</t>
  </si>
  <si>
    <t>VESSARYA</t>
  </si>
  <si>
    <t>APROACH</t>
  </si>
  <si>
    <t>APROACH POWER</t>
  </si>
  <si>
    <t>VIOVAN</t>
  </si>
  <si>
    <t>TALENDO</t>
  </si>
  <si>
    <t>VERBEN</t>
  </si>
  <si>
    <t>EQUATION PRO</t>
  </si>
  <si>
    <t>EQUATION CONTACT</t>
  </si>
  <si>
    <t>ZORVEC</t>
  </si>
  <si>
    <t>INATREQ</t>
  </si>
  <si>
    <t>CURZATE</t>
  </si>
  <si>
    <t>TANOS</t>
  </si>
  <si>
    <t>BIM MAX</t>
  </si>
  <si>
    <t>BEAM</t>
  </si>
  <si>
    <t>FONTELIS</t>
  </si>
  <si>
    <t>ACANTO</t>
  </si>
  <si>
    <t>GALILEO</t>
  </si>
  <si>
    <t>VERPIXO</t>
  </si>
  <si>
    <t>ZETIGO PRM</t>
  </si>
  <si>
    <t>Weed Control</t>
  </si>
  <si>
    <t>ARIGO</t>
  </si>
  <si>
    <t>ARYLEX</t>
  </si>
  <si>
    <t>ENLIST weed control system</t>
  </si>
  <si>
    <t>ENLIST ONE</t>
  </si>
  <si>
    <t>BROADWAY</t>
  </si>
  <si>
    <t>RINSKOR</t>
  </si>
  <si>
    <t>MUSTANG</t>
  </si>
  <si>
    <t>GALLANT</t>
  </si>
  <si>
    <t>VERDICT</t>
  </si>
  <si>
    <t>KERB</t>
  </si>
  <si>
    <t>PIXXARO</t>
  </si>
  <si>
    <t>QUELEX</t>
  </si>
  <si>
    <t>KORVETTO</t>
  </si>
  <si>
    <t>REXADE</t>
  </si>
  <si>
    <t>GALLERY</t>
  </si>
  <si>
    <t>SNAPSHOT</t>
  </si>
  <si>
    <t>GRANITE</t>
  </si>
  <si>
    <t>PINDAR GT</t>
  </si>
  <si>
    <t>VIPER</t>
  </si>
  <si>
    <t>BELKAR</t>
  </si>
  <si>
    <t>WIDEMATCH</t>
  </si>
  <si>
    <t>PERFECTMATCH</t>
  </si>
  <si>
    <t>CLINCHER</t>
  </si>
  <si>
    <t>GARLON</t>
  </si>
  <si>
    <t>TORDON</t>
  </si>
  <si>
    <t>REMEDY</t>
  </si>
  <si>
    <t>PASTAR</t>
  </si>
  <si>
    <t>SONIC</t>
  </si>
  <si>
    <t>TEXARO</t>
  </si>
  <si>
    <t>KEYSTONE</t>
  </si>
  <si>
    <t>PACTO</t>
  </si>
  <si>
    <t>LIGATE</t>
  </si>
  <si>
    <t>DIMENSION</t>
  </si>
  <si>
    <t>TOPSHOT</t>
  </si>
  <si>
    <t>RICER</t>
  </si>
  <si>
    <t>LOYANT</t>
  </si>
  <si>
    <t>ROYANT</t>
  </si>
  <si>
    <t>JAGUAR</t>
  </si>
  <si>
    <t>AGIXA</t>
  </si>
  <si>
    <t>NOVIXID</t>
  </si>
  <si>
    <t>NOVLECT</t>
  </si>
  <si>
    <t>REALM Q</t>
  </si>
  <si>
    <t>LONTREL</t>
  </si>
  <si>
    <t>GRAZON</t>
  </si>
  <si>
    <t>PAXEO</t>
  </si>
  <si>
    <t>RESICORE</t>
  </si>
  <si>
    <t>SPIDER</t>
  </si>
  <si>
    <t>STARANE</t>
  </si>
  <si>
    <t>SURESTART</t>
  </si>
  <si>
    <t>Nitrogren Management</t>
  </si>
  <si>
    <t>INSTINCT</t>
  </si>
  <si>
    <t>N-SERVE Nitrogen Stabilizer</t>
  </si>
  <si>
    <t>LANDVisor</t>
  </si>
  <si>
    <t>Name</t>
  </si>
  <si>
    <t>Active Ingredients</t>
  </si>
  <si>
    <t>Application</t>
  </si>
  <si>
    <t>Usage</t>
  </si>
  <si>
    <t>Market</t>
  </si>
  <si>
    <t>Spain</t>
  </si>
  <si>
    <t>Crops</t>
  </si>
  <si>
    <t>Corn</t>
  </si>
  <si>
    <t>Competitors</t>
  </si>
  <si>
    <t>BASF</t>
  </si>
  <si>
    <t>Bayer</t>
  </si>
  <si>
    <t>FMC</t>
  </si>
  <si>
    <t>Syngenta</t>
  </si>
  <si>
    <t>ChemChina</t>
  </si>
  <si>
    <t>Companies trading in generic crop protection chemicals and regional seed companies</t>
  </si>
  <si>
    <t>Risk Factors</t>
  </si>
  <si>
    <t>Regulatory approval of seed and crop protection products | restricts ability to sell in a market</t>
  </si>
  <si>
    <t>Successful development and commercialization of Corteva's pipeline products necessary for growth.</t>
  </si>
  <si>
    <t>Public understanding and acceptance or perceived acceptance of Corteva biotechnology and other products and tech.</t>
  </si>
  <si>
    <t>Affects planting approval, regulatory requirements and customer purchase decisions.</t>
  </si>
  <si>
    <t>Changes in agricultural and related policies of governments and international organizations may prove unfavorable</t>
  </si>
  <si>
    <t>The costs of complying with evolving regulatory requirements could negatively impact Corteva’s business, results of operations and financial condition.</t>
  </si>
  <si>
    <t>Climate change and unpredictable seasonal and weather factors could impact Corteva’s sales and earnings</t>
  </si>
  <si>
    <t>Corteva’s business is subject to various competition and antitrust, rules and regulations around the world.</t>
  </si>
  <si>
    <t>As the size of its business grows, scrutiny of its business by legislators and regulators in these areas may intensify.</t>
  </si>
  <si>
    <t>Corteva participates in an industry that is highly competitive and has undergone consolidation, which could increase competitive pressures.</t>
  </si>
  <si>
    <t>Sales to its customers may be adversely affected should a company successfully establish an intermediary platform for the sale of Corteva’s products.</t>
  </si>
  <si>
    <t>Companies that position itself between Corteva and its customers.</t>
  </si>
  <si>
    <t>Operational Risks</t>
  </si>
  <si>
    <t>Dependent on its relationships or contracts with third parties with respect to certain of its raw materials or licenses and
commercialization.</t>
  </si>
  <si>
    <t>Volatility in Corteva’s input costs, which include raw materials and production costs, could have a significant impact on Corteva’s business.</t>
  </si>
  <si>
    <t>Disruptions in the global economy caused by
geopolitical and military conflicts.</t>
  </si>
  <si>
    <t>Could be adversely affected by environmental, litigation and other commitments and contingencies.</t>
  </si>
  <si>
    <t>Operations outside the United States are subject to risks and restrictions.</t>
  </si>
  <si>
    <t>Failure to effectively manage acquisitions, divestitures, alliances, restructurings, cost savings initiatives and other portfolio actions.</t>
  </si>
  <si>
    <t>Adversely affected by industrial espionage and other disruptions to its supply chain, information technology or network systems.</t>
  </si>
  <si>
    <t>Corteva’s customers may be unable to pay their debts to Corteva, which could adversely affect Corteva’s results.</t>
  </si>
  <si>
    <t>Liquidity, business, results of operations and financial condition could be impaired if it is unable to raise capital through the capital markets or short-term debt borrowings.</t>
  </si>
  <si>
    <t>Increases in pension and other post-employment benefit plan funding obligations may adversely affect Corteva’s results of operations, liquidity or financial condition</t>
  </si>
  <si>
    <t>Sentiment towards climate change and other environmental, social and governance matters could adversely affect our stock price, results of operations, and access to capital.</t>
  </si>
  <si>
    <t>Global or regional health pandemics or epidemics could negatively impact the company.</t>
  </si>
  <si>
    <t>IP Risks</t>
  </si>
  <si>
    <t>Enforcing Corteva’s intellectual property rights, or defending against intellectual property claims asserted by others, could materially affect Corteva’s business, results of operations and financial condition.</t>
  </si>
  <si>
    <t>Corteva’s business may be adversely affected by the availability of counterfeit products.</t>
  </si>
  <si>
    <t xml:space="preserve">Restrictions under the intellectual property cross-license agreements limit Corteva’s ability to develop and commercialize certain products and services and/or prosecute, maintain and enforce certain intellectual property. </t>
  </si>
  <si>
    <t>Properties</t>
  </si>
  <si>
    <t>Litigation</t>
  </si>
  <si>
    <t>North America</t>
  </si>
  <si>
    <t>EMEA</t>
  </si>
  <si>
    <t>Latin America</t>
  </si>
  <si>
    <t>Asia Pacific</t>
  </si>
  <si>
    <t>Worldwide Sales</t>
  </si>
  <si>
    <t>Amount</t>
  </si>
  <si>
    <t>Percent</t>
  </si>
  <si>
    <t xml:space="preserve">Due To: </t>
  </si>
  <si>
    <t>Price and Product Mix</t>
  </si>
  <si>
    <t>Volume</t>
  </si>
  <si>
    <t>Currency</t>
  </si>
  <si>
    <t>Portfolio/Other</t>
  </si>
  <si>
    <t>COGS</t>
  </si>
  <si>
    <t>R&amp;D</t>
  </si>
  <si>
    <t>Interest Expense</t>
  </si>
  <si>
    <t>Worldwide Sales Change YoY</t>
  </si>
  <si>
    <t>Seed Sales</t>
  </si>
  <si>
    <t>Seed operating EBITDA</t>
  </si>
  <si>
    <t>Corn YoY Percentage Change</t>
  </si>
  <si>
    <t>Soybean YoY Percentage Change</t>
  </si>
  <si>
    <t>Crop Protection Sales</t>
  </si>
  <si>
    <t>Crop Protection EBITDA</t>
  </si>
  <si>
    <t>Herbicides YoY Percentage Change</t>
  </si>
  <si>
    <t>Insecticides YoY Percentage Change</t>
  </si>
  <si>
    <t>Worldwide Seed Sales Change YoY</t>
  </si>
  <si>
    <t>Corn Change YoY</t>
  </si>
  <si>
    <t>Soybean Change YoY</t>
  </si>
  <si>
    <t>Other oilseeds Change YoY</t>
  </si>
  <si>
    <t>Other oilseeds Percentage Change YoY</t>
  </si>
  <si>
    <t>Other seed Change YoY</t>
  </si>
  <si>
    <t>Other seed Percentage Change YoY</t>
  </si>
  <si>
    <t>Herbicides Change YoY</t>
  </si>
  <si>
    <t>Insecticides Change YoY</t>
  </si>
  <si>
    <t>Fungicides Change YoY</t>
  </si>
  <si>
    <t>Fungicides Percentage Change YoY</t>
  </si>
  <si>
    <t>Other Crop Protection Change YoY</t>
  </si>
  <si>
    <t>Other Crop Prot. Percentage Change YoY</t>
  </si>
  <si>
    <t>Intellectual Property</t>
  </si>
  <si>
    <t>Gross Profit</t>
  </si>
  <si>
    <t>Net Sales</t>
  </si>
  <si>
    <t>Sales Change YoY</t>
  </si>
  <si>
    <t>SGA</t>
  </si>
  <si>
    <t>Amortization of intangibles</t>
  </si>
  <si>
    <t>Restructuring and asset related charges</t>
  </si>
  <si>
    <t>Total Expense</t>
  </si>
  <si>
    <t>Income from continued operations</t>
  </si>
  <si>
    <r>
      <t xml:space="preserve">Other </t>
    </r>
    <r>
      <rPr>
        <i/>
        <u/>
        <sz val="11"/>
        <color theme="1"/>
        <rFont val="Calibri"/>
        <family val="2"/>
        <scheme val="minor"/>
      </rPr>
      <t>income</t>
    </r>
  </si>
  <si>
    <t>Income tax provision</t>
  </si>
  <si>
    <t>Pretax Income from continued operations</t>
  </si>
  <si>
    <t>Income from discontinued operations</t>
  </si>
  <si>
    <t>Net income</t>
  </si>
  <si>
    <t>Net income attributable to Corteva</t>
  </si>
  <si>
    <t>Amortization adjustment</t>
  </si>
  <si>
    <t>Model NI</t>
  </si>
  <si>
    <t>Net income noncontrolling interests</t>
  </si>
  <si>
    <t>Common Stock</t>
  </si>
  <si>
    <t>EPS</t>
  </si>
  <si>
    <t>Reported NI</t>
  </si>
  <si>
    <t>D&amp;A</t>
  </si>
  <si>
    <t>Def income tax</t>
  </si>
  <si>
    <t>Net gain on sale of property</t>
  </si>
  <si>
    <t>Restructuring and asset related changes</t>
  </si>
  <si>
    <t>WC</t>
  </si>
  <si>
    <t>Pension</t>
  </si>
  <si>
    <t>Net periodic pension costs</t>
  </si>
  <si>
    <t>CFFO</t>
  </si>
  <si>
    <t>Capex</t>
  </si>
  <si>
    <t>Sales of property</t>
  </si>
  <si>
    <t>Acquisitions</t>
  </si>
  <si>
    <t>Investment/loans to nonconsolidated affiliates</t>
  </si>
  <si>
    <t>Purchases of investments</t>
  </si>
  <si>
    <t>Proceeds from sale of investments</t>
  </si>
  <si>
    <t>Proceeds from settlement of net investment hedge</t>
  </si>
  <si>
    <t>Other Investing</t>
  </si>
  <si>
    <t>CFFI</t>
  </si>
  <si>
    <t>Borrowing Change</t>
  </si>
  <si>
    <t>Debt proceeds</t>
  </si>
  <si>
    <t>debt payment</t>
  </si>
  <si>
    <t>Repurchase common stock</t>
  </si>
  <si>
    <t>Proceeds from exercise of stock options</t>
  </si>
  <si>
    <t>Dividends paid to stockholders</t>
  </si>
  <si>
    <t>CFFF</t>
  </si>
  <si>
    <t>Effect of exchange rates</t>
  </si>
  <si>
    <t>Beginning cash</t>
  </si>
  <si>
    <t>Ending Cash</t>
  </si>
  <si>
    <t>CFFO - discontinued</t>
  </si>
  <si>
    <t>CFFO - continued</t>
  </si>
  <si>
    <t>FCF</t>
  </si>
  <si>
    <t>Increase in cash w/ exch rates</t>
  </si>
  <si>
    <t>Marketable securities</t>
  </si>
  <si>
    <t>AR</t>
  </si>
  <si>
    <t>Inventories</t>
  </si>
  <si>
    <t>Total Current Assets</t>
  </si>
  <si>
    <t>Investment in nonconsolidated affiliates</t>
  </si>
  <si>
    <t>PPE</t>
  </si>
  <si>
    <t>Depreciation</t>
  </si>
  <si>
    <t>Net PPE</t>
  </si>
  <si>
    <t>Goodwill</t>
  </si>
  <si>
    <t>Other intangible assets</t>
  </si>
  <si>
    <t>Other assets</t>
  </si>
  <si>
    <t>Total Assets</t>
  </si>
  <si>
    <t>Short-term borrowings</t>
  </si>
  <si>
    <t>AP</t>
  </si>
  <si>
    <t>Income taxes</t>
  </si>
  <si>
    <t>Def Revenue</t>
  </si>
  <si>
    <t>Accrued and other curr liabs</t>
  </si>
  <si>
    <t>Total Current Liabilities</t>
  </si>
  <si>
    <t>LT Debt</t>
  </si>
  <si>
    <t>Def income tax liabilities</t>
  </si>
  <si>
    <t>Def income assets</t>
  </si>
  <si>
    <t>Pension and other post-employment benefits</t>
  </si>
  <si>
    <t>Other non-current liabs</t>
  </si>
  <si>
    <t>Total Liabilities</t>
  </si>
  <si>
    <t>Total Noncurrent Liabilities</t>
  </si>
  <si>
    <t>LT Assets</t>
  </si>
  <si>
    <t>Common stock</t>
  </si>
  <si>
    <t>Additional paid-in capital</t>
  </si>
  <si>
    <t>Retained earnings</t>
  </si>
  <si>
    <t>Accum other comprehensive income</t>
  </si>
  <si>
    <t>Total Corteva stockholders equity</t>
  </si>
  <si>
    <t>Noncontrolling interest</t>
  </si>
  <si>
    <t>Total Equity</t>
  </si>
  <si>
    <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</si>
</sst>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9">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u/>
      <sz val="11"/>
      <color theme="1"/>
      <name val="Calibri"/>
      <family val="2"/>
      <scheme val="minor"/>
    </font>
    <font>
      <sz val="10"/>
      <color theme="1"/>
      <name val="Arial Unicode MS"/>
    </font>
    <font>
      <i/>
      <sz val="11"/>
      <color theme="1"/>
      <name val="Calibri"/>
      <family val="2"/>
      <scheme val="minor"/>
    </font>
    <font>
      <i/>
      <u/>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2" fillId="0" borderId="0" xfId="1"/>
    <xf numFmtId="0" fontId="3" fillId="0" borderId="0" xfId="0" applyFont="1"/>
    <xf numFmtId="0" fontId="1" fillId="0" borderId="0" xfId="0" applyFont="1"/>
    <xf numFmtId="0" fontId="4" fillId="0" borderId="0" xfId="0" applyFont="1"/>
    <xf numFmtId="0" fontId="5" fillId="0" borderId="0" xfId="0" applyFont="1"/>
    <xf numFmtId="0" fontId="6" fillId="0" borderId="0" xfId="0" applyFont="1" applyAlignment="1">
      <alignment vertical="center"/>
    </xf>
    <xf numFmtId="0" fontId="2" fillId="0" borderId="0" xfId="1" applyAlignment="1"/>
    <xf numFmtId="0" fontId="0" fillId="0" borderId="0" xfId="0" applyAlignment="1">
      <alignment vertical="top"/>
    </xf>
    <xf numFmtId="14" fontId="0" fillId="0" borderId="0" xfId="0" applyNumberFormat="1"/>
    <xf numFmtId="3" fontId="0" fillId="0" borderId="0" xfId="0" applyNumberFormat="1"/>
    <xf numFmtId="164" fontId="0" fillId="0" borderId="0" xfId="0" applyNumberFormat="1"/>
    <xf numFmtId="3" fontId="1" fillId="0" borderId="0" xfId="0" applyNumberFormat="1" applyFont="1"/>
    <xf numFmtId="165" fontId="1" fillId="0" borderId="0" xfId="0" applyNumberFormat="1" applyFont="1"/>
    <xf numFmtId="165" fontId="0" fillId="0" borderId="0" xfId="0" applyNumberFormat="1"/>
    <xf numFmtId="9" fontId="0" fillId="0" borderId="0" xfId="0" applyNumberFormat="1"/>
    <xf numFmtId="10" fontId="1" fillId="0" borderId="0" xfId="0" applyNumberFormat="1" applyFont="1"/>
    <xf numFmtId="0" fontId="7" fillId="0" borderId="0" xfId="0" applyFont="1"/>
    <xf numFmtId="0" fontId="0" fillId="0" borderId="0" xfId="0" applyFont="1"/>
    <xf numFmtId="3" fontId="0" fillId="0" borderId="0" xfId="0" applyNumberFormat="1" applyFont="1"/>
    <xf numFmtId="4" fontId="1" fillId="0" borderId="0" xfId="0" applyNumberFormat="1" applyFont="1"/>
    <xf numFmtId="3" fontId="1" fillId="0" borderId="0" xfId="0" applyNumberFormat="1"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21</xdr:row>
      <xdr:rowOff>0</xdr:rowOff>
    </xdr:from>
    <xdr:to>
      <xdr:col>8</xdr:col>
      <xdr:colOff>12847</xdr:colOff>
      <xdr:row>29</xdr:row>
      <xdr:rowOff>99787</xdr:rowOff>
    </xdr:to>
    <xdr:pic>
      <xdr:nvPicPr>
        <xdr:cNvPr id="2" name="Picture 1">
          <a:extLst>
            <a:ext uri="{FF2B5EF4-FFF2-40B4-BE49-F238E27FC236}">
              <a16:creationId xmlns:a16="http://schemas.microsoft.com/office/drawing/2014/main" id="{B9EF0817-C48A-0AB0-D996-8C720EDCDAD5}"/>
            </a:ext>
          </a:extLst>
        </xdr:cNvPr>
        <xdr:cNvPicPr>
          <a:picLocks noChangeAspect="1"/>
        </xdr:cNvPicPr>
      </xdr:nvPicPr>
      <xdr:blipFill>
        <a:blip xmlns:r="http://schemas.openxmlformats.org/officeDocument/2006/relationships" r:embed="rId1"/>
        <a:stretch>
          <a:fillRect/>
        </a:stretch>
      </xdr:blipFill>
      <xdr:spPr>
        <a:xfrm>
          <a:off x="607786" y="3447143"/>
          <a:ext cx="4267347" cy="15512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501650</xdr:colOff>
      <xdr:row>0</xdr:row>
      <xdr:rowOff>63500</xdr:rowOff>
    </xdr:from>
    <xdr:to>
      <xdr:col>4</xdr:col>
      <xdr:colOff>6350</xdr:colOff>
      <xdr:row>154</xdr:row>
      <xdr:rowOff>114300</xdr:rowOff>
    </xdr:to>
    <xdr:cxnSp macro="">
      <xdr:nvCxnSpPr>
        <xdr:cNvPr id="3" name="Straight Connector 2">
          <a:extLst>
            <a:ext uri="{FF2B5EF4-FFF2-40B4-BE49-F238E27FC236}">
              <a16:creationId xmlns:a16="http://schemas.microsoft.com/office/drawing/2014/main" id="{798CE17C-5C00-6A48-C3E1-FB7E73D908C1}"/>
            </a:ext>
          </a:extLst>
        </xdr:cNvPr>
        <xdr:cNvCxnSpPr/>
      </xdr:nvCxnSpPr>
      <xdr:spPr>
        <a:xfrm flipH="1">
          <a:off x="3968750" y="63500"/>
          <a:ext cx="12700" cy="26200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15</xdr:col>
      <xdr:colOff>425910</xdr:colOff>
      <xdr:row>33</xdr:row>
      <xdr:rowOff>108258</xdr:rowOff>
    </xdr:to>
    <xdr:pic>
      <xdr:nvPicPr>
        <xdr:cNvPr id="2" name="Picture 1">
          <a:extLst>
            <a:ext uri="{FF2B5EF4-FFF2-40B4-BE49-F238E27FC236}">
              <a16:creationId xmlns:a16="http://schemas.microsoft.com/office/drawing/2014/main" id="{95C43E72-5562-70B3-B76A-03F875BD045B}"/>
            </a:ext>
          </a:extLst>
        </xdr:cNvPr>
        <xdr:cNvPicPr>
          <a:picLocks noChangeAspect="1"/>
        </xdr:cNvPicPr>
      </xdr:nvPicPr>
      <xdr:blipFill>
        <a:blip xmlns:r="http://schemas.openxmlformats.org/officeDocument/2006/relationships" r:embed="rId1"/>
        <a:stretch>
          <a:fillRect/>
        </a:stretch>
      </xdr:blipFill>
      <xdr:spPr>
        <a:xfrm>
          <a:off x="609600" y="184150"/>
          <a:ext cx="8960310" cy="6001058"/>
        </a:xfrm>
        <a:prstGeom prst="rect">
          <a:avLst/>
        </a:prstGeom>
      </xdr:spPr>
    </xdr:pic>
    <xdr:clientData/>
  </xdr:twoCellAnchor>
  <xdr:twoCellAnchor editAs="oneCell">
    <xdr:from>
      <xdr:col>1</xdr:col>
      <xdr:colOff>0</xdr:colOff>
      <xdr:row>34</xdr:row>
      <xdr:rowOff>0</xdr:rowOff>
    </xdr:from>
    <xdr:to>
      <xdr:col>14</xdr:col>
      <xdr:colOff>502083</xdr:colOff>
      <xdr:row>63</xdr:row>
      <xdr:rowOff>146332</xdr:rowOff>
    </xdr:to>
    <xdr:pic>
      <xdr:nvPicPr>
        <xdr:cNvPr id="3" name="Picture 2">
          <a:extLst>
            <a:ext uri="{FF2B5EF4-FFF2-40B4-BE49-F238E27FC236}">
              <a16:creationId xmlns:a16="http://schemas.microsoft.com/office/drawing/2014/main" id="{AEDAEBE6-5082-E5AE-F464-680EF7324B1E}"/>
            </a:ext>
          </a:extLst>
        </xdr:cNvPr>
        <xdr:cNvPicPr>
          <a:picLocks noChangeAspect="1"/>
        </xdr:cNvPicPr>
      </xdr:nvPicPr>
      <xdr:blipFill>
        <a:blip xmlns:r="http://schemas.openxmlformats.org/officeDocument/2006/relationships" r:embed="rId2"/>
        <a:stretch>
          <a:fillRect/>
        </a:stretch>
      </xdr:blipFill>
      <xdr:spPr>
        <a:xfrm>
          <a:off x="609600" y="6261100"/>
          <a:ext cx="8426883" cy="54866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12</xdr:col>
      <xdr:colOff>521071</xdr:colOff>
      <xdr:row>21</xdr:row>
      <xdr:rowOff>127167</xdr:rowOff>
    </xdr:to>
    <xdr:pic>
      <xdr:nvPicPr>
        <xdr:cNvPr id="3" name="Picture 2">
          <a:extLst>
            <a:ext uri="{FF2B5EF4-FFF2-40B4-BE49-F238E27FC236}">
              <a16:creationId xmlns:a16="http://schemas.microsoft.com/office/drawing/2014/main" id="{3916BC24-B572-1072-3973-AE52B3454100}"/>
            </a:ext>
          </a:extLst>
        </xdr:cNvPr>
        <xdr:cNvPicPr>
          <a:picLocks noChangeAspect="1"/>
        </xdr:cNvPicPr>
      </xdr:nvPicPr>
      <xdr:blipFill>
        <a:blip xmlns:r="http://schemas.openxmlformats.org/officeDocument/2006/relationships" r:embed="rId1"/>
        <a:stretch>
          <a:fillRect/>
        </a:stretch>
      </xdr:blipFill>
      <xdr:spPr>
        <a:xfrm>
          <a:off x="609600" y="552450"/>
          <a:ext cx="7226671" cy="3257717"/>
        </a:xfrm>
        <a:prstGeom prst="rect">
          <a:avLst/>
        </a:prstGeom>
      </xdr:spPr>
    </xdr:pic>
    <xdr:clientData/>
  </xdr:twoCellAnchor>
  <xdr:twoCellAnchor editAs="oneCell">
    <xdr:from>
      <xdr:col>14</xdr:col>
      <xdr:colOff>0</xdr:colOff>
      <xdr:row>4</xdr:row>
      <xdr:rowOff>0</xdr:rowOff>
    </xdr:from>
    <xdr:to>
      <xdr:col>25</xdr:col>
      <xdr:colOff>552823</xdr:colOff>
      <xdr:row>30</xdr:row>
      <xdr:rowOff>152654</xdr:rowOff>
    </xdr:to>
    <xdr:pic>
      <xdr:nvPicPr>
        <xdr:cNvPr id="4" name="Picture 3">
          <a:extLst>
            <a:ext uri="{FF2B5EF4-FFF2-40B4-BE49-F238E27FC236}">
              <a16:creationId xmlns:a16="http://schemas.microsoft.com/office/drawing/2014/main" id="{0E54968C-4CE6-423E-43C2-A949530AF05E}"/>
            </a:ext>
          </a:extLst>
        </xdr:cNvPr>
        <xdr:cNvPicPr>
          <a:picLocks noChangeAspect="1"/>
        </xdr:cNvPicPr>
      </xdr:nvPicPr>
      <xdr:blipFill>
        <a:blip xmlns:r="http://schemas.openxmlformats.org/officeDocument/2006/relationships" r:embed="rId2"/>
        <a:stretch>
          <a:fillRect/>
        </a:stretch>
      </xdr:blipFill>
      <xdr:spPr>
        <a:xfrm>
          <a:off x="8534400" y="552450"/>
          <a:ext cx="7258423" cy="494055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12</xdr:col>
      <xdr:colOff>521071</xdr:colOff>
      <xdr:row>7</xdr:row>
      <xdr:rowOff>69891</xdr:rowOff>
    </xdr:to>
    <xdr:pic>
      <xdr:nvPicPr>
        <xdr:cNvPr id="2" name="Picture 1">
          <a:extLst>
            <a:ext uri="{FF2B5EF4-FFF2-40B4-BE49-F238E27FC236}">
              <a16:creationId xmlns:a16="http://schemas.microsoft.com/office/drawing/2014/main" id="{AA502587-3632-8E23-565D-4CFE06FB4198}"/>
            </a:ext>
          </a:extLst>
        </xdr:cNvPr>
        <xdr:cNvPicPr>
          <a:picLocks noChangeAspect="1"/>
        </xdr:cNvPicPr>
      </xdr:nvPicPr>
      <xdr:blipFill>
        <a:blip xmlns:r="http://schemas.openxmlformats.org/officeDocument/2006/relationships" r:embed="rId1"/>
        <a:stretch>
          <a:fillRect/>
        </a:stretch>
      </xdr:blipFill>
      <xdr:spPr>
        <a:xfrm>
          <a:off x="609600" y="552450"/>
          <a:ext cx="7226671" cy="806491"/>
        </a:xfrm>
        <a:prstGeom prst="rect">
          <a:avLst/>
        </a:prstGeom>
      </xdr:spPr>
    </xdr:pic>
    <xdr:clientData/>
  </xdr:twoCellAnchor>
  <xdr:twoCellAnchor editAs="oneCell">
    <xdr:from>
      <xdr:col>1</xdr:col>
      <xdr:colOff>0</xdr:colOff>
      <xdr:row>8</xdr:row>
      <xdr:rowOff>0</xdr:rowOff>
    </xdr:from>
    <xdr:to>
      <xdr:col>12</xdr:col>
      <xdr:colOff>552823</xdr:colOff>
      <xdr:row>20</xdr:row>
      <xdr:rowOff>38100</xdr:rowOff>
    </xdr:to>
    <xdr:pic>
      <xdr:nvPicPr>
        <xdr:cNvPr id="3" name="Picture 2">
          <a:extLst>
            <a:ext uri="{FF2B5EF4-FFF2-40B4-BE49-F238E27FC236}">
              <a16:creationId xmlns:a16="http://schemas.microsoft.com/office/drawing/2014/main" id="{8486E1DC-A4D8-DE52-962D-01704DDF95F0}"/>
            </a:ext>
          </a:extLst>
        </xdr:cNvPr>
        <xdr:cNvPicPr>
          <a:picLocks noChangeAspect="1"/>
        </xdr:cNvPicPr>
      </xdr:nvPicPr>
      <xdr:blipFill rotWithShape="1">
        <a:blip xmlns:r="http://schemas.openxmlformats.org/officeDocument/2006/relationships" r:embed="rId2"/>
        <a:srcRect b="65599"/>
        <a:stretch/>
      </xdr:blipFill>
      <xdr:spPr>
        <a:xfrm>
          <a:off x="609600" y="1473200"/>
          <a:ext cx="7258423" cy="2247900"/>
        </a:xfrm>
        <a:prstGeom prst="rect">
          <a:avLst/>
        </a:prstGeom>
      </xdr:spPr>
    </xdr:pic>
    <xdr:clientData/>
  </xdr:twoCellAnchor>
  <xdr:twoCellAnchor editAs="oneCell">
    <xdr:from>
      <xdr:col>1</xdr:col>
      <xdr:colOff>0</xdr:colOff>
      <xdr:row>21</xdr:row>
      <xdr:rowOff>0</xdr:rowOff>
    </xdr:from>
    <xdr:to>
      <xdr:col>12</xdr:col>
      <xdr:colOff>552823</xdr:colOff>
      <xdr:row>28</xdr:row>
      <xdr:rowOff>19386</xdr:rowOff>
    </xdr:to>
    <xdr:pic>
      <xdr:nvPicPr>
        <xdr:cNvPr id="5" name="Picture 4">
          <a:extLst>
            <a:ext uri="{FF2B5EF4-FFF2-40B4-BE49-F238E27FC236}">
              <a16:creationId xmlns:a16="http://schemas.microsoft.com/office/drawing/2014/main" id="{FD989177-D631-4C5A-AA76-803E77C5D9D9}"/>
            </a:ext>
          </a:extLst>
        </xdr:cNvPr>
        <xdr:cNvPicPr>
          <a:picLocks noChangeAspect="1"/>
        </xdr:cNvPicPr>
      </xdr:nvPicPr>
      <xdr:blipFill rotWithShape="1">
        <a:blip xmlns:r="http://schemas.openxmlformats.org/officeDocument/2006/relationships" r:embed="rId2"/>
        <a:srcRect t="79976"/>
        <a:stretch/>
      </xdr:blipFill>
      <xdr:spPr>
        <a:xfrm>
          <a:off x="609600" y="3867150"/>
          <a:ext cx="7258423" cy="1308436"/>
        </a:xfrm>
        <a:prstGeom prst="rect">
          <a:avLst/>
        </a:prstGeom>
      </xdr:spPr>
    </xdr:pic>
    <xdr:clientData/>
  </xdr:twoCellAnchor>
  <xdr:twoCellAnchor editAs="oneCell">
    <xdr:from>
      <xdr:col>1</xdr:col>
      <xdr:colOff>0</xdr:colOff>
      <xdr:row>29</xdr:row>
      <xdr:rowOff>0</xdr:rowOff>
    </xdr:from>
    <xdr:to>
      <xdr:col>12</xdr:col>
      <xdr:colOff>502020</xdr:colOff>
      <xdr:row>31</xdr:row>
      <xdr:rowOff>152427</xdr:rowOff>
    </xdr:to>
    <xdr:pic>
      <xdr:nvPicPr>
        <xdr:cNvPr id="6" name="Picture 5">
          <a:extLst>
            <a:ext uri="{FF2B5EF4-FFF2-40B4-BE49-F238E27FC236}">
              <a16:creationId xmlns:a16="http://schemas.microsoft.com/office/drawing/2014/main" id="{501605BC-734F-A901-B871-ED5FD77C5DB8}"/>
            </a:ext>
          </a:extLst>
        </xdr:cNvPr>
        <xdr:cNvPicPr>
          <a:picLocks noChangeAspect="1"/>
        </xdr:cNvPicPr>
      </xdr:nvPicPr>
      <xdr:blipFill>
        <a:blip xmlns:r="http://schemas.openxmlformats.org/officeDocument/2006/relationships" r:embed="rId3"/>
        <a:stretch>
          <a:fillRect/>
        </a:stretch>
      </xdr:blipFill>
      <xdr:spPr>
        <a:xfrm>
          <a:off x="609600" y="5340350"/>
          <a:ext cx="7207620" cy="52072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502020</xdr:colOff>
      <xdr:row>28</xdr:row>
      <xdr:rowOff>101861</xdr:rowOff>
    </xdr:to>
    <xdr:pic>
      <xdr:nvPicPr>
        <xdr:cNvPr id="2" name="Picture 1">
          <a:extLst>
            <a:ext uri="{FF2B5EF4-FFF2-40B4-BE49-F238E27FC236}">
              <a16:creationId xmlns:a16="http://schemas.microsoft.com/office/drawing/2014/main" id="{69BF3EB9-5B79-43F6-161C-118DFC27B29C}"/>
            </a:ext>
          </a:extLst>
        </xdr:cNvPr>
        <xdr:cNvPicPr>
          <a:picLocks noChangeAspect="1"/>
        </xdr:cNvPicPr>
      </xdr:nvPicPr>
      <xdr:blipFill>
        <a:blip xmlns:r="http://schemas.openxmlformats.org/officeDocument/2006/relationships" r:embed="rId1"/>
        <a:stretch>
          <a:fillRect/>
        </a:stretch>
      </xdr:blipFill>
      <xdr:spPr>
        <a:xfrm>
          <a:off x="609600" y="184150"/>
          <a:ext cx="7207620" cy="507391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orey Christner" id="{96B94962-3352-4CD0-9600-990C74CCBDE4}" userId="32906c935fa0eb4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5" dT="2025-01-23T04:07:32.21" personId="{96B94962-3352-4CD0-9600-990C74CCBDE4}" id="{78645751-A3DB-42EC-85EC-483A93FFA059}">
    <text xml:space="preserve">Price gains were driven by the continued execution on the company's price for value strategy with strong execution across all regions in response to cost inflation, and recovery of higher input costs. </text>
  </threadedComment>
  <threadedComment ref="D15" dT="2025-01-23T04:13:56.18" personId="{96B94962-3352-4CD0-9600-990C74CCBDE4}" id="{375CBB10-88FA-4C95-9648-2D91B5F24642}">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C16" dT="2025-01-23T04:08:07.88" personId="{96B94962-3352-4CD0-9600-990C74CCBDE4}" id="{02882332-C43D-4BEF-8906-113891A429C3}">
    <text xml:space="preserve">The increase in volume was driven by continued penetration of new products and gains in all regions, partially offset by reduced corn acres in North America and supply constraints in North America canola </text>
  </threadedComment>
  <threadedComment ref="D16" dT="2025-01-23T04:13:35.80" personId="{96B94962-3352-4CD0-9600-990C74CCBDE4}" id="{D1B4856E-EEDD-4FC9-8960-BC9C3D9A5207}">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C18" dT="2025-01-23T04:12:35.38" personId="{96B94962-3352-4CD0-9600-990C74CCBDE4}" id="{037E3C55-28FE-4865-BE0F-2C6C8F0BF827}">
    <text xml:space="preserve">The portfolio impact was driven by a divestiture in Asia Pacific. </text>
  </threadedComment>
  <threadedComment ref="D18" dT="2025-01-23T04:16:52.12" personId="{96B94962-3352-4CD0-9600-990C74CCBDE4}" id="{E09695EF-B9E4-4E00-ADD7-68048C7205B8}">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60"/>
  <sheetViews>
    <sheetView zoomScale="85" zoomScaleNormal="85" workbookViewId="0">
      <selection activeCell="P24" sqref="P24"/>
    </sheetView>
  </sheetViews>
  <sheetFormatPr defaultRowHeight="14.5"/>
  <cols>
    <col min="15" max="15" width="9.90625" bestFit="1" customWidth="1"/>
  </cols>
  <sheetData>
    <row r="2" spans="2:15">
      <c r="B2" s="5" t="s">
        <v>11</v>
      </c>
      <c r="M2" t="s">
        <v>0</v>
      </c>
      <c r="N2">
        <v>62.51</v>
      </c>
      <c r="O2" s="9">
        <v>45679</v>
      </c>
    </row>
    <row r="3" spans="2:15">
      <c r="B3">
        <v>1</v>
      </c>
      <c r="C3" s="7" t="s">
        <v>13</v>
      </c>
      <c r="M3" t="s">
        <v>1</v>
      </c>
      <c r="N3" s="11">
        <v>687.29300000000001</v>
      </c>
      <c r="O3" t="s">
        <v>9</v>
      </c>
    </row>
    <row r="4" spans="2:15">
      <c r="B4">
        <v>2</v>
      </c>
      <c r="C4" s="7" t="s">
        <v>14</v>
      </c>
      <c r="M4" t="s">
        <v>2</v>
      </c>
      <c r="N4" s="10">
        <f>+N3*N2</f>
        <v>42962.685429999998</v>
      </c>
    </row>
    <row r="5" spans="2:15">
      <c r="M5" t="s">
        <v>3</v>
      </c>
    </row>
    <row r="6" spans="2:15">
      <c r="B6" s="7" t="s">
        <v>272</v>
      </c>
      <c r="M6" t="s">
        <v>4</v>
      </c>
    </row>
    <row r="7" spans="2:15">
      <c r="M7" t="s">
        <v>5</v>
      </c>
    </row>
    <row r="8" spans="2:15">
      <c r="B8" s="7" t="s">
        <v>234</v>
      </c>
    </row>
    <row r="10" spans="2:15">
      <c r="B10" s="5" t="s">
        <v>196</v>
      </c>
    </row>
    <row r="11" spans="2:15">
      <c r="B11" t="s">
        <v>197</v>
      </c>
    </row>
    <row r="12" spans="2:15">
      <c r="B12" t="s">
        <v>198</v>
      </c>
    </row>
    <row r="13" spans="2:15">
      <c r="B13" t="s">
        <v>199</v>
      </c>
    </row>
    <row r="14" spans="2:15">
      <c r="B14" t="s">
        <v>200</v>
      </c>
    </row>
    <row r="15" spans="2:15">
      <c r="B15" t="s">
        <v>201</v>
      </c>
    </row>
    <row r="16" spans="2:15">
      <c r="B16" t="s">
        <v>202</v>
      </c>
    </row>
    <row r="18" spans="2:3">
      <c r="B18" s="5" t="s">
        <v>12</v>
      </c>
    </row>
    <row r="19" spans="2:3">
      <c r="B19" t="s">
        <v>10</v>
      </c>
    </row>
    <row r="21" spans="2:3">
      <c r="B21" s="5" t="s">
        <v>233</v>
      </c>
    </row>
    <row r="31" spans="2:3">
      <c r="B31" s="5" t="s">
        <v>203</v>
      </c>
    </row>
    <row r="32" spans="2:3">
      <c r="B32">
        <v>1</v>
      </c>
      <c r="C32" t="s">
        <v>204</v>
      </c>
    </row>
    <row r="33" spans="2:9">
      <c r="B33">
        <v>2</v>
      </c>
      <c r="C33" t="s">
        <v>205</v>
      </c>
    </row>
    <row r="34" spans="2:9" ht="14.5" customHeight="1">
      <c r="B34">
        <v>3</v>
      </c>
      <c r="C34" s="8" t="s">
        <v>206</v>
      </c>
      <c r="D34" s="8"/>
      <c r="E34" s="8"/>
      <c r="F34" s="8"/>
      <c r="G34" s="8"/>
      <c r="H34" s="8"/>
      <c r="I34" s="8"/>
    </row>
    <row r="35" spans="2:9">
      <c r="C35" s="8"/>
      <c r="D35" s="8" t="s">
        <v>207</v>
      </c>
      <c r="E35" s="8"/>
      <c r="F35" s="8"/>
      <c r="G35" s="8"/>
      <c r="H35" s="8"/>
      <c r="I35" s="8"/>
    </row>
    <row r="36" spans="2:9">
      <c r="B36">
        <v>4</v>
      </c>
      <c r="C36" t="s">
        <v>208</v>
      </c>
      <c r="D36" s="8"/>
      <c r="E36" s="8"/>
      <c r="F36" s="8"/>
      <c r="G36" s="8"/>
      <c r="H36" s="8"/>
      <c r="I36" s="8"/>
    </row>
    <row r="37" spans="2:9">
      <c r="B37">
        <v>5</v>
      </c>
      <c r="C37" t="s">
        <v>209</v>
      </c>
      <c r="D37" s="8"/>
      <c r="E37" s="8"/>
      <c r="F37" s="8"/>
      <c r="G37" s="8"/>
      <c r="H37" s="8"/>
      <c r="I37" s="8"/>
    </row>
    <row r="38" spans="2:9">
      <c r="B38">
        <v>6</v>
      </c>
      <c r="C38" t="s">
        <v>210</v>
      </c>
    </row>
    <row r="39" spans="2:9">
      <c r="B39">
        <v>7</v>
      </c>
      <c r="C39" t="s">
        <v>211</v>
      </c>
    </row>
    <row r="40" spans="2:9">
      <c r="D40" t="s">
        <v>212</v>
      </c>
    </row>
    <row r="41" spans="2:9">
      <c r="B41">
        <v>8</v>
      </c>
      <c r="C41" t="s">
        <v>213</v>
      </c>
    </row>
    <row r="42" spans="2:9">
      <c r="B42">
        <v>9</v>
      </c>
      <c r="C42" t="s">
        <v>214</v>
      </c>
    </row>
    <row r="43" spans="2:9">
      <c r="D43" t="s">
        <v>215</v>
      </c>
    </row>
    <row r="44" spans="2:9">
      <c r="B44" s="5" t="s">
        <v>216</v>
      </c>
    </row>
    <row r="45" spans="2:9">
      <c r="B45">
        <v>1</v>
      </c>
      <c r="C45" t="s">
        <v>217</v>
      </c>
    </row>
    <row r="46" spans="2:9">
      <c r="B46">
        <v>2</v>
      </c>
      <c r="C46" t="s">
        <v>218</v>
      </c>
    </row>
    <row r="47" spans="2:9">
      <c r="B47">
        <v>3</v>
      </c>
      <c r="C47" t="s">
        <v>219</v>
      </c>
    </row>
    <row r="48" spans="2:9">
      <c r="B48">
        <v>4</v>
      </c>
      <c r="C48" t="s">
        <v>220</v>
      </c>
    </row>
    <row r="49" spans="2:3">
      <c r="B49">
        <v>5</v>
      </c>
      <c r="C49" t="s">
        <v>221</v>
      </c>
    </row>
    <row r="50" spans="2:3">
      <c r="B50">
        <v>6</v>
      </c>
      <c r="C50" t="s">
        <v>222</v>
      </c>
    </row>
    <row r="51" spans="2:3">
      <c r="B51">
        <v>7</v>
      </c>
      <c r="C51" t="s">
        <v>223</v>
      </c>
    </row>
    <row r="52" spans="2:3">
      <c r="B52">
        <v>8</v>
      </c>
      <c r="C52" t="s">
        <v>224</v>
      </c>
    </row>
    <row r="53" spans="2:3">
      <c r="B53">
        <v>9</v>
      </c>
      <c r="C53" t="s">
        <v>225</v>
      </c>
    </row>
    <row r="54" spans="2:3">
      <c r="B54">
        <v>10</v>
      </c>
      <c r="C54" t="s">
        <v>226</v>
      </c>
    </row>
    <row r="55" spans="2:3">
      <c r="B55">
        <v>11</v>
      </c>
      <c r="C55" t="s">
        <v>227</v>
      </c>
    </row>
    <row r="56" spans="2:3">
      <c r="B56">
        <v>12</v>
      </c>
      <c r="C56" t="s">
        <v>228</v>
      </c>
    </row>
    <row r="57" spans="2:3">
      <c r="B57" s="5" t="s">
        <v>229</v>
      </c>
    </row>
    <row r="58" spans="2:3">
      <c r="B58">
        <v>1</v>
      </c>
      <c r="C58" t="s">
        <v>230</v>
      </c>
    </row>
    <row r="59" spans="2:3">
      <c r="B59">
        <v>2</v>
      </c>
      <c r="C59" t="s">
        <v>231</v>
      </c>
    </row>
    <row r="60" spans="2:3">
      <c r="B60">
        <v>3</v>
      </c>
      <c r="C60" t="s">
        <v>232</v>
      </c>
    </row>
  </sheetData>
  <hyperlinks>
    <hyperlink ref="C3" location="Seed!A1" display="Seed" xr:uid="{C1A0C046-A824-456B-B91A-9178EAE9DEA2}"/>
    <hyperlink ref="C4" location="CropProtection!A1" display="Crop Protection" xr:uid="{7A53ABF8-5E98-4AB9-8AAF-925DF00DC83D}"/>
    <hyperlink ref="B6" location="IP!A1" display="Intellectual Property" xr:uid="{D1A5B7E0-37AA-4E55-BD15-9E7C55050CA6}"/>
    <hyperlink ref="B8" location="Litigation!A1" display="Litigation" xr:uid="{9D4E5E58-94DA-4F28-9CC4-6000F227C15C}"/>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B5B72-37FF-40EE-B2C0-12ADFCFD6369}">
  <dimension ref="A1:E154"/>
  <sheetViews>
    <sheetView tabSelected="1" topLeftCell="A67" workbookViewId="0">
      <pane xSplit="1" topLeftCell="B1" activePane="topRight" state="frozen"/>
      <selection pane="topRight" activeCell="G94" sqref="G94"/>
    </sheetView>
  </sheetViews>
  <sheetFormatPr defaultRowHeight="14.5"/>
  <cols>
    <col min="1" max="1" width="43.6328125" bestFit="1" customWidth="1"/>
    <col min="2" max="2" width="6.36328125" bestFit="1" customWidth="1"/>
    <col min="3" max="3" width="6.81640625" bestFit="1" customWidth="1"/>
    <col min="4" max="4" width="7.26953125" bestFit="1" customWidth="1"/>
    <col min="5" max="5" width="6.36328125" bestFit="1" customWidth="1"/>
  </cols>
  <sheetData>
    <row r="1" spans="1:5">
      <c r="A1" s="1" t="s">
        <v>6</v>
      </c>
      <c r="B1" s="1"/>
      <c r="C1" s="2"/>
    </row>
    <row r="2" spans="1:5">
      <c r="A2" t="s">
        <v>7</v>
      </c>
      <c r="C2" s="2"/>
    </row>
    <row r="3" spans="1:5" s="3" customFormat="1">
      <c r="A3" s="3" t="s">
        <v>8</v>
      </c>
      <c r="B3" s="3">
        <v>2021</v>
      </c>
      <c r="C3" s="4">
        <v>2022</v>
      </c>
      <c r="D3" s="3">
        <v>2023</v>
      </c>
      <c r="E3" s="3">
        <v>2024</v>
      </c>
    </row>
    <row r="4" spans="1:5" s="3" customFormat="1">
      <c r="C4" s="4"/>
    </row>
    <row r="5" spans="1:5" s="3" customFormat="1">
      <c r="A5" s="3" t="s">
        <v>239</v>
      </c>
      <c r="B5" s="12">
        <f>+SUM(B6:B9)</f>
        <v>15655</v>
      </c>
      <c r="C5" s="12">
        <f t="shared" ref="C5:D5" si="0">+SUM(C6:C9)</f>
        <v>17455</v>
      </c>
      <c r="D5" s="12">
        <f t="shared" si="0"/>
        <v>17226</v>
      </c>
    </row>
    <row r="6" spans="1:5">
      <c r="A6" t="s">
        <v>235</v>
      </c>
      <c r="B6" s="10">
        <v>7536</v>
      </c>
      <c r="C6" s="10">
        <v>8294</v>
      </c>
      <c r="D6" s="10">
        <v>8590</v>
      </c>
    </row>
    <row r="7" spans="1:5">
      <c r="A7" t="s">
        <v>236</v>
      </c>
      <c r="B7" s="10">
        <v>3123</v>
      </c>
      <c r="C7" s="10">
        <v>3256</v>
      </c>
      <c r="D7" s="10">
        <v>3367</v>
      </c>
    </row>
    <row r="8" spans="1:5">
      <c r="A8" t="s">
        <v>237</v>
      </c>
      <c r="B8" s="10">
        <v>3545</v>
      </c>
      <c r="C8" s="10">
        <v>4445</v>
      </c>
      <c r="D8" s="10">
        <v>3906</v>
      </c>
    </row>
    <row r="9" spans="1:5">
      <c r="A9" t="s">
        <v>238</v>
      </c>
      <c r="B9" s="10">
        <v>1451</v>
      </c>
      <c r="C9" s="10">
        <v>1460</v>
      </c>
      <c r="D9" s="10">
        <v>1363</v>
      </c>
    </row>
    <row r="11" spans="1:5" s="3" customFormat="1">
      <c r="A11" s="3" t="s">
        <v>250</v>
      </c>
    </row>
    <row r="12" spans="1:5" s="3" customFormat="1">
      <c r="A12" s="3" t="s">
        <v>240</v>
      </c>
      <c r="C12" s="12">
        <f>C5-B5</f>
        <v>1800</v>
      </c>
      <c r="D12" s="12">
        <f>D5-C5</f>
        <v>-229</v>
      </c>
    </row>
    <row r="13" spans="1:5" s="3" customFormat="1">
      <c r="A13" s="3" t="s">
        <v>241</v>
      </c>
      <c r="C13" s="13">
        <f>(C5-B5)/B5</f>
        <v>0.11497923985946981</v>
      </c>
      <c r="D13" s="13">
        <f>(D5-C5)/C5</f>
        <v>-1.3119450014322544E-2</v>
      </c>
    </row>
    <row r="14" spans="1:5">
      <c r="A14" s="3" t="s">
        <v>242</v>
      </c>
    </row>
    <row r="15" spans="1:5">
      <c r="A15" t="s">
        <v>243</v>
      </c>
      <c r="C15" s="14">
        <v>0.1</v>
      </c>
      <c r="D15" s="14">
        <v>7.0000000000000007E-2</v>
      </c>
    </row>
    <row r="16" spans="1:5">
      <c r="A16" t="s">
        <v>244</v>
      </c>
      <c r="C16" s="14">
        <v>0.05</v>
      </c>
      <c r="D16" s="14">
        <v>-0.1</v>
      </c>
    </row>
    <row r="17" spans="1:5">
      <c r="A17" t="s">
        <v>245</v>
      </c>
      <c r="C17" s="14">
        <v>-0.03</v>
      </c>
      <c r="D17" s="14">
        <v>-0.01</v>
      </c>
    </row>
    <row r="18" spans="1:5">
      <c r="A18" t="s">
        <v>246</v>
      </c>
      <c r="C18" s="14">
        <v>-0.01</v>
      </c>
      <c r="D18" s="14">
        <v>0.03</v>
      </c>
    </row>
    <row r="20" spans="1:5" s="10" customFormat="1">
      <c r="A20" t="s">
        <v>251</v>
      </c>
      <c r="B20" s="10">
        <v>8402</v>
      </c>
      <c r="C20" s="10">
        <v>8979</v>
      </c>
      <c r="D20" s="10">
        <v>9472</v>
      </c>
    </row>
    <row r="21" spans="1:5" s="10" customFormat="1">
      <c r="A21" t="s">
        <v>252</v>
      </c>
      <c r="B21" s="10">
        <v>1512</v>
      </c>
      <c r="C21" s="10">
        <v>1656</v>
      </c>
      <c r="D21" s="10">
        <v>2117</v>
      </c>
    </row>
    <row r="22" spans="1:5" s="10" customFormat="1">
      <c r="A22"/>
    </row>
    <row r="23" spans="1:5">
      <c r="A23" s="3" t="s">
        <v>259</v>
      </c>
      <c r="B23" s="3"/>
      <c r="C23" s="3"/>
      <c r="D23" s="3"/>
    </row>
    <row r="24" spans="1:5">
      <c r="A24" s="3" t="s">
        <v>240</v>
      </c>
      <c r="B24" s="3"/>
      <c r="C24" s="12">
        <f>C20-B20</f>
        <v>577</v>
      </c>
      <c r="D24" s="12">
        <f>D20-C20</f>
        <v>493</v>
      </c>
    </row>
    <row r="25" spans="1:5">
      <c r="A25" s="3" t="s">
        <v>241</v>
      </c>
      <c r="B25" s="3"/>
      <c r="C25" s="13">
        <f>(C20-B20)/B20</f>
        <v>6.867412520828374E-2</v>
      </c>
      <c r="D25" s="13">
        <f>(D20-C20)/C20</f>
        <v>5.4905891524668668E-2</v>
      </c>
    </row>
    <row r="26" spans="1:5" s="10" customFormat="1">
      <c r="A26"/>
    </row>
    <row r="27" spans="1:5" s="10" customFormat="1">
      <c r="A27" t="s">
        <v>260</v>
      </c>
      <c r="C27" s="10">
        <v>337</v>
      </c>
      <c r="D27" s="10">
        <v>492</v>
      </c>
    </row>
    <row r="28" spans="1:5" s="10" customFormat="1">
      <c r="A28" t="s">
        <v>253</v>
      </c>
      <c r="B28" s="15"/>
      <c r="C28" s="15">
        <v>0.06</v>
      </c>
      <c r="D28" s="15">
        <v>0.08</v>
      </c>
      <c r="E28" s="15"/>
    </row>
    <row r="29" spans="1:5" s="10" customFormat="1">
      <c r="A29" t="s">
        <v>261</v>
      </c>
      <c r="C29" s="10">
        <v>242</v>
      </c>
      <c r="D29" s="10">
        <v>48</v>
      </c>
    </row>
    <row r="30" spans="1:5" s="10" customFormat="1">
      <c r="A30" t="s">
        <v>254</v>
      </c>
      <c r="B30" s="15"/>
      <c r="C30" s="15">
        <v>0.15</v>
      </c>
      <c r="D30" s="15">
        <v>0.03</v>
      </c>
      <c r="E30" s="15"/>
    </row>
    <row r="31" spans="1:5" s="10" customFormat="1">
      <c r="A31" t="s">
        <v>262</v>
      </c>
      <c r="C31" s="10">
        <v>-38</v>
      </c>
      <c r="D31" s="10">
        <v>-6</v>
      </c>
    </row>
    <row r="32" spans="1:5" s="10" customFormat="1">
      <c r="A32" t="s">
        <v>263</v>
      </c>
      <c r="B32" s="15"/>
      <c r="C32" s="15">
        <v>-0.05</v>
      </c>
      <c r="D32" s="15">
        <v>-0.01</v>
      </c>
      <c r="E32" s="15"/>
    </row>
    <row r="33" spans="1:5" s="10" customFormat="1">
      <c r="A33" t="s">
        <v>264</v>
      </c>
      <c r="C33" s="10">
        <v>36</v>
      </c>
      <c r="D33" s="10">
        <v>-41</v>
      </c>
    </row>
    <row r="34" spans="1:5" s="10" customFormat="1">
      <c r="A34" t="s">
        <v>265</v>
      </c>
      <c r="B34" s="15"/>
      <c r="C34" s="15">
        <v>0.08</v>
      </c>
      <c r="D34" s="15">
        <v>-0.08</v>
      </c>
      <c r="E34" s="15"/>
    </row>
    <row r="36" spans="1:5">
      <c r="A36" t="s">
        <v>255</v>
      </c>
      <c r="B36" s="10">
        <v>7253</v>
      </c>
      <c r="C36" s="10">
        <v>8476</v>
      </c>
      <c r="D36" s="10">
        <v>7754</v>
      </c>
    </row>
    <row r="37" spans="1:5">
      <c r="A37" t="s">
        <v>256</v>
      </c>
      <c r="B37" s="10">
        <v>1202</v>
      </c>
      <c r="C37" s="10">
        <v>1684</v>
      </c>
      <c r="D37" s="10">
        <v>1374</v>
      </c>
    </row>
    <row r="38" spans="1:5">
      <c r="B38" s="10"/>
      <c r="C38" s="10"/>
      <c r="D38" s="10"/>
    </row>
    <row r="39" spans="1:5">
      <c r="A39" s="3" t="s">
        <v>259</v>
      </c>
      <c r="B39" s="3"/>
      <c r="C39" s="3"/>
      <c r="D39" s="3"/>
    </row>
    <row r="40" spans="1:5">
      <c r="A40" s="3" t="s">
        <v>240</v>
      </c>
      <c r="B40" s="3"/>
      <c r="C40" s="12">
        <f>C36-B36</f>
        <v>1223</v>
      </c>
      <c r="D40" s="12">
        <f>D36-C36</f>
        <v>-722</v>
      </c>
    </row>
    <row r="41" spans="1:5">
      <c r="A41" s="3" t="s">
        <v>241</v>
      </c>
      <c r="B41" s="3"/>
      <c r="C41" s="13">
        <f>(C36-B36)/B36</f>
        <v>0.16861988142837447</v>
      </c>
      <c r="D41" s="13">
        <f>(D36-C36)/C36</f>
        <v>-8.5181689476167999E-2</v>
      </c>
    </row>
    <row r="42" spans="1:5">
      <c r="A42" s="3"/>
      <c r="B42" s="3"/>
      <c r="C42" s="13"/>
      <c r="D42" s="13"/>
    </row>
    <row r="43" spans="1:5">
      <c r="A43" t="s">
        <v>266</v>
      </c>
      <c r="B43" s="10"/>
      <c r="C43">
        <v>776</v>
      </c>
      <c r="D43" s="10">
        <v>-557</v>
      </c>
    </row>
    <row r="44" spans="1:5">
      <c r="A44" t="s">
        <v>257</v>
      </c>
      <c r="B44" s="15"/>
      <c r="C44" s="15">
        <v>0.2</v>
      </c>
      <c r="D44" s="15">
        <v>-0.12</v>
      </c>
    </row>
    <row r="45" spans="1:5">
      <c r="A45" t="s">
        <v>267</v>
      </c>
      <c r="B45" s="10"/>
      <c r="C45" s="10">
        <v>101</v>
      </c>
      <c r="D45" s="10">
        <v>-233</v>
      </c>
    </row>
    <row r="46" spans="1:5">
      <c r="A46" t="s">
        <v>258</v>
      </c>
      <c r="B46" s="15"/>
      <c r="C46" s="15">
        <v>0.06</v>
      </c>
      <c r="D46" s="15">
        <v>-0.13</v>
      </c>
    </row>
    <row r="47" spans="1:5">
      <c r="A47" t="s">
        <v>268</v>
      </c>
      <c r="B47" s="10"/>
      <c r="C47" s="10">
        <v>140</v>
      </c>
      <c r="D47" s="10">
        <v>-338</v>
      </c>
    </row>
    <row r="48" spans="1:5">
      <c r="A48" t="s">
        <v>269</v>
      </c>
      <c r="B48" s="15"/>
      <c r="C48" s="15">
        <v>0.11</v>
      </c>
      <c r="D48" s="15">
        <v>-0.23</v>
      </c>
    </row>
    <row r="49" spans="1:5">
      <c r="A49" t="s">
        <v>270</v>
      </c>
      <c r="B49" s="10"/>
      <c r="C49" s="10">
        <v>206</v>
      </c>
      <c r="D49" s="10">
        <v>406</v>
      </c>
    </row>
    <row r="50" spans="1:5">
      <c r="A50" t="s">
        <v>271</v>
      </c>
      <c r="B50" s="15"/>
      <c r="C50" s="15">
        <v>0.52</v>
      </c>
      <c r="D50" s="15">
        <v>0.67</v>
      </c>
    </row>
    <row r="52" spans="1:5" s="3" customFormat="1">
      <c r="B52" s="3">
        <f>B3</f>
        <v>2021</v>
      </c>
      <c r="C52" s="3">
        <f t="shared" ref="C52:E52" si="1">C3</f>
        <v>2022</v>
      </c>
      <c r="D52" s="3">
        <f t="shared" si="1"/>
        <v>2023</v>
      </c>
      <c r="E52" s="3">
        <f t="shared" si="1"/>
        <v>2024</v>
      </c>
    </row>
    <row r="53" spans="1:5" s="3" customFormat="1">
      <c r="A53" s="3" t="s">
        <v>275</v>
      </c>
      <c r="B53" s="16"/>
      <c r="C53" s="16">
        <f t="shared" ref="C53:D53" si="2">(C54-B54)/B54</f>
        <v>0.11497923985946981</v>
      </c>
      <c r="D53" s="16">
        <f t="shared" si="2"/>
        <v>-1.3119450014322544E-2</v>
      </c>
      <c r="E53" s="16">
        <f>(E54-D54)/D54</f>
        <v>1.8808777429467086E-2</v>
      </c>
    </row>
    <row r="54" spans="1:5">
      <c r="A54" t="s">
        <v>274</v>
      </c>
      <c r="B54" s="10">
        <v>15655</v>
      </c>
      <c r="C54" s="10">
        <v>17455</v>
      </c>
      <c r="D54" s="10">
        <v>17226</v>
      </c>
      <c r="E54" s="10">
        <f>+AVERAGE(17400,17700)</f>
        <v>17550</v>
      </c>
    </row>
    <row r="55" spans="1:5">
      <c r="A55" t="s">
        <v>247</v>
      </c>
      <c r="B55" s="10">
        <v>9220</v>
      </c>
      <c r="C55" s="10">
        <v>10436</v>
      </c>
      <c r="D55" s="10">
        <v>9920</v>
      </c>
      <c r="E55" s="10"/>
    </row>
    <row r="56" spans="1:5" s="3" customFormat="1">
      <c r="A56" s="3" t="s">
        <v>273</v>
      </c>
      <c r="B56" s="12">
        <f t="shared" ref="B56:C56" si="3">+B54-B55</f>
        <v>6435</v>
      </c>
      <c r="C56" s="12">
        <f t="shared" si="3"/>
        <v>7019</v>
      </c>
      <c r="D56" s="12">
        <f>+D54-D55</f>
        <v>7306</v>
      </c>
      <c r="E56" s="12">
        <f t="shared" ref="E56" si="4">+E54-E55</f>
        <v>17550</v>
      </c>
    </row>
    <row r="57" spans="1:5">
      <c r="A57" t="s">
        <v>248</v>
      </c>
      <c r="B57">
        <v>1187</v>
      </c>
      <c r="C57">
        <v>1216</v>
      </c>
      <c r="D57">
        <v>1337</v>
      </c>
    </row>
    <row r="58" spans="1:5">
      <c r="A58" t="s">
        <v>276</v>
      </c>
      <c r="B58">
        <v>3209</v>
      </c>
      <c r="C58">
        <v>3173</v>
      </c>
      <c r="D58">
        <v>3176</v>
      </c>
    </row>
    <row r="59" spans="1:5">
      <c r="A59" t="s">
        <v>277</v>
      </c>
      <c r="B59">
        <v>722</v>
      </c>
      <c r="C59">
        <v>702</v>
      </c>
      <c r="D59">
        <v>683</v>
      </c>
    </row>
    <row r="60" spans="1:5">
      <c r="A60" t="s">
        <v>278</v>
      </c>
      <c r="B60">
        <v>289</v>
      </c>
      <c r="C60">
        <v>363</v>
      </c>
      <c r="D60">
        <v>336</v>
      </c>
    </row>
    <row r="61" spans="1:5" s="17" customFormat="1">
      <c r="A61" s="17" t="s">
        <v>281</v>
      </c>
      <c r="B61" s="17">
        <v>1348</v>
      </c>
      <c r="C61" s="17">
        <v>-60</v>
      </c>
      <c r="D61" s="17">
        <v>-448</v>
      </c>
    </row>
    <row r="62" spans="1:5">
      <c r="A62" t="s">
        <v>249</v>
      </c>
      <c r="B62">
        <v>30</v>
      </c>
      <c r="C62">
        <v>79</v>
      </c>
      <c r="D62">
        <v>233</v>
      </c>
    </row>
    <row r="63" spans="1:5" s="3" customFormat="1">
      <c r="A63" s="3" t="s">
        <v>279</v>
      </c>
      <c r="B63" s="3">
        <f>+B57+B58+B59+B60+B62</f>
        <v>5437</v>
      </c>
      <c r="C63" s="3">
        <f t="shared" ref="C63:E63" si="5">+C57+C58+C59+C60+C62</f>
        <v>5533</v>
      </c>
      <c r="D63" s="3">
        <f t="shared" si="5"/>
        <v>5765</v>
      </c>
      <c r="E63" s="3">
        <f t="shared" si="5"/>
        <v>0</v>
      </c>
    </row>
    <row r="64" spans="1:5" s="3" customFormat="1">
      <c r="A64" s="3" t="s">
        <v>283</v>
      </c>
      <c r="B64" s="12">
        <f>+B56+B61-B63</f>
        <v>2346</v>
      </c>
      <c r="C64" s="12">
        <f t="shared" ref="C64:E64" si="6">+C56+C61-C63</f>
        <v>1426</v>
      </c>
      <c r="D64" s="12">
        <f t="shared" si="6"/>
        <v>1093</v>
      </c>
      <c r="E64" s="12">
        <f t="shared" si="6"/>
        <v>17550</v>
      </c>
    </row>
    <row r="65" spans="1:5">
      <c r="A65" t="s">
        <v>282</v>
      </c>
      <c r="B65">
        <v>524</v>
      </c>
      <c r="C65">
        <v>210</v>
      </c>
      <c r="D65">
        <v>152</v>
      </c>
    </row>
    <row r="66" spans="1:5" s="3" customFormat="1">
      <c r="A66" s="3" t="s">
        <v>280</v>
      </c>
      <c r="B66" s="12">
        <f>+B64-B65</f>
        <v>1822</v>
      </c>
      <c r="C66" s="12">
        <f t="shared" ref="C66:D66" si="7">+C64-C65</f>
        <v>1216</v>
      </c>
      <c r="D66" s="12">
        <f t="shared" si="7"/>
        <v>941</v>
      </c>
      <c r="E66" s="12">
        <f>+E64-E65</f>
        <v>17550</v>
      </c>
    </row>
    <row r="67" spans="1:5">
      <c r="A67" t="s">
        <v>284</v>
      </c>
      <c r="B67">
        <v>-53</v>
      </c>
      <c r="C67">
        <v>-58</v>
      </c>
      <c r="D67">
        <v>-194</v>
      </c>
    </row>
    <row r="68" spans="1:5" s="3" customFormat="1">
      <c r="A68" s="3" t="s">
        <v>285</v>
      </c>
      <c r="B68" s="12">
        <f>+B66+B67</f>
        <v>1769</v>
      </c>
      <c r="C68" s="12">
        <f t="shared" ref="C68:E68" si="8">+C66+C67</f>
        <v>1158</v>
      </c>
      <c r="D68" s="12">
        <f t="shared" si="8"/>
        <v>747</v>
      </c>
      <c r="E68" s="12">
        <f t="shared" si="8"/>
        <v>17550</v>
      </c>
    </row>
    <row r="69" spans="1:5">
      <c r="A69" t="s">
        <v>289</v>
      </c>
      <c r="B69" s="10">
        <v>10</v>
      </c>
      <c r="C69" s="10">
        <v>11</v>
      </c>
      <c r="D69" s="10">
        <v>12</v>
      </c>
      <c r="E69" s="10"/>
    </row>
    <row r="70" spans="1:5" s="3" customFormat="1">
      <c r="A70" s="3" t="s">
        <v>286</v>
      </c>
      <c r="B70" s="12">
        <f>+B68-B69</f>
        <v>1759</v>
      </c>
      <c r="C70" s="12">
        <f t="shared" ref="C70:E70" si="9">+C68-C69</f>
        <v>1147</v>
      </c>
      <c r="D70" s="12">
        <f t="shared" si="9"/>
        <v>735</v>
      </c>
      <c r="E70" s="12">
        <f t="shared" si="9"/>
        <v>17550</v>
      </c>
    </row>
    <row r="71" spans="1:5" s="3" customFormat="1">
      <c r="A71" s="3" t="s">
        <v>287</v>
      </c>
      <c r="B71" s="3">
        <f>+B59</f>
        <v>722</v>
      </c>
      <c r="C71" s="3">
        <f t="shared" ref="C71:E71" si="10">+C59</f>
        <v>702</v>
      </c>
      <c r="D71" s="3">
        <f t="shared" si="10"/>
        <v>683</v>
      </c>
      <c r="E71" s="3">
        <f t="shared" si="10"/>
        <v>0</v>
      </c>
    </row>
    <row r="72" spans="1:5" s="3" customFormat="1">
      <c r="A72" s="3" t="s">
        <v>288</v>
      </c>
      <c r="B72" s="12">
        <f>+B70+B71</f>
        <v>2481</v>
      </c>
      <c r="C72" s="12">
        <f t="shared" ref="C72:E72" si="11">+C70+C71</f>
        <v>1849</v>
      </c>
      <c r="D72" s="12">
        <f t="shared" si="11"/>
        <v>1418</v>
      </c>
      <c r="E72" s="12">
        <f t="shared" si="11"/>
        <v>17550</v>
      </c>
    </row>
    <row r="74" spans="1:5" s="18" customFormat="1">
      <c r="A74" s="18" t="s">
        <v>290</v>
      </c>
      <c r="B74" s="19"/>
      <c r="C74" s="19"/>
      <c r="D74" s="19">
        <v>701.7</v>
      </c>
      <c r="E74" s="19"/>
    </row>
    <row r="75" spans="1:5" s="3" customFormat="1">
      <c r="A75" s="3" t="s">
        <v>291</v>
      </c>
      <c r="B75" s="20"/>
      <c r="C75" s="20"/>
      <c r="D75" s="20">
        <f>+D70/D74</f>
        <v>1.0474561778537836</v>
      </c>
    </row>
    <row r="76" spans="1:5" s="3" customFormat="1">
      <c r="B76" s="20"/>
      <c r="C76" s="20"/>
      <c r="D76" s="20"/>
    </row>
    <row r="77" spans="1:5" s="3" customFormat="1">
      <c r="B77" s="3">
        <f>+B52</f>
        <v>2021</v>
      </c>
      <c r="C77" s="3">
        <f t="shared" ref="C77:E77" si="12">+C52</f>
        <v>2022</v>
      </c>
      <c r="D77" s="3">
        <f t="shared" si="12"/>
        <v>2023</v>
      </c>
      <c r="E77" s="3">
        <f t="shared" si="12"/>
        <v>2024</v>
      </c>
    </row>
    <row r="78" spans="1:5" s="3" customFormat="1">
      <c r="A78" s="3" t="s">
        <v>288</v>
      </c>
      <c r="B78" s="12">
        <f>+B72</f>
        <v>2481</v>
      </c>
      <c r="C78" s="12">
        <f t="shared" ref="C78:E78" si="13">+C72</f>
        <v>1849</v>
      </c>
      <c r="D78" s="12">
        <f t="shared" si="13"/>
        <v>1418</v>
      </c>
      <c r="E78" s="12">
        <f t="shared" si="13"/>
        <v>17550</v>
      </c>
    </row>
    <row r="79" spans="1:5" s="10" customFormat="1">
      <c r="A79" s="10" t="s">
        <v>292</v>
      </c>
      <c r="B79" s="10">
        <v>1769</v>
      </c>
      <c r="C79" s="10">
        <v>1158</v>
      </c>
      <c r="D79" s="10">
        <v>747</v>
      </c>
    </row>
    <row r="80" spans="1:5" s="10" customFormat="1">
      <c r="A80" s="10" t="s">
        <v>284</v>
      </c>
      <c r="B80" s="10">
        <v>53</v>
      </c>
      <c r="C80" s="10">
        <v>58</v>
      </c>
      <c r="D80" s="10">
        <v>194</v>
      </c>
    </row>
    <row r="81" spans="1:5" s="10" customFormat="1">
      <c r="A81" s="10" t="s">
        <v>293</v>
      </c>
      <c r="B81" s="10">
        <v>1243</v>
      </c>
      <c r="C81" s="10">
        <v>1223</v>
      </c>
      <c r="D81" s="10">
        <v>1211</v>
      </c>
    </row>
    <row r="82" spans="1:5" s="10" customFormat="1">
      <c r="A82" s="10" t="s">
        <v>294</v>
      </c>
      <c r="B82" s="10">
        <v>199</v>
      </c>
      <c r="C82" s="10">
        <v>-288</v>
      </c>
      <c r="D82" s="10">
        <v>-438</v>
      </c>
    </row>
    <row r="83" spans="1:5" s="10" customFormat="1">
      <c r="A83" s="10" t="s">
        <v>299</v>
      </c>
      <c r="B83" s="10">
        <v>-1292</v>
      </c>
      <c r="C83" s="10">
        <v>-142</v>
      </c>
      <c r="D83" s="10">
        <v>138</v>
      </c>
    </row>
    <row r="84" spans="1:5" s="10" customFormat="1">
      <c r="A84" s="10" t="s">
        <v>298</v>
      </c>
      <c r="B84" s="10">
        <v>-247</v>
      </c>
      <c r="C84" s="10">
        <v>-182</v>
      </c>
      <c r="D84" s="10">
        <v>-149</v>
      </c>
    </row>
    <row r="85" spans="1:5" s="10" customFormat="1">
      <c r="A85" s="10" t="s">
        <v>295</v>
      </c>
      <c r="B85" s="10">
        <v>-21</v>
      </c>
      <c r="C85" s="10">
        <v>-18</v>
      </c>
      <c r="D85" s="10">
        <v>-22</v>
      </c>
    </row>
    <row r="86" spans="1:5" s="10" customFormat="1">
      <c r="A86" s="10" t="s">
        <v>296</v>
      </c>
      <c r="B86" s="10">
        <v>289</v>
      </c>
      <c r="C86" s="10">
        <v>363</v>
      </c>
      <c r="D86" s="10">
        <v>336</v>
      </c>
    </row>
    <row r="87" spans="1:5" s="10" customFormat="1">
      <c r="A87" s="10" t="s">
        <v>78</v>
      </c>
      <c r="B87" s="10">
        <v>154</v>
      </c>
      <c r="C87" s="10">
        <v>305</v>
      </c>
      <c r="D87" s="10">
        <v>578</v>
      </c>
    </row>
    <row r="88" spans="1:5" s="10" customFormat="1">
      <c r="A88" s="10" t="s">
        <v>297</v>
      </c>
      <c r="B88" s="10">
        <f>-113-442+526+574+57</f>
        <v>602</v>
      </c>
      <c r="C88" s="10">
        <f>-993-1715+807+194+142</f>
        <v>-1565</v>
      </c>
      <c r="D88" s="10">
        <f>358+57-663-11-527</f>
        <v>-786</v>
      </c>
    </row>
    <row r="89" spans="1:5" s="12" customFormat="1">
      <c r="A89" s="12" t="s">
        <v>300</v>
      </c>
      <c r="B89" s="12">
        <f t="shared" ref="B89:C89" si="14">+SUM(B79:B88)</f>
        <v>2749</v>
      </c>
      <c r="C89" s="12">
        <f t="shared" si="14"/>
        <v>912</v>
      </c>
      <c r="D89" s="12">
        <f>+SUM(D79:D88)</f>
        <v>1809</v>
      </c>
      <c r="E89" s="12">
        <f t="shared" ref="E89" si="15">+SUM(E79:E88)</f>
        <v>0</v>
      </c>
    </row>
    <row r="90" spans="1:5" s="12" customFormat="1">
      <c r="A90" s="12" t="s">
        <v>320</v>
      </c>
      <c r="B90" s="12">
        <v>-42</v>
      </c>
      <c r="C90" s="12">
        <v>-40</v>
      </c>
      <c r="D90" s="12">
        <v>-40</v>
      </c>
    </row>
    <row r="91" spans="1:5" s="12" customFormat="1">
      <c r="A91" s="12" t="s">
        <v>321</v>
      </c>
      <c r="B91" s="12">
        <f>+B89+B90</f>
        <v>2707</v>
      </c>
      <c r="C91" s="12">
        <f t="shared" ref="C91:E91" si="16">+C89+C90</f>
        <v>872</v>
      </c>
      <c r="D91" s="12">
        <f t="shared" si="16"/>
        <v>1769</v>
      </c>
      <c r="E91" s="12">
        <f t="shared" si="16"/>
        <v>0</v>
      </c>
    </row>
    <row r="92" spans="1:5" s="21" customFormat="1"/>
    <row r="93" spans="1:5" s="19" customFormat="1">
      <c r="A93" s="19" t="s">
        <v>301</v>
      </c>
      <c r="B93" s="19">
        <v>-573</v>
      </c>
      <c r="C93" s="19">
        <v>-605</v>
      </c>
      <c r="D93" s="19">
        <v>-595</v>
      </c>
    </row>
    <row r="94" spans="1:5" s="19" customFormat="1">
      <c r="A94" s="19" t="s">
        <v>302</v>
      </c>
      <c r="B94" s="19">
        <v>75</v>
      </c>
      <c r="C94" s="19">
        <v>73</v>
      </c>
      <c r="D94" s="19">
        <v>57</v>
      </c>
    </row>
    <row r="95" spans="1:5" s="19" customFormat="1">
      <c r="A95" s="19" t="s">
        <v>303</v>
      </c>
      <c r="B95" s="19">
        <f>0+0</f>
        <v>0</v>
      </c>
      <c r="C95" s="19">
        <f>0-36</f>
        <v>-36</v>
      </c>
      <c r="D95" s="19">
        <v>-1456</v>
      </c>
    </row>
    <row r="96" spans="1:5" s="19" customFormat="1">
      <c r="A96" s="19" t="s">
        <v>304</v>
      </c>
      <c r="B96" s="19">
        <v>-4</v>
      </c>
      <c r="C96" s="19">
        <v>-12</v>
      </c>
      <c r="D96" s="19">
        <v>-32</v>
      </c>
    </row>
    <row r="97" spans="1:5" s="19" customFormat="1">
      <c r="A97" s="19" t="s">
        <v>305</v>
      </c>
      <c r="B97" s="19">
        <v>-204</v>
      </c>
      <c r="C97" s="19">
        <v>-344</v>
      </c>
      <c r="D97" s="19">
        <v>-148</v>
      </c>
    </row>
    <row r="98" spans="1:5" s="19" customFormat="1">
      <c r="A98" s="19" t="s">
        <v>306</v>
      </c>
      <c r="B98" s="19">
        <v>345</v>
      </c>
      <c r="C98" s="19">
        <v>295</v>
      </c>
      <c r="D98" s="19">
        <v>147</v>
      </c>
    </row>
    <row r="99" spans="1:5" s="19" customFormat="1">
      <c r="A99" s="19" t="s">
        <v>307</v>
      </c>
      <c r="B99" s="19">
        <v>0</v>
      </c>
      <c r="C99" s="19">
        <v>0</v>
      </c>
      <c r="D99" s="19">
        <v>42</v>
      </c>
    </row>
    <row r="100" spans="1:5" s="19" customFormat="1">
      <c r="A100" s="19" t="s">
        <v>308</v>
      </c>
      <c r="B100" s="19">
        <v>-1</v>
      </c>
      <c r="C100" s="19">
        <v>-3</v>
      </c>
      <c r="D100" s="19">
        <v>-2</v>
      </c>
    </row>
    <row r="101" spans="1:5" s="12" customFormat="1">
      <c r="A101" s="12" t="s">
        <v>309</v>
      </c>
      <c r="B101" s="12">
        <f>+SUM(B93:B100)</f>
        <v>-362</v>
      </c>
      <c r="C101" s="12">
        <f t="shared" ref="C101:E101" si="17">+SUM(C93:C100)</f>
        <v>-632</v>
      </c>
      <c r="D101" s="12">
        <f t="shared" si="17"/>
        <v>-1987</v>
      </c>
      <c r="E101" s="12">
        <f t="shared" si="17"/>
        <v>0</v>
      </c>
    </row>
    <row r="102" spans="1:5" s="10" customFormat="1"/>
    <row r="103" spans="1:5" s="10" customFormat="1">
      <c r="A103" s="10" t="s">
        <v>310</v>
      </c>
      <c r="B103" s="10">
        <v>13</v>
      </c>
      <c r="C103" s="10">
        <v>-13</v>
      </c>
      <c r="D103" s="10">
        <v>-6</v>
      </c>
    </row>
    <row r="104" spans="1:5" s="10" customFormat="1">
      <c r="A104" s="10" t="s">
        <v>311</v>
      </c>
      <c r="B104" s="10">
        <v>419</v>
      </c>
      <c r="C104" s="10">
        <v>1358</v>
      </c>
      <c r="D104" s="10">
        <v>3429</v>
      </c>
    </row>
    <row r="105" spans="1:5" s="10" customFormat="1">
      <c r="A105" s="10" t="s">
        <v>312</v>
      </c>
      <c r="B105" s="10">
        <v>-421</v>
      </c>
      <c r="C105" s="10">
        <v>-1140</v>
      </c>
      <c r="D105" s="10">
        <v>-2309</v>
      </c>
    </row>
    <row r="106" spans="1:5" s="10" customFormat="1">
      <c r="A106" s="10" t="s">
        <v>313</v>
      </c>
      <c r="B106" s="10">
        <v>-950</v>
      </c>
      <c r="C106" s="10">
        <v>-1000</v>
      </c>
      <c r="D106" s="10">
        <v>-756</v>
      </c>
    </row>
    <row r="107" spans="1:5" s="10" customFormat="1">
      <c r="A107" s="10" t="s">
        <v>314</v>
      </c>
      <c r="B107" s="10">
        <v>100</v>
      </c>
      <c r="C107" s="10">
        <v>88</v>
      </c>
      <c r="D107" s="10">
        <v>31</v>
      </c>
    </row>
    <row r="108" spans="1:5" s="10" customFormat="1">
      <c r="A108" s="10" t="s">
        <v>315</v>
      </c>
      <c r="B108" s="10">
        <v>-397</v>
      </c>
      <c r="C108" s="10">
        <v>-418</v>
      </c>
      <c r="D108" s="10">
        <v>-439</v>
      </c>
    </row>
    <row r="109" spans="1:5" s="10" customFormat="1">
      <c r="A109" s="10" t="s">
        <v>78</v>
      </c>
      <c r="B109" s="10">
        <v>-30</v>
      </c>
      <c r="C109" s="10">
        <v>-55</v>
      </c>
      <c r="D109" s="10">
        <v>-49</v>
      </c>
    </row>
    <row r="110" spans="1:5" s="12" customFormat="1">
      <c r="A110" s="12" t="s">
        <v>316</v>
      </c>
      <c r="B110" s="12">
        <f>+SUM(B103:B109)</f>
        <v>-1266</v>
      </c>
      <c r="C110" s="12">
        <f t="shared" ref="C110:E110" si="18">+SUM(C103:C109)</f>
        <v>-1180</v>
      </c>
      <c r="D110" s="12">
        <f t="shared" si="18"/>
        <v>-99</v>
      </c>
      <c r="E110" s="12">
        <f t="shared" si="18"/>
        <v>0</v>
      </c>
    </row>
    <row r="111" spans="1:5" s="12" customFormat="1"/>
    <row r="112" spans="1:5" s="12" customFormat="1">
      <c r="A112" s="12" t="s">
        <v>322</v>
      </c>
      <c r="B112" s="12">
        <f t="shared" ref="B112:C112" si="19">+B110+B101+B91</f>
        <v>1079</v>
      </c>
      <c r="C112" s="12">
        <f t="shared" si="19"/>
        <v>-940</v>
      </c>
      <c r="D112" s="12">
        <f>+D110+D101+D91</f>
        <v>-317</v>
      </c>
      <c r="E112" s="12">
        <f t="shared" ref="E112" si="20">+E110+E101+E91</f>
        <v>0</v>
      </c>
    </row>
    <row r="113" spans="1:5" s="19" customFormat="1">
      <c r="A113" s="19" t="s">
        <v>317</v>
      </c>
      <c r="B113" s="19">
        <v>-136</v>
      </c>
      <c r="C113" s="19">
        <v>-278</v>
      </c>
      <c r="D113" s="19">
        <v>-143</v>
      </c>
    </row>
    <row r="114" spans="1:5" s="19" customFormat="1">
      <c r="A114" s="19" t="s">
        <v>323</v>
      </c>
      <c r="B114" s="19">
        <v>963</v>
      </c>
      <c r="C114" s="19">
        <v>-1218</v>
      </c>
      <c r="D114" s="19">
        <f>+D112+D113</f>
        <v>-460</v>
      </c>
    </row>
    <row r="115" spans="1:5" s="19" customFormat="1">
      <c r="A115" s="19" t="s">
        <v>318</v>
      </c>
      <c r="B115" s="19">
        <v>3873</v>
      </c>
      <c r="C115" s="19">
        <v>4836</v>
      </c>
      <c r="D115" s="19">
        <v>3618</v>
      </c>
    </row>
    <row r="116" spans="1:5" s="12" customFormat="1">
      <c r="A116" s="12" t="s">
        <v>319</v>
      </c>
      <c r="B116" s="12">
        <f t="shared" ref="B116:C116" si="21">+B115+B114</f>
        <v>4836</v>
      </c>
      <c r="C116" s="12">
        <f t="shared" si="21"/>
        <v>3618</v>
      </c>
      <c r="D116" s="12">
        <f>+D115+D114</f>
        <v>3158</v>
      </c>
      <c r="E116" s="12">
        <f>+E115+E114+E113+E110+E101+E89</f>
        <v>0</v>
      </c>
    </row>
    <row r="117" spans="1:5" s="12" customFormat="1"/>
    <row r="118" spans="1:5" s="3" customFormat="1">
      <c r="B118" s="3">
        <v>2021</v>
      </c>
      <c r="C118" s="3">
        <v>2022</v>
      </c>
      <c r="D118" s="3">
        <f>D52</f>
        <v>2023</v>
      </c>
    </row>
    <row r="119" spans="1:5" s="10" customFormat="1">
      <c r="A119" s="10" t="s">
        <v>3</v>
      </c>
      <c r="C119" s="10">
        <v>3191</v>
      </c>
      <c r="D119" s="10">
        <v>2644</v>
      </c>
    </row>
    <row r="120" spans="1:5" s="10" customFormat="1">
      <c r="A120" s="10" t="s">
        <v>324</v>
      </c>
      <c r="C120" s="10">
        <v>124</v>
      </c>
      <c r="D120" s="10">
        <v>98</v>
      </c>
    </row>
    <row r="121" spans="1:5" s="10" customFormat="1">
      <c r="A121" s="10" t="s">
        <v>325</v>
      </c>
      <c r="C121" s="10">
        <v>5701</v>
      </c>
      <c r="D121" s="10">
        <v>5488</v>
      </c>
    </row>
    <row r="122" spans="1:5" s="10" customFormat="1">
      <c r="A122" s="10" t="s">
        <v>326</v>
      </c>
      <c r="C122" s="10">
        <v>6811</v>
      </c>
      <c r="D122" s="10">
        <v>6899</v>
      </c>
    </row>
    <row r="123" spans="1:5" s="10" customFormat="1">
      <c r="A123" s="10" t="s">
        <v>78</v>
      </c>
      <c r="C123" s="10">
        <v>968</v>
      </c>
      <c r="D123" s="10">
        <v>1131</v>
      </c>
    </row>
    <row r="124" spans="1:5" s="12" customFormat="1">
      <c r="A124" s="12" t="s">
        <v>327</v>
      </c>
      <c r="B124" s="12">
        <f t="shared" ref="B124:C124" si="22">+SUM(B119:B123)</f>
        <v>0</v>
      </c>
      <c r="C124" s="12">
        <f t="shared" si="22"/>
        <v>16795</v>
      </c>
      <c r="D124" s="12">
        <f>+SUM(D119:D123)</f>
        <v>16260</v>
      </c>
      <c r="E124" s="12">
        <f t="shared" ref="E124" si="23">+SUM(E119:E123)</f>
        <v>0</v>
      </c>
    </row>
    <row r="125" spans="1:5" s="10" customFormat="1">
      <c r="A125" s="10" t="s">
        <v>328</v>
      </c>
      <c r="C125" s="10">
        <v>102</v>
      </c>
      <c r="D125" s="10">
        <v>115</v>
      </c>
    </row>
    <row r="126" spans="1:5" s="10" customFormat="1">
      <c r="A126" s="10" t="s">
        <v>329</v>
      </c>
      <c r="C126" s="10">
        <v>8551</v>
      </c>
      <c r="D126" s="10">
        <v>8956</v>
      </c>
    </row>
    <row r="127" spans="1:5" s="10" customFormat="1">
      <c r="A127" s="10" t="s">
        <v>330</v>
      </c>
      <c r="C127" s="10">
        <v>4297</v>
      </c>
      <c r="D127" s="10">
        <v>4669</v>
      </c>
    </row>
    <row r="128" spans="1:5" s="12" customFormat="1">
      <c r="A128" s="12" t="s">
        <v>331</v>
      </c>
      <c r="B128" s="12">
        <f t="shared" ref="B128:C128" si="24">+B126-B127</f>
        <v>0</v>
      </c>
      <c r="C128" s="12">
        <f t="shared" si="24"/>
        <v>4254</v>
      </c>
      <c r="D128" s="12">
        <f>+D126-D127</f>
        <v>4287</v>
      </c>
      <c r="E128" s="12">
        <f t="shared" ref="E128" si="25">+E126-E127</f>
        <v>0</v>
      </c>
    </row>
    <row r="129" spans="1:5" s="10" customFormat="1">
      <c r="A129" s="10" t="s">
        <v>332</v>
      </c>
      <c r="C129" s="10">
        <v>9962</v>
      </c>
      <c r="D129" s="10">
        <v>10605</v>
      </c>
    </row>
    <row r="130" spans="1:5" s="10" customFormat="1">
      <c r="A130" s="10" t="s">
        <v>333</v>
      </c>
      <c r="C130" s="10">
        <v>9339</v>
      </c>
      <c r="D130" s="10">
        <v>9626</v>
      </c>
    </row>
    <row r="131" spans="1:5" s="10" customFormat="1">
      <c r="A131" s="10" t="s">
        <v>344</v>
      </c>
      <c r="C131" s="10">
        <v>479</v>
      </c>
      <c r="D131" s="10">
        <v>584</v>
      </c>
    </row>
    <row r="132" spans="1:5" s="10" customFormat="1">
      <c r="A132" s="10" t="s">
        <v>334</v>
      </c>
      <c r="C132" s="10">
        <v>1687</v>
      </c>
      <c r="D132" s="10">
        <v>1519</v>
      </c>
    </row>
    <row r="133" spans="1:5" s="12" customFormat="1">
      <c r="A133" s="12" t="s">
        <v>349</v>
      </c>
      <c r="B133" s="12">
        <f t="shared" ref="B133" si="26">+SUM(B128:B132)</f>
        <v>0</v>
      </c>
      <c r="C133" s="12">
        <f>+SUM(C128:C132)</f>
        <v>25721</v>
      </c>
      <c r="D133" s="12">
        <f t="shared" ref="D133:E133" si="27">+SUM(D128:D132)</f>
        <v>26621</v>
      </c>
      <c r="E133" s="12">
        <f t="shared" si="27"/>
        <v>0</v>
      </c>
    </row>
    <row r="134" spans="1:5" s="12" customFormat="1">
      <c r="A134" s="12" t="s">
        <v>335</v>
      </c>
      <c r="B134" s="12">
        <f t="shared" ref="B134:C134" si="28">+B133+B125+B124</f>
        <v>0</v>
      </c>
      <c r="C134" s="12">
        <f t="shared" si="28"/>
        <v>42618</v>
      </c>
      <c r="D134" s="12">
        <f>+D133+D125+D124</f>
        <v>42996</v>
      </c>
      <c r="E134" s="12">
        <f t="shared" ref="E134" si="29">+E133+E125+E124</f>
        <v>0</v>
      </c>
    </row>
    <row r="135" spans="1:5" s="10" customFormat="1">
      <c r="A135" s="10" t="s">
        <v>336</v>
      </c>
      <c r="C135" s="10">
        <v>24</v>
      </c>
      <c r="D135" s="10">
        <v>198</v>
      </c>
    </row>
    <row r="136" spans="1:5" s="10" customFormat="1">
      <c r="A136" s="10" t="s">
        <v>337</v>
      </c>
      <c r="C136" s="10">
        <v>4895</v>
      </c>
      <c r="D136" s="10">
        <v>4280</v>
      </c>
    </row>
    <row r="137" spans="1:5" s="10" customFormat="1">
      <c r="A137" s="10" t="s">
        <v>338</v>
      </c>
      <c r="C137" s="10">
        <v>183</v>
      </c>
      <c r="D137" s="10">
        <v>174</v>
      </c>
    </row>
    <row r="138" spans="1:5" s="10" customFormat="1">
      <c r="A138" s="10" t="s">
        <v>339</v>
      </c>
      <c r="C138" s="10">
        <v>3388</v>
      </c>
      <c r="D138" s="10">
        <v>3406</v>
      </c>
    </row>
    <row r="139" spans="1:5" s="10" customFormat="1">
      <c r="A139" s="10" t="s">
        <v>340</v>
      </c>
      <c r="C139" s="10">
        <v>2254</v>
      </c>
      <c r="D139" s="10">
        <v>2351</v>
      </c>
    </row>
    <row r="140" spans="1:5" s="12" customFormat="1">
      <c r="A140" s="12" t="s">
        <v>341</v>
      </c>
      <c r="B140" s="12">
        <f t="shared" ref="B140:C140" si="30">+SUM(B135:B139)</f>
        <v>0</v>
      </c>
      <c r="C140" s="12">
        <f t="shared" si="30"/>
        <v>10744</v>
      </c>
      <c r="D140" s="12">
        <f>+SUM(D135:D139)</f>
        <v>10409</v>
      </c>
      <c r="E140" s="12">
        <f t="shared" ref="E140" si="31">+SUM(E135:E139)</f>
        <v>0</v>
      </c>
    </row>
    <row r="141" spans="1:5" s="10" customFormat="1">
      <c r="A141" s="10" t="s">
        <v>342</v>
      </c>
      <c r="C141" s="10">
        <v>1283</v>
      </c>
      <c r="D141" s="10">
        <v>2291</v>
      </c>
    </row>
    <row r="142" spans="1:5" s="10" customFormat="1">
      <c r="A142" s="10" t="s">
        <v>343</v>
      </c>
      <c r="C142" s="10">
        <v>1119</v>
      </c>
      <c r="D142" s="10">
        <v>899</v>
      </c>
    </row>
    <row r="143" spans="1:5" s="10" customFormat="1">
      <c r="A143" s="10" t="s">
        <v>345</v>
      </c>
      <c r="C143" s="10">
        <v>2255</v>
      </c>
      <c r="D143" s="10">
        <v>2467</v>
      </c>
    </row>
    <row r="144" spans="1:5" s="10" customFormat="1">
      <c r="A144" s="10" t="s">
        <v>346</v>
      </c>
      <c r="C144" s="10">
        <v>1676</v>
      </c>
      <c r="D144" s="10">
        <v>1651</v>
      </c>
    </row>
    <row r="145" spans="1:5" s="12" customFormat="1">
      <c r="A145" s="12" t="s">
        <v>348</v>
      </c>
      <c r="B145" s="12">
        <f t="shared" ref="B145:C145" si="32">+SUM(B140:B144)</f>
        <v>0</v>
      </c>
      <c r="C145" s="12">
        <f t="shared" si="32"/>
        <v>17077</v>
      </c>
      <c r="D145" s="12">
        <f>+SUM(D140:D144)</f>
        <v>17717</v>
      </c>
      <c r="E145" s="12">
        <f t="shared" ref="E145" si="33">+SUM(E140:E144)</f>
        <v>0</v>
      </c>
    </row>
    <row r="146" spans="1:5" s="12" customFormat="1">
      <c r="A146" s="12" t="s">
        <v>347</v>
      </c>
      <c r="B146" s="12">
        <f t="shared" ref="B146:C146" si="34">+B134-B145</f>
        <v>0</v>
      </c>
      <c r="C146" s="12">
        <f t="shared" si="34"/>
        <v>25541</v>
      </c>
      <c r="D146" s="12">
        <f>+D134-D145</f>
        <v>25279</v>
      </c>
      <c r="E146" s="12">
        <f t="shared" ref="E146" si="35">+E134-E145</f>
        <v>0</v>
      </c>
    </row>
    <row r="147" spans="1:5" s="10" customFormat="1">
      <c r="A147" s="10" t="s">
        <v>350</v>
      </c>
      <c r="C147" s="10">
        <v>7</v>
      </c>
      <c r="D147" s="10">
        <v>7</v>
      </c>
    </row>
    <row r="148" spans="1:5" s="10" customFormat="1">
      <c r="A148" s="10" t="s">
        <v>351</v>
      </c>
      <c r="C148" s="10">
        <v>27851</v>
      </c>
      <c r="D148" s="10">
        <v>27748</v>
      </c>
    </row>
    <row r="149" spans="1:5" s="10" customFormat="1">
      <c r="A149" s="10" t="s">
        <v>352</v>
      </c>
      <c r="C149" s="10">
        <v>250</v>
      </c>
      <c r="D149" s="10">
        <v>-41</v>
      </c>
    </row>
    <row r="150" spans="1:5" s="10" customFormat="1">
      <c r="A150" s="10" t="s">
        <v>353</v>
      </c>
      <c r="C150" s="10">
        <v>-2806</v>
      </c>
      <c r="D150" s="10">
        <v>-2677</v>
      </c>
    </row>
    <row r="151" spans="1:5" s="12" customFormat="1">
      <c r="A151" s="12" t="s">
        <v>354</v>
      </c>
      <c r="B151" s="12">
        <f t="shared" ref="B151:C151" si="36">+SUM(B147:B150)</f>
        <v>0</v>
      </c>
      <c r="C151" s="12">
        <f t="shared" si="36"/>
        <v>25302</v>
      </c>
      <c r="D151" s="12">
        <f>+SUM(D147:D150)</f>
        <v>25037</v>
      </c>
      <c r="E151" s="12">
        <f t="shared" ref="E151" si="37">+SUM(E147:E150)</f>
        <v>0</v>
      </c>
    </row>
    <row r="152" spans="1:5" s="10" customFormat="1">
      <c r="A152" s="10" t="s">
        <v>355</v>
      </c>
      <c r="C152" s="10">
        <v>239</v>
      </c>
      <c r="D152" s="10">
        <v>242</v>
      </c>
    </row>
    <row r="153" spans="1:5" s="12" customFormat="1">
      <c r="A153" s="12" t="s">
        <v>356</v>
      </c>
      <c r="B153" s="12">
        <f t="shared" ref="B153:C153" si="38">+B152+B151</f>
        <v>0</v>
      </c>
      <c r="C153" s="12">
        <f t="shared" si="38"/>
        <v>25541</v>
      </c>
      <c r="D153" s="12">
        <f>+D152+D151</f>
        <v>25279</v>
      </c>
      <c r="E153" s="12">
        <f t="shared" ref="E153" si="39">+E152+E151</f>
        <v>0</v>
      </c>
    </row>
    <row r="154" spans="1:5" s="12" customFormat="1">
      <c r="A154" s="12" t="s">
        <v>357</v>
      </c>
      <c r="B154" s="12">
        <f>+B153+B145</f>
        <v>0</v>
      </c>
      <c r="C154" s="12">
        <f>+C153+C145</f>
        <v>42618</v>
      </c>
      <c r="D154" s="12">
        <f>+D153+D145</f>
        <v>42996</v>
      </c>
      <c r="E154" s="12">
        <f>+E153+E145</f>
        <v>0</v>
      </c>
    </row>
  </sheetData>
  <hyperlinks>
    <hyperlink ref="A1" location="main!A1" display="main" xr:uid="{51A5440C-8489-4FAA-B8B2-3F3E7C0A06BF}"/>
  </hyperlink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805E9-987D-4830-9F7C-75700B6A5C93}">
  <dimension ref="A1"/>
  <sheetViews>
    <sheetView zoomScale="85" zoomScaleNormal="85" workbookViewId="0"/>
  </sheetViews>
  <sheetFormatPr defaultRowHeight="14.5"/>
  <sheetData>
    <row r="1" spans="1:1">
      <c r="A1" s="1" t="s">
        <v>6</v>
      </c>
    </row>
  </sheetData>
  <hyperlinks>
    <hyperlink ref="A1" location="main!A1" display="main" xr:uid="{51A7B64E-206B-43A3-AC74-7B41F1B3F325}"/>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B6B5A-E771-4B2A-B2F8-4F37E8CBBEFF}">
  <dimension ref="A1:G69"/>
  <sheetViews>
    <sheetView workbookViewId="0">
      <selection activeCell="A2" sqref="A2:XFD2"/>
    </sheetView>
  </sheetViews>
  <sheetFormatPr defaultRowHeight="14.5"/>
  <sheetData>
    <row r="1" spans="1:2">
      <c r="A1" s="1" t="s">
        <v>6</v>
      </c>
    </row>
    <row r="2" spans="1:2">
      <c r="A2" s="1"/>
    </row>
    <row r="3" spans="1:2">
      <c r="B3" t="s">
        <v>15</v>
      </c>
    </row>
    <row r="23" spans="2:7">
      <c r="B23" s="5" t="s">
        <v>17</v>
      </c>
      <c r="G23" s="5" t="s">
        <v>31</v>
      </c>
    </row>
    <row r="24" spans="2:7">
      <c r="B24" s="6" t="s">
        <v>18</v>
      </c>
      <c r="G24" t="s">
        <v>32</v>
      </c>
    </row>
    <row r="25" spans="2:7">
      <c r="B25" s="6" t="s">
        <v>19</v>
      </c>
      <c r="G25" t="s">
        <v>33</v>
      </c>
    </row>
    <row r="26" spans="2:7">
      <c r="B26" s="6" t="s">
        <v>20</v>
      </c>
      <c r="G26" t="s">
        <v>34</v>
      </c>
    </row>
    <row r="27" spans="2:7">
      <c r="B27" s="6" t="s">
        <v>21</v>
      </c>
      <c r="G27" t="s">
        <v>35</v>
      </c>
    </row>
    <row r="28" spans="2:7">
      <c r="B28" s="6" t="s">
        <v>22</v>
      </c>
      <c r="G28" t="s">
        <v>36</v>
      </c>
    </row>
    <row r="29" spans="2:7">
      <c r="B29" s="6" t="s">
        <v>23</v>
      </c>
      <c r="G29" t="s">
        <v>37</v>
      </c>
    </row>
    <row r="30" spans="2:7">
      <c r="B30" s="6" t="s">
        <v>24</v>
      </c>
      <c r="G30" t="s">
        <v>38</v>
      </c>
    </row>
    <row r="31" spans="2:7">
      <c r="B31" s="6" t="s">
        <v>25</v>
      </c>
      <c r="G31" t="s">
        <v>39</v>
      </c>
    </row>
    <row r="32" spans="2:7">
      <c r="B32" s="6" t="s">
        <v>26</v>
      </c>
      <c r="G32" t="s">
        <v>40</v>
      </c>
    </row>
    <row r="33" spans="2:7">
      <c r="B33" s="6" t="s">
        <v>27</v>
      </c>
      <c r="G33" t="s">
        <v>41</v>
      </c>
    </row>
    <row r="34" spans="2:7">
      <c r="B34" s="6" t="s">
        <v>28</v>
      </c>
      <c r="G34" t="s">
        <v>42</v>
      </c>
    </row>
    <row r="35" spans="2:7">
      <c r="B35" s="6" t="s">
        <v>29</v>
      </c>
      <c r="G35" t="s">
        <v>43</v>
      </c>
    </row>
    <row r="36" spans="2:7">
      <c r="B36" s="6" t="s">
        <v>30</v>
      </c>
      <c r="G36" t="s">
        <v>44</v>
      </c>
    </row>
    <row r="37" spans="2:7">
      <c r="G37" t="s">
        <v>45</v>
      </c>
    </row>
    <row r="38" spans="2:7">
      <c r="G38" t="s">
        <v>46</v>
      </c>
    </row>
    <row r="39" spans="2:7">
      <c r="G39" t="s">
        <v>47</v>
      </c>
    </row>
    <row r="40" spans="2:7">
      <c r="B40" s="5" t="s">
        <v>78</v>
      </c>
      <c r="G40" t="s">
        <v>48</v>
      </c>
    </row>
    <row r="41" spans="2:7">
      <c r="B41" t="s">
        <v>79</v>
      </c>
      <c r="G41" t="s">
        <v>49</v>
      </c>
    </row>
    <row r="42" spans="2:7">
      <c r="B42" t="s">
        <v>80</v>
      </c>
      <c r="G42" t="s">
        <v>50</v>
      </c>
    </row>
    <row r="43" spans="2:7">
      <c r="B43" t="s">
        <v>81</v>
      </c>
      <c r="G43" t="s">
        <v>51</v>
      </c>
    </row>
    <row r="44" spans="2:7">
      <c r="B44" t="s">
        <v>82</v>
      </c>
      <c r="G44" t="s">
        <v>52</v>
      </c>
    </row>
    <row r="45" spans="2:7">
      <c r="B45" t="s">
        <v>83</v>
      </c>
      <c r="G45" t="s">
        <v>53</v>
      </c>
    </row>
    <row r="46" spans="2:7">
      <c r="B46" t="s">
        <v>84</v>
      </c>
      <c r="G46" t="s">
        <v>54</v>
      </c>
    </row>
    <row r="47" spans="2:7">
      <c r="B47" t="s">
        <v>85</v>
      </c>
      <c r="G47" t="s">
        <v>55</v>
      </c>
    </row>
    <row r="48" spans="2:7">
      <c r="B48" t="s">
        <v>86</v>
      </c>
      <c r="G48" t="s">
        <v>56</v>
      </c>
    </row>
    <row r="49" spans="2:7">
      <c r="B49" t="s">
        <v>87</v>
      </c>
      <c r="G49" t="s">
        <v>57</v>
      </c>
    </row>
    <row r="50" spans="2:7">
      <c r="B50" t="s">
        <v>88</v>
      </c>
      <c r="G50" t="s">
        <v>58</v>
      </c>
    </row>
    <row r="51" spans="2:7">
      <c r="B51" t="s">
        <v>89</v>
      </c>
      <c r="G51" t="s">
        <v>59</v>
      </c>
    </row>
    <row r="52" spans="2:7">
      <c r="B52" t="s">
        <v>90</v>
      </c>
      <c r="G52" t="s">
        <v>60</v>
      </c>
    </row>
    <row r="53" spans="2:7">
      <c r="B53" t="s">
        <v>91</v>
      </c>
      <c r="G53" t="s">
        <v>61</v>
      </c>
    </row>
    <row r="54" spans="2:7">
      <c r="B54" t="s">
        <v>92</v>
      </c>
      <c r="G54" t="s">
        <v>62</v>
      </c>
    </row>
    <row r="55" spans="2:7">
      <c r="G55" t="s">
        <v>63</v>
      </c>
    </row>
    <row r="56" spans="2:7">
      <c r="G56" t="s">
        <v>64</v>
      </c>
    </row>
    <row r="57" spans="2:7">
      <c r="G57" t="s">
        <v>65</v>
      </c>
    </row>
    <row r="58" spans="2:7">
      <c r="G58" t="s">
        <v>66</v>
      </c>
    </row>
    <row r="59" spans="2:7">
      <c r="G59" t="s">
        <v>67</v>
      </c>
    </row>
    <row r="60" spans="2:7">
      <c r="G60" t="s">
        <v>68</v>
      </c>
    </row>
    <row r="61" spans="2:7">
      <c r="G61" t="s">
        <v>69</v>
      </c>
    </row>
    <row r="62" spans="2:7">
      <c r="G62" t="s">
        <v>70</v>
      </c>
    </row>
    <row r="63" spans="2:7">
      <c r="G63" t="s">
        <v>71</v>
      </c>
    </row>
    <row r="64" spans="2:7">
      <c r="G64" t="s">
        <v>72</v>
      </c>
    </row>
    <row r="65" spans="7:7">
      <c r="G65" t="s">
        <v>73</v>
      </c>
    </row>
    <row r="66" spans="7:7">
      <c r="G66" t="s">
        <v>74</v>
      </c>
    </row>
    <row r="67" spans="7:7">
      <c r="G67" t="s">
        <v>75</v>
      </c>
    </row>
    <row r="68" spans="7:7">
      <c r="G68" t="s">
        <v>76</v>
      </c>
    </row>
    <row r="69" spans="7:7">
      <c r="G69" t="s">
        <v>77</v>
      </c>
    </row>
  </sheetData>
  <hyperlinks>
    <hyperlink ref="A1" location="main!A1" display="main" xr:uid="{5DDE0694-92E8-43D5-939B-D83165769F9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6AE1D-B7E3-4A7B-8482-0D9A6C556DD0}">
  <dimension ref="A1:L56"/>
  <sheetViews>
    <sheetView workbookViewId="0">
      <selection activeCell="I37" sqref="I37"/>
    </sheetView>
  </sheetViews>
  <sheetFormatPr defaultRowHeight="14.5"/>
  <sheetData>
    <row r="1" spans="1:2">
      <c r="A1" s="1" t="s">
        <v>6</v>
      </c>
    </row>
    <row r="2" spans="1:2">
      <c r="B2" t="s">
        <v>16</v>
      </c>
    </row>
    <row r="34" spans="2:12">
      <c r="B34" s="1" t="s">
        <v>134</v>
      </c>
      <c r="F34" s="5" t="s">
        <v>113</v>
      </c>
      <c r="I34" s="5"/>
      <c r="L34" s="5" t="s">
        <v>184</v>
      </c>
    </row>
    <row r="35" spans="2:12">
      <c r="F35" t="s">
        <v>114</v>
      </c>
      <c r="L35" t="s">
        <v>185</v>
      </c>
    </row>
    <row r="36" spans="2:12">
      <c r="F36" t="s">
        <v>115</v>
      </c>
      <c r="L36" t="s">
        <v>186</v>
      </c>
    </row>
    <row r="37" spans="2:12">
      <c r="B37" s="5" t="s">
        <v>93</v>
      </c>
      <c r="F37" t="s">
        <v>116</v>
      </c>
    </row>
    <row r="38" spans="2:12">
      <c r="B38" t="s">
        <v>94</v>
      </c>
      <c r="F38" t="s">
        <v>117</v>
      </c>
    </row>
    <row r="39" spans="2:12">
      <c r="B39" t="s">
        <v>95</v>
      </c>
      <c r="F39" t="s">
        <v>118</v>
      </c>
      <c r="L39" s="5" t="s">
        <v>78</v>
      </c>
    </row>
    <row r="40" spans="2:12">
      <c r="B40" t="s">
        <v>96</v>
      </c>
      <c r="F40" t="s">
        <v>119</v>
      </c>
      <c r="L40" t="s">
        <v>187</v>
      </c>
    </row>
    <row r="41" spans="2:12">
      <c r="B41" t="s">
        <v>97</v>
      </c>
      <c r="F41" t="s">
        <v>120</v>
      </c>
    </row>
    <row r="42" spans="2:12">
      <c r="B42" t="s">
        <v>98</v>
      </c>
      <c r="F42" t="s">
        <v>121</v>
      </c>
    </row>
    <row r="43" spans="2:12">
      <c r="B43" t="s">
        <v>99</v>
      </c>
      <c r="F43" t="s">
        <v>122</v>
      </c>
    </row>
    <row r="44" spans="2:12">
      <c r="B44" t="s">
        <v>100</v>
      </c>
      <c r="F44" t="s">
        <v>123</v>
      </c>
    </row>
    <row r="45" spans="2:12">
      <c r="B45" t="s">
        <v>101</v>
      </c>
      <c r="F45" t="s">
        <v>124</v>
      </c>
    </row>
    <row r="46" spans="2:12">
      <c r="B46" t="s">
        <v>102</v>
      </c>
      <c r="F46" t="s">
        <v>125</v>
      </c>
    </row>
    <row r="47" spans="2:12">
      <c r="B47" t="s">
        <v>103</v>
      </c>
      <c r="F47" t="s">
        <v>126</v>
      </c>
    </row>
    <row r="48" spans="2:12">
      <c r="B48" t="s">
        <v>104</v>
      </c>
      <c r="F48" t="s">
        <v>127</v>
      </c>
    </row>
    <row r="49" spans="2:6">
      <c r="B49" t="s">
        <v>105</v>
      </c>
      <c r="F49" t="s">
        <v>128</v>
      </c>
    </row>
    <row r="50" spans="2:6">
      <c r="B50" t="s">
        <v>106</v>
      </c>
      <c r="F50" t="s">
        <v>129</v>
      </c>
    </row>
    <row r="51" spans="2:6">
      <c r="B51" t="s">
        <v>107</v>
      </c>
      <c r="F51" t="s">
        <v>130</v>
      </c>
    </row>
    <row r="52" spans="2:6">
      <c r="B52" t="s">
        <v>108</v>
      </c>
      <c r="F52" t="s">
        <v>131</v>
      </c>
    </row>
    <row r="53" spans="2:6">
      <c r="B53" t="s">
        <v>109</v>
      </c>
      <c r="F53" t="s">
        <v>132</v>
      </c>
    </row>
    <row r="54" spans="2:6">
      <c r="B54" t="s">
        <v>110</v>
      </c>
      <c r="F54" t="s">
        <v>133</v>
      </c>
    </row>
    <row r="55" spans="2:6">
      <c r="B55" t="s">
        <v>111</v>
      </c>
    </row>
    <row r="56" spans="2:6">
      <c r="B56" t="s">
        <v>112</v>
      </c>
    </row>
  </sheetData>
  <hyperlinks>
    <hyperlink ref="A1" location="main!A1" display="main" xr:uid="{7ECCAD04-ADB8-4C7E-9CEE-A8766A143CB8}"/>
    <hyperlink ref="B34" location="weedControl!A1" display="Weed Control" xr:uid="{FF4AC168-E4EE-402D-9641-C17BD36592DE}"/>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948AF-E017-4E40-9D38-B49D5F54C321}">
  <dimension ref="A1:H51"/>
  <sheetViews>
    <sheetView workbookViewId="0"/>
  </sheetViews>
  <sheetFormatPr defaultRowHeight="14.5"/>
  <cols>
    <col min="2" max="2" width="24.26953125" bestFit="1" customWidth="1"/>
    <col min="3" max="4" width="24.26953125" customWidth="1"/>
    <col min="5" max="5" width="28.6328125" bestFit="1" customWidth="1"/>
    <col min="6" max="6" width="14.90625" bestFit="1" customWidth="1"/>
    <col min="7" max="7" width="18" customWidth="1"/>
    <col min="8" max="8" width="5.81640625" bestFit="1" customWidth="1"/>
  </cols>
  <sheetData>
    <row r="1" spans="1:8">
      <c r="A1" s="1" t="s">
        <v>6</v>
      </c>
    </row>
    <row r="2" spans="1:8">
      <c r="B2" s="5" t="s">
        <v>188</v>
      </c>
      <c r="C2" s="5" t="s">
        <v>192</v>
      </c>
      <c r="D2" s="5" t="s">
        <v>194</v>
      </c>
      <c r="E2" s="5" t="s">
        <v>189</v>
      </c>
      <c r="F2" s="5" t="s">
        <v>190</v>
      </c>
      <c r="G2" s="5" t="s">
        <v>134</v>
      </c>
      <c r="H2" s="5" t="s">
        <v>191</v>
      </c>
    </row>
    <row r="3" spans="1:8">
      <c r="B3" t="s">
        <v>135</v>
      </c>
    </row>
    <row r="4" spans="1:8">
      <c r="B4" t="s">
        <v>136</v>
      </c>
    </row>
    <row r="5" spans="1:8">
      <c r="B5" t="s">
        <v>137</v>
      </c>
    </row>
    <row r="6" spans="1:8">
      <c r="B6" t="s">
        <v>138</v>
      </c>
    </row>
    <row r="7" spans="1:8">
      <c r="B7" t="s">
        <v>139</v>
      </c>
    </row>
    <row r="8" spans="1:8">
      <c r="B8" t="s">
        <v>140</v>
      </c>
    </row>
    <row r="9" spans="1:8">
      <c r="B9" t="s">
        <v>141</v>
      </c>
    </row>
    <row r="10" spans="1:8">
      <c r="B10" t="s">
        <v>142</v>
      </c>
    </row>
    <row r="11" spans="1:8">
      <c r="B11" t="s">
        <v>143</v>
      </c>
    </row>
    <row r="12" spans="1:8">
      <c r="B12" t="s">
        <v>144</v>
      </c>
    </row>
    <row r="13" spans="1:8">
      <c r="B13" t="s">
        <v>145</v>
      </c>
    </row>
    <row r="14" spans="1:8">
      <c r="B14" t="s">
        <v>146</v>
      </c>
    </row>
    <row r="15" spans="1:8">
      <c r="B15" t="s">
        <v>147</v>
      </c>
    </row>
    <row r="16" spans="1:8">
      <c r="B16" t="s">
        <v>148</v>
      </c>
    </row>
    <row r="17" spans="2:4">
      <c r="B17" t="s">
        <v>149</v>
      </c>
    </row>
    <row r="18" spans="2:4">
      <c r="B18" t="s">
        <v>150</v>
      </c>
    </row>
    <row r="19" spans="2:4">
      <c r="B19" t="s">
        <v>151</v>
      </c>
    </row>
    <row r="20" spans="2:4">
      <c r="B20" t="s">
        <v>152</v>
      </c>
    </row>
    <row r="21" spans="2:4">
      <c r="B21" t="s">
        <v>153</v>
      </c>
      <c r="C21" t="s">
        <v>193</v>
      </c>
      <c r="D21" t="s">
        <v>195</v>
      </c>
    </row>
    <row r="22" spans="2:4">
      <c r="B22" t="s">
        <v>154</v>
      </c>
    </row>
    <row r="23" spans="2:4">
      <c r="B23" t="s">
        <v>155</v>
      </c>
    </row>
    <row r="24" spans="2:4">
      <c r="B24" t="s">
        <v>156</v>
      </c>
    </row>
    <row r="25" spans="2:4">
      <c r="B25" t="s">
        <v>157</v>
      </c>
    </row>
    <row r="26" spans="2:4">
      <c r="B26" t="s">
        <v>158</v>
      </c>
    </row>
    <row r="27" spans="2:4">
      <c r="B27" t="s">
        <v>159</v>
      </c>
    </row>
    <row r="28" spans="2:4">
      <c r="B28" t="s">
        <v>160</v>
      </c>
    </row>
    <row r="29" spans="2:4">
      <c r="B29" t="s">
        <v>161</v>
      </c>
    </row>
    <row r="30" spans="2:4">
      <c r="B30" t="s">
        <v>162</v>
      </c>
    </row>
    <row r="31" spans="2:4">
      <c r="B31" t="s">
        <v>163</v>
      </c>
    </row>
    <row r="32" spans="2:4">
      <c r="B32" t="s">
        <v>164</v>
      </c>
    </row>
    <row r="33" spans="2:3">
      <c r="B33" t="s">
        <v>165</v>
      </c>
    </row>
    <row r="34" spans="2:3">
      <c r="B34" t="s">
        <v>166</v>
      </c>
    </row>
    <row r="35" spans="2:3">
      <c r="B35" t="s">
        <v>167</v>
      </c>
    </row>
    <row r="36" spans="2:3">
      <c r="B36" t="s">
        <v>168</v>
      </c>
    </row>
    <row r="37" spans="2:3">
      <c r="B37" t="s">
        <v>169</v>
      </c>
    </row>
    <row r="38" spans="2:3">
      <c r="B38" t="s">
        <v>170</v>
      </c>
    </row>
    <row r="39" spans="2:3">
      <c r="B39" t="s">
        <v>171</v>
      </c>
    </row>
    <row r="40" spans="2:3">
      <c r="B40" t="s">
        <v>172</v>
      </c>
      <c r="C40" t="s">
        <v>193</v>
      </c>
    </row>
    <row r="41" spans="2:3">
      <c r="B41" t="s">
        <v>173</v>
      </c>
    </row>
    <row r="42" spans="2:3">
      <c r="B42" t="s">
        <v>174</v>
      </c>
    </row>
    <row r="43" spans="2:3">
      <c r="B43" t="s">
        <v>175</v>
      </c>
    </row>
    <row r="44" spans="2:3">
      <c r="B44" t="s">
        <v>176</v>
      </c>
    </row>
    <row r="45" spans="2:3">
      <c r="B45" t="s">
        <v>177</v>
      </c>
    </row>
    <row r="46" spans="2:3">
      <c r="B46" t="s">
        <v>178</v>
      </c>
    </row>
    <row r="47" spans="2:3">
      <c r="B47" t="s">
        <v>179</v>
      </c>
    </row>
    <row r="48" spans="2:3">
      <c r="B48" t="s">
        <v>180</v>
      </c>
    </row>
    <row r="49" spans="2:2">
      <c r="B49" t="s">
        <v>181</v>
      </c>
    </row>
    <row r="50" spans="2:2">
      <c r="B50" t="s">
        <v>182</v>
      </c>
    </row>
    <row r="51" spans="2:2">
      <c r="B51" t="s">
        <v>183</v>
      </c>
    </row>
  </sheetData>
  <hyperlinks>
    <hyperlink ref="A1" location="main!A1" display="main" xr:uid="{ABD99F71-15C4-4DA1-961C-3FEE0348358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AB0C5-D19E-47C2-86A6-2517A5FC83F2}">
  <dimension ref="A1"/>
  <sheetViews>
    <sheetView workbookViewId="0"/>
  </sheetViews>
  <sheetFormatPr defaultRowHeight="14.5"/>
  <sheetData>
    <row r="1" spans="1:1">
      <c r="A1" s="1" t="s">
        <v>6</v>
      </c>
    </row>
  </sheetData>
  <hyperlinks>
    <hyperlink ref="A1" location="main!A1" display="main" xr:uid="{E93CB30D-1812-4DED-8196-8225AA02AD0A}"/>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model</vt:lpstr>
      <vt:lpstr>Litigation</vt:lpstr>
      <vt:lpstr>Seed</vt:lpstr>
      <vt:lpstr>CropProtection</vt:lpstr>
      <vt:lpstr>weedControl</vt:lpstr>
      <vt:lpstr>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2025-01-24T03:17:49Z</dcterms:modified>
</cp:coreProperties>
</file>