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429"/>
  <workbookPr/>
  <mc:AlternateContent xmlns:mc="http://schemas.openxmlformats.org/markup-compatibility/2006">
    <mc:Choice Requires="x15">
      <x15ac:absPath xmlns:x15ac="http://schemas.microsoft.com/office/spreadsheetml/2010/11/ac" url="C:\Users\corey\github\models\"/>
    </mc:Choice>
  </mc:AlternateContent>
  <xr:revisionPtr revIDLastSave="0" documentId="13_ncr:1_{93E43276-E7E1-4EE4-8B77-5645F9D4A60D}" xr6:coauthVersionLast="47" xr6:coauthVersionMax="47" xr10:uidLastSave="{00000000-0000-0000-0000-000000000000}"/>
  <bookViews>
    <workbookView xWindow="20560" yWindow="460" windowWidth="14810" windowHeight="20380" firstSheet="3" activeTab="6" xr2:uid="{00000000-000D-0000-FFFF-FFFF00000000}"/>
  </bookViews>
  <sheets>
    <sheet name="main" sheetId="1" r:id="rId1"/>
    <sheet name="model" sheetId="2" r:id="rId2"/>
    <sheet name="Litigation" sheetId="7" r:id="rId3"/>
    <sheet name="Seed" sheetId="3" r:id="rId4"/>
    <sheet name="CropProtection" sheetId="4" r:id="rId5"/>
    <sheet name="weedControl" sheetId="5" r:id="rId6"/>
    <sheet name="IP" sheetId="6"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15" i="2" l="1"/>
  <c r="B115" i="2"/>
  <c r="D115" i="2"/>
  <c r="E113" i="2"/>
  <c r="D113" i="2"/>
  <c r="C113" i="2"/>
  <c r="B113" i="2"/>
  <c r="N6" i="1" l="1"/>
  <c r="N5" i="1"/>
  <c r="C117" i="2"/>
  <c r="B117" i="2"/>
  <c r="E110" i="2"/>
  <c r="D110" i="2"/>
  <c r="C110" i="2"/>
  <c r="B110" i="2"/>
  <c r="C95" i="2"/>
  <c r="C101" i="2" s="1"/>
  <c r="B95" i="2"/>
  <c r="B101" i="2" s="1"/>
  <c r="E101" i="2"/>
  <c r="D101" i="2"/>
  <c r="B88" i="2" l="1"/>
  <c r="B89" i="2" s="1"/>
  <c r="C88" i="2"/>
  <c r="C89" i="2" s="1"/>
  <c r="E89" i="2"/>
  <c r="D88" i="2"/>
  <c r="D89" i="2" s="1"/>
  <c r="D91" i="2" s="1"/>
  <c r="D112" i="2" s="1"/>
  <c r="D117" i="2" s="1"/>
  <c r="E152" i="2"/>
  <c r="E154" i="2" s="1"/>
  <c r="C152" i="2"/>
  <c r="C154" i="2" s="1"/>
  <c r="B152" i="2"/>
  <c r="B154" i="2" s="1"/>
  <c r="E141" i="2"/>
  <c r="E146" i="2" s="1"/>
  <c r="C141" i="2"/>
  <c r="C146" i="2" s="1"/>
  <c r="B141" i="2"/>
  <c r="B146" i="2" s="1"/>
  <c r="E129" i="2"/>
  <c r="E134" i="2" s="1"/>
  <c r="C129" i="2"/>
  <c r="C134" i="2" s="1"/>
  <c r="B129" i="2"/>
  <c r="B134" i="2" s="1"/>
  <c r="E125" i="2"/>
  <c r="C125" i="2"/>
  <c r="B125" i="2"/>
  <c r="D152" i="2"/>
  <c r="D154" i="2" s="1"/>
  <c r="D141" i="2"/>
  <c r="D146" i="2" s="1"/>
  <c r="D129" i="2"/>
  <c r="D134" i="2" s="1"/>
  <c r="D125" i="2"/>
  <c r="E71" i="2"/>
  <c r="D71" i="2"/>
  <c r="C71" i="2"/>
  <c r="B71" i="2"/>
  <c r="E63" i="2"/>
  <c r="D63" i="2"/>
  <c r="C63" i="2"/>
  <c r="B63" i="2"/>
  <c r="D53" i="2"/>
  <c r="C53" i="2"/>
  <c r="E54" i="2"/>
  <c r="E56" i="2" s="1"/>
  <c r="C56" i="2"/>
  <c r="B56" i="2"/>
  <c r="D56" i="2"/>
  <c r="D41" i="2"/>
  <c r="C41" i="2"/>
  <c r="D40" i="2"/>
  <c r="C40" i="2"/>
  <c r="D25" i="2"/>
  <c r="C25" i="2"/>
  <c r="D24" i="2"/>
  <c r="C24" i="2"/>
  <c r="E52" i="2"/>
  <c r="E77" i="2" s="1"/>
  <c r="D52" i="2"/>
  <c r="D119" i="2" s="1"/>
  <c r="C52" i="2"/>
  <c r="C77" i="2" s="1"/>
  <c r="B52" i="2"/>
  <c r="B77" i="2" s="1"/>
  <c r="D5" i="2"/>
  <c r="C5" i="2"/>
  <c r="B5" i="2"/>
  <c r="N4" i="1"/>
  <c r="N7" i="1" s="1"/>
  <c r="D135" i="2" l="1"/>
  <c r="E135" i="2"/>
  <c r="E147" i="2" s="1"/>
  <c r="B135" i="2"/>
  <c r="B147" i="2" s="1"/>
  <c r="C135" i="2"/>
  <c r="E117" i="2"/>
  <c r="E91" i="2"/>
  <c r="E112" i="2" s="1"/>
  <c r="C91" i="2"/>
  <c r="C112" i="2" s="1"/>
  <c r="B91" i="2"/>
  <c r="B112" i="2" s="1"/>
  <c r="E64" i="2"/>
  <c r="E66" i="2" s="1"/>
  <c r="E68" i="2" s="1"/>
  <c r="E70" i="2" s="1"/>
  <c r="E72" i="2" s="1"/>
  <c r="E78" i="2" s="1"/>
  <c r="D77" i="2"/>
  <c r="D147" i="2"/>
  <c r="B64" i="2"/>
  <c r="B66" i="2" s="1"/>
  <c r="B68" i="2" s="1"/>
  <c r="B70" i="2" s="1"/>
  <c r="B72" i="2" s="1"/>
  <c r="B78" i="2" s="1"/>
  <c r="C147" i="2"/>
  <c r="B155" i="2"/>
  <c r="E155" i="2"/>
  <c r="C155" i="2"/>
  <c r="D155" i="2"/>
  <c r="D64" i="2"/>
  <c r="D66" i="2" s="1"/>
  <c r="D68" i="2" s="1"/>
  <c r="D70" i="2" s="1"/>
  <c r="C64" i="2"/>
  <c r="C66" i="2" s="1"/>
  <c r="C68" i="2" s="1"/>
  <c r="C70" i="2" s="1"/>
  <c r="C72" i="2" s="1"/>
  <c r="C78" i="2" s="1"/>
  <c r="E53" i="2"/>
  <c r="C12" i="2"/>
  <c r="D12" i="2"/>
  <c r="C13" i="2"/>
  <c r="D13" i="2"/>
  <c r="D75" i="2" l="1"/>
  <c r="D72" i="2"/>
  <c r="D78"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tc={78645751-A3DB-42EC-85EC-483A93FFA059}</author>
    <author>tc={375CBB10-88FA-4C95-9648-2D91B5F24642}</author>
    <author>tc={02882332-C43D-4BEF-8906-113891A429C3}</author>
    <author>tc={D1B4856E-EEDD-4FC9-8960-BC9C3D9A5207}</author>
    <author>tc={037E3C55-28FE-4865-BE0F-2C6C8F0BF827}</author>
    <author>tc={E09695EF-B9E4-4E00-ADD7-68048C7205B8}</author>
  </authors>
  <commentList>
    <comment ref="C15" authorId="0" shapeId="0" xr:uid="{78645751-A3DB-42EC-85EC-483A93FFA059}">
      <text>
        <t xml:space="preserve">[Threaded comment]
Your version of Excel allows you to read this threaded comment; however, any edits to it will get removed if the file is opened in a newer version of Excel. Learn more: https://go.microsoft.com/fwlink/?linkid=870924
Comment:
    Price gains were driven by the continued execution on the company's price for value strategy with strong execution across all regions in response to cost inflation, and recovery of higher input costs. </t>
      </text>
    </comment>
    <comment ref="D15" authorId="1" shapeId="0" xr:uid="{375CBB10-88FA-4C95-9648-2D91B5F24642}">
      <text>
        <t xml:space="preserve">[Threaded comment]
Your version of Excel allows you to read this threaded comment; however, any edits to it will get removed if the file is opened in a newer version of Excel. Learn more: https://go.microsoft.com/fwlink/?linkid=870924
Comment:
    Price gains were driven by continued execution on the company's price for value strategy, strong demand for new technology and strong execution in response to cost inflation led by EMEA, partially offset by challenging market dynamics in Latin America and North America </t>
      </text>
    </comment>
    <comment ref="C16" authorId="2" shapeId="0" xr:uid="{02882332-C43D-4BEF-8906-113891A429C3}">
      <text>
        <t xml:space="preserve">[Threaded comment]
Your version of Excel allows you to read this threaded comment; however, any edits to it will get removed if the file is opened in a newer version of Excel. Learn more: https://go.microsoft.com/fwlink/?linkid=870924
Comment:
    The increase in volume was driven by continued penetration of new products and gains in all regions, partially offset by reduced corn acres in North America and supply constraints in North America canola </t>
      </text>
    </comment>
    <comment ref="D16" authorId="3" shapeId="0" xr:uid="{D1B4856E-EEDD-4FC9-8960-BC9C3D9A5207}">
      <text>
        <t xml:space="preserve">[Threaded comment]
Your version of Excel allows you to read this threaded comment; however, any edits to it will get removed if the file is opened in a newer version of Excel. Learn more: https://go.microsoft.com/fwlink/?linkid=870924
Comment:
    Volume declines were driven by strategic product exits, crop protection channel inventory destocking, delayed farmer purchases, lower corn planted area in EMEA, reduced summer corn planted area and lower expected Safrinha corn planted area in Brazil, and the Russia Exit, partially offset by increased corn acres in North America. </t>
      </text>
    </comment>
    <comment ref="C18" authorId="4" shapeId="0" xr:uid="{037E3C55-28FE-4865-BE0F-2C6C8F0BF827}">
      <text>
        <t xml:space="preserve">[Threaded comment]
Your version of Excel allows you to read this threaded comment; however, any edits to it will get removed if the file is opened in a newer version of Excel. Learn more: https://go.microsoft.com/fwlink/?linkid=870924
Comment:
    The portfolio impact was driven by a divestiture in Asia Pacific. </t>
      </text>
    </comment>
    <comment ref="D18" authorId="5" shapeId="0" xr:uid="{E09695EF-B9E4-4E00-ADD7-68048C7205B8}">
      <text>
        <t xml:space="preserve">[Threaded comment]
Your version of Excel allows you to read this threaded comment; however, any edits to it will get removed if the file is opened in a newer version of Excel. Learn more: https://go.microsoft.com/fwlink/?linkid=870924
Comment:
    The portfolio and other impact was driven by the biologicals acquisitions and the sale of seeds already under production in Russia when the decision to exit the country was made and that the company was contractually required to purchase. </t>
      </text>
    </comment>
  </commentList>
</comments>
</file>

<file path=xl/sharedStrings.xml><?xml version="1.0" encoding="utf-8"?>
<sst xmlns="http://schemas.openxmlformats.org/spreadsheetml/2006/main" count="379" uniqueCount="360">
  <si>
    <t>P</t>
  </si>
  <si>
    <t>S/O</t>
  </si>
  <si>
    <t>MC</t>
  </si>
  <si>
    <t>Cash</t>
  </si>
  <si>
    <t>Debt</t>
  </si>
  <si>
    <t>EV</t>
  </si>
  <si>
    <t>main</t>
  </si>
  <si>
    <t>use for scripting</t>
  </si>
  <si>
    <t>Timeframe</t>
  </si>
  <si>
    <t>Q324</t>
  </si>
  <si>
    <t xml:space="preserve">June 1, 2019 - became an independent, separated from DuPont </t>
  </si>
  <si>
    <t>Segments</t>
  </si>
  <si>
    <t>History</t>
  </si>
  <si>
    <t>Seed</t>
  </si>
  <si>
    <t>Crop Protection</t>
  </si>
  <si>
    <t>The seed segment develops and supplies commercial seed combining superior germplasm with advanced traits to produce high yield potential for farmers around the world.</t>
  </si>
  <si>
    <t>The crop protection segment supplies products to protect crop yields against weeds, insects and disease, enabling farmers to achieve optimal results.</t>
  </si>
  <si>
    <t>Brands</t>
  </si>
  <si>
    <t>Pioneer seeds</t>
  </si>
  <si>
    <t>Brevant seeds</t>
  </si>
  <si>
    <t>Dairyland Seed</t>
  </si>
  <si>
    <t>Hoegemeyer hybrids</t>
  </si>
  <si>
    <t>Nutech seed</t>
  </si>
  <si>
    <t>Seed Consultants</t>
  </si>
  <si>
    <t>AgVenture brand</t>
  </si>
  <si>
    <t>Cordius, Licensing Division of Corteva Agriscience</t>
  </si>
  <si>
    <t>DUO hybrid corn</t>
  </si>
  <si>
    <t>NEXSEM corn</t>
  </si>
  <si>
    <t>Nord semillas</t>
  </si>
  <si>
    <t>PhytoGen cotton</t>
  </si>
  <si>
    <t>Pannar brand corn</t>
  </si>
  <si>
    <t>Traits</t>
  </si>
  <si>
    <t>ENLIST corn</t>
  </si>
  <si>
    <t>ENLIST E3 soybeans</t>
  </si>
  <si>
    <t>ENLIST cotton</t>
  </si>
  <si>
    <t>Enlist weed control system</t>
  </si>
  <si>
    <t>EXZACT Precision Technology</t>
  </si>
  <si>
    <t>Herculex Insect Protection</t>
  </si>
  <si>
    <t>Herculex XTRA Insect Protection</t>
  </si>
  <si>
    <t>Leptra insect protection technology offering protection against above ground pests</t>
  </si>
  <si>
    <t>PowerCore corn</t>
  </si>
  <si>
    <t>PowerCore Ultra corn</t>
  </si>
  <si>
    <t>PowerCore Enlist corn</t>
  </si>
  <si>
    <t>PowerCore Ultra Enlist corn</t>
  </si>
  <si>
    <t>POWERCORE trait technology family of products</t>
  </si>
  <si>
    <t>Optimum AcreMax family of products offering above and below ground insect protection</t>
  </si>
  <si>
    <t>REFUGE ADVANCED trait technology</t>
  </si>
  <si>
    <t>SMARTSTAX trait technology</t>
  </si>
  <si>
    <t>NEXERA canola trait</t>
  </si>
  <si>
    <t>Omega-9 Oils</t>
  </si>
  <si>
    <t>Pioneer brand Optimum AQUAmax products</t>
  </si>
  <si>
    <t>Pioneer brand A-Series soybeans</t>
  </si>
  <si>
    <t>Pioneer brand Plenish high oleic soybeans</t>
  </si>
  <si>
    <t>ExpressSun herbicide tolerant trait</t>
  </si>
  <si>
    <t>Pioneer Protector products for canola, sunflower and sorghum</t>
  </si>
  <si>
    <t>Pioneer MAXIMUS rapeseed hybrids</t>
  </si>
  <si>
    <t>Qrome corn</t>
  </si>
  <si>
    <t>Clearfield canola</t>
  </si>
  <si>
    <t>PROPOUND advanced canola meal</t>
  </si>
  <si>
    <t>Vorceed Enlist products</t>
  </si>
  <si>
    <t>Conkesta</t>
  </si>
  <si>
    <t>Conkesta E3 soybeans</t>
  </si>
  <si>
    <t>WideStrike Insect Protection</t>
  </si>
  <si>
    <t>WideStrike 3 Insect Protection</t>
  </si>
  <si>
    <t>Inzen trait</t>
  </si>
  <si>
    <t>BOLT technology</t>
  </si>
  <si>
    <t>STS herbicide tolerant trait</t>
  </si>
  <si>
    <t>MAXIMUS canola hybrids</t>
  </si>
  <si>
    <t>CottonBest program</t>
  </si>
  <si>
    <t>Brevant Protector products</t>
  </si>
  <si>
    <t>Optimum GLY herbicide tolerance trait</t>
  </si>
  <si>
    <t>Optimum AcreMax insect protection</t>
  </si>
  <si>
    <t>Optimum AcreMax Leptra insect protection</t>
  </si>
  <si>
    <t>Optimum AcreMax Xtra insect protection</t>
  </si>
  <si>
    <t>Optimum AcreMax XTreme insect protection</t>
  </si>
  <si>
    <t>Bovalta BMR products</t>
  </si>
  <si>
    <t>Optimum Intrasect insect protection</t>
  </si>
  <si>
    <t>Optimum Leptra insect protection</t>
  </si>
  <si>
    <t>Other</t>
  </si>
  <si>
    <t>LumiGEN seed treatments</t>
  </si>
  <si>
    <t>Lumisena</t>
  </si>
  <si>
    <t>Lumiverd</t>
  </si>
  <si>
    <t>Lumiscend</t>
  </si>
  <si>
    <t>Lumiscend Pro</t>
  </si>
  <si>
    <t>Lumisure</t>
  </si>
  <si>
    <t>Lumiflex</t>
  </si>
  <si>
    <t>Lumiante</t>
  </si>
  <si>
    <t>LumiTreo</t>
  </si>
  <si>
    <t>Dermacor X-100</t>
  </si>
  <si>
    <t>Vertisan ST</t>
  </si>
  <si>
    <t>Lumiderm</t>
  </si>
  <si>
    <t>Lumivia CPL</t>
  </si>
  <si>
    <t>Lumivia and Lumialza</t>
  </si>
  <si>
    <t>Insect and Nematode Management</t>
  </si>
  <si>
    <t>CLOSER</t>
  </si>
  <si>
    <t>DELEGATE</t>
  </si>
  <si>
    <t>INTREPID</t>
  </si>
  <si>
    <t>ISOCLAST</t>
  </si>
  <si>
    <t>EXALT</t>
  </si>
  <si>
    <t>PEXALON</t>
  </si>
  <si>
    <t>TRANSFORM</t>
  </si>
  <si>
    <t>VYDATE</t>
  </si>
  <si>
    <t>OPTIMUM</t>
  </si>
  <si>
    <t>Reklemel</t>
  </si>
  <si>
    <t>SALIBRO</t>
  </si>
  <si>
    <t>PYRAXALT</t>
  </si>
  <si>
    <t>QALCOVA</t>
  </si>
  <si>
    <t>JEMVELVA</t>
  </si>
  <si>
    <t>RADIANT</t>
  </si>
  <si>
    <t>SENTRICON</t>
  </si>
  <si>
    <t>ENTRUST SC</t>
  </si>
  <si>
    <t>GF-120</t>
  </si>
  <si>
    <t>TRACER</t>
  </si>
  <si>
    <t>Disease Management</t>
  </si>
  <si>
    <t>APROACH PRIMA</t>
  </si>
  <si>
    <t>VESSARYA</t>
  </si>
  <si>
    <t>APROACH</t>
  </si>
  <si>
    <t>APROACH POWER</t>
  </si>
  <si>
    <t>VIOVAN</t>
  </si>
  <si>
    <t>TALENDO</t>
  </si>
  <si>
    <t>VERBEN</t>
  </si>
  <si>
    <t>EQUATION PRO</t>
  </si>
  <si>
    <t>EQUATION CONTACT</t>
  </si>
  <si>
    <t>ZORVEC</t>
  </si>
  <si>
    <t>INATREQ</t>
  </si>
  <si>
    <t>CURZATE</t>
  </si>
  <si>
    <t>TANOS</t>
  </si>
  <si>
    <t>BIM MAX</t>
  </si>
  <si>
    <t>BEAM</t>
  </si>
  <si>
    <t>FONTELIS</t>
  </si>
  <si>
    <t>ACANTO</t>
  </si>
  <si>
    <t>GALILEO</t>
  </si>
  <si>
    <t>VERPIXO</t>
  </si>
  <si>
    <t>ZETIGO PRM</t>
  </si>
  <si>
    <t>Weed Control</t>
  </si>
  <si>
    <t>ARIGO</t>
  </si>
  <si>
    <t>ARYLEX</t>
  </si>
  <si>
    <t>ENLIST weed control system</t>
  </si>
  <si>
    <t>ENLIST ONE</t>
  </si>
  <si>
    <t>BROADWAY</t>
  </si>
  <si>
    <t>RINSKOR</t>
  </si>
  <si>
    <t>MUSTANG</t>
  </si>
  <si>
    <t>GALLANT</t>
  </si>
  <si>
    <t>VERDICT</t>
  </si>
  <si>
    <t>KERB</t>
  </si>
  <si>
    <t>PIXXARO</t>
  </si>
  <si>
    <t>QUELEX</t>
  </si>
  <si>
    <t>KORVETTO</t>
  </si>
  <si>
    <t>REXADE</t>
  </si>
  <si>
    <t>GALLERY</t>
  </si>
  <si>
    <t>SNAPSHOT</t>
  </si>
  <si>
    <t>GRANITE</t>
  </si>
  <si>
    <t>PINDAR GT</t>
  </si>
  <si>
    <t>VIPER</t>
  </si>
  <si>
    <t>BELKAR</t>
  </si>
  <si>
    <t>WIDEMATCH</t>
  </si>
  <si>
    <t>PERFECTMATCH</t>
  </si>
  <si>
    <t>CLINCHER</t>
  </si>
  <si>
    <t>GARLON</t>
  </si>
  <si>
    <t>TORDON</t>
  </si>
  <si>
    <t>REMEDY</t>
  </si>
  <si>
    <t>PASTAR</t>
  </si>
  <si>
    <t>SONIC</t>
  </si>
  <si>
    <t>TEXARO</t>
  </si>
  <si>
    <t>KEYSTONE</t>
  </si>
  <si>
    <t>PACTO</t>
  </si>
  <si>
    <t>LIGATE</t>
  </si>
  <si>
    <t>DIMENSION</t>
  </si>
  <si>
    <t>TOPSHOT</t>
  </si>
  <si>
    <t>RICER</t>
  </si>
  <si>
    <t>LOYANT</t>
  </si>
  <si>
    <t>ROYANT</t>
  </si>
  <si>
    <t>JAGUAR</t>
  </si>
  <si>
    <t>AGIXA</t>
  </si>
  <si>
    <t>NOVIXID</t>
  </si>
  <si>
    <t>NOVLECT</t>
  </si>
  <si>
    <t>REALM Q</t>
  </si>
  <si>
    <t>LONTREL</t>
  </si>
  <si>
    <t>GRAZON</t>
  </si>
  <si>
    <t>PAXEO</t>
  </si>
  <si>
    <t>RESICORE</t>
  </si>
  <si>
    <t>SPIDER</t>
  </si>
  <si>
    <t>STARANE</t>
  </si>
  <si>
    <t>SURESTART</t>
  </si>
  <si>
    <t>Nitrogren Management</t>
  </si>
  <si>
    <t>INSTINCT</t>
  </si>
  <si>
    <t>N-SERVE Nitrogen Stabilizer</t>
  </si>
  <si>
    <t>LANDVisor</t>
  </si>
  <si>
    <t>Name</t>
  </si>
  <si>
    <t>Active Ingredients</t>
  </si>
  <si>
    <t>Application</t>
  </si>
  <si>
    <t>Usage</t>
  </si>
  <si>
    <t>Market</t>
  </si>
  <si>
    <t>Spain</t>
  </si>
  <si>
    <t>Crops</t>
  </si>
  <si>
    <t>Corn</t>
  </si>
  <si>
    <t>Competitors</t>
  </si>
  <si>
    <t>BASF</t>
  </si>
  <si>
    <t>Bayer</t>
  </si>
  <si>
    <t>FMC</t>
  </si>
  <si>
    <t>Syngenta</t>
  </si>
  <si>
    <t>ChemChina</t>
  </si>
  <si>
    <t>Companies trading in generic crop protection chemicals and regional seed companies</t>
  </si>
  <si>
    <t>Risk Factors</t>
  </si>
  <si>
    <t>Regulatory approval of seed and crop protection products | restricts ability to sell in a market</t>
  </si>
  <si>
    <t>Successful development and commercialization of Corteva's pipeline products necessary for growth.</t>
  </si>
  <si>
    <t>Public understanding and acceptance or perceived acceptance of Corteva biotechnology and other products and tech.</t>
  </si>
  <si>
    <t>Affects planting approval, regulatory requirements and customer purchase decisions.</t>
  </si>
  <si>
    <t>Changes in agricultural and related policies of governments and international organizations may prove unfavorable</t>
  </si>
  <si>
    <t>The costs of complying with evolving regulatory requirements could negatively impact Corteva’s business, results of operations and financial condition.</t>
  </si>
  <si>
    <t>Climate change and unpredictable seasonal and weather factors could impact Corteva’s sales and earnings</t>
  </si>
  <si>
    <t>Corteva’s business is subject to various competition and antitrust, rules and regulations around the world.</t>
  </si>
  <si>
    <t>As the size of its business grows, scrutiny of its business by legislators and regulators in these areas may intensify.</t>
  </si>
  <si>
    <t>Corteva participates in an industry that is highly competitive and has undergone consolidation, which could increase competitive pressures.</t>
  </si>
  <si>
    <t>Sales to its customers may be adversely affected should a company successfully establish an intermediary platform for the sale of Corteva’s products.</t>
  </si>
  <si>
    <t>Companies that position itself between Corteva and its customers.</t>
  </si>
  <si>
    <t>Operational Risks</t>
  </si>
  <si>
    <t>Dependent on its relationships or contracts with third parties with respect to certain of its raw materials or licenses and
commercialization.</t>
  </si>
  <si>
    <t>Volatility in Corteva’s input costs, which include raw materials and production costs, could have a significant impact on Corteva’s business.</t>
  </si>
  <si>
    <t>Disruptions in the global economy caused by
geopolitical and military conflicts.</t>
  </si>
  <si>
    <t>Could be adversely affected by environmental, litigation and other commitments and contingencies.</t>
  </si>
  <si>
    <t>Operations outside the United States are subject to risks and restrictions.</t>
  </si>
  <si>
    <t>Failure to effectively manage acquisitions, divestitures, alliances, restructurings, cost savings initiatives and other portfolio actions.</t>
  </si>
  <si>
    <t>Adversely affected by industrial espionage and other disruptions to its supply chain, information technology or network systems.</t>
  </si>
  <si>
    <t>Corteva’s customers may be unable to pay their debts to Corteva, which could adversely affect Corteva’s results.</t>
  </si>
  <si>
    <t>Liquidity, business, results of operations and financial condition could be impaired if it is unable to raise capital through the capital markets or short-term debt borrowings.</t>
  </si>
  <si>
    <t>Increases in pension and other post-employment benefit plan funding obligations may adversely affect Corteva’s results of operations, liquidity or financial condition</t>
  </si>
  <si>
    <t>Sentiment towards climate change and other environmental, social and governance matters could adversely affect our stock price, results of operations, and access to capital.</t>
  </si>
  <si>
    <t>Global or regional health pandemics or epidemics could negatively impact the company.</t>
  </si>
  <si>
    <t>IP Risks</t>
  </si>
  <si>
    <t>Enforcing Corteva’s intellectual property rights, or defending against intellectual property claims asserted by others, could materially affect Corteva’s business, results of operations and financial condition.</t>
  </si>
  <si>
    <t>Corteva’s business may be adversely affected by the availability of counterfeit products.</t>
  </si>
  <si>
    <t xml:space="preserve">Restrictions under the intellectual property cross-license agreements limit Corteva’s ability to develop and commercialize certain products and services and/or prosecute, maintain and enforce certain intellectual property. </t>
  </si>
  <si>
    <t>Properties</t>
  </si>
  <si>
    <t>Litigation</t>
  </si>
  <si>
    <t>North America</t>
  </si>
  <si>
    <t>EMEA</t>
  </si>
  <si>
    <t>Latin America</t>
  </si>
  <si>
    <t>Asia Pacific</t>
  </si>
  <si>
    <t>Worldwide Sales</t>
  </si>
  <si>
    <t>Amount</t>
  </si>
  <si>
    <t>Percent</t>
  </si>
  <si>
    <t xml:space="preserve">Due To: </t>
  </si>
  <si>
    <t>Price and Product Mix</t>
  </si>
  <si>
    <t>Volume</t>
  </si>
  <si>
    <t>Currency</t>
  </si>
  <si>
    <t>Portfolio/Other</t>
  </si>
  <si>
    <t>COGS</t>
  </si>
  <si>
    <t>R&amp;D</t>
  </si>
  <si>
    <t>Interest Expense</t>
  </si>
  <si>
    <t>Worldwide Sales Change YoY</t>
  </si>
  <si>
    <t>Seed Sales</t>
  </si>
  <si>
    <t>Seed operating EBITDA</t>
  </si>
  <si>
    <t>Corn YoY Percentage Change</t>
  </si>
  <si>
    <t>Soybean YoY Percentage Change</t>
  </si>
  <si>
    <t>Crop Protection Sales</t>
  </si>
  <si>
    <t>Crop Protection EBITDA</t>
  </si>
  <si>
    <t>Herbicides YoY Percentage Change</t>
  </si>
  <si>
    <t>Insecticides YoY Percentage Change</t>
  </si>
  <si>
    <t>Worldwide Seed Sales Change YoY</t>
  </si>
  <si>
    <t>Corn Change YoY</t>
  </si>
  <si>
    <t>Soybean Change YoY</t>
  </si>
  <si>
    <t>Other oilseeds Change YoY</t>
  </si>
  <si>
    <t>Other oilseeds Percentage Change YoY</t>
  </si>
  <si>
    <t>Other seed Change YoY</t>
  </si>
  <si>
    <t>Other seed Percentage Change YoY</t>
  </si>
  <si>
    <t>Herbicides Change YoY</t>
  </si>
  <si>
    <t>Insecticides Change YoY</t>
  </si>
  <si>
    <t>Fungicides Change YoY</t>
  </si>
  <si>
    <t>Fungicides Percentage Change YoY</t>
  </si>
  <si>
    <t>Other Crop Protection Change YoY</t>
  </si>
  <si>
    <t>Other Crop Prot. Percentage Change YoY</t>
  </si>
  <si>
    <t>Intellectual Property</t>
  </si>
  <si>
    <t>Gross Profit</t>
  </si>
  <si>
    <t>Net Sales</t>
  </si>
  <si>
    <t>Sales Change YoY</t>
  </si>
  <si>
    <t>SGA</t>
  </si>
  <si>
    <t>Amortization of intangibles</t>
  </si>
  <si>
    <t>Restructuring and asset related charges</t>
  </si>
  <si>
    <t>Total Expense</t>
  </si>
  <si>
    <t>Income from continued operations</t>
  </si>
  <si>
    <r>
      <t xml:space="preserve">Other </t>
    </r>
    <r>
      <rPr>
        <i/>
        <u/>
        <sz val="11"/>
        <color theme="1"/>
        <rFont val="Calibri"/>
        <family val="2"/>
        <scheme val="minor"/>
      </rPr>
      <t>income</t>
    </r>
  </si>
  <si>
    <t>Income tax provision</t>
  </si>
  <si>
    <t>Pretax Income from continued operations</t>
  </si>
  <si>
    <t>Income from discontinued operations</t>
  </si>
  <si>
    <t>Net income</t>
  </si>
  <si>
    <t>Net income attributable to Corteva</t>
  </si>
  <si>
    <t>Amortization adjustment</t>
  </si>
  <si>
    <t>Model NI</t>
  </si>
  <si>
    <t>Net income noncontrolling interests</t>
  </si>
  <si>
    <t>Common Stock</t>
  </si>
  <si>
    <t>EPS</t>
  </si>
  <si>
    <t>Reported NI</t>
  </si>
  <si>
    <t>D&amp;A</t>
  </si>
  <si>
    <t>Def income tax</t>
  </si>
  <si>
    <t>Net gain on sale of property</t>
  </si>
  <si>
    <t>Restructuring and asset related changes</t>
  </si>
  <si>
    <t>WC</t>
  </si>
  <si>
    <t>Pension</t>
  </si>
  <si>
    <t>Net periodic pension costs</t>
  </si>
  <si>
    <t>CFFO</t>
  </si>
  <si>
    <t>Capex</t>
  </si>
  <si>
    <t>Sales of property</t>
  </si>
  <si>
    <t>Acquisitions</t>
  </si>
  <si>
    <t>Investment/loans to nonconsolidated affiliates</t>
  </si>
  <si>
    <t>Purchases of investments</t>
  </si>
  <si>
    <t>Proceeds from sale of investments</t>
  </si>
  <si>
    <t>Proceeds from settlement of net investment hedge</t>
  </si>
  <si>
    <t>Other Investing</t>
  </si>
  <si>
    <t>CFFI</t>
  </si>
  <si>
    <t>Borrowing Change</t>
  </si>
  <si>
    <t>Debt proceeds</t>
  </si>
  <si>
    <t>debt payment</t>
  </si>
  <si>
    <t>Repurchase common stock</t>
  </si>
  <si>
    <t>Proceeds from exercise of stock options</t>
  </si>
  <si>
    <t>Dividends paid to stockholders</t>
  </si>
  <si>
    <t>CFFF</t>
  </si>
  <si>
    <t>Effect of exchange rates</t>
  </si>
  <si>
    <t>Beginning cash</t>
  </si>
  <si>
    <t>Ending Cash</t>
  </si>
  <si>
    <t>CFFO - discontinued</t>
  </si>
  <si>
    <t>CFFO - continued</t>
  </si>
  <si>
    <t>FCF</t>
  </si>
  <si>
    <t>Increase in cash w/ exch rates</t>
  </si>
  <si>
    <t>Marketable securities</t>
  </si>
  <si>
    <t>AR</t>
  </si>
  <si>
    <t>Inventories</t>
  </si>
  <si>
    <t>Total Current Assets</t>
  </si>
  <si>
    <t>Investment in nonconsolidated affiliates</t>
  </si>
  <si>
    <t>PPE</t>
  </si>
  <si>
    <t>Depreciation</t>
  </si>
  <si>
    <t>Net PPE</t>
  </si>
  <si>
    <t>Goodwill</t>
  </si>
  <si>
    <t>Other intangible assets</t>
  </si>
  <si>
    <t>Other assets</t>
  </si>
  <si>
    <t>Total Assets</t>
  </si>
  <si>
    <t>Short-term borrowings</t>
  </si>
  <si>
    <t>AP</t>
  </si>
  <si>
    <t>Income taxes</t>
  </si>
  <si>
    <t>Def Revenue</t>
  </si>
  <si>
    <t>Accrued and other curr liabs</t>
  </si>
  <si>
    <t>Total Current Liabilities</t>
  </si>
  <si>
    <t>LT Debt</t>
  </si>
  <si>
    <t>Def income tax liabilities</t>
  </si>
  <si>
    <t>Def income assets</t>
  </si>
  <si>
    <t>Pension and other post-employment benefits</t>
  </si>
  <si>
    <t>Other non-current liabs</t>
  </si>
  <si>
    <t>Total Liabilities</t>
  </si>
  <si>
    <t>Total Noncurrent Liabilities</t>
  </si>
  <si>
    <t>LT Assets</t>
  </si>
  <si>
    <t>Common stock</t>
  </si>
  <si>
    <t>Additional paid-in capital</t>
  </si>
  <si>
    <t>Retained earnings</t>
  </si>
  <si>
    <t>Accum other comprehensive income</t>
  </si>
  <si>
    <t>Total Corteva stockholders equity</t>
  </si>
  <si>
    <t>Noncontrolling interest</t>
  </si>
  <si>
    <t>Total Equity</t>
  </si>
  <si>
    <t>L+E</t>
  </si>
  <si>
    <t>Adjust FCF</t>
  </si>
  <si>
    <t>Risks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</si>
</sst>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9">
    <font>
      <sz val="11"/>
      <color theme="1"/>
      <name val="Calibri"/>
      <family val="2"/>
      <scheme val="minor"/>
    </font>
    <font>
      <b/>
      <sz val="11"/>
      <color theme="1"/>
      <name val="Calibri"/>
      <family val="2"/>
      <scheme val="minor"/>
    </font>
    <font>
      <u/>
      <sz val="11"/>
      <color theme="10"/>
      <name val="Calibri"/>
      <family val="2"/>
      <scheme val="minor"/>
    </font>
    <font>
      <sz val="11"/>
      <name val="Calibri"/>
      <family val="2"/>
      <scheme val="minor"/>
    </font>
    <font>
      <b/>
      <sz val="11"/>
      <name val="Calibri"/>
      <family val="2"/>
      <scheme val="minor"/>
    </font>
    <font>
      <b/>
      <u/>
      <sz val="11"/>
      <color theme="1"/>
      <name val="Calibri"/>
      <family val="2"/>
      <scheme val="minor"/>
    </font>
    <font>
      <sz val="10"/>
      <color theme="1"/>
      <name val="Arial Unicode MS"/>
    </font>
    <font>
      <i/>
      <sz val="11"/>
      <color theme="1"/>
      <name val="Calibri"/>
      <family val="2"/>
      <scheme val="minor"/>
    </font>
    <font>
      <i/>
      <u/>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19">
    <xf numFmtId="0" fontId="0" fillId="0" borderId="0" xfId="0"/>
    <xf numFmtId="0" fontId="2" fillId="0" borderId="0" xfId="1"/>
    <xf numFmtId="0" fontId="3" fillId="0" borderId="0" xfId="0" applyFont="1"/>
    <xf numFmtId="0" fontId="1" fillId="0" borderId="0" xfId="0" applyFont="1"/>
    <xf numFmtId="0" fontId="4" fillId="0" borderId="0" xfId="0" applyFont="1"/>
    <xf numFmtId="0" fontId="5" fillId="0" borderId="0" xfId="0" applyFont="1"/>
    <xf numFmtId="0" fontId="6" fillId="0" borderId="0" xfId="0" applyFont="1" applyAlignment="1">
      <alignment vertical="center"/>
    </xf>
    <xf numFmtId="0" fontId="2" fillId="0" borderId="0" xfId="1" applyAlignment="1"/>
    <xf numFmtId="0" fontId="0" fillId="0" borderId="0" xfId="0" applyAlignment="1">
      <alignment vertical="top"/>
    </xf>
    <xf numFmtId="14" fontId="0" fillId="0" borderId="0" xfId="0" applyNumberFormat="1"/>
    <xf numFmtId="3" fontId="0" fillId="0" borderId="0" xfId="0" applyNumberFormat="1"/>
    <xf numFmtId="164" fontId="0" fillId="0" borderId="0" xfId="0" applyNumberFormat="1"/>
    <xf numFmtId="3" fontId="1" fillId="0" borderId="0" xfId="0" applyNumberFormat="1" applyFont="1"/>
    <xf numFmtId="165" fontId="1" fillId="0" borderId="0" xfId="0" applyNumberFormat="1" applyFont="1"/>
    <xf numFmtId="165" fontId="0" fillId="0" borderId="0" xfId="0" applyNumberFormat="1"/>
    <xf numFmtId="9" fontId="0" fillId="0" borderId="0" xfId="0" applyNumberFormat="1"/>
    <xf numFmtId="10" fontId="1" fillId="0" borderId="0" xfId="0" applyNumberFormat="1" applyFont="1"/>
    <xf numFmtId="0" fontId="7" fillId="0" borderId="0" xfId="0" applyFont="1"/>
    <xf numFmtId="4" fontId="1" fillId="0" borderId="0" xfId="0" applyNumberFormat="1"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image" Target="../media/image7.png"/><Relationship Id="rId1" Type="http://schemas.openxmlformats.org/officeDocument/2006/relationships/image" Target="../media/image6.png"/></Relationships>
</file>

<file path=xl/drawings/_rels/drawing6.xml.rels><?xml version="1.0" encoding="UTF-8" standalone="yes"?>
<Relationships xmlns="http://schemas.openxmlformats.org/package/2006/relationships"><Relationship Id="rId2" Type="http://schemas.openxmlformats.org/officeDocument/2006/relationships/image" Target="../media/image10.png"/><Relationship Id="rId1"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29</xdr:row>
      <xdr:rowOff>0</xdr:rowOff>
    </xdr:from>
    <xdr:to>
      <xdr:col>8</xdr:col>
      <xdr:colOff>12847</xdr:colOff>
      <xdr:row>37</xdr:row>
      <xdr:rowOff>99786</xdr:rowOff>
    </xdr:to>
    <xdr:pic>
      <xdr:nvPicPr>
        <xdr:cNvPr id="2" name="Picture 1">
          <a:extLst>
            <a:ext uri="{FF2B5EF4-FFF2-40B4-BE49-F238E27FC236}">
              <a16:creationId xmlns:a16="http://schemas.microsoft.com/office/drawing/2014/main" id="{B9EF0817-C48A-0AB0-D996-8C720EDCDAD5}"/>
            </a:ext>
          </a:extLst>
        </xdr:cNvPr>
        <xdr:cNvPicPr>
          <a:picLocks noChangeAspect="1"/>
        </xdr:cNvPicPr>
      </xdr:nvPicPr>
      <xdr:blipFill>
        <a:blip xmlns:r="http://schemas.openxmlformats.org/officeDocument/2006/relationships" r:embed="rId1"/>
        <a:stretch>
          <a:fillRect/>
        </a:stretch>
      </xdr:blipFill>
      <xdr:spPr>
        <a:xfrm>
          <a:off x="607786" y="3447143"/>
          <a:ext cx="4267347" cy="155121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501650</xdr:colOff>
      <xdr:row>0</xdr:row>
      <xdr:rowOff>63500</xdr:rowOff>
    </xdr:from>
    <xdr:to>
      <xdr:col>4</xdr:col>
      <xdr:colOff>6350</xdr:colOff>
      <xdr:row>155</xdr:row>
      <xdr:rowOff>114300</xdr:rowOff>
    </xdr:to>
    <xdr:cxnSp macro="">
      <xdr:nvCxnSpPr>
        <xdr:cNvPr id="3" name="Straight Connector 2">
          <a:extLst>
            <a:ext uri="{FF2B5EF4-FFF2-40B4-BE49-F238E27FC236}">
              <a16:creationId xmlns:a16="http://schemas.microsoft.com/office/drawing/2014/main" id="{798CE17C-5C00-6A48-C3E1-FB7E73D908C1}"/>
            </a:ext>
          </a:extLst>
        </xdr:cNvPr>
        <xdr:cNvCxnSpPr/>
      </xdr:nvCxnSpPr>
      <xdr:spPr>
        <a:xfrm flipH="1">
          <a:off x="3968750" y="63500"/>
          <a:ext cx="12700" cy="262001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15</xdr:col>
      <xdr:colOff>425910</xdr:colOff>
      <xdr:row>33</xdr:row>
      <xdr:rowOff>108258</xdr:rowOff>
    </xdr:to>
    <xdr:pic>
      <xdr:nvPicPr>
        <xdr:cNvPr id="2" name="Picture 1">
          <a:extLst>
            <a:ext uri="{FF2B5EF4-FFF2-40B4-BE49-F238E27FC236}">
              <a16:creationId xmlns:a16="http://schemas.microsoft.com/office/drawing/2014/main" id="{95C43E72-5562-70B3-B76A-03F875BD045B}"/>
            </a:ext>
          </a:extLst>
        </xdr:cNvPr>
        <xdr:cNvPicPr>
          <a:picLocks noChangeAspect="1"/>
        </xdr:cNvPicPr>
      </xdr:nvPicPr>
      <xdr:blipFill>
        <a:blip xmlns:r="http://schemas.openxmlformats.org/officeDocument/2006/relationships" r:embed="rId1"/>
        <a:stretch>
          <a:fillRect/>
        </a:stretch>
      </xdr:blipFill>
      <xdr:spPr>
        <a:xfrm>
          <a:off x="609600" y="184150"/>
          <a:ext cx="8960310" cy="6001058"/>
        </a:xfrm>
        <a:prstGeom prst="rect">
          <a:avLst/>
        </a:prstGeom>
      </xdr:spPr>
    </xdr:pic>
    <xdr:clientData/>
  </xdr:twoCellAnchor>
  <xdr:twoCellAnchor editAs="oneCell">
    <xdr:from>
      <xdr:col>1</xdr:col>
      <xdr:colOff>0</xdr:colOff>
      <xdr:row>34</xdr:row>
      <xdr:rowOff>0</xdr:rowOff>
    </xdr:from>
    <xdr:to>
      <xdr:col>14</xdr:col>
      <xdr:colOff>502083</xdr:colOff>
      <xdr:row>63</xdr:row>
      <xdr:rowOff>146332</xdr:rowOff>
    </xdr:to>
    <xdr:pic>
      <xdr:nvPicPr>
        <xdr:cNvPr id="3" name="Picture 2">
          <a:extLst>
            <a:ext uri="{FF2B5EF4-FFF2-40B4-BE49-F238E27FC236}">
              <a16:creationId xmlns:a16="http://schemas.microsoft.com/office/drawing/2014/main" id="{AEDAEBE6-5082-E5AE-F464-680EF7324B1E}"/>
            </a:ext>
          </a:extLst>
        </xdr:cNvPr>
        <xdr:cNvPicPr>
          <a:picLocks noChangeAspect="1"/>
        </xdr:cNvPicPr>
      </xdr:nvPicPr>
      <xdr:blipFill>
        <a:blip xmlns:r="http://schemas.openxmlformats.org/officeDocument/2006/relationships" r:embed="rId2"/>
        <a:stretch>
          <a:fillRect/>
        </a:stretch>
      </xdr:blipFill>
      <xdr:spPr>
        <a:xfrm>
          <a:off x="609600" y="6261100"/>
          <a:ext cx="8426883" cy="5486682"/>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0</xdr:colOff>
      <xdr:row>4</xdr:row>
      <xdr:rowOff>0</xdr:rowOff>
    </xdr:from>
    <xdr:to>
      <xdr:col>12</xdr:col>
      <xdr:colOff>521071</xdr:colOff>
      <xdr:row>21</xdr:row>
      <xdr:rowOff>127167</xdr:rowOff>
    </xdr:to>
    <xdr:pic>
      <xdr:nvPicPr>
        <xdr:cNvPr id="3" name="Picture 2">
          <a:extLst>
            <a:ext uri="{FF2B5EF4-FFF2-40B4-BE49-F238E27FC236}">
              <a16:creationId xmlns:a16="http://schemas.microsoft.com/office/drawing/2014/main" id="{3916BC24-B572-1072-3973-AE52B3454100}"/>
            </a:ext>
          </a:extLst>
        </xdr:cNvPr>
        <xdr:cNvPicPr>
          <a:picLocks noChangeAspect="1"/>
        </xdr:cNvPicPr>
      </xdr:nvPicPr>
      <xdr:blipFill>
        <a:blip xmlns:r="http://schemas.openxmlformats.org/officeDocument/2006/relationships" r:embed="rId1"/>
        <a:stretch>
          <a:fillRect/>
        </a:stretch>
      </xdr:blipFill>
      <xdr:spPr>
        <a:xfrm>
          <a:off x="609600" y="552450"/>
          <a:ext cx="7226671" cy="3257717"/>
        </a:xfrm>
        <a:prstGeom prst="rect">
          <a:avLst/>
        </a:prstGeom>
      </xdr:spPr>
    </xdr:pic>
    <xdr:clientData/>
  </xdr:twoCellAnchor>
  <xdr:twoCellAnchor editAs="oneCell">
    <xdr:from>
      <xdr:col>14</xdr:col>
      <xdr:colOff>0</xdr:colOff>
      <xdr:row>4</xdr:row>
      <xdr:rowOff>0</xdr:rowOff>
    </xdr:from>
    <xdr:to>
      <xdr:col>25</xdr:col>
      <xdr:colOff>552823</xdr:colOff>
      <xdr:row>30</xdr:row>
      <xdr:rowOff>152654</xdr:rowOff>
    </xdr:to>
    <xdr:pic>
      <xdr:nvPicPr>
        <xdr:cNvPr id="4" name="Picture 3">
          <a:extLst>
            <a:ext uri="{FF2B5EF4-FFF2-40B4-BE49-F238E27FC236}">
              <a16:creationId xmlns:a16="http://schemas.microsoft.com/office/drawing/2014/main" id="{0E54968C-4CE6-423E-43C2-A949530AF05E}"/>
            </a:ext>
          </a:extLst>
        </xdr:cNvPr>
        <xdr:cNvPicPr>
          <a:picLocks noChangeAspect="1"/>
        </xdr:cNvPicPr>
      </xdr:nvPicPr>
      <xdr:blipFill>
        <a:blip xmlns:r="http://schemas.openxmlformats.org/officeDocument/2006/relationships" r:embed="rId2"/>
        <a:stretch>
          <a:fillRect/>
        </a:stretch>
      </xdr:blipFill>
      <xdr:spPr>
        <a:xfrm>
          <a:off x="8534400" y="552450"/>
          <a:ext cx="7258423" cy="4940554"/>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0</xdr:colOff>
      <xdr:row>3</xdr:row>
      <xdr:rowOff>0</xdr:rowOff>
    </xdr:from>
    <xdr:to>
      <xdr:col>12</xdr:col>
      <xdr:colOff>521071</xdr:colOff>
      <xdr:row>7</xdr:row>
      <xdr:rowOff>69891</xdr:rowOff>
    </xdr:to>
    <xdr:pic>
      <xdr:nvPicPr>
        <xdr:cNvPr id="2" name="Picture 1">
          <a:extLst>
            <a:ext uri="{FF2B5EF4-FFF2-40B4-BE49-F238E27FC236}">
              <a16:creationId xmlns:a16="http://schemas.microsoft.com/office/drawing/2014/main" id="{AA502587-3632-8E23-565D-4CFE06FB4198}"/>
            </a:ext>
          </a:extLst>
        </xdr:cNvPr>
        <xdr:cNvPicPr>
          <a:picLocks noChangeAspect="1"/>
        </xdr:cNvPicPr>
      </xdr:nvPicPr>
      <xdr:blipFill>
        <a:blip xmlns:r="http://schemas.openxmlformats.org/officeDocument/2006/relationships" r:embed="rId1"/>
        <a:stretch>
          <a:fillRect/>
        </a:stretch>
      </xdr:blipFill>
      <xdr:spPr>
        <a:xfrm>
          <a:off x="609600" y="552450"/>
          <a:ext cx="7226671" cy="806491"/>
        </a:xfrm>
        <a:prstGeom prst="rect">
          <a:avLst/>
        </a:prstGeom>
      </xdr:spPr>
    </xdr:pic>
    <xdr:clientData/>
  </xdr:twoCellAnchor>
  <xdr:twoCellAnchor editAs="oneCell">
    <xdr:from>
      <xdr:col>1</xdr:col>
      <xdr:colOff>0</xdr:colOff>
      <xdr:row>8</xdr:row>
      <xdr:rowOff>0</xdr:rowOff>
    </xdr:from>
    <xdr:to>
      <xdr:col>12</xdr:col>
      <xdr:colOff>552823</xdr:colOff>
      <xdr:row>20</xdr:row>
      <xdr:rowOff>38100</xdr:rowOff>
    </xdr:to>
    <xdr:pic>
      <xdr:nvPicPr>
        <xdr:cNvPr id="3" name="Picture 2">
          <a:extLst>
            <a:ext uri="{FF2B5EF4-FFF2-40B4-BE49-F238E27FC236}">
              <a16:creationId xmlns:a16="http://schemas.microsoft.com/office/drawing/2014/main" id="{8486E1DC-A4D8-DE52-962D-01704DDF95F0}"/>
            </a:ext>
          </a:extLst>
        </xdr:cNvPr>
        <xdr:cNvPicPr>
          <a:picLocks noChangeAspect="1"/>
        </xdr:cNvPicPr>
      </xdr:nvPicPr>
      <xdr:blipFill rotWithShape="1">
        <a:blip xmlns:r="http://schemas.openxmlformats.org/officeDocument/2006/relationships" r:embed="rId2"/>
        <a:srcRect b="65599"/>
        <a:stretch/>
      </xdr:blipFill>
      <xdr:spPr>
        <a:xfrm>
          <a:off x="609600" y="1473200"/>
          <a:ext cx="7258423" cy="2247900"/>
        </a:xfrm>
        <a:prstGeom prst="rect">
          <a:avLst/>
        </a:prstGeom>
      </xdr:spPr>
    </xdr:pic>
    <xdr:clientData/>
  </xdr:twoCellAnchor>
  <xdr:twoCellAnchor editAs="oneCell">
    <xdr:from>
      <xdr:col>1</xdr:col>
      <xdr:colOff>0</xdr:colOff>
      <xdr:row>21</xdr:row>
      <xdr:rowOff>0</xdr:rowOff>
    </xdr:from>
    <xdr:to>
      <xdr:col>12</xdr:col>
      <xdr:colOff>552823</xdr:colOff>
      <xdr:row>28</xdr:row>
      <xdr:rowOff>19386</xdr:rowOff>
    </xdr:to>
    <xdr:pic>
      <xdr:nvPicPr>
        <xdr:cNvPr id="5" name="Picture 4">
          <a:extLst>
            <a:ext uri="{FF2B5EF4-FFF2-40B4-BE49-F238E27FC236}">
              <a16:creationId xmlns:a16="http://schemas.microsoft.com/office/drawing/2014/main" id="{FD989177-D631-4C5A-AA76-803E77C5D9D9}"/>
            </a:ext>
          </a:extLst>
        </xdr:cNvPr>
        <xdr:cNvPicPr>
          <a:picLocks noChangeAspect="1"/>
        </xdr:cNvPicPr>
      </xdr:nvPicPr>
      <xdr:blipFill rotWithShape="1">
        <a:blip xmlns:r="http://schemas.openxmlformats.org/officeDocument/2006/relationships" r:embed="rId2"/>
        <a:srcRect t="79976"/>
        <a:stretch/>
      </xdr:blipFill>
      <xdr:spPr>
        <a:xfrm>
          <a:off x="609600" y="3867150"/>
          <a:ext cx="7258423" cy="1308436"/>
        </a:xfrm>
        <a:prstGeom prst="rect">
          <a:avLst/>
        </a:prstGeom>
      </xdr:spPr>
    </xdr:pic>
    <xdr:clientData/>
  </xdr:twoCellAnchor>
  <xdr:twoCellAnchor editAs="oneCell">
    <xdr:from>
      <xdr:col>1</xdr:col>
      <xdr:colOff>0</xdr:colOff>
      <xdr:row>29</xdr:row>
      <xdr:rowOff>0</xdr:rowOff>
    </xdr:from>
    <xdr:to>
      <xdr:col>12</xdr:col>
      <xdr:colOff>502020</xdr:colOff>
      <xdr:row>31</xdr:row>
      <xdr:rowOff>152427</xdr:rowOff>
    </xdr:to>
    <xdr:pic>
      <xdr:nvPicPr>
        <xdr:cNvPr id="6" name="Picture 5">
          <a:extLst>
            <a:ext uri="{FF2B5EF4-FFF2-40B4-BE49-F238E27FC236}">
              <a16:creationId xmlns:a16="http://schemas.microsoft.com/office/drawing/2014/main" id="{501605BC-734F-A901-B871-ED5FD77C5DB8}"/>
            </a:ext>
          </a:extLst>
        </xdr:cNvPr>
        <xdr:cNvPicPr>
          <a:picLocks noChangeAspect="1"/>
        </xdr:cNvPicPr>
      </xdr:nvPicPr>
      <xdr:blipFill>
        <a:blip xmlns:r="http://schemas.openxmlformats.org/officeDocument/2006/relationships" r:embed="rId3"/>
        <a:stretch>
          <a:fillRect/>
        </a:stretch>
      </xdr:blipFill>
      <xdr:spPr>
        <a:xfrm>
          <a:off x="609600" y="5340350"/>
          <a:ext cx="7207620" cy="520727"/>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0</xdr:colOff>
      <xdr:row>7</xdr:row>
      <xdr:rowOff>0</xdr:rowOff>
    </xdr:from>
    <xdr:to>
      <xdr:col>12</xdr:col>
      <xdr:colOff>502020</xdr:colOff>
      <xdr:row>34</xdr:row>
      <xdr:rowOff>101861</xdr:rowOff>
    </xdr:to>
    <xdr:pic>
      <xdr:nvPicPr>
        <xdr:cNvPr id="4" name="Picture 3">
          <a:extLst>
            <a:ext uri="{FF2B5EF4-FFF2-40B4-BE49-F238E27FC236}">
              <a16:creationId xmlns:a16="http://schemas.microsoft.com/office/drawing/2014/main" id="{38D90068-CC04-47DC-98E7-AA6564FCDE03}"/>
            </a:ext>
          </a:extLst>
        </xdr:cNvPr>
        <xdr:cNvPicPr>
          <a:picLocks noChangeAspect="1"/>
        </xdr:cNvPicPr>
      </xdr:nvPicPr>
      <xdr:blipFill>
        <a:blip xmlns:r="http://schemas.openxmlformats.org/officeDocument/2006/relationships" r:embed="rId1"/>
        <a:stretch>
          <a:fillRect/>
        </a:stretch>
      </xdr:blipFill>
      <xdr:spPr>
        <a:xfrm>
          <a:off x="609600" y="1289050"/>
          <a:ext cx="7207620" cy="5073911"/>
        </a:xfrm>
        <a:prstGeom prst="rect">
          <a:avLst/>
        </a:prstGeom>
      </xdr:spPr>
    </xdr:pic>
    <xdr:clientData/>
  </xdr:twoCellAnchor>
  <xdr:twoCellAnchor editAs="oneCell">
    <xdr:from>
      <xdr:col>1</xdr:col>
      <xdr:colOff>0</xdr:colOff>
      <xdr:row>36</xdr:row>
      <xdr:rowOff>0</xdr:rowOff>
    </xdr:from>
    <xdr:to>
      <xdr:col>13</xdr:col>
      <xdr:colOff>82930</xdr:colOff>
      <xdr:row>62</xdr:row>
      <xdr:rowOff>19297</xdr:rowOff>
    </xdr:to>
    <xdr:pic>
      <xdr:nvPicPr>
        <xdr:cNvPr id="5" name="Picture 4">
          <a:extLst>
            <a:ext uri="{FF2B5EF4-FFF2-40B4-BE49-F238E27FC236}">
              <a16:creationId xmlns:a16="http://schemas.microsoft.com/office/drawing/2014/main" id="{2890D976-15AC-FAF6-95B0-EE185F0DA4AE}"/>
            </a:ext>
          </a:extLst>
        </xdr:cNvPr>
        <xdr:cNvPicPr>
          <a:picLocks noChangeAspect="1"/>
        </xdr:cNvPicPr>
      </xdr:nvPicPr>
      <xdr:blipFill>
        <a:blip xmlns:r="http://schemas.openxmlformats.org/officeDocument/2006/relationships" r:embed="rId2"/>
        <a:stretch>
          <a:fillRect/>
        </a:stretch>
      </xdr:blipFill>
      <xdr:spPr>
        <a:xfrm>
          <a:off x="609600" y="6629400"/>
          <a:ext cx="7398130" cy="4807197"/>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Corey Christner" id="{96B94962-3352-4CD0-9600-990C74CCBDE4}" userId="32906c935fa0eb4f"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15" dT="2025-01-23T04:07:32.21" personId="{96B94962-3352-4CD0-9600-990C74CCBDE4}" id="{78645751-A3DB-42EC-85EC-483A93FFA059}">
    <text xml:space="preserve">Price gains were driven by the continued execution on the company's price for value strategy with strong execution across all regions in response to cost inflation, and recovery of higher input costs. </text>
  </threadedComment>
  <threadedComment ref="D15" dT="2025-01-23T04:13:56.18" personId="{96B94962-3352-4CD0-9600-990C74CCBDE4}" id="{375CBB10-88FA-4C95-9648-2D91B5F24642}">
    <text xml:space="preserve">Price gains were driven by continued execution on the company's price for value strategy, strong demand for new technology and strong execution in response to cost inflation led by EMEA, partially offset by challenging market dynamics in Latin America and North America </text>
  </threadedComment>
  <threadedComment ref="C16" dT="2025-01-23T04:08:07.88" personId="{96B94962-3352-4CD0-9600-990C74CCBDE4}" id="{02882332-C43D-4BEF-8906-113891A429C3}">
    <text xml:space="preserve">The increase in volume was driven by continued penetration of new products and gains in all regions, partially offset by reduced corn acres in North America and supply constraints in North America canola </text>
  </threadedComment>
  <threadedComment ref="D16" dT="2025-01-23T04:13:35.80" personId="{96B94962-3352-4CD0-9600-990C74CCBDE4}" id="{D1B4856E-EEDD-4FC9-8960-BC9C3D9A5207}">
    <text xml:space="preserve">Volume declines were driven by strategic product exits, crop protection channel inventory destocking, delayed farmer purchases, lower corn planted area in EMEA, reduced summer corn planted area and lower expected Safrinha corn planted area in Brazil, and the Russia Exit, partially offset by increased corn acres in North America. </text>
  </threadedComment>
  <threadedComment ref="C18" dT="2025-01-23T04:12:35.38" personId="{96B94962-3352-4CD0-9600-990C74CCBDE4}" id="{037E3C55-28FE-4865-BE0F-2C6C8F0BF827}">
    <text xml:space="preserve">The portfolio impact was driven by a divestiture in Asia Pacific. </text>
  </threadedComment>
  <threadedComment ref="D18" dT="2025-01-23T04:16:52.12" personId="{96B94962-3352-4CD0-9600-990C74CCBDE4}" id="{E09695EF-B9E4-4E00-ADD7-68048C7205B8}">
    <text xml:space="preserve">The portfolio and other impact was driven by the biologicals acquisitions and the sale of seeds already under production in Russia when the decision to exit the country was made and that the company was contractually required to purchase. </text>
  </threadedComment>
</ThreadedComments>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O64"/>
  <sheetViews>
    <sheetView zoomScale="85" zoomScaleNormal="85" workbookViewId="0">
      <selection activeCell="B22" sqref="B22"/>
    </sheetView>
  </sheetViews>
  <sheetFormatPr defaultRowHeight="14.5"/>
  <cols>
    <col min="15" max="15" width="9.90625" bestFit="1" customWidth="1"/>
  </cols>
  <sheetData>
    <row r="2" spans="2:15">
      <c r="B2" s="5" t="s">
        <v>11</v>
      </c>
      <c r="M2" t="s">
        <v>0</v>
      </c>
      <c r="N2">
        <v>62.51</v>
      </c>
      <c r="O2" s="9">
        <v>45679</v>
      </c>
    </row>
    <row r="3" spans="2:15">
      <c r="B3">
        <v>1</v>
      </c>
      <c r="C3" s="7" t="s">
        <v>13</v>
      </c>
      <c r="M3" t="s">
        <v>1</v>
      </c>
      <c r="N3" s="11">
        <v>687.29300000000001</v>
      </c>
      <c r="O3" t="s">
        <v>9</v>
      </c>
    </row>
    <row r="4" spans="2:15">
      <c r="B4">
        <v>2</v>
      </c>
      <c r="C4" s="7" t="s">
        <v>14</v>
      </c>
      <c r="M4" t="s">
        <v>2</v>
      </c>
      <c r="N4" s="10">
        <f>+N3*N2</f>
        <v>42962.685429999998</v>
      </c>
    </row>
    <row r="5" spans="2:15">
      <c r="M5" t="s">
        <v>3</v>
      </c>
      <c r="N5" s="10">
        <f>+SUM(model!D120:D121)</f>
        <v>2742</v>
      </c>
    </row>
    <row r="6" spans="2:15">
      <c r="B6" s="7" t="s">
        <v>272</v>
      </c>
      <c r="M6" t="s">
        <v>4</v>
      </c>
      <c r="N6" s="10">
        <f>+D143+model!D142</f>
        <v>2291</v>
      </c>
    </row>
    <row r="7" spans="2:15">
      <c r="M7" t="s">
        <v>5</v>
      </c>
      <c r="N7" s="10">
        <f>+N4-N5+N6</f>
        <v>42511.685429999998</v>
      </c>
    </row>
    <row r="8" spans="2:15">
      <c r="B8" s="7" t="s">
        <v>234</v>
      </c>
    </row>
    <row r="10" spans="2:15">
      <c r="B10" s="5" t="s">
        <v>196</v>
      </c>
    </row>
    <row r="11" spans="2:15">
      <c r="B11" t="s">
        <v>197</v>
      </c>
    </row>
    <row r="12" spans="2:15">
      <c r="B12" t="s">
        <v>198</v>
      </c>
    </row>
    <row r="13" spans="2:15">
      <c r="B13" t="s">
        <v>199</v>
      </c>
    </row>
    <row r="14" spans="2:15">
      <c r="B14" t="s">
        <v>200</v>
      </c>
    </row>
    <row r="15" spans="2:15">
      <c r="B15" t="s">
        <v>201</v>
      </c>
    </row>
    <row r="16" spans="2:15">
      <c r="B16" t="s">
        <v>202</v>
      </c>
    </row>
    <row r="18" spans="2:2">
      <c r="B18" s="5" t="s">
        <v>12</v>
      </c>
    </row>
    <row r="19" spans="2:2">
      <c r="B19" t="s">
        <v>10</v>
      </c>
    </row>
    <row r="22" spans="2:2">
      <c r="B22" s="1" t="s">
        <v>229</v>
      </c>
    </row>
    <row r="29" spans="2:2">
      <c r="B29" s="5" t="s">
        <v>233</v>
      </c>
    </row>
    <row r="39" spans="2:9">
      <c r="B39" s="5" t="s">
        <v>203</v>
      </c>
    </row>
    <row r="40" spans="2:9">
      <c r="B40">
        <v>1</v>
      </c>
      <c r="C40" t="s">
        <v>204</v>
      </c>
    </row>
    <row r="41" spans="2:9">
      <c r="B41">
        <v>2</v>
      </c>
      <c r="C41" t="s">
        <v>205</v>
      </c>
    </row>
    <row r="42" spans="2:9" ht="14.5" customHeight="1">
      <c r="B42">
        <v>3</v>
      </c>
      <c r="C42" s="8" t="s">
        <v>206</v>
      </c>
      <c r="D42" s="8"/>
      <c r="E42" s="8"/>
      <c r="F42" s="8"/>
      <c r="G42" s="8"/>
      <c r="H42" s="8"/>
      <c r="I42" s="8"/>
    </row>
    <row r="43" spans="2:9">
      <c r="C43" s="8"/>
      <c r="D43" s="8" t="s">
        <v>207</v>
      </c>
      <c r="E43" s="8"/>
      <c r="F43" s="8"/>
      <c r="G43" s="8"/>
      <c r="H43" s="8"/>
      <c r="I43" s="8"/>
    </row>
    <row r="44" spans="2:9">
      <c r="B44">
        <v>4</v>
      </c>
      <c r="C44" t="s">
        <v>208</v>
      </c>
      <c r="D44" s="8"/>
      <c r="E44" s="8"/>
      <c r="F44" s="8"/>
      <c r="G44" s="8"/>
      <c r="H44" s="8"/>
      <c r="I44" s="8"/>
    </row>
    <row r="45" spans="2:9">
      <c r="B45">
        <v>5</v>
      </c>
      <c r="C45" t="s">
        <v>209</v>
      </c>
      <c r="D45" s="8"/>
      <c r="E45" s="8"/>
      <c r="F45" s="8"/>
      <c r="G45" s="8"/>
      <c r="H45" s="8"/>
      <c r="I45" s="8"/>
    </row>
    <row r="46" spans="2:9">
      <c r="B46">
        <v>6</v>
      </c>
      <c r="C46" t="s">
        <v>210</v>
      </c>
    </row>
    <row r="47" spans="2:9">
      <c r="B47">
        <v>7</v>
      </c>
      <c r="C47" t="s">
        <v>211</v>
      </c>
    </row>
    <row r="48" spans="2:9">
      <c r="D48" t="s">
        <v>212</v>
      </c>
    </row>
    <row r="49" spans="2:4">
      <c r="B49">
        <v>8</v>
      </c>
      <c r="C49" t="s">
        <v>213</v>
      </c>
    </row>
    <row r="50" spans="2:4">
      <c r="B50">
        <v>9</v>
      </c>
      <c r="C50" t="s">
        <v>214</v>
      </c>
    </row>
    <row r="51" spans="2:4">
      <c r="D51" t="s">
        <v>215</v>
      </c>
    </row>
    <row r="52" spans="2:4">
      <c r="B52" s="5" t="s">
        <v>216</v>
      </c>
    </row>
    <row r="53" spans="2:4">
      <c r="B53">
        <v>1</v>
      </c>
      <c r="C53" t="s">
        <v>217</v>
      </c>
    </row>
    <row r="54" spans="2:4">
      <c r="B54">
        <v>2</v>
      </c>
      <c r="C54" t="s">
        <v>218</v>
      </c>
    </row>
    <row r="55" spans="2:4">
      <c r="B55">
        <v>3</v>
      </c>
      <c r="C55" t="s">
        <v>219</v>
      </c>
    </row>
    <row r="56" spans="2:4">
      <c r="B56">
        <v>4</v>
      </c>
      <c r="C56" t="s">
        <v>220</v>
      </c>
    </row>
    <row r="57" spans="2:4">
      <c r="B57">
        <v>5</v>
      </c>
      <c r="C57" t="s">
        <v>221</v>
      </c>
    </row>
    <row r="58" spans="2:4">
      <c r="B58">
        <v>6</v>
      </c>
      <c r="C58" t="s">
        <v>222</v>
      </c>
    </row>
    <row r="59" spans="2:4">
      <c r="B59">
        <v>7</v>
      </c>
      <c r="C59" t="s">
        <v>223</v>
      </c>
    </row>
    <row r="60" spans="2:4">
      <c r="B60">
        <v>8</v>
      </c>
      <c r="C60" t="s">
        <v>224</v>
      </c>
    </row>
    <row r="61" spans="2:4">
      <c r="B61">
        <v>9</v>
      </c>
      <c r="C61" t="s">
        <v>225</v>
      </c>
    </row>
    <row r="62" spans="2:4">
      <c r="B62">
        <v>10</v>
      </c>
      <c r="C62" t="s">
        <v>226</v>
      </c>
    </row>
    <row r="63" spans="2:4">
      <c r="B63">
        <v>11</v>
      </c>
      <c r="C63" t="s">
        <v>227</v>
      </c>
    </row>
    <row r="64" spans="2:4">
      <c r="B64">
        <v>12</v>
      </c>
      <c r="C64" t="s">
        <v>228</v>
      </c>
    </row>
  </sheetData>
  <hyperlinks>
    <hyperlink ref="C3" location="Seed!A1" display="Seed" xr:uid="{C1A0C046-A824-456B-B91A-9178EAE9DEA2}"/>
    <hyperlink ref="C4" location="CropProtection!A1" display="Crop Protection" xr:uid="{7A53ABF8-5E98-4AB9-8AAF-925DF00DC83D}"/>
    <hyperlink ref="B6" location="IP!A1" display="Intellectual Property" xr:uid="{D1A5B7E0-37AA-4E55-BD15-9E7C55050CA6}"/>
    <hyperlink ref="B8" location="Litigation!A1" display="Litigation" xr:uid="{9D4E5E58-94DA-4F28-9CC4-6000F227C15C}"/>
    <hyperlink ref="B22" location="IP!A1" display="IP Risks" xr:uid="{EC544574-E92A-4CA5-8F31-4E8C464C0213}"/>
  </hyperlink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3B5B72-37FF-40EE-B2C0-12ADFCFD6369}">
  <dimension ref="A1:E155"/>
  <sheetViews>
    <sheetView workbookViewId="0">
      <pane xSplit="1" topLeftCell="B1" activePane="topRight" state="frozen"/>
      <selection pane="topRight" activeCell="E117" sqref="E117"/>
    </sheetView>
  </sheetViews>
  <sheetFormatPr defaultRowHeight="14.5"/>
  <cols>
    <col min="1" max="1" width="43.6328125" bestFit="1" customWidth="1"/>
    <col min="2" max="2" width="6.36328125" bestFit="1" customWidth="1"/>
    <col min="3" max="3" width="6.81640625" bestFit="1" customWidth="1"/>
    <col min="4" max="4" width="7.26953125" bestFit="1" customWidth="1"/>
    <col min="5" max="5" width="6.36328125" bestFit="1" customWidth="1"/>
  </cols>
  <sheetData>
    <row r="1" spans="1:5">
      <c r="A1" s="1" t="s">
        <v>6</v>
      </c>
      <c r="B1" s="1"/>
      <c r="C1" s="2"/>
    </row>
    <row r="2" spans="1:5">
      <c r="A2" t="s">
        <v>7</v>
      </c>
      <c r="C2" s="2"/>
    </row>
    <row r="3" spans="1:5" s="3" customFormat="1">
      <c r="A3" s="3" t="s">
        <v>8</v>
      </c>
      <c r="B3" s="3">
        <v>2021</v>
      </c>
      <c r="C3" s="4">
        <v>2022</v>
      </c>
      <c r="D3" s="3">
        <v>2023</v>
      </c>
      <c r="E3" s="3">
        <v>2024</v>
      </c>
    </row>
    <row r="4" spans="1:5" s="3" customFormat="1">
      <c r="C4" s="4"/>
    </row>
    <row r="5" spans="1:5" s="3" customFormat="1">
      <c r="A5" s="3" t="s">
        <v>239</v>
      </c>
      <c r="B5" s="12">
        <f>+SUM(B6:B9)</f>
        <v>15655</v>
      </c>
      <c r="C5" s="12">
        <f t="shared" ref="C5:D5" si="0">+SUM(C6:C9)</f>
        <v>17455</v>
      </c>
      <c r="D5" s="12">
        <f t="shared" si="0"/>
        <v>17226</v>
      </c>
    </row>
    <row r="6" spans="1:5">
      <c r="A6" t="s">
        <v>235</v>
      </c>
      <c r="B6" s="10">
        <v>7536</v>
      </c>
      <c r="C6" s="10">
        <v>8294</v>
      </c>
      <c r="D6" s="10">
        <v>8590</v>
      </c>
    </row>
    <row r="7" spans="1:5">
      <c r="A7" t="s">
        <v>236</v>
      </c>
      <c r="B7" s="10">
        <v>3123</v>
      </c>
      <c r="C7" s="10">
        <v>3256</v>
      </c>
      <c r="D7" s="10">
        <v>3367</v>
      </c>
    </row>
    <row r="8" spans="1:5">
      <c r="A8" t="s">
        <v>237</v>
      </c>
      <c r="B8" s="10">
        <v>3545</v>
      </c>
      <c r="C8" s="10">
        <v>4445</v>
      </c>
      <c r="D8" s="10">
        <v>3906</v>
      </c>
    </row>
    <row r="9" spans="1:5">
      <c r="A9" t="s">
        <v>238</v>
      </c>
      <c r="B9" s="10">
        <v>1451</v>
      </c>
      <c r="C9" s="10">
        <v>1460</v>
      </c>
      <c r="D9" s="10">
        <v>1363</v>
      </c>
    </row>
    <row r="11" spans="1:5" s="3" customFormat="1">
      <c r="A11" s="3" t="s">
        <v>250</v>
      </c>
    </row>
    <row r="12" spans="1:5" s="3" customFormat="1">
      <c r="A12" s="3" t="s">
        <v>240</v>
      </c>
      <c r="C12" s="12">
        <f>C5-B5</f>
        <v>1800</v>
      </c>
      <c r="D12" s="12">
        <f>D5-C5</f>
        <v>-229</v>
      </c>
    </row>
    <row r="13" spans="1:5" s="3" customFormat="1">
      <c r="A13" s="3" t="s">
        <v>241</v>
      </c>
      <c r="C13" s="13">
        <f>(C5-B5)/B5</f>
        <v>0.11497923985946981</v>
      </c>
      <c r="D13" s="13">
        <f>(D5-C5)/C5</f>
        <v>-1.3119450014322544E-2</v>
      </c>
    </row>
    <row r="14" spans="1:5">
      <c r="A14" s="3" t="s">
        <v>242</v>
      </c>
    </row>
    <row r="15" spans="1:5">
      <c r="A15" t="s">
        <v>243</v>
      </c>
      <c r="C15" s="14">
        <v>0.1</v>
      </c>
      <c r="D15" s="14">
        <v>7.0000000000000007E-2</v>
      </c>
    </row>
    <row r="16" spans="1:5">
      <c r="A16" t="s">
        <v>244</v>
      </c>
      <c r="C16" s="14">
        <v>0.05</v>
      </c>
      <c r="D16" s="14">
        <v>-0.1</v>
      </c>
    </row>
    <row r="17" spans="1:5">
      <c r="A17" t="s">
        <v>245</v>
      </c>
      <c r="C17" s="14">
        <v>-0.03</v>
      </c>
      <c r="D17" s="14">
        <v>-0.01</v>
      </c>
    </row>
    <row r="18" spans="1:5">
      <c r="A18" t="s">
        <v>246</v>
      </c>
      <c r="C18" s="14">
        <v>-0.01</v>
      </c>
      <c r="D18" s="14">
        <v>0.03</v>
      </c>
    </row>
    <row r="20" spans="1:5" s="10" customFormat="1">
      <c r="A20" t="s">
        <v>251</v>
      </c>
      <c r="B20" s="10">
        <v>8402</v>
      </c>
      <c r="C20" s="10">
        <v>8979</v>
      </c>
      <c r="D20" s="10">
        <v>9472</v>
      </c>
    </row>
    <row r="21" spans="1:5" s="10" customFormat="1">
      <c r="A21" t="s">
        <v>252</v>
      </c>
      <c r="B21" s="10">
        <v>1512</v>
      </c>
      <c r="C21" s="10">
        <v>1656</v>
      </c>
      <c r="D21" s="10">
        <v>2117</v>
      </c>
    </row>
    <row r="22" spans="1:5" s="10" customFormat="1">
      <c r="A22"/>
    </row>
    <row r="23" spans="1:5">
      <c r="A23" s="3" t="s">
        <v>259</v>
      </c>
      <c r="B23" s="3"/>
      <c r="C23" s="3"/>
      <c r="D23" s="3"/>
    </row>
    <row r="24" spans="1:5">
      <c r="A24" s="3" t="s">
        <v>240</v>
      </c>
      <c r="B24" s="3"/>
      <c r="C24" s="12">
        <f>C20-B20</f>
        <v>577</v>
      </c>
      <c r="D24" s="12">
        <f>D20-C20</f>
        <v>493</v>
      </c>
    </row>
    <row r="25" spans="1:5">
      <c r="A25" s="3" t="s">
        <v>241</v>
      </c>
      <c r="B25" s="3"/>
      <c r="C25" s="13">
        <f>(C20-B20)/B20</f>
        <v>6.867412520828374E-2</v>
      </c>
      <c r="D25" s="13">
        <f>(D20-C20)/C20</f>
        <v>5.4905891524668668E-2</v>
      </c>
    </row>
    <row r="26" spans="1:5" s="10" customFormat="1">
      <c r="A26"/>
    </row>
    <row r="27" spans="1:5" s="10" customFormat="1">
      <c r="A27" t="s">
        <v>260</v>
      </c>
      <c r="C27" s="10">
        <v>337</v>
      </c>
      <c r="D27" s="10">
        <v>492</v>
      </c>
    </row>
    <row r="28" spans="1:5" s="10" customFormat="1">
      <c r="A28" t="s">
        <v>253</v>
      </c>
      <c r="B28" s="15"/>
      <c r="C28" s="15">
        <v>0.06</v>
      </c>
      <c r="D28" s="15">
        <v>0.08</v>
      </c>
      <c r="E28" s="15"/>
    </row>
    <row r="29" spans="1:5" s="10" customFormat="1">
      <c r="A29" t="s">
        <v>261</v>
      </c>
      <c r="C29" s="10">
        <v>242</v>
      </c>
      <c r="D29" s="10">
        <v>48</v>
      </c>
    </row>
    <row r="30" spans="1:5" s="10" customFormat="1">
      <c r="A30" t="s">
        <v>254</v>
      </c>
      <c r="B30" s="15"/>
      <c r="C30" s="15">
        <v>0.15</v>
      </c>
      <c r="D30" s="15">
        <v>0.03</v>
      </c>
      <c r="E30" s="15"/>
    </row>
    <row r="31" spans="1:5" s="10" customFormat="1">
      <c r="A31" t="s">
        <v>262</v>
      </c>
      <c r="C31" s="10">
        <v>-38</v>
      </c>
      <c r="D31" s="10">
        <v>-6</v>
      </c>
    </row>
    <row r="32" spans="1:5" s="10" customFormat="1">
      <c r="A32" t="s">
        <v>263</v>
      </c>
      <c r="B32" s="15"/>
      <c r="C32" s="15">
        <v>-0.05</v>
      </c>
      <c r="D32" s="15">
        <v>-0.01</v>
      </c>
      <c r="E32" s="15"/>
    </row>
    <row r="33" spans="1:5" s="10" customFormat="1">
      <c r="A33" t="s">
        <v>264</v>
      </c>
      <c r="C33" s="10">
        <v>36</v>
      </c>
      <c r="D33" s="10">
        <v>-41</v>
      </c>
    </row>
    <row r="34" spans="1:5" s="10" customFormat="1">
      <c r="A34" t="s">
        <v>265</v>
      </c>
      <c r="B34" s="15"/>
      <c r="C34" s="15">
        <v>0.08</v>
      </c>
      <c r="D34" s="15">
        <v>-0.08</v>
      </c>
      <c r="E34" s="15"/>
    </row>
    <row r="36" spans="1:5">
      <c r="A36" t="s">
        <v>255</v>
      </c>
      <c r="B36" s="10">
        <v>7253</v>
      </c>
      <c r="C36" s="10">
        <v>8476</v>
      </c>
      <c r="D36" s="10">
        <v>7754</v>
      </c>
    </row>
    <row r="37" spans="1:5">
      <c r="A37" t="s">
        <v>256</v>
      </c>
      <c r="B37" s="10">
        <v>1202</v>
      </c>
      <c r="C37" s="10">
        <v>1684</v>
      </c>
      <c r="D37" s="10">
        <v>1374</v>
      </c>
    </row>
    <row r="38" spans="1:5">
      <c r="B38" s="10"/>
      <c r="C38" s="10"/>
      <c r="D38" s="10"/>
    </row>
    <row r="39" spans="1:5">
      <c r="A39" s="3" t="s">
        <v>259</v>
      </c>
      <c r="B39" s="3"/>
      <c r="C39" s="3"/>
      <c r="D39" s="3"/>
    </row>
    <row r="40" spans="1:5">
      <c r="A40" s="3" t="s">
        <v>240</v>
      </c>
      <c r="B40" s="3"/>
      <c r="C40" s="12">
        <f>C36-B36</f>
        <v>1223</v>
      </c>
      <c r="D40" s="12">
        <f>D36-C36</f>
        <v>-722</v>
      </c>
    </row>
    <row r="41" spans="1:5">
      <c r="A41" s="3" t="s">
        <v>241</v>
      </c>
      <c r="B41" s="3"/>
      <c r="C41" s="13">
        <f>(C36-B36)/B36</f>
        <v>0.16861988142837447</v>
      </c>
      <c r="D41" s="13">
        <f>(D36-C36)/C36</f>
        <v>-8.5181689476167999E-2</v>
      </c>
    </row>
    <row r="42" spans="1:5">
      <c r="A42" s="3"/>
      <c r="B42" s="3"/>
      <c r="C42" s="13"/>
      <c r="D42" s="13"/>
    </row>
    <row r="43" spans="1:5">
      <c r="A43" t="s">
        <v>266</v>
      </c>
      <c r="B43" s="10"/>
      <c r="C43">
        <v>776</v>
      </c>
      <c r="D43" s="10">
        <v>-557</v>
      </c>
    </row>
    <row r="44" spans="1:5">
      <c r="A44" t="s">
        <v>257</v>
      </c>
      <c r="B44" s="15"/>
      <c r="C44" s="15">
        <v>0.2</v>
      </c>
      <c r="D44" s="15">
        <v>-0.12</v>
      </c>
    </row>
    <row r="45" spans="1:5">
      <c r="A45" t="s">
        <v>267</v>
      </c>
      <c r="B45" s="10"/>
      <c r="C45" s="10">
        <v>101</v>
      </c>
      <c r="D45" s="10">
        <v>-233</v>
      </c>
    </row>
    <row r="46" spans="1:5">
      <c r="A46" t="s">
        <v>258</v>
      </c>
      <c r="B46" s="15"/>
      <c r="C46" s="15">
        <v>0.06</v>
      </c>
      <c r="D46" s="15">
        <v>-0.13</v>
      </c>
    </row>
    <row r="47" spans="1:5">
      <c r="A47" t="s">
        <v>268</v>
      </c>
      <c r="B47" s="10"/>
      <c r="C47" s="10">
        <v>140</v>
      </c>
      <c r="D47" s="10">
        <v>-338</v>
      </c>
    </row>
    <row r="48" spans="1:5">
      <c r="A48" t="s">
        <v>269</v>
      </c>
      <c r="B48" s="15"/>
      <c r="C48" s="15">
        <v>0.11</v>
      </c>
      <c r="D48" s="15">
        <v>-0.23</v>
      </c>
    </row>
    <row r="49" spans="1:5">
      <c r="A49" t="s">
        <v>270</v>
      </c>
      <c r="B49" s="10"/>
      <c r="C49" s="10">
        <v>206</v>
      </c>
      <c r="D49" s="10">
        <v>406</v>
      </c>
    </row>
    <row r="50" spans="1:5">
      <c r="A50" t="s">
        <v>271</v>
      </c>
      <c r="B50" s="15"/>
      <c r="C50" s="15">
        <v>0.52</v>
      </c>
      <c r="D50" s="15">
        <v>0.67</v>
      </c>
    </row>
    <row r="52" spans="1:5" s="3" customFormat="1">
      <c r="B52" s="3">
        <f>B3</f>
        <v>2021</v>
      </c>
      <c r="C52" s="3">
        <f t="shared" ref="C52:E52" si="1">C3</f>
        <v>2022</v>
      </c>
      <c r="D52" s="3">
        <f t="shared" si="1"/>
        <v>2023</v>
      </c>
      <c r="E52" s="3">
        <f t="shared" si="1"/>
        <v>2024</v>
      </c>
    </row>
    <row r="53" spans="1:5" s="3" customFormat="1">
      <c r="A53" s="3" t="s">
        <v>275</v>
      </c>
      <c r="B53" s="16"/>
      <c r="C53" s="16">
        <f t="shared" ref="C53:D53" si="2">(C54-B54)/B54</f>
        <v>0.11497923985946981</v>
      </c>
      <c r="D53" s="16">
        <f t="shared" si="2"/>
        <v>-1.3119450014322544E-2</v>
      </c>
      <c r="E53" s="16">
        <f>(E54-D54)/D54</f>
        <v>1.8808777429467086E-2</v>
      </c>
    </row>
    <row r="54" spans="1:5">
      <c r="A54" t="s">
        <v>274</v>
      </c>
      <c r="B54" s="10">
        <v>15655</v>
      </c>
      <c r="C54" s="10">
        <v>17455</v>
      </c>
      <c r="D54" s="10">
        <v>17226</v>
      </c>
      <c r="E54" s="10">
        <f>+AVERAGE(17400,17700)</f>
        <v>17550</v>
      </c>
    </row>
    <row r="55" spans="1:5">
      <c r="A55" t="s">
        <v>247</v>
      </c>
      <c r="B55" s="10">
        <v>9220</v>
      </c>
      <c r="C55" s="10">
        <v>10436</v>
      </c>
      <c r="D55" s="10">
        <v>9920</v>
      </c>
      <c r="E55" s="10"/>
    </row>
    <row r="56" spans="1:5" s="3" customFormat="1">
      <c r="A56" s="3" t="s">
        <v>273</v>
      </c>
      <c r="B56" s="12">
        <f t="shared" ref="B56:C56" si="3">+B54-B55</f>
        <v>6435</v>
      </c>
      <c r="C56" s="12">
        <f t="shared" si="3"/>
        <v>7019</v>
      </c>
      <c r="D56" s="12">
        <f>+D54-D55</f>
        <v>7306</v>
      </c>
      <c r="E56" s="12">
        <f t="shared" ref="E56" si="4">+E54-E55</f>
        <v>17550</v>
      </c>
    </row>
    <row r="57" spans="1:5">
      <c r="A57" t="s">
        <v>248</v>
      </c>
      <c r="B57">
        <v>1187</v>
      </c>
      <c r="C57">
        <v>1216</v>
      </c>
      <c r="D57">
        <v>1337</v>
      </c>
    </row>
    <row r="58" spans="1:5">
      <c r="A58" t="s">
        <v>276</v>
      </c>
      <c r="B58">
        <v>3209</v>
      </c>
      <c r="C58">
        <v>3173</v>
      </c>
      <c r="D58">
        <v>3176</v>
      </c>
    </row>
    <row r="59" spans="1:5">
      <c r="A59" t="s">
        <v>277</v>
      </c>
      <c r="B59">
        <v>722</v>
      </c>
      <c r="C59">
        <v>702</v>
      </c>
      <c r="D59">
        <v>683</v>
      </c>
    </row>
    <row r="60" spans="1:5">
      <c r="A60" t="s">
        <v>278</v>
      </c>
      <c r="B60">
        <v>289</v>
      </c>
      <c r="C60">
        <v>363</v>
      </c>
      <c r="D60">
        <v>336</v>
      </c>
    </row>
    <row r="61" spans="1:5" s="17" customFormat="1">
      <c r="A61" s="17" t="s">
        <v>281</v>
      </c>
      <c r="B61" s="17">
        <v>1348</v>
      </c>
      <c r="C61" s="17">
        <v>-60</v>
      </c>
      <c r="D61" s="17">
        <v>-448</v>
      </c>
    </row>
    <row r="62" spans="1:5">
      <c r="A62" t="s">
        <v>249</v>
      </c>
      <c r="B62">
        <v>30</v>
      </c>
      <c r="C62">
        <v>79</v>
      </c>
      <c r="D62">
        <v>233</v>
      </c>
    </row>
    <row r="63" spans="1:5" s="3" customFormat="1">
      <c r="A63" s="3" t="s">
        <v>279</v>
      </c>
      <c r="B63" s="3">
        <f>+B57+B58+B59+B60+B62</f>
        <v>5437</v>
      </c>
      <c r="C63" s="3">
        <f t="shared" ref="C63:E63" si="5">+C57+C58+C59+C60+C62</f>
        <v>5533</v>
      </c>
      <c r="D63" s="3">
        <f t="shared" si="5"/>
        <v>5765</v>
      </c>
      <c r="E63" s="3">
        <f t="shared" si="5"/>
        <v>0</v>
      </c>
    </row>
    <row r="64" spans="1:5" s="3" customFormat="1">
      <c r="A64" s="3" t="s">
        <v>283</v>
      </c>
      <c r="B64" s="12">
        <f>+B56+B61-B63</f>
        <v>2346</v>
      </c>
      <c r="C64" s="12">
        <f t="shared" ref="C64:E64" si="6">+C56+C61-C63</f>
        <v>1426</v>
      </c>
      <c r="D64" s="12">
        <f t="shared" si="6"/>
        <v>1093</v>
      </c>
      <c r="E64" s="12">
        <f t="shared" si="6"/>
        <v>17550</v>
      </c>
    </row>
    <row r="65" spans="1:5">
      <c r="A65" t="s">
        <v>282</v>
      </c>
      <c r="B65">
        <v>524</v>
      </c>
      <c r="C65">
        <v>210</v>
      </c>
      <c r="D65">
        <v>152</v>
      </c>
    </row>
    <row r="66" spans="1:5" s="3" customFormat="1">
      <c r="A66" s="3" t="s">
        <v>280</v>
      </c>
      <c r="B66" s="12">
        <f>+B64-B65</f>
        <v>1822</v>
      </c>
      <c r="C66" s="12">
        <f t="shared" ref="C66:D66" si="7">+C64-C65</f>
        <v>1216</v>
      </c>
      <c r="D66" s="12">
        <f t="shared" si="7"/>
        <v>941</v>
      </c>
      <c r="E66" s="12">
        <f>+E64-E65</f>
        <v>17550</v>
      </c>
    </row>
    <row r="67" spans="1:5">
      <c r="A67" t="s">
        <v>284</v>
      </c>
      <c r="B67">
        <v>-53</v>
      </c>
      <c r="C67">
        <v>-58</v>
      </c>
      <c r="D67">
        <v>-194</v>
      </c>
    </row>
    <row r="68" spans="1:5" s="3" customFormat="1">
      <c r="A68" s="3" t="s">
        <v>285</v>
      </c>
      <c r="B68" s="12">
        <f>+B66+B67</f>
        <v>1769</v>
      </c>
      <c r="C68" s="12">
        <f t="shared" ref="C68:E68" si="8">+C66+C67</f>
        <v>1158</v>
      </c>
      <c r="D68" s="12">
        <f t="shared" si="8"/>
        <v>747</v>
      </c>
      <c r="E68" s="12">
        <f t="shared" si="8"/>
        <v>17550</v>
      </c>
    </row>
    <row r="69" spans="1:5">
      <c r="A69" t="s">
        <v>289</v>
      </c>
      <c r="B69" s="10">
        <v>10</v>
      </c>
      <c r="C69" s="10">
        <v>11</v>
      </c>
      <c r="D69" s="10">
        <v>12</v>
      </c>
      <c r="E69" s="10"/>
    </row>
    <row r="70" spans="1:5" s="3" customFormat="1">
      <c r="A70" s="3" t="s">
        <v>286</v>
      </c>
      <c r="B70" s="12">
        <f>+B68-B69</f>
        <v>1759</v>
      </c>
      <c r="C70" s="12">
        <f t="shared" ref="C70:E70" si="9">+C68-C69</f>
        <v>1147</v>
      </c>
      <c r="D70" s="12">
        <f t="shared" si="9"/>
        <v>735</v>
      </c>
      <c r="E70" s="12">
        <f t="shared" si="9"/>
        <v>17550</v>
      </c>
    </row>
    <row r="71" spans="1:5" s="3" customFormat="1">
      <c r="A71" s="3" t="s">
        <v>287</v>
      </c>
      <c r="B71" s="3">
        <f>+B59</f>
        <v>722</v>
      </c>
      <c r="C71" s="3">
        <f t="shared" ref="C71:E71" si="10">+C59</f>
        <v>702</v>
      </c>
      <c r="D71" s="3">
        <f t="shared" si="10"/>
        <v>683</v>
      </c>
      <c r="E71" s="3">
        <f t="shared" si="10"/>
        <v>0</v>
      </c>
    </row>
    <row r="72" spans="1:5" s="3" customFormat="1">
      <c r="A72" s="3" t="s">
        <v>288</v>
      </c>
      <c r="B72" s="12">
        <f>+B70+B71</f>
        <v>2481</v>
      </c>
      <c r="C72" s="12">
        <f t="shared" ref="C72:E72" si="11">+C70+C71</f>
        <v>1849</v>
      </c>
      <c r="D72" s="12">
        <f t="shared" si="11"/>
        <v>1418</v>
      </c>
      <c r="E72" s="12">
        <f t="shared" si="11"/>
        <v>17550</v>
      </c>
    </row>
    <row r="74" spans="1:5">
      <c r="A74" t="s">
        <v>290</v>
      </c>
      <c r="B74" s="10"/>
      <c r="C74" s="10"/>
      <c r="D74" s="10">
        <v>701.7</v>
      </c>
      <c r="E74" s="10"/>
    </row>
    <row r="75" spans="1:5" s="3" customFormat="1">
      <c r="A75" s="3" t="s">
        <v>291</v>
      </c>
      <c r="B75" s="18"/>
      <c r="C75" s="18"/>
      <c r="D75" s="18">
        <f>+D70/D74</f>
        <v>1.0474561778537836</v>
      </c>
    </row>
    <row r="76" spans="1:5" s="3" customFormat="1">
      <c r="B76" s="18"/>
      <c r="C76" s="18"/>
      <c r="D76" s="18"/>
    </row>
    <row r="77" spans="1:5" s="3" customFormat="1">
      <c r="B77" s="3">
        <f>+B52</f>
        <v>2021</v>
      </c>
      <c r="C77" s="3">
        <f t="shared" ref="C77:E77" si="12">+C52</f>
        <v>2022</v>
      </c>
      <c r="D77" s="3">
        <f t="shared" si="12"/>
        <v>2023</v>
      </c>
      <c r="E77" s="3">
        <f t="shared" si="12"/>
        <v>2024</v>
      </c>
    </row>
    <row r="78" spans="1:5" s="3" customFormat="1">
      <c r="A78" s="3" t="s">
        <v>288</v>
      </c>
      <c r="B78" s="12">
        <f>+B72</f>
        <v>2481</v>
      </c>
      <c r="C78" s="12">
        <f t="shared" ref="C78:E78" si="13">+C72</f>
        <v>1849</v>
      </c>
      <c r="D78" s="12">
        <f t="shared" si="13"/>
        <v>1418</v>
      </c>
      <c r="E78" s="12">
        <f t="shared" si="13"/>
        <v>17550</v>
      </c>
    </row>
    <row r="79" spans="1:5" s="10" customFormat="1">
      <c r="A79" s="10" t="s">
        <v>292</v>
      </c>
      <c r="B79" s="10">
        <v>1769</v>
      </c>
      <c r="C79" s="10">
        <v>1158</v>
      </c>
      <c r="D79" s="10">
        <v>747</v>
      </c>
    </row>
    <row r="80" spans="1:5" s="10" customFormat="1">
      <c r="A80" s="10" t="s">
        <v>284</v>
      </c>
      <c r="B80" s="10">
        <v>53</v>
      </c>
      <c r="C80" s="10">
        <v>58</v>
      </c>
      <c r="D80" s="10">
        <v>194</v>
      </c>
    </row>
    <row r="81" spans="1:5" s="10" customFormat="1">
      <c r="A81" s="10" t="s">
        <v>293</v>
      </c>
      <c r="B81" s="10">
        <v>1243</v>
      </c>
      <c r="C81" s="10">
        <v>1223</v>
      </c>
      <c r="D81" s="10">
        <v>1211</v>
      </c>
    </row>
    <row r="82" spans="1:5" s="10" customFormat="1">
      <c r="A82" s="10" t="s">
        <v>294</v>
      </c>
      <c r="B82" s="10">
        <v>199</v>
      </c>
      <c r="C82" s="10">
        <v>-288</v>
      </c>
      <c r="D82" s="10">
        <v>-438</v>
      </c>
    </row>
    <row r="83" spans="1:5" s="10" customFormat="1">
      <c r="A83" s="10" t="s">
        <v>299</v>
      </c>
      <c r="B83" s="10">
        <v>-1292</v>
      </c>
      <c r="C83" s="10">
        <v>-142</v>
      </c>
      <c r="D83" s="10">
        <v>138</v>
      </c>
    </row>
    <row r="84" spans="1:5" s="10" customFormat="1">
      <c r="A84" s="10" t="s">
        <v>298</v>
      </c>
      <c r="B84" s="10">
        <v>-247</v>
      </c>
      <c r="C84" s="10">
        <v>-182</v>
      </c>
      <c r="D84" s="10">
        <v>-149</v>
      </c>
    </row>
    <row r="85" spans="1:5" s="10" customFormat="1">
      <c r="A85" s="10" t="s">
        <v>295</v>
      </c>
      <c r="B85" s="10">
        <v>-21</v>
      </c>
      <c r="C85" s="10">
        <v>-18</v>
      </c>
      <c r="D85" s="10">
        <v>-22</v>
      </c>
    </row>
    <row r="86" spans="1:5" s="10" customFormat="1">
      <c r="A86" s="10" t="s">
        <v>296</v>
      </c>
      <c r="B86" s="10">
        <v>289</v>
      </c>
      <c r="C86" s="10">
        <v>363</v>
      </c>
      <c r="D86" s="10">
        <v>336</v>
      </c>
    </row>
    <row r="87" spans="1:5" s="10" customFormat="1">
      <c r="A87" s="10" t="s">
        <v>78</v>
      </c>
      <c r="B87" s="10">
        <v>154</v>
      </c>
      <c r="C87" s="10">
        <v>305</v>
      </c>
      <c r="D87" s="10">
        <v>578</v>
      </c>
    </row>
    <row r="88" spans="1:5" s="10" customFormat="1">
      <c r="A88" s="10" t="s">
        <v>297</v>
      </c>
      <c r="B88" s="10">
        <f>-113-442+526+574+57</f>
        <v>602</v>
      </c>
      <c r="C88" s="10">
        <f>-993-1715+807+194+142</f>
        <v>-1565</v>
      </c>
      <c r="D88" s="10">
        <f>358+57-663-11-527</f>
        <v>-786</v>
      </c>
    </row>
    <row r="89" spans="1:5" s="12" customFormat="1">
      <c r="A89" s="12" t="s">
        <v>300</v>
      </c>
      <c r="B89" s="12">
        <f t="shared" ref="B89:C89" si="14">+SUM(B79:B88)</f>
        <v>2749</v>
      </c>
      <c r="C89" s="12">
        <f t="shared" si="14"/>
        <v>912</v>
      </c>
      <c r="D89" s="12">
        <f>+SUM(D79:D88)</f>
        <v>1809</v>
      </c>
      <c r="E89" s="12">
        <f t="shared" ref="E89" si="15">+SUM(E79:E88)</f>
        <v>0</v>
      </c>
    </row>
    <row r="90" spans="1:5" s="12" customFormat="1">
      <c r="A90" s="12" t="s">
        <v>320</v>
      </c>
      <c r="B90" s="12">
        <v>-42</v>
      </c>
      <c r="C90" s="12">
        <v>-40</v>
      </c>
      <c r="D90" s="12">
        <v>-40</v>
      </c>
    </row>
    <row r="91" spans="1:5" s="12" customFormat="1">
      <c r="A91" s="12" t="s">
        <v>321</v>
      </c>
      <c r="B91" s="12">
        <f>+B89+B90</f>
        <v>2707</v>
      </c>
      <c r="C91" s="12">
        <f t="shared" ref="C91:E91" si="16">+C89+C90</f>
        <v>872</v>
      </c>
      <c r="D91" s="12">
        <f t="shared" si="16"/>
        <v>1769</v>
      </c>
      <c r="E91" s="12">
        <f t="shared" si="16"/>
        <v>0</v>
      </c>
    </row>
    <row r="92" spans="1:5" s="12" customFormat="1"/>
    <row r="93" spans="1:5" s="10" customFormat="1">
      <c r="A93" s="10" t="s">
        <v>301</v>
      </c>
      <c r="B93" s="10">
        <v>-573</v>
      </c>
      <c r="C93" s="10">
        <v>-605</v>
      </c>
      <c r="D93" s="10">
        <v>-595</v>
      </c>
    </row>
    <row r="94" spans="1:5" s="10" customFormat="1">
      <c r="A94" s="10" t="s">
        <v>302</v>
      </c>
      <c r="B94" s="10">
        <v>75</v>
      </c>
      <c r="C94" s="10">
        <v>73</v>
      </c>
      <c r="D94" s="10">
        <v>57</v>
      </c>
    </row>
    <row r="95" spans="1:5" s="10" customFormat="1">
      <c r="A95" s="10" t="s">
        <v>303</v>
      </c>
      <c r="B95" s="10">
        <f>0+0</f>
        <v>0</v>
      </c>
      <c r="C95" s="10">
        <f>0-36</f>
        <v>-36</v>
      </c>
      <c r="D95" s="10">
        <v>-1456</v>
      </c>
    </row>
    <row r="96" spans="1:5" s="10" customFormat="1">
      <c r="A96" s="10" t="s">
        <v>304</v>
      </c>
      <c r="B96" s="10">
        <v>-4</v>
      </c>
      <c r="C96" s="10">
        <v>-12</v>
      </c>
      <c r="D96" s="10">
        <v>-32</v>
      </c>
    </row>
    <row r="97" spans="1:5" s="10" customFormat="1">
      <c r="A97" s="10" t="s">
        <v>305</v>
      </c>
      <c r="B97" s="10">
        <v>-204</v>
      </c>
      <c r="C97" s="10">
        <v>-344</v>
      </c>
      <c r="D97" s="10">
        <v>-148</v>
      </c>
    </row>
    <row r="98" spans="1:5" s="10" customFormat="1">
      <c r="A98" s="10" t="s">
        <v>306</v>
      </c>
      <c r="B98" s="10">
        <v>345</v>
      </c>
      <c r="C98" s="10">
        <v>295</v>
      </c>
      <c r="D98" s="10">
        <v>147</v>
      </c>
    </row>
    <row r="99" spans="1:5" s="10" customFormat="1">
      <c r="A99" s="10" t="s">
        <v>307</v>
      </c>
      <c r="B99" s="10">
        <v>0</v>
      </c>
      <c r="C99" s="10">
        <v>0</v>
      </c>
      <c r="D99" s="10">
        <v>42</v>
      </c>
    </row>
    <row r="100" spans="1:5" s="10" customFormat="1">
      <c r="A100" s="10" t="s">
        <v>308</v>
      </c>
      <c r="B100" s="10">
        <v>-1</v>
      </c>
      <c r="C100" s="10">
        <v>-3</v>
      </c>
      <c r="D100" s="10">
        <v>-2</v>
      </c>
    </row>
    <row r="101" spans="1:5" s="12" customFormat="1">
      <c r="A101" s="12" t="s">
        <v>309</v>
      </c>
      <c r="B101" s="12">
        <f>+SUM(B93:B100)</f>
        <v>-362</v>
      </c>
      <c r="C101" s="12">
        <f t="shared" ref="C101:E101" si="17">+SUM(C93:C100)</f>
        <v>-632</v>
      </c>
      <c r="D101" s="12">
        <f t="shared" si="17"/>
        <v>-1987</v>
      </c>
      <c r="E101" s="12">
        <f t="shared" si="17"/>
        <v>0</v>
      </c>
    </row>
    <row r="102" spans="1:5" s="10" customFormat="1"/>
    <row r="103" spans="1:5" s="10" customFormat="1">
      <c r="A103" s="10" t="s">
        <v>310</v>
      </c>
      <c r="B103" s="10">
        <v>13</v>
      </c>
      <c r="C103" s="10">
        <v>-13</v>
      </c>
      <c r="D103" s="10">
        <v>-6</v>
      </c>
    </row>
    <row r="104" spans="1:5" s="10" customFormat="1">
      <c r="A104" s="10" t="s">
        <v>311</v>
      </c>
      <c r="B104" s="10">
        <v>419</v>
      </c>
      <c r="C104" s="10">
        <v>1358</v>
      </c>
      <c r="D104" s="10">
        <v>3429</v>
      </c>
    </row>
    <row r="105" spans="1:5" s="10" customFormat="1">
      <c r="A105" s="10" t="s">
        <v>312</v>
      </c>
      <c r="B105" s="10">
        <v>-421</v>
      </c>
      <c r="C105" s="10">
        <v>-1140</v>
      </c>
      <c r="D105" s="10">
        <v>-2309</v>
      </c>
    </row>
    <row r="106" spans="1:5" s="10" customFormat="1">
      <c r="A106" s="10" t="s">
        <v>313</v>
      </c>
      <c r="B106" s="10">
        <v>-950</v>
      </c>
      <c r="C106" s="10">
        <v>-1000</v>
      </c>
      <c r="D106" s="10">
        <v>-756</v>
      </c>
    </row>
    <row r="107" spans="1:5" s="10" customFormat="1">
      <c r="A107" s="10" t="s">
        <v>314</v>
      </c>
      <c r="B107" s="10">
        <v>100</v>
      </c>
      <c r="C107" s="10">
        <v>88</v>
      </c>
      <c r="D107" s="10">
        <v>31</v>
      </c>
    </row>
    <row r="108" spans="1:5" s="10" customFormat="1">
      <c r="A108" s="10" t="s">
        <v>315</v>
      </c>
      <c r="B108" s="10">
        <v>-397</v>
      </c>
      <c r="C108" s="10">
        <v>-418</v>
      </c>
      <c r="D108" s="10">
        <v>-439</v>
      </c>
    </row>
    <row r="109" spans="1:5" s="10" customFormat="1">
      <c r="A109" s="10" t="s">
        <v>78</v>
      </c>
      <c r="B109" s="10">
        <v>-30</v>
      </c>
      <c r="C109" s="10">
        <v>-55</v>
      </c>
      <c r="D109" s="10">
        <v>-49</v>
      </c>
    </row>
    <row r="110" spans="1:5" s="12" customFormat="1">
      <c r="A110" s="12" t="s">
        <v>316</v>
      </c>
      <c r="B110" s="12">
        <f>+SUM(B103:B109)</f>
        <v>-1266</v>
      </c>
      <c r="C110" s="12">
        <f t="shared" ref="C110:E110" si="18">+SUM(C103:C109)</f>
        <v>-1180</v>
      </c>
      <c r="D110" s="12">
        <f t="shared" si="18"/>
        <v>-99</v>
      </c>
      <c r="E110" s="12">
        <f t="shared" si="18"/>
        <v>0</v>
      </c>
    </row>
    <row r="111" spans="1:5" s="12" customFormat="1"/>
    <row r="112" spans="1:5" s="12" customFormat="1">
      <c r="A112" s="12" t="s">
        <v>322</v>
      </c>
      <c r="B112" s="12">
        <f t="shared" ref="B112:C112" si="19">+B110+B101+B91</f>
        <v>1079</v>
      </c>
      <c r="C112" s="12">
        <f t="shared" si="19"/>
        <v>-940</v>
      </c>
      <c r="D112" s="12">
        <f>+D110+D101+D91</f>
        <v>-317</v>
      </c>
      <c r="E112" s="12">
        <f t="shared" ref="E112" si="20">+E110+E101+E91</f>
        <v>0</v>
      </c>
    </row>
    <row r="113" spans="1:5" s="12" customFormat="1">
      <c r="A113" s="12" t="s">
        <v>358</v>
      </c>
      <c r="B113" s="12">
        <f>B78</f>
        <v>2481</v>
      </c>
      <c r="C113" s="12">
        <f t="shared" ref="C113:E113" si="21">C78</f>
        <v>1849</v>
      </c>
      <c r="D113" s="12">
        <f t="shared" si="21"/>
        <v>1418</v>
      </c>
      <c r="E113" s="12">
        <f t="shared" si="21"/>
        <v>17550</v>
      </c>
    </row>
    <row r="114" spans="1:5" s="10" customFormat="1">
      <c r="A114" s="10" t="s">
        <v>317</v>
      </c>
      <c r="B114" s="10">
        <v>-136</v>
      </c>
      <c r="C114" s="10">
        <v>-278</v>
      </c>
      <c r="D114" s="10">
        <v>-143</v>
      </c>
    </row>
    <row r="115" spans="1:5" s="12" customFormat="1">
      <c r="A115" s="12" t="s">
        <v>323</v>
      </c>
      <c r="B115" s="12">
        <f t="shared" ref="B115:C115" si="22">+B113+B114</f>
        <v>2345</v>
      </c>
      <c r="C115" s="12">
        <f t="shared" si="22"/>
        <v>1571</v>
      </c>
      <c r="D115" s="12">
        <f>+D113+D114</f>
        <v>1275</v>
      </c>
    </row>
    <row r="116" spans="1:5" s="10" customFormat="1">
      <c r="A116" s="10" t="s">
        <v>318</v>
      </c>
      <c r="B116" s="10">
        <v>3873</v>
      </c>
      <c r="C116" s="10">
        <v>4836</v>
      </c>
      <c r="D116" s="10">
        <v>3618</v>
      </c>
    </row>
    <row r="117" spans="1:5" s="12" customFormat="1">
      <c r="A117" s="12" t="s">
        <v>319</v>
      </c>
      <c r="B117" s="12">
        <f t="shared" ref="B117:C117" si="23">+B116+B115</f>
        <v>6218</v>
      </c>
      <c r="C117" s="12">
        <f t="shared" si="23"/>
        <v>6407</v>
      </c>
      <c r="D117" s="12">
        <f>+D116+D115</f>
        <v>4893</v>
      </c>
      <c r="E117" s="12">
        <f>+E116+E115+E114+E110+E101+E89</f>
        <v>0</v>
      </c>
    </row>
    <row r="118" spans="1:5" s="12" customFormat="1"/>
    <row r="119" spans="1:5" s="3" customFormat="1">
      <c r="B119" s="3">
        <v>2021</v>
      </c>
      <c r="C119" s="3">
        <v>2022</v>
      </c>
      <c r="D119" s="3">
        <f>D52</f>
        <v>2023</v>
      </c>
    </row>
    <row r="120" spans="1:5" s="10" customFormat="1">
      <c r="A120" s="10" t="s">
        <v>3</v>
      </c>
      <c r="C120" s="10">
        <v>3191</v>
      </c>
      <c r="D120" s="10">
        <v>2644</v>
      </c>
    </row>
    <row r="121" spans="1:5" s="10" customFormat="1">
      <c r="A121" s="10" t="s">
        <v>324</v>
      </c>
      <c r="C121" s="10">
        <v>124</v>
      </c>
      <c r="D121" s="10">
        <v>98</v>
      </c>
    </row>
    <row r="122" spans="1:5" s="10" customFormat="1">
      <c r="A122" s="10" t="s">
        <v>325</v>
      </c>
      <c r="C122" s="10">
        <v>5701</v>
      </c>
      <c r="D122" s="10">
        <v>5488</v>
      </c>
    </row>
    <row r="123" spans="1:5" s="10" customFormat="1">
      <c r="A123" s="10" t="s">
        <v>326</v>
      </c>
      <c r="C123" s="10">
        <v>6811</v>
      </c>
      <c r="D123" s="10">
        <v>6899</v>
      </c>
    </row>
    <row r="124" spans="1:5" s="10" customFormat="1">
      <c r="A124" s="10" t="s">
        <v>78</v>
      </c>
      <c r="C124" s="10">
        <v>968</v>
      </c>
      <c r="D124" s="10">
        <v>1131</v>
      </c>
    </row>
    <row r="125" spans="1:5" s="12" customFormat="1">
      <c r="A125" s="12" t="s">
        <v>327</v>
      </c>
      <c r="B125" s="12">
        <f t="shared" ref="B125:C125" si="24">+SUM(B120:B124)</f>
        <v>0</v>
      </c>
      <c r="C125" s="12">
        <f t="shared" si="24"/>
        <v>16795</v>
      </c>
      <c r="D125" s="12">
        <f>+SUM(D120:D124)</f>
        <v>16260</v>
      </c>
      <c r="E125" s="12">
        <f t="shared" ref="E125" si="25">+SUM(E120:E124)</f>
        <v>0</v>
      </c>
    </row>
    <row r="126" spans="1:5" s="10" customFormat="1">
      <c r="A126" s="10" t="s">
        <v>328</v>
      </c>
      <c r="C126" s="10">
        <v>102</v>
      </c>
      <c r="D126" s="10">
        <v>115</v>
      </c>
    </row>
    <row r="127" spans="1:5" s="10" customFormat="1">
      <c r="A127" s="10" t="s">
        <v>329</v>
      </c>
      <c r="C127" s="10">
        <v>8551</v>
      </c>
      <c r="D127" s="10">
        <v>8956</v>
      </c>
    </row>
    <row r="128" spans="1:5" s="10" customFormat="1">
      <c r="A128" s="10" t="s">
        <v>330</v>
      </c>
      <c r="C128" s="10">
        <v>4297</v>
      </c>
      <c r="D128" s="10">
        <v>4669</v>
      </c>
    </row>
    <row r="129" spans="1:5" s="12" customFormat="1">
      <c r="A129" s="12" t="s">
        <v>331</v>
      </c>
      <c r="B129" s="12">
        <f t="shared" ref="B129:C129" si="26">+B127-B128</f>
        <v>0</v>
      </c>
      <c r="C129" s="12">
        <f t="shared" si="26"/>
        <v>4254</v>
      </c>
      <c r="D129" s="12">
        <f>+D127-D128</f>
        <v>4287</v>
      </c>
      <c r="E129" s="12">
        <f t="shared" ref="E129" si="27">+E127-E128</f>
        <v>0</v>
      </c>
    </row>
    <row r="130" spans="1:5" s="10" customFormat="1">
      <c r="A130" s="10" t="s">
        <v>332</v>
      </c>
      <c r="C130" s="10">
        <v>9962</v>
      </c>
      <c r="D130" s="10">
        <v>10605</v>
      </c>
    </row>
    <row r="131" spans="1:5" s="10" customFormat="1">
      <c r="A131" s="10" t="s">
        <v>333</v>
      </c>
      <c r="C131" s="10">
        <v>9339</v>
      </c>
      <c r="D131" s="10">
        <v>9626</v>
      </c>
    </row>
    <row r="132" spans="1:5" s="10" customFormat="1">
      <c r="A132" s="10" t="s">
        <v>344</v>
      </c>
      <c r="C132" s="10">
        <v>479</v>
      </c>
      <c r="D132" s="10">
        <v>584</v>
      </c>
    </row>
    <row r="133" spans="1:5" s="10" customFormat="1">
      <c r="A133" s="10" t="s">
        <v>334</v>
      </c>
      <c r="C133" s="10">
        <v>1687</v>
      </c>
      <c r="D133" s="10">
        <v>1519</v>
      </c>
    </row>
    <row r="134" spans="1:5" s="12" customFormat="1">
      <c r="A134" s="12" t="s">
        <v>349</v>
      </c>
      <c r="B134" s="12">
        <f t="shared" ref="B134" si="28">+SUM(B129:B133)</f>
        <v>0</v>
      </c>
      <c r="C134" s="12">
        <f>+SUM(C129:C133)</f>
        <v>25721</v>
      </c>
      <c r="D134" s="12">
        <f t="shared" ref="D134:E134" si="29">+SUM(D129:D133)</f>
        <v>26621</v>
      </c>
      <c r="E134" s="12">
        <f t="shared" si="29"/>
        <v>0</v>
      </c>
    </row>
    <row r="135" spans="1:5" s="12" customFormat="1">
      <c r="A135" s="12" t="s">
        <v>335</v>
      </c>
      <c r="B135" s="12">
        <f t="shared" ref="B135:C135" si="30">+B134+B126+B125</f>
        <v>0</v>
      </c>
      <c r="C135" s="12">
        <f t="shared" si="30"/>
        <v>42618</v>
      </c>
      <c r="D135" s="12">
        <f>+D134+D126+D125</f>
        <v>42996</v>
      </c>
      <c r="E135" s="12">
        <f t="shared" ref="E135" si="31">+E134+E126+E125</f>
        <v>0</v>
      </c>
    </row>
    <row r="136" spans="1:5" s="10" customFormat="1">
      <c r="A136" s="10" t="s">
        <v>336</v>
      </c>
      <c r="C136" s="10">
        <v>24</v>
      </c>
      <c r="D136" s="10">
        <v>198</v>
      </c>
    </row>
    <row r="137" spans="1:5" s="10" customFormat="1">
      <c r="A137" s="10" t="s">
        <v>337</v>
      </c>
      <c r="C137" s="10">
        <v>4895</v>
      </c>
      <c r="D137" s="10">
        <v>4280</v>
      </c>
    </row>
    <row r="138" spans="1:5" s="10" customFormat="1">
      <c r="A138" s="10" t="s">
        <v>338</v>
      </c>
      <c r="C138" s="10">
        <v>183</v>
      </c>
      <c r="D138" s="10">
        <v>174</v>
      </c>
    </row>
    <row r="139" spans="1:5" s="10" customFormat="1">
      <c r="A139" s="10" t="s">
        <v>339</v>
      </c>
      <c r="C139" s="10">
        <v>3388</v>
      </c>
      <c r="D139" s="10">
        <v>3406</v>
      </c>
    </row>
    <row r="140" spans="1:5" s="10" customFormat="1">
      <c r="A140" s="10" t="s">
        <v>340</v>
      </c>
      <c r="C140" s="10">
        <v>2254</v>
      </c>
      <c r="D140" s="10">
        <v>2351</v>
      </c>
    </row>
    <row r="141" spans="1:5" s="12" customFormat="1">
      <c r="A141" s="12" t="s">
        <v>341</v>
      </c>
      <c r="B141" s="12">
        <f t="shared" ref="B141:C141" si="32">+SUM(B136:B140)</f>
        <v>0</v>
      </c>
      <c r="C141" s="12">
        <f t="shared" si="32"/>
        <v>10744</v>
      </c>
      <c r="D141" s="12">
        <f>+SUM(D136:D140)</f>
        <v>10409</v>
      </c>
      <c r="E141" s="12">
        <f t="shared" ref="E141" si="33">+SUM(E136:E140)</f>
        <v>0</v>
      </c>
    </row>
    <row r="142" spans="1:5" s="10" customFormat="1">
      <c r="A142" s="10" t="s">
        <v>342</v>
      </c>
      <c r="C142" s="10">
        <v>1283</v>
      </c>
      <c r="D142" s="10">
        <v>2291</v>
      </c>
    </row>
    <row r="143" spans="1:5" s="10" customFormat="1">
      <c r="A143" s="10" t="s">
        <v>343</v>
      </c>
      <c r="C143" s="10">
        <v>1119</v>
      </c>
      <c r="D143" s="10">
        <v>899</v>
      </c>
    </row>
    <row r="144" spans="1:5" s="10" customFormat="1">
      <c r="A144" s="10" t="s">
        <v>345</v>
      </c>
      <c r="C144" s="10">
        <v>2255</v>
      </c>
      <c r="D144" s="10">
        <v>2467</v>
      </c>
    </row>
    <row r="145" spans="1:5" s="10" customFormat="1">
      <c r="A145" s="10" t="s">
        <v>346</v>
      </c>
      <c r="C145" s="10">
        <v>1676</v>
      </c>
      <c r="D145" s="10">
        <v>1651</v>
      </c>
    </row>
    <row r="146" spans="1:5" s="12" customFormat="1">
      <c r="A146" s="12" t="s">
        <v>348</v>
      </c>
      <c r="B146" s="12">
        <f t="shared" ref="B146:C146" si="34">+SUM(B141:B145)</f>
        <v>0</v>
      </c>
      <c r="C146" s="12">
        <f t="shared" si="34"/>
        <v>17077</v>
      </c>
      <c r="D146" s="12">
        <f>+SUM(D141:D145)</f>
        <v>17717</v>
      </c>
      <c r="E146" s="12">
        <f t="shared" ref="E146" si="35">+SUM(E141:E145)</f>
        <v>0</v>
      </c>
    </row>
    <row r="147" spans="1:5" s="12" customFormat="1">
      <c r="A147" s="12" t="s">
        <v>347</v>
      </c>
      <c r="B147" s="12">
        <f t="shared" ref="B147:C147" si="36">+B135-B146</f>
        <v>0</v>
      </c>
      <c r="C147" s="12">
        <f t="shared" si="36"/>
        <v>25541</v>
      </c>
      <c r="D147" s="12">
        <f>+D135-D146</f>
        <v>25279</v>
      </c>
      <c r="E147" s="12">
        <f t="shared" ref="E147" si="37">+E135-E146</f>
        <v>0</v>
      </c>
    </row>
    <row r="148" spans="1:5" s="10" customFormat="1">
      <c r="A148" s="10" t="s">
        <v>350</v>
      </c>
      <c r="C148" s="10">
        <v>7</v>
      </c>
      <c r="D148" s="10">
        <v>7</v>
      </c>
    </row>
    <row r="149" spans="1:5" s="10" customFormat="1">
      <c r="A149" s="10" t="s">
        <v>351</v>
      </c>
      <c r="C149" s="10">
        <v>27851</v>
      </c>
      <c r="D149" s="10">
        <v>27748</v>
      </c>
    </row>
    <row r="150" spans="1:5" s="10" customFormat="1">
      <c r="A150" s="10" t="s">
        <v>352</v>
      </c>
      <c r="C150" s="10">
        <v>250</v>
      </c>
      <c r="D150" s="10">
        <v>-41</v>
      </c>
    </row>
    <row r="151" spans="1:5" s="10" customFormat="1">
      <c r="A151" s="10" t="s">
        <v>353</v>
      </c>
      <c r="C151" s="10">
        <v>-2806</v>
      </c>
      <c r="D151" s="10">
        <v>-2677</v>
      </c>
    </row>
    <row r="152" spans="1:5" s="12" customFormat="1">
      <c r="A152" s="12" t="s">
        <v>354</v>
      </c>
      <c r="B152" s="12">
        <f t="shared" ref="B152:C152" si="38">+SUM(B148:B151)</f>
        <v>0</v>
      </c>
      <c r="C152" s="12">
        <f t="shared" si="38"/>
        <v>25302</v>
      </c>
      <c r="D152" s="12">
        <f>+SUM(D148:D151)</f>
        <v>25037</v>
      </c>
      <c r="E152" s="12">
        <f t="shared" ref="E152" si="39">+SUM(E148:E151)</f>
        <v>0</v>
      </c>
    </row>
    <row r="153" spans="1:5" s="10" customFormat="1">
      <c r="A153" s="10" t="s">
        <v>355</v>
      </c>
      <c r="C153" s="10">
        <v>239</v>
      </c>
      <c r="D153" s="10">
        <v>242</v>
      </c>
    </row>
    <row r="154" spans="1:5" s="12" customFormat="1">
      <c r="A154" s="12" t="s">
        <v>356</v>
      </c>
      <c r="B154" s="12">
        <f t="shared" ref="B154:C154" si="40">+B153+B152</f>
        <v>0</v>
      </c>
      <c r="C154" s="12">
        <f t="shared" si="40"/>
        <v>25541</v>
      </c>
      <c r="D154" s="12">
        <f>+D153+D152</f>
        <v>25279</v>
      </c>
      <c r="E154" s="12">
        <f t="shared" ref="E154" si="41">+E153+E152</f>
        <v>0</v>
      </c>
    </row>
    <row r="155" spans="1:5" s="12" customFormat="1">
      <c r="A155" s="12" t="s">
        <v>357</v>
      </c>
      <c r="B155" s="12">
        <f>+B154+B146</f>
        <v>0</v>
      </c>
      <c r="C155" s="12">
        <f>+C154+C146</f>
        <v>42618</v>
      </c>
      <c r="D155" s="12">
        <f>+D154+D146</f>
        <v>42996</v>
      </c>
      <c r="E155" s="12">
        <f>+E154+E146</f>
        <v>0</v>
      </c>
    </row>
  </sheetData>
  <hyperlinks>
    <hyperlink ref="A1" location="main!A1" display="main" xr:uid="{51A5440C-8489-4FAA-B8B2-3F3E7C0A06BF}"/>
  </hyperlinks>
  <pageMargins left="0.7" right="0.7" top="0.75" bottom="0.75" header="0.3" footer="0.3"/>
  <pageSetup orientation="portrait"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0805E9-987D-4830-9F7C-75700B6A5C93}">
  <dimension ref="A1"/>
  <sheetViews>
    <sheetView zoomScale="85" zoomScaleNormal="85" workbookViewId="0"/>
  </sheetViews>
  <sheetFormatPr defaultRowHeight="14.5"/>
  <sheetData>
    <row r="1" spans="1:1">
      <c r="A1" s="1" t="s">
        <v>6</v>
      </c>
    </row>
  </sheetData>
  <hyperlinks>
    <hyperlink ref="A1" location="main!A1" display="main" xr:uid="{51A7B64E-206B-43A3-AC74-7B41F1B3F325}"/>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B6B5A-E771-4B2A-B2F8-4F37E8CBBEFF}">
  <dimension ref="A1:G69"/>
  <sheetViews>
    <sheetView workbookViewId="0">
      <selection activeCell="A2" sqref="A2:XFD2"/>
    </sheetView>
  </sheetViews>
  <sheetFormatPr defaultRowHeight="14.5"/>
  <sheetData>
    <row r="1" spans="1:2">
      <c r="A1" s="1" t="s">
        <v>6</v>
      </c>
    </row>
    <row r="2" spans="1:2">
      <c r="A2" s="1"/>
    </row>
    <row r="3" spans="1:2">
      <c r="B3" t="s">
        <v>15</v>
      </c>
    </row>
    <row r="23" spans="2:7">
      <c r="B23" s="5" t="s">
        <v>17</v>
      </c>
      <c r="G23" s="5" t="s">
        <v>31</v>
      </c>
    </row>
    <row r="24" spans="2:7">
      <c r="B24" s="6" t="s">
        <v>18</v>
      </c>
      <c r="G24" t="s">
        <v>32</v>
      </c>
    </row>
    <row r="25" spans="2:7">
      <c r="B25" s="6" t="s">
        <v>19</v>
      </c>
      <c r="G25" t="s">
        <v>33</v>
      </c>
    </row>
    <row r="26" spans="2:7">
      <c r="B26" s="6" t="s">
        <v>20</v>
      </c>
      <c r="G26" t="s">
        <v>34</v>
      </c>
    </row>
    <row r="27" spans="2:7">
      <c r="B27" s="6" t="s">
        <v>21</v>
      </c>
      <c r="G27" t="s">
        <v>35</v>
      </c>
    </row>
    <row r="28" spans="2:7">
      <c r="B28" s="6" t="s">
        <v>22</v>
      </c>
      <c r="G28" t="s">
        <v>36</v>
      </c>
    </row>
    <row r="29" spans="2:7">
      <c r="B29" s="6" t="s">
        <v>23</v>
      </c>
      <c r="G29" t="s">
        <v>37</v>
      </c>
    </row>
    <row r="30" spans="2:7">
      <c r="B30" s="6" t="s">
        <v>24</v>
      </c>
      <c r="G30" t="s">
        <v>38</v>
      </c>
    </row>
    <row r="31" spans="2:7">
      <c r="B31" s="6" t="s">
        <v>25</v>
      </c>
      <c r="G31" t="s">
        <v>39</v>
      </c>
    </row>
    <row r="32" spans="2:7">
      <c r="B32" s="6" t="s">
        <v>26</v>
      </c>
      <c r="G32" t="s">
        <v>40</v>
      </c>
    </row>
    <row r="33" spans="2:7">
      <c r="B33" s="6" t="s">
        <v>27</v>
      </c>
      <c r="G33" t="s">
        <v>41</v>
      </c>
    </row>
    <row r="34" spans="2:7">
      <c r="B34" s="6" t="s">
        <v>28</v>
      </c>
      <c r="G34" t="s">
        <v>42</v>
      </c>
    </row>
    <row r="35" spans="2:7">
      <c r="B35" s="6" t="s">
        <v>29</v>
      </c>
      <c r="G35" t="s">
        <v>43</v>
      </c>
    </row>
    <row r="36" spans="2:7">
      <c r="B36" s="6" t="s">
        <v>30</v>
      </c>
      <c r="G36" t="s">
        <v>44</v>
      </c>
    </row>
    <row r="37" spans="2:7">
      <c r="G37" t="s">
        <v>45</v>
      </c>
    </row>
    <row r="38" spans="2:7">
      <c r="G38" t="s">
        <v>46</v>
      </c>
    </row>
    <row r="39" spans="2:7">
      <c r="G39" t="s">
        <v>47</v>
      </c>
    </row>
    <row r="40" spans="2:7">
      <c r="B40" s="5" t="s">
        <v>78</v>
      </c>
      <c r="G40" t="s">
        <v>48</v>
      </c>
    </row>
    <row r="41" spans="2:7">
      <c r="B41" t="s">
        <v>79</v>
      </c>
      <c r="G41" t="s">
        <v>49</v>
      </c>
    </row>
    <row r="42" spans="2:7">
      <c r="B42" t="s">
        <v>80</v>
      </c>
      <c r="G42" t="s">
        <v>50</v>
      </c>
    </row>
    <row r="43" spans="2:7">
      <c r="B43" t="s">
        <v>81</v>
      </c>
      <c r="G43" t="s">
        <v>51</v>
      </c>
    </row>
    <row r="44" spans="2:7">
      <c r="B44" t="s">
        <v>82</v>
      </c>
      <c r="G44" t="s">
        <v>52</v>
      </c>
    </row>
    <row r="45" spans="2:7">
      <c r="B45" t="s">
        <v>83</v>
      </c>
      <c r="G45" t="s">
        <v>53</v>
      </c>
    </row>
    <row r="46" spans="2:7">
      <c r="B46" t="s">
        <v>84</v>
      </c>
      <c r="G46" t="s">
        <v>54</v>
      </c>
    </row>
    <row r="47" spans="2:7">
      <c r="B47" t="s">
        <v>85</v>
      </c>
      <c r="G47" t="s">
        <v>55</v>
      </c>
    </row>
    <row r="48" spans="2:7">
      <c r="B48" t="s">
        <v>86</v>
      </c>
      <c r="G48" t="s">
        <v>56</v>
      </c>
    </row>
    <row r="49" spans="2:7">
      <c r="B49" t="s">
        <v>87</v>
      </c>
      <c r="G49" t="s">
        <v>57</v>
      </c>
    </row>
    <row r="50" spans="2:7">
      <c r="B50" t="s">
        <v>88</v>
      </c>
      <c r="G50" t="s">
        <v>58</v>
      </c>
    </row>
    <row r="51" spans="2:7">
      <c r="B51" t="s">
        <v>89</v>
      </c>
      <c r="G51" t="s">
        <v>59</v>
      </c>
    </row>
    <row r="52" spans="2:7">
      <c r="B52" t="s">
        <v>90</v>
      </c>
      <c r="G52" t="s">
        <v>60</v>
      </c>
    </row>
    <row r="53" spans="2:7">
      <c r="B53" t="s">
        <v>91</v>
      </c>
      <c r="G53" t="s">
        <v>61</v>
      </c>
    </row>
    <row r="54" spans="2:7">
      <c r="B54" t="s">
        <v>92</v>
      </c>
      <c r="G54" t="s">
        <v>62</v>
      </c>
    </row>
    <row r="55" spans="2:7">
      <c r="G55" t="s">
        <v>63</v>
      </c>
    </row>
    <row r="56" spans="2:7">
      <c r="G56" t="s">
        <v>64</v>
      </c>
    </row>
    <row r="57" spans="2:7">
      <c r="G57" t="s">
        <v>65</v>
      </c>
    </row>
    <row r="58" spans="2:7">
      <c r="G58" t="s">
        <v>66</v>
      </c>
    </row>
    <row r="59" spans="2:7">
      <c r="G59" t="s">
        <v>67</v>
      </c>
    </row>
    <row r="60" spans="2:7">
      <c r="G60" t="s">
        <v>68</v>
      </c>
    </row>
    <row r="61" spans="2:7">
      <c r="G61" t="s">
        <v>69</v>
      </c>
    </row>
    <row r="62" spans="2:7">
      <c r="G62" t="s">
        <v>70</v>
      </c>
    </row>
    <row r="63" spans="2:7">
      <c r="G63" t="s">
        <v>71</v>
      </c>
    </row>
    <row r="64" spans="2:7">
      <c r="G64" t="s">
        <v>72</v>
      </c>
    </row>
    <row r="65" spans="7:7">
      <c r="G65" t="s">
        <v>73</v>
      </c>
    </row>
    <row r="66" spans="7:7">
      <c r="G66" t="s">
        <v>74</v>
      </c>
    </row>
    <row r="67" spans="7:7">
      <c r="G67" t="s">
        <v>75</v>
      </c>
    </row>
    <row r="68" spans="7:7">
      <c r="G68" t="s">
        <v>76</v>
      </c>
    </row>
    <row r="69" spans="7:7">
      <c r="G69" t="s">
        <v>77</v>
      </c>
    </row>
  </sheetData>
  <hyperlinks>
    <hyperlink ref="A1" location="main!A1" display="main" xr:uid="{5DDE0694-92E8-43D5-939B-D83165769F9E}"/>
  </hyperlink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B6AE1D-B7E3-4A7B-8482-0D9A6C556DD0}">
  <dimension ref="A1:L56"/>
  <sheetViews>
    <sheetView workbookViewId="0">
      <selection activeCell="I37" sqref="I37"/>
    </sheetView>
  </sheetViews>
  <sheetFormatPr defaultRowHeight="14.5"/>
  <sheetData>
    <row r="1" spans="1:2">
      <c r="A1" s="1" t="s">
        <v>6</v>
      </c>
    </row>
    <row r="2" spans="1:2">
      <c r="B2" t="s">
        <v>16</v>
      </c>
    </row>
    <row r="34" spans="2:12">
      <c r="B34" s="1" t="s">
        <v>134</v>
      </c>
      <c r="F34" s="5" t="s">
        <v>113</v>
      </c>
      <c r="I34" s="5"/>
      <c r="L34" s="5" t="s">
        <v>184</v>
      </c>
    </row>
    <row r="35" spans="2:12">
      <c r="F35" t="s">
        <v>114</v>
      </c>
      <c r="L35" t="s">
        <v>185</v>
      </c>
    </row>
    <row r="36" spans="2:12">
      <c r="F36" t="s">
        <v>115</v>
      </c>
      <c r="L36" t="s">
        <v>186</v>
      </c>
    </row>
    <row r="37" spans="2:12">
      <c r="B37" s="5" t="s">
        <v>93</v>
      </c>
      <c r="F37" t="s">
        <v>116</v>
      </c>
    </row>
    <row r="38" spans="2:12">
      <c r="B38" t="s">
        <v>94</v>
      </c>
      <c r="F38" t="s">
        <v>117</v>
      </c>
    </row>
    <row r="39" spans="2:12">
      <c r="B39" t="s">
        <v>95</v>
      </c>
      <c r="F39" t="s">
        <v>118</v>
      </c>
      <c r="L39" s="5" t="s">
        <v>78</v>
      </c>
    </row>
    <row r="40" spans="2:12">
      <c r="B40" t="s">
        <v>96</v>
      </c>
      <c r="F40" t="s">
        <v>119</v>
      </c>
      <c r="L40" t="s">
        <v>187</v>
      </c>
    </row>
    <row r="41" spans="2:12">
      <c r="B41" t="s">
        <v>97</v>
      </c>
      <c r="F41" t="s">
        <v>120</v>
      </c>
    </row>
    <row r="42" spans="2:12">
      <c r="B42" t="s">
        <v>98</v>
      </c>
      <c r="F42" t="s">
        <v>121</v>
      </c>
    </row>
    <row r="43" spans="2:12">
      <c r="B43" t="s">
        <v>99</v>
      </c>
      <c r="F43" t="s">
        <v>122</v>
      </c>
    </row>
    <row r="44" spans="2:12">
      <c r="B44" t="s">
        <v>100</v>
      </c>
      <c r="F44" t="s">
        <v>123</v>
      </c>
    </row>
    <row r="45" spans="2:12">
      <c r="B45" t="s">
        <v>101</v>
      </c>
      <c r="F45" t="s">
        <v>124</v>
      </c>
    </row>
    <row r="46" spans="2:12">
      <c r="B46" t="s">
        <v>102</v>
      </c>
      <c r="F46" t="s">
        <v>125</v>
      </c>
    </row>
    <row r="47" spans="2:12">
      <c r="B47" t="s">
        <v>103</v>
      </c>
      <c r="F47" t="s">
        <v>126</v>
      </c>
    </row>
    <row r="48" spans="2:12">
      <c r="B48" t="s">
        <v>104</v>
      </c>
      <c r="F48" t="s">
        <v>127</v>
      </c>
    </row>
    <row r="49" spans="2:6">
      <c r="B49" t="s">
        <v>105</v>
      </c>
      <c r="F49" t="s">
        <v>128</v>
      </c>
    </row>
    <row r="50" spans="2:6">
      <c r="B50" t="s">
        <v>106</v>
      </c>
      <c r="F50" t="s">
        <v>129</v>
      </c>
    </row>
    <row r="51" spans="2:6">
      <c r="B51" t="s">
        <v>107</v>
      </c>
      <c r="F51" t="s">
        <v>130</v>
      </c>
    </row>
    <row r="52" spans="2:6">
      <c r="B52" t="s">
        <v>108</v>
      </c>
      <c r="F52" t="s">
        <v>131</v>
      </c>
    </row>
    <row r="53" spans="2:6">
      <c r="B53" t="s">
        <v>109</v>
      </c>
      <c r="F53" t="s">
        <v>132</v>
      </c>
    </row>
    <row r="54" spans="2:6">
      <c r="B54" t="s">
        <v>110</v>
      </c>
      <c r="F54" t="s">
        <v>133</v>
      </c>
    </row>
    <row r="55" spans="2:6">
      <c r="B55" t="s">
        <v>111</v>
      </c>
    </row>
    <row r="56" spans="2:6">
      <c r="B56" t="s">
        <v>112</v>
      </c>
    </row>
  </sheetData>
  <hyperlinks>
    <hyperlink ref="A1" location="main!A1" display="main" xr:uid="{7ECCAD04-ADB8-4C7E-9CEE-A8766A143CB8}"/>
    <hyperlink ref="B34" location="weedControl!A1" display="Weed Control" xr:uid="{FF4AC168-E4EE-402D-9641-C17BD36592DE}"/>
  </hyperlink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8948AF-E017-4E40-9D38-B49D5F54C321}">
  <dimension ref="A1:H51"/>
  <sheetViews>
    <sheetView workbookViewId="0"/>
  </sheetViews>
  <sheetFormatPr defaultRowHeight="14.5"/>
  <cols>
    <col min="2" max="2" width="24.26953125" bestFit="1" customWidth="1"/>
    <col min="3" max="4" width="24.26953125" customWidth="1"/>
    <col min="5" max="5" width="28.6328125" bestFit="1" customWidth="1"/>
    <col min="6" max="6" width="14.90625" bestFit="1" customWidth="1"/>
    <col min="7" max="7" width="18" customWidth="1"/>
    <col min="8" max="8" width="5.81640625" bestFit="1" customWidth="1"/>
  </cols>
  <sheetData>
    <row r="1" spans="1:8">
      <c r="A1" s="1" t="s">
        <v>6</v>
      </c>
    </row>
    <row r="2" spans="1:8">
      <c r="B2" s="5" t="s">
        <v>188</v>
      </c>
      <c r="C2" s="5" t="s">
        <v>192</v>
      </c>
      <c r="D2" s="5" t="s">
        <v>194</v>
      </c>
      <c r="E2" s="5" t="s">
        <v>189</v>
      </c>
      <c r="F2" s="5" t="s">
        <v>190</v>
      </c>
      <c r="G2" s="5" t="s">
        <v>134</v>
      </c>
      <c r="H2" s="5" t="s">
        <v>191</v>
      </c>
    </row>
    <row r="3" spans="1:8">
      <c r="B3" t="s">
        <v>135</v>
      </c>
    </row>
    <row r="4" spans="1:8">
      <c r="B4" t="s">
        <v>136</v>
      </c>
    </row>
    <row r="5" spans="1:8">
      <c r="B5" t="s">
        <v>137</v>
      </c>
    </row>
    <row r="6" spans="1:8">
      <c r="B6" t="s">
        <v>138</v>
      </c>
    </row>
    <row r="7" spans="1:8">
      <c r="B7" t="s">
        <v>139</v>
      </c>
    </row>
    <row r="8" spans="1:8">
      <c r="B8" t="s">
        <v>140</v>
      </c>
    </row>
    <row r="9" spans="1:8">
      <c r="B9" t="s">
        <v>141</v>
      </c>
    </row>
    <row r="10" spans="1:8">
      <c r="B10" t="s">
        <v>142</v>
      </c>
    </row>
    <row r="11" spans="1:8">
      <c r="B11" t="s">
        <v>143</v>
      </c>
    </row>
    <row r="12" spans="1:8">
      <c r="B12" t="s">
        <v>144</v>
      </c>
    </row>
    <row r="13" spans="1:8">
      <c r="B13" t="s">
        <v>145</v>
      </c>
    </row>
    <row r="14" spans="1:8">
      <c r="B14" t="s">
        <v>146</v>
      </c>
    </row>
    <row r="15" spans="1:8">
      <c r="B15" t="s">
        <v>147</v>
      </c>
    </row>
    <row r="16" spans="1:8">
      <c r="B16" t="s">
        <v>148</v>
      </c>
    </row>
    <row r="17" spans="2:4">
      <c r="B17" t="s">
        <v>149</v>
      </c>
    </row>
    <row r="18" spans="2:4">
      <c r="B18" t="s">
        <v>150</v>
      </c>
    </row>
    <row r="19" spans="2:4">
      <c r="B19" t="s">
        <v>151</v>
      </c>
    </row>
    <row r="20" spans="2:4">
      <c r="B20" t="s">
        <v>152</v>
      </c>
    </row>
    <row r="21" spans="2:4">
      <c r="B21" t="s">
        <v>153</v>
      </c>
      <c r="C21" t="s">
        <v>193</v>
      </c>
      <c r="D21" t="s">
        <v>195</v>
      </c>
    </row>
    <row r="22" spans="2:4">
      <c r="B22" t="s">
        <v>154</v>
      </c>
    </row>
    <row r="23" spans="2:4">
      <c r="B23" t="s">
        <v>155</v>
      </c>
    </row>
    <row r="24" spans="2:4">
      <c r="B24" t="s">
        <v>156</v>
      </c>
    </row>
    <row r="25" spans="2:4">
      <c r="B25" t="s">
        <v>157</v>
      </c>
    </row>
    <row r="26" spans="2:4">
      <c r="B26" t="s">
        <v>158</v>
      </c>
    </row>
    <row r="27" spans="2:4">
      <c r="B27" t="s">
        <v>159</v>
      </c>
    </row>
    <row r="28" spans="2:4">
      <c r="B28" t="s">
        <v>160</v>
      </c>
    </row>
    <row r="29" spans="2:4">
      <c r="B29" t="s">
        <v>161</v>
      </c>
    </row>
    <row r="30" spans="2:4">
      <c r="B30" t="s">
        <v>162</v>
      </c>
    </row>
    <row r="31" spans="2:4">
      <c r="B31" t="s">
        <v>163</v>
      </c>
    </row>
    <row r="32" spans="2:4">
      <c r="B32" t="s">
        <v>164</v>
      </c>
    </row>
    <row r="33" spans="2:3">
      <c r="B33" t="s">
        <v>165</v>
      </c>
    </row>
    <row r="34" spans="2:3">
      <c r="B34" t="s">
        <v>166</v>
      </c>
    </row>
    <row r="35" spans="2:3">
      <c r="B35" t="s">
        <v>167</v>
      </c>
    </row>
    <row r="36" spans="2:3">
      <c r="B36" t="s">
        <v>168</v>
      </c>
    </row>
    <row r="37" spans="2:3">
      <c r="B37" t="s">
        <v>169</v>
      </c>
    </row>
    <row r="38" spans="2:3">
      <c r="B38" t="s">
        <v>170</v>
      </c>
    </row>
    <row r="39" spans="2:3">
      <c r="B39" t="s">
        <v>171</v>
      </c>
    </row>
    <row r="40" spans="2:3">
      <c r="B40" t="s">
        <v>172</v>
      </c>
      <c r="C40" t="s">
        <v>193</v>
      </c>
    </row>
    <row r="41" spans="2:3">
      <c r="B41" t="s">
        <v>173</v>
      </c>
    </row>
    <row r="42" spans="2:3">
      <c r="B42" t="s">
        <v>174</v>
      </c>
    </row>
    <row r="43" spans="2:3">
      <c r="B43" t="s">
        <v>175</v>
      </c>
    </row>
    <row r="44" spans="2:3">
      <c r="B44" t="s">
        <v>176</v>
      </c>
    </row>
    <row r="45" spans="2:3">
      <c r="B45" t="s">
        <v>177</v>
      </c>
    </row>
    <row r="46" spans="2:3">
      <c r="B46" t="s">
        <v>178</v>
      </c>
    </row>
    <row r="47" spans="2:3">
      <c r="B47" t="s">
        <v>179</v>
      </c>
    </row>
    <row r="48" spans="2:3">
      <c r="B48" t="s">
        <v>180</v>
      </c>
    </row>
    <row r="49" spans="2:2">
      <c r="B49" t="s">
        <v>181</v>
      </c>
    </row>
    <row r="50" spans="2:2">
      <c r="B50" t="s">
        <v>182</v>
      </c>
    </row>
    <row r="51" spans="2:2">
      <c r="B51" t="s">
        <v>183</v>
      </c>
    </row>
  </sheetData>
  <hyperlinks>
    <hyperlink ref="A1" location="main!A1" display="main" xr:uid="{ABD99F71-15C4-4DA1-961C-3FEE03483581}"/>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5AB0C5-D19E-47C2-86A6-2517A5FC83F2}">
  <dimension ref="A1:C6"/>
  <sheetViews>
    <sheetView tabSelected="1" workbookViewId="0">
      <selection activeCell="A33" sqref="A33"/>
    </sheetView>
  </sheetViews>
  <sheetFormatPr defaultRowHeight="14.5"/>
  <sheetData>
    <row r="1" spans="1:3">
      <c r="A1" s="1" t="s">
        <v>6</v>
      </c>
    </row>
    <row r="3" spans="1:3">
      <c r="B3" s="5" t="s">
        <v>359</v>
      </c>
    </row>
    <row r="4" spans="1:3">
      <c r="B4">
        <v>1</v>
      </c>
      <c r="C4" t="s">
        <v>230</v>
      </c>
    </row>
    <row r="5" spans="1:3">
      <c r="B5">
        <v>2</v>
      </c>
      <c r="C5" t="s">
        <v>231</v>
      </c>
    </row>
    <row r="6" spans="1:3">
      <c r="B6">
        <v>3</v>
      </c>
      <c r="C6" t="s">
        <v>232</v>
      </c>
    </row>
  </sheetData>
  <hyperlinks>
    <hyperlink ref="A1" location="main!A1" display="main" xr:uid="{E93CB30D-1812-4DED-8196-8225AA02AD0A}"/>
  </hyperlink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main</vt:lpstr>
      <vt:lpstr>model</vt:lpstr>
      <vt:lpstr>Litigation</vt:lpstr>
      <vt:lpstr>Seed</vt:lpstr>
      <vt:lpstr>CropProtection</vt:lpstr>
      <vt:lpstr>weedControl</vt:lpstr>
      <vt:lpstr>IP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corey</dc:creator>
  <cp:lastModifiedBy>Corey Christner</cp:lastModifiedBy>
  <dcterms:created xsi:type="dcterms:W3CDTF">2015-06-05T18:17:20Z</dcterms:created>
  <dcterms:modified xsi:type="dcterms:W3CDTF">2025-01-25T14:54:47Z</dcterms:modified>
</cp:coreProperties>
</file>