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corey\github\models\ADM\"/>
    </mc:Choice>
  </mc:AlternateContent>
  <xr:revisionPtr revIDLastSave="0" documentId="13_ncr:1_{B86A3907-3532-4806-9B4A-8474116C62C2}" xr6:coauthVersionLast="47" xr6:coauthVersionMax="47" xr10:uidLastSave="{00000000-0000-0000-0000-000000000000}"/>
  <bookViews>
    <workbookView xWindow="19080" yWindow="530" windowWidth="19220" windowHeight="19690" activeTab="2" xr2:uid="{00000000-000D-0000-FFFF-FFFF00000000}"/>
  </bookViews>
  <sheets>
    <sheet name="main" sheetId="1" r:id="rId1"/>
    <sheet name="model" sheetId="2" r:id="rId2"/>
    <sheet name="model_notes" sheetId="3" r:id="rId3"/>
    <sheet name="acquis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1" i="2" l="1"/>
  <c r="E31" i="2"/>
  <c r="D31" i="2"/>
  <c r="C31" i="2"/>
  <c r="B31" i="2"/>
  <c r="F15" i="2"/>
  <c r="E15" i="2"/>
  <c r="D15" i="2"/>
  <c r="C15" i="2"/>
  <c r="B15" i="2"/>
  <c r="F12" i="2"/>
  <c r="E12" i="2"/>
  <c r="D12" i="2"/>
  <c r="C12" i="2"/>
  <c r="B12" i="2"/>
  <c r="F7" i="2"/>
  <c r="E7" i="2"/>
  <c r="D7" i="2"/>
  <c r="C7" i="2"/>
  <c r="B7" i="2"/>
  <c r="F118" i="2"/>
  <c r="E118" i="2"/>
  <c r="D118" i="2"/>
  <c r="C118" i="2"/>
  <c r="F110" i="2"/>
  <c r="E110" i="2"/>
  <c r="D110" i="2"/>
  <c r="C110" i="2"/>
  <c r="C111" i="2" s="1"/>
  <c r="F105" i="2"/>
  <c r="E105" i="2"/>
  <c r="D105" i="2"/>
  <c r="C105" i="2"/>
  <c r="F96" i="2"/>
  <c r="E96" i="2"/>
  <c r="D96" i="2"/>
  <c r="C96" i="2"/>
  <c r="F90" i="2"/>
  <c r="E90" i="2"/>
  <c r="D90" i="2"/>
  <c r="C90" i="2"/>
  <c r="F85" i="2"/>
  <c r="E85" i="2"/>
  <c r="D85" i="2"/>
  <c r="C85" i="2"/>
  <c r="B118" i="2"/>
  <c r="B110" i="2"/>
  <c r="B105" i="2"/>
  <c r="B96" i="2"/>
  <c r="B90" i="2"/>
  <c r="B85" i="2"/>
  <c r="F78" i="2"/>
  <c r="E78" i="2"/>
  <c r="D78" i="2"/>
  <c r="C78" i="2"/>
  <c r="B78" i="2"/>
  <c r="M60" i="2"/>
  <c r="L60" i="2"/>
  <c r="K60" i="2"/>
  <c r="I60" i="2"/>
  <c r="H60" i="2"/>
  <c r="G60" i="2"/>
  <c r="F60" i="2"/>
  <c r="E60" i="2"/>
  <c r="D60" i="2"/>
  <c r="C60" i="2"/>
  <c r="B60" i="2"/>
  <c r="C6" i="2" l="1"/>
  <c r="D6" i="2"/>
  <c r="B6" i="2"/>
  <c r="F6" i="2"/>
  <c r="E6" i="2"/>
  <c r="B111" i="2"/>
  <c r="B119" i="2" s="1"/>
  <c r="E111" i="2"/>
  <c r="E119" i="2" s="1"/>
  <c r="E97" i="2"/>
  <c r="D97" i="2"/>
  <c r="C119" i="2"/>
  <c r="F111" i="2"/>
  <c r="F119" i="2" s="1"/>
  <c r="C97" i="2"/>
  <c r="D111" i="2"/>
  <c r="D119" i="2" s="1"/>
  <c r="F97" i="2"/>
  <c r="B97" i="2"/>
  <c r="F5" i="2" l="1"/>
  <c r="E39" i="2" l="1"/>
  <c r="D39" i="2"/>
  <c r="C39" i="2"/>
  <c r="B39" i="2"/>
  <c r="E47" i="2"/>
  <c r="D47" i="2"/>
  <c r="C47" i="2"/>
  <c r="B47" i="2"/>
  <c r="F47" i="2"/>
  <c r="F39" i="2"/>
  <c r="F28" i="2"/>
  <c r="E28" i="2"/>
  <c r="D28" i="2"/>
  <c r="C28" i="2"/>
  <c r="F23" i="2"/>
  <c r="E23" i="2"/>
  <c r="D23" i="2"/>
  <c r="C23" i="2"/>
  <c r="B28" i="2"/>
  <c r="B23" i="2"/>
  <c r="F48" i="2" l="1"/>
  <c r="F51" i="2" s="1"/>
  <c r="B48" i="2"/>
  <c r="B51" i="2" s="1"/>
  <c r="C48" i="2"/>
  <c r="C51" i="2" s="1"/>
  <c r="E48" i="2"/>
  <c r="E51" i="2" s="1"/>
  <c r="D48" i="2"/>
  <c r="D51" i="2" s="1"/>
  <c r="C22" i="2"/>
  <c r="F22" i="2"/>
  <c r="D22" i="2"/>
  <c r="E22" i="2"/>
  <c r="B22" i="2"/>
  <c r="D61" i="2" l="1"/>
  <c r="D55" i="2"/>
  <c r="D56" i="2"/>
  <c r="E61" i="2"/>
  <c r="E55" i="2"/>
  <c r="E56" i="2"/>
  <c r="F61" i="2"/>
  <c r="F56" i="2"/>
  <c r="F55" i="2"/>
  <c r="C56" i="2"/>
  <c r="C55" i="2"/>
  <c r="C61" i="2"/>
  <c r="B56" i="2"/>
  <c r="B55" i="2"/>
  <c r="B61" i="2"/>
  <c r="F21" i="2"/>
</calcChain>
</file>

<file path=xl/sharedStrings.xml><?xml version="1.0" encoding="utf-8"?>
<sst xmlns="http://schemas.openxmlformats.org/spreadsheetml/2006/main" count="319" uniqueCount="127">
  <si>
    <t>use for scripting</t>
  </si>
  <si>
    <t>q</t>
  </si>
  <si>
    <t>xxx</t>
  </si>
  <si>
    <t>k</t>
  </si>
  <si>
    <t>Timeframe</t>
  </si>
  <si>
    <t>Q123</t>
  </si>
  <si>
    <t>Q223</t>
  </si>
  <si>
    <t>Q323</t>
  </si>
  <si>
    <t>Q423</t>
  </si>
  <si>
    <t>Q124</t>
  </si>
  <si>
    <t>Q224</t>
  </si>
  <si>
    <t>Q324</t>
  </si>
  <si>
    <t>Q424</t>
  </si>
  <si>
    <t>SGA</t>
  </si>
  <si>
    <t>Inc affiliates</t>
  </si>
  <si>
    <t>Loss affiliates</t>
  </si>
  <si>
    <t>NI</t>
  </si>
  <si>
    <t>Reported NI</t>
  </si>
  <si>
    <t>D&amp;A</t>
  </si>
  <si>
    <t>Other</t>
  </si>
  <si>
    <t>Delta Inventories</t>
  </si>
  <si>
    <t>CFFO</t>
  </si>
  <si>
    <t>Cash</t>
  </si>
  <si>
    <t>Inventories</t>
  </si>
  <si>
    <t>Total Assets</t>
  </si>
  <si>
    <t>CPLTD</t>
  </si>
  <si>
    <t>LTD</t>
  </si>
  <si>
    <t>Common stock</t>
  </si>
  <si>
    <t>Total Equity</t>
  </si>
  <si>
    <t>Noncontrolling interests</t>
  </si>
  <si>
    <t>Ag Services &amp; Oilseeds</t>
  </si>
  <si>
    <t>Carbohydrate Solutions</t>
  </si>
  <si>
    <t>Nutrition</t>
  </si>
  <si>
    <t>Starches and Sweeteners</t>
  </si>
  <si>
    <t>Wilmar</t>
  </si>
  <si>
    <t>Ag Services</t>
  </si>
  <si>
    <t>Crushing</t>
  </si>
  <si>
    <t>Refined Products and Other</t>
  </si>
  <si>
    <t>Human</t>
  </si>
  <si>
    <t>Animal</t>
  </si>
  <si>
    <t xml:space="preserve">   Vantage Corn Processors</t>
  </si>
  <si>
    <t>YoY</t>
  </si>
  <si>
    <t>Lower due to stabilization of trade flows leading to lower Global Trade and risk management results when compared to years prior. Slower farmer selling also negatively impacted export volumes and margins in South America.</t>
  </si>
  <si>
    <t xml:space="preserve">Lower as increased imports of used cooking oil and the anticipation of large South American supplies negatively impacted North American soy crush margins. </t>
  </si>
  <si>
    <t>Lower due to increased imports of used cooking oil negatively impacted refining margins in North America.</t>
  </si>
  <si>
    <t>`</t>
  </si>
  <si>
    <t>Lower - strong starches and sweeteners margins were offset by lower domestic ethanol margins due to strong industry production and elevated stocks, moderating margins in the EMEA region.</t>
  </si>
  <si>
    <t xml:space="preserve">Higher - strong demand for sustainably certified exports of ethanol supported volumes and higher margins. </t>
  </si>
  <si>
    <t>Lower - unplanned downtime at Decatur East and a normalizing of the texturants market negatively impacting margins.</t>
  </si>
  <si>
    <t>Higher - cost optimization efforts and lower input costs.</t>
  </si>
  <si>
    <t>Higher - higher Captive Insurance results due to higher program premiums and lower claims. Unallocated corporate costs up due to higher tech investments to support digital transformation, Investment from ADM Ventures portfolio posted losses of $18M.</t>
  </si>
  <si>
    <t>Revenue</t>
  </si>
  <si>
    <t>COPS</t>
  </si>
  <si>
    <t>Gross Profit</t>
  </si>
  <si>
    <t>Adjusted segment Gross Profit</t>
  </si>
  <si>
    <t>Asset impair, exit, and restruct cost</t>
  </si>
  <si>
    <t>Earnings from affiliates</t>
  </si>
  <si>
    <t>Interest and investment income</t>
  </si>
  <si>
    <t>Interest expense</t>
  </si>
  <si>
    <t>Other (income) expense - net</t>
  </si>
  <si>
    <t>Total Exp</t>
  </si>
  <si>
    <t>Earnings before taxes</t>
  </si>
  <si>
    <t>Income Taxes</t>
  </si>
  <si>
    <t>Average shares - basic</t>
  </si>
  <si>
    <t>Average shares - diluted</t>
  </si>
  <si>
    <t>Basic EPS</t>
  </si>
  <si>
    <t>Diluted EPS</t>
  </si>
  <si>
    <t>Dividends</t>
  </si>
  <si>
    <t>Model NI</t>
  </si>
  <si>
    <t>Asset impairment charges</t>
  </si>
  <si>
    <t>Deferred income taxes</t>
  </si>
  <si>
    <t>Stock compensation</t>
  </si>
  <si>
    <t>Deferred CF Hedges</t>
  </si>
  <si>
    <t>(Gain) losses on sales/revaluation of assets</t>
  </si>
  <si>
    <t>Delta Seg. Investments</t>
  </si>
  <si>
    <t>Delta Trade AR</t>
  </si>
  <si>
    <t>Delta other current assets</t>
  </si>
  <si>
    <t>Delta Trade AP</t>
  </si>
  <si>
    <t>Delta AP Brokerage customers</t>
  </si>
  <si>
    <t>Delta accrued exp</t>
  </si>
  <si>
    <t>Segregated Cash &amp; Investments</t>
  </si>
  <si>
    <t>Trade AR</t>
  </si>
  <si>
    <t>Other Curr Assets</t>
  </si>
  <si>
    <t>Total current assets</t>
  </si>
  <si>
    <t>Investment in affiliates</t>
  </si>
  <si>
    <t>Goodwill and intangible</t>
  </si>
  <si>
    <t>Right of use assets</t>
  </si>
  <si>
    <t>Other assets</t>
  </si>
  <si>
    <t>Total Investments/Other</t>
  </si>
  <si>
    <t>Land and improvements</t>
  </si>
  <si>
    <t>Buildings</t>
  </si>
  <si>
    <t>Machinery and equipment</t>
  </si>
  <si>
    <t>Construction in progress</t>
  </si>
  <si>
    <t>Depreciation</t>
  </si>
  <si>
    <t>Net PPE</t>
  </si>
  <si>
    <t>Short-term debt</t>
  </si>
  <si>
    <t>Trade AP</t>
  </si>
  <si>
    <t>AP to Brokers</t>
  </si>
  <si>
    <t>Accr Expenses</t>
  </si>
  <si>
    <t>Total Current Liab</t>
  </si>
  <si>
    <t>Curr Lease Liab</t>
  </si>
  <si>
    <t>Def Inc Tax</t>
  </si>
  <si>
    <t>Non-curr leas Liab</t>
  </si>
  <si>
    <t>Total Liab</t>
  </si>
  <si>
    <t>Temp equity - noncontrolling</t>
  </si>
  <si>
    <t>Reinvested earnings</t>
  </si>
  <si>
    <t>Accum other income</t>
  </si>
  <si>
    <t>Total LT Liab</t>
  </si>
  <si>
    <t>Liab+Equity</t>
  </si>
  <si>
    <t>Revenues</t>
  </si>
  <si>
    <t>Adjusted segment Revenues</t>
  </si>
  <si>
    <t>Revenue descriptions:</t>
  </si>
  <si>
    <t>Ag Services and Oilseeds:</t>
  </si>
  <si>
    <t>Sale of commodities, service/transportation of goods, sale of products manufactured in its global processing facilities, and structured trade finance activities</t>
  </si>
  <si>
    <t>Carbohydrate Solutions:</t>
  </si>
  <si>
    <t xml:space="preserve">Sale of products manufactured at the company's global corn and wheat milling facilities around the world. </t>
  </si>
  <si>
    <t xml:space="preserve">Products are shipped to customers from the company's various facilities and from network of storage terminals. </t>
  </si>
  <si>
    <t>Nutrition:</t>
  </si>
  <si>
    <t>Sells ingredients and solutions including plant-based proteins, natural flavors, flavor systems, natural colors, emulsifiers, prebiotics, enzymes, botanical extracts, edible beans, formula feeds, animal health and nutrition products, pet food and treats, and other specialty food and feed ingredients.</t>
  </si>
  <si>
    <t>Other:</t>
  </si>
  <si>
    <t>Futures commision and brokerage income for executing orders and clearings futures contracts on behalf of its customers.</t>
  </si>
  <si>
    <t>Revela Foods, a Wisconsin-based developer and manufacturer of innovative dairy flavor ingredients and solutions.</t>
  </si>
  <si>
    <t>FDL, a UK-based leading developer and producer of premium flavor and functional ingredient systems.</t>
  </si>
  <si>
    <t>PT Trouw Nutrition Indonesia ("PT"), a subsidiary of Nutreco and leading provider of functional and nutritional solutions for livestock farming in Indonesia.</t>
  </si>
  <si>
    <t>$650M</t>
  </si>
  <si>
    <t>$250M</t>
  </si>
  <si>
    <t>$15M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</si>
</sst>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0" fillId="0" borderId="0" xfId="0" applyFont="1"/>
    <xf numFmtId="3" fontId="0" fillId="0" borderId="0" xfId="0" applyNumberFormat="1" applyFont="1"/>
    <xf numFmtId="3" fontId="2" fillId="0" borderId="0" xfId="0" applyNumberFormat="1" applyFont="1"/>
    <xf numFmtId="0" fontId="0" fillId="0" borderId="0" xfId="0" applyFont="1" applyAlignment="1">
      <alignment horizontal="center"/>
    </xf>
    <xf numFmtId="3" fontId="0" fillId="0" borderId="0" xfId="0" applyNumberFormat="1"/>
    <xf numFmtId="0" fontId="0" fillId="0" borderId="0" xfId="0" applyFont="1" applyAlignment="1">
      <alignment horizontal="left"/>
    </xf>
    <xf numFmtId="0" fontId="0" fillId="0" borderId="0" xfId="0" applyFont="1" applyAlignment="1">
      <alignment horizontal="left" indent="1"/>
    </xf>
    <xf numFmtId="14" fontId="0" fillId="0" borderId="0" xfId="0" applyNumberFormat="1"/>
    <xf numFmtId="4" fontId="0" fillId="0" borderId="0" xfId="0" applyNumberFormat="1"/>
    <xf numFmtId="4" fontId="2" fillId="0" borderId="0" xfId="0" applyNumberFormat="1" applyFont="1"/>
    <xf numFmtId="9" fontId="2" fillId="0" borderId="0" xfId="0" applyNumberFormat="1" applyFont="1"/>
    <xf numFmtId="0" fontId="2" fillId="0" borderId="0" xfId="0" applyFont="1" applyAlignment="1">
      <alignment horizontal="center"/>
    </xf>
    <xf numFmtId="0" fontId="4" fillId="0" borderId="0" xfId="0" applyFont="1"/>
    <xf numFmtId="0" fontId="5"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K6:T21"/>
  <sheetViews>
    <sheetView workbookViewId="0">
      <selection activeCell="F49" sqref="F49"/>
    </sheetView>
  </sheetViews>
  <sheetFormatPr defaultRowHeight="14.5" x14ac:dyDescent="0.35"/>
  <sheetData>
    <row r="6" spans="11:20" x14ac:dyDescent="0.35">
      <c r="K6" s="18" t="s">
        <v>111</v>
      </c>
    </row>
    <row r="8" spans="11:20" x14ac:dyDescent="0.35">
      <c r="K8" s="17" t="s">
        <v>112</v>
      </c>
    </row>
    <row r="9" spans="11:20" x14ac:dyDescent="0.35">
      <c r="K9" t="s">
        <v>113</v>
      </c>
    </row>
    <row r="11" spans="11:20" x14ac:dyDescent="0.35">
      <c r="K11" s="17" t="s">
        <v>114</v>
      </c>
    </row>
    <row r="12" spans="11:20" x14ac:dyDescent="0.35">
      <c r="K12" t="s">
        <v>115</v>
      </c>
    </row>
    <row r="13" spans="11:20" x14ac:dyDescent="0.35">
      <c r="K13" t="s">
        <v>116</v>
      </c>
    </row>
    <row r="15" spans="11:20" x14ac:dyDescent="0.35">
      <c r="K15" s="17" t="s">
        <v>117</v>
      </c>
    </row>
    <row r="16" spans="11:20" x14ac:dyDescent="0.35">
      <c r="K16" s="19" t="s">
        <v>118</v>
      </c>
      <c r="L16" s="19"/>
      <c r="M16" s="19"/>
      <c r="N16" s="19"/>
      <c r="O16" s="19"/>
      <c r="P16" s="19"/>
      <c r="Q16" s="19"/>
      <c r="R16" s="19"/>
      <c r="S16" s="19"/>
      <c r="T16" s="19"/>
    </row>
    <row r="17" spans="11:20" x14ac:dyDescent="0.35">
      <c r="K17" s="19"/>
      <c r="L17" s="19"/>
      <c r="M17" s="19"/>
      <c r="N17" s="19"/>
      <c r="O17" s="19"/>
      <c r="P17" s="19"/>
      <c r="Q17" s="19"/>
      <c r="R17" s="19"/>
      <c r="S17" s="19"/>
      <c r="T17" s="19"/>
    </row>
    <row r="18" spans="11:20" x14ac:dyDescent="0.35">
      <c r="K18" s="19"/>
      <c r="L18" s="19"/>
      <c r="M18" s="19"/>
      <c r="N18" s="19"/>
      <c r="O18" s="19"/>
      <c r="P18" s="19"/>
      <c r="Q18" s="19"/>
      <c r="R18" s="19"/>
      <c r="S18" s="19"/>
      <c r="T18" s="19"/>
    </row>
    <row r="20" spans="11:20" x14ac:dyDescent="0.35">
      <c r="K20" s="17" t="s">
        <v>119</v>
      </c>
    </row>
    <row r="21" spans="11:20" x14ac:dyDescent="0.35">
      <c r="K21" t="s">
        <v>120</v>
      </c>
    </row>
  </sheetData>
  <mergeCells count="1">
    <mergeCell ref="K16:T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C194D-55E7-45EF-80C0-6A51647FC0FD}">
  <dimension ref="A1:AF153"/>
  <sheetViews>
    <sheetView workbookViewId="0">
      <selection activeCell="A4" sqref="A4:A34"/>
    </sheetView>
  </sheetViews>
  <sheetFormatPr defaultRowHeight="14.5" x14ac:dyDescent="0.35"/>
  <cols>
    <col min="1" max="1" width="37.08984375" bestFit="1" customWidth="1"/>
    <col min="2" max="2" width="9.453125" bestFit="1" customWidth="1"/>
    <col min="6" max="6" width="9.453125" bestFit="1" customWidth="1"/>
  </cols>
  <sheetData>
    <row r="1" spans="1:13" x14ac:dyDescent="0.35">
      <c r="A1" t="s">
        <v>0</v>
      </c>
      <c r="B1" t="s">
        <v>1</v>
      </c>
      <c r="C1" t="s">
        <v>1</v>
      </c>
      <c r="D1" t="s">
        <v>1</v>
      </c>
      <c r="E1" t="s">
        <v>1</v>
      </c>
      <c r="F1" t="s">
        <v>1</v>
      </c>
      <c r="G1" t="s">
        <v>1</v>
      </c>
      <c r="H1" t="s">
        <v>1</v>
      </c>
      <c r="J1" s="1" t="s">
        <v>2</v>
      </c>
      <c r="K1" s="2"/>
      <c r="L1" t="s">
        <v>3</v>
      </c>
    </row>
    <row r="2" spans="1:13" s="3" customFormat="1" x14ac:dyDescent="0.35">
      <c r="A2" s="3" t="s">
        <v>4</v>
      </c>
      <c r="B2" s="3" t="s">
        <v>5</v>
      </c>
      <c r="C2" s="3" t="s">
        <v>6</v>
      </c>
      <c r="D2" s="3" t="s">
        <v>7</v>
      </c>
      <c r="E2" s="3" t="s">
        <v>8</v>
      </c>
      <c r="F2" s="3" t="s">
        <v>9</v>
      </c>
      <c r="G2" s="3" t="s">
        <v>10</v>
      </c>
      <c r="H2" s="3" t="s">
        <v>11</v>
      </c>
      <c r="I2" s="3" t="s">
        <v>12</v>
      </c>
      <c r="J2" s="1" t="s">
        <v>2</v>
      </c>
      <c r="K2" s="4">
        <v>2023</v>
      </c>
      <c r="L2" s="3">
        <v>2023</v>
      </c>
      <c r="M2" s="3">
        <v>2024</v>
      </c>
    </row>
    <row r="3" spans="1:13" x14ac:dyDescent="0.35">
      <c r="B3" s="12">
        <v>45016</v>
      </c>
      <c r="F3" s="12">
        <v>45382</v>
      </c>
      <c r="J3" s="1" t="s">
        <v>2</v>
      </c>
    </row>
    <row r="4" spans="1:13" x14ac:dyDescent="0.35">
      <c r="A4" s="3" t="s">
        <v>109</v>
      </c>
      <c r="B4" s="3"/>
      <c r="C4" s="3"/>
      <c r="D4" s="3"/>
      <c r="E4" s="3"/>
      <c r="F4" s="3"/>
      <c r="G4" s="3"/>
      <c r="H4" s="3"/>
      <c r="I4" s="3"/>
      <c r="J4" s="1" t="s">
        <v>2</v>
      </c>
    </row>
    <row r="5" spans="1:13" s="3" customFormat="1" x14ac:dyDescent="0.35">
      <c r="A5" s="3" t="s">
        <v>41</v>
      </c>
      <c r="F5" s="15">
        <f>(F6-B6)/F6</f>
        <v>-0.10184464686226942</v>
      </c>
      <c r="J5" s="16" t="s">
        <v>2</v>
      </c>
    </row>
    <row r="6" spans="1:13" x14ac:dyDescent="0.35">
      <c r="A6" s="3" t="s">
        <v>110</v>
      </c>
      <c r="B6" s="7">
        <f t="shared" ref="B6" si="0">+B7+B12+B15+B18</f>
        <v>24072</v>
      </c>
      <c r="C6" s="7">
        <f t="shared" ref="C6" si="1">+C7+C12+C15+C18</f>
        <v>0</v>
      </c>
      <c r="D6" s="7">
        <f t="shared" ref="D6" si="2">+D7+D12+D15+D18</f>
        <v>0</v>
      </c>
      <c r="E6" s="7">
        <f t="shared" ref="E6" si="3">+E7+E12+E15+E18</f>
        <v>0</v>
      </c>
      <c r="F6" s="7">
        <f>+F7+F12+F15+F18</f>
        <v>21847</v>
      </c>
      <c r="G6" s="7"/>
      <c r="H6" s="7"/>
      <c r="I6" s="7"/>
      <c r="J6" s="1" t="s">
        <v>2</v>
      </c>
    </row>
    <row r="7" spans="1:13" x14ac:dyDescent="0.35">
      <c r="A7" s="3" t="s">
        <v>30</v>
      </c>
      <c r="B7" s="7">
        <f>+SUM(B8:B11)</f>
        <v>18579</v>
      </c>
      <c r="C7" s="7">
        <f t="shared" ref="C7" si="4">+SUM(C8:C11)</f>
        <v>0</v>
      </c>
      <c r="D7" s="7">
        <f t="shared" ref="D7" si="5">+SUM(D8:D11)</f>
        <v>0</v>
      </c>
      <c r="E7" s="7">
        <f t="shared" ref="E7" si="6">+SUM(E8:E11)</f>
        <v>0</v>
      </c>
      <c r="F7" s="7">
        <f t="shared" ref="F7" si="7">+SUM(F8:F11)</f>
        <v>17219</v>
      </c>
      <c r="G7" s="7"/>
      <c r="H7" s="7"/>
      <c r="I7" s="7"/>
      <c r="J7" s="1" t="s">
        <v>2</v>
      </c>
    </row>
    <row r="8" spans="1:13" x14ac:dyDescent="0.35">
      <c r="A8" s="11" t="s">
        <v>35</v>
      </c>
      <c r="B8" s="9">
        <v>11695</v>
      </c>
      <c r="C8" s="6"/>
      <c r="D8" s="6"/>
      <c r="E8" s="6"/>
      <c r="F8" s="6">
        <v>11197</v>
      </c>
      <c r="G8" s="6"/>
      <c r="H8" s="6"/>
      <c r="I8" s="6"/>
      <c r="J8" s="1" t="s">
        <v>2</v>
      </c>
    </row>
    <row r="9" spans="1:13" x14ac:dyDescent="0.35">
      <c r="A9" s="11" t="s">
        <v>36</v>
      </c>
      <c r="B9" s="9">
        <v>3683</v>
      </c>
      <c r="C9" s="6"/>
      <c r="D9" s="6"/>
      <c r="E9" s="6"/>
      <c r="F9" s="6">
        <v>3327</v>
      </c>
      <c r="G9" s="6"/>
      <c r="H9" s="6"/>
      <c r="I9" s="6"/>
      <c r="J9" s="1" t="s">
        <v>2</v>
      </c>
    </row>
    <row r="10" spans="1:13" x14ac:dyDescent="0.35">
      <c r="A10" s="11" t="s">
        <v>37</v>
      </c>
      <c r="B10" s="9">
        <v>3201</v>
      </c>
      <c r="C10" s="6"/>
      <c r="D10" s="6"/>
      <c r="E10" s="6"/>
      <c r="F10" s="6">
        <v>2695</v>
      </c>
      <c r="G10" s="6"/>
      <c r="H10" s="6"/>
      <c r="I10" s="6"/>
      <c r="J10" s="1" t="s">
        <v>2</v>
      </c>
    </row>
    <row r="11" spans="1:13" x14ac:dyDescent="0.35">
      <c r="A11" s="11" t="s">
        <v>34</v>
      </c>
      <c r="B11" s="9"/>
      <c r="C11" s="6"/>
      <c r="D11" s="6"/>
      <c r="E11" s="6"/>
      <c r="F11" s="6"/>
      <c r="G11" s="6"/>
      <c r="H11" s="6"/>
      <c r="I11" s="6"/>
      <c r="J11" s="1" t="s">
        <v>2</v>
      </c>
    </row>
    <row r="12" spans="1:13" x14ac:dyDescent="0.35">
      <c r="A12" s="3" t="s">
        <v>31</v>
      </c>
      <c r="B12" s="7">
        <f>SUM(B13:B14)</f>
        <v>3537</v>
      </c>
      <c r="C12" s="7">
        <f t="shared" ref="C12" si="8">SUM(C13:C14)</f>
        <v>0</v>
      </c>
      <c r="D12" s="7">
        <f t="shared" ref="D12" si="9">SUM(D13:D14)</f>
        <v>0</v>
      </c>
      <c r="E12" s="7">
        <f t="shared" ref="E12" si="10">SUM(E13:E14)</f>
        <v>0</v>
      </c>
      <c r="F12" s="7">
        <f t="shared" ref="F12" si="11">SUM(F13:F14)</f>
        <v>2683</v>
      </c>
      <c r="G12" s="7"/>
      <c r="H12" s="7"/>
      <c r="I12" s="7"/>
      <c r="J12" s="1" t="s">
        <v>2</v>
      </c>
    </row>
    <row r="13" spans="1:13" x14ac:dyDescent="0.35">
      <c r="A13" s="11" t="s">
        <v>33</v>
      </c>
      <c r="B13" s="6">
        <v>2737</v>
      </c>
      <c r="C13" s="6"/>
      <c r="D13" s="6"/>
      <c r="E13" s="6"/>
      <c r="F13" s="6">
        <v>2156</v>
      </c>
      <c r="G13" s="6"/>
      <c r="H13" s="6"/>
      <c r="I13" s="6"/>
      <c r="J13" s="1" t="s">
        <v>2</v>
      </c>
    </row>
    <row r="14" spans="1:13" x14ac:dyDescent="0.35">
      <c r="A14" s="10" t="s">
        <v>40</v>
      </c>
      <c r="B14" s="6">
        <v>800</v>
      </c>
      <c r="C14" s="6"/>
      <c r="D14" s="6"/>
      <c r="E14" s="6"/>
      <c r="F14" s="6">
        <v>527</v>
      </c>
      <c r="G14" s="6"/>
      <c r="H14" s="6"/>
      <c r="I14" s="6"/>
      <c r="J14" s="1" t="s">
        <v>2</v>
      </c>
    </row>
    <row r="15" spans="1:13" x14ac:dyDescent="0.35">
      <c r="A15" s="3" t="s">
        <v>32</v>
      </c>
      <c r="B15" s="7">
        <f>SUM(B16:B17)</f>
        <v>1853</v>
      </c>
      <c r="C15" s="7">
        <f t="shared" ref="C15" si="12">SUM(C16:C17)</f>
        <v>0</v>
      </c>
      <c r="D15" s="7">
        <f t="shared" ref="D15" si="13">SUM(D16:D17)</f>
        <v>0</v>
      </c>
      <c r="E15" s="7">
        <f t="shared" ref="E15" si="14">SUM(E16:E17)</f>
        <v>0</v>
      </c>
      <c r="F15" s="7">
        <f t="shared" ref="F15" si="15">SUM(F16:F17)</f>
        <v>1836</v>
      </c>
      <c r="G15" s="7"/>
      <c r="H15" s="7"/>
      <c r="I15" s="7"/>
      <c r="J15" s="1" t="s">
        <v>2</v>
      </c>
    </row>
    <row r="16" spans="1:13" x14ac:dyDescent="0.35">
      <c r="A16" s="11" t="s">
        <v>38</v>
      </c>
      <c r="B16" s="6">
        <v>936</v>
      </c>
      <c r="C16" s="6"/>
      <c r="D16" s="6"/>
      <c r="E16" s="6"/>
      <c r="F16" s="6">
        <v>964</v>
      </c>
      <c r="G16" s="6"/>
      <c r="H16" s="6"/>
      <c r="I16" s="6"/>
      <c r="J16" s="1" t="s">
        <v>2</v>
      </c>
    </row>
    <row r="17" spans="1:13" x14ac:dyDescent="0.35">
      <c r="A17" s="11" t="s">
        <v>39</v>
      </c>
      <c r="B17" s="6">
        <v>917</v>
      </c>
      <c r="C17" s="6"/>
      <c r="D17" s="6"/>
      <c r="E17" s="6"/>
      <c r="F17" s="6">
        <v>872</v>
      </c>
      <c r="G17" s="6"/>
      <c r="H17" s="6"/>
      <c r="I17" s="6"/>
      <c r="J17" s="1" t="s">
        <v>2</v>
      </c>
    </row>
    <row r="18" spans="1:13" s="5" customFormat="1" x14ac:dyDescent="0.35">
      <c r="A18" s="3" t="s">
        <v>19</v>
      </c>
      <c r="B18" s="6">
        <v>103</v>
      </c>
      <c r="C18" s="6"/>
      <c r="D18" s="6"/>
      <c r="E18" s="6"/>
      <c r="F18" s="6">
        <v>109</v>
      </c>
      <c r="G18" s="6"/>
      <c r="H18" s="6"/>
      <c r="I18" s="6"/>
      <c r="J18" s="8" t="s">
        <v>2</v>
      </c>
    </row>
    <row r="19" spans="1:13" x14ac:dyDescent="0.35">
      <c r="A19" s="3"/>
      <c r="B19" s="7"/>
      <c r="C19" s="7"/>
      <c r="D19" s="7"/>
      <c r="E19" s="7"/>
      <c r="F19" s="7"/>
      <c r="G19" s="7"/>
      <c r="H19" s="7"/>
      <c r="I19" s="7"/>
      <c r="J19" s="1"/>
    </row>
    <row r="20" spans="1:13" s="3" customFormat="1" x14ac:dyDescent="0.35">
      <c r="A20" s="3" t="s">
        <v>53</v>
      </c>
      <c r="J20" s="1" t="s">
        <v>2</v>
      </c>
      <c r="K20" s="4"/>
    </row>
    <row r="21" spans="1:13" s="3" customFormat="1" x14ac:dyDescent="0.35">
      <c r="A21" s="3" t="s">
        <v>41</v>
      </c>
      <c r="F21" s="15">
        <f>(F22-B22)/F22</f>
        <v>-0.30979498861047838</v>
      </c>
      <c r="J21" s="16" t="s">
        <v>2</v>
      </c>
    </row>
    <row r="22" spans="1:13" s="3" customFormat="1" x14ac:dyDescent="0.35">
      <c r="A22" s="3" t="s">
        <v>54</v>
      </c>
      <c r="B22" s="7">
        <f t="shared" ref="B22:E22" si="16">+B23+B28+B31+B34</f>
        <v>1725</v>
      </c>
      <c r="C22" s="7">
        <f t="shared" si="16"/>
        <v>0</v>
      </c>
      <c r="D22" s="7">
        <f t="shared" si="16"/>
        <v>0</v>
      </c>
      <c r="E22" s="7">
        <f t="shared" si="16"/>
        <v>0</v>
      </c>
      <c r="F22" s="7">
        <f>+F23+F28+F31+F34</f>
        <v>1317</v>
      </c>
      <c r="G22" s="7"/>
      <c r="H22" s="7"/>
      <c r="I22" s="7"/>
      <c r="J22" s="1" t="s">
        <v>2</v>
      </c>
      <c r="K22" s="7"/>
      <c r="L22" s="7"/>
      <c r="M22" s="7"/>
    </row>
    <row r="23" spans="1:13" s="3" customFormat="1" x14ac:dyDescent="0.35">
      <c r="A23" s="3" t="s">
        <v>30</v>
      </c>
      <c r="B23" s="7">
        <f>+SUM(B24:B27)</f>
        <v>1211</v>
      </c>
      <c r="C23" s="7">
        <f t="shared" ref="C23:F23" si="17">+SUM(C24:C27)</f>
        <v>0</v>
      </c>
      <c r="D23" s="7">
        <f t="shared" si="17"/>
        <v>0</v>
      </c>
      <c r="E23" s="7">
        <f t="shared" si="17"/>
        <v>0</v>
      </c>
      <c r="F23" s="7">
        <f t="shared" si="17"/>
        <v>864</v>
      </c>
      <c r="G23" s="7"/>
      <c r="H23" s="7"/>
      <c r="I23" s="7"/>
      <c r="J23" s="1" t="s">
        <v>2</v>
      </c>
      <c r="K23" s="7"/>
      <c r="L23" s="7"/>
      <c r="M23" s="7"/>
    </row>
    <row r="24" spans="1:13" s="5" customFormat="1" x14ac:dyDescent="0.35">
      <c r="A24" s="11" t="s">
        <v>35</v>
      </c>
      <c r="B24" s="9">
        <v>348</v>
      </c>
      <c r="C24" s="6"/>
      <c r="D24" s="6"/>
      <c r="E24" s="6"/>
      <c r="F24" s="6">
        <v>232</v>
      </c>
      <c r="G24" s="6"/>
      <c r="H24" s="6"/>
      <c r="I24" s="6"/>
      <c r="J24" s="1" t="s">
        <v>2</v>
      </c>
      <c r="K24" s="6"/>
      <c r="L24" s="6"/>
      <c r="M24" s="6"/>
    </row>
    <row r="25" spans="1:13" s="5" customFormat="1" x14ac:dyDescent="0.35">
      <c r="A25" s="11" t="s">
        <v>36</v>
      </c>
      <c r="B25" s="9">
        <v>427</v>
      </c>
      <c r="C25" s="6"/>
      <c r="D25" s="6"/>
      <c r="E25" s="6"/>
      <c r="F25" s="6">
        <v>313</v>
      </c>
      <c r="G25" s="6"/>
      <c r="H25" s="6"/>
      <c r="I25" s="6"/>
      <c r="J25" s="1" t="s">
        <v>2</v>
      </c>
      <c r="K25" s="6"/>
      <c r="L25" s="6"/>
      <c r="M25" s="6"/>
    </row>
    <row r="26" spans="1:13" s="5" customFormat="1" x14ac:dyDescent="0.35">
      <c r="A26" s="11" t="s">
        <v>37</v>
      </c>
      <c r="B26" s="9">
        <v>327</v>
      </c>
      <c r="C26" s="6"/>
      <c r="D26" s="6"/>
      <c r="E26" s="6"/>
      <c r="F26" s="6">
        <v>170</v>
      </c>
      <c r="G26" s="6"/>
      <c r="H26" s="6"/>
      <c r="I26" s="6"/>
      <c r="J26" s="1" t="s">
        <v>2</v>
      </c>
      <c r="K26" s="6"/>
      <c r="L26" s="6"/>
      <c r="M26" s="6"/>
    </row>
    <row r="27" spans="1:13" s="5" customFormat="1" x14ac:dyDescent="0.35">
      <c r="A27" s="11" t="s">
        <v>34</v>
      </c>
      <c r="B27" s="9">
        <v>109</v>
      </c>
      <c r="C27" s="6"/>
      <c r="D27" s="6"/>
      <c r="E27" s="6"/>
      <c r="F27" s="6">
        <v>149</v>
      </c>
      <c r="G27" s="6"/>
      <c r="H27" s="6"/>
      <c r="I27" s="6"/>
      <c r="J27" s="1" t="s">
        <v>2</v>
      </c>
      <c r="K27" s="6"/>
      <c r="L27" s="6"/>
      <c r="M27" s="6"/>
    </row>
    <row r="28" spans="1:13" s="3" customFormat="1" x14ac:dyDescent="0.35">
      <c r="A28" s="3" t="s">
        <v>31</v>
      </c>
      <c r="B28" s="7">
        <f>SUM(B29:B30)</f>
        <v>279</v>
      </c>
      <c r="C28" s="7">
        <f t="shared" ref="C28:F28" si="18">SUM(C29:C30)</f>
        <v>0</v>
      </c>
      <c r="D28" s="7">
        <f t="shared" si="18"/>
        <v>0</v>
      </c>
      <c r="E28" s="7">
        <f t="shared" si="18"/>
        <v>0</v>
      </c>
      <c r="F28" s="7">
        <f t="shared" si="18"/>
        <v>248</v>
      </c>
      <c r="G28" s="7"/>
      <c r="H28" s="7"/>
      <c r="I28" s="7"/>
      <c r="J28" s="1" t="s">
        <v>2</v>
      </c>
      <c r="K28" s="7"/>
      <c r="L28" s="7"/>
      <c r="M28" s="7"/>
    </row>
    <row r="29" spans="1:13" s="5" customFormat="1" x14ac:dyDescent="0.35">
      <c r="A29" s="11" t="s">
        <v>33</v>
      </c>
      <c r="B29" s="6">
        <v>313</v>
      </c>
      <c r="C29" s="6"/>
      <c r="D29" s="6"/>
      <c r="E29" s="6"/>
      <c r="F29" s="6">
        <v>261</v>
      </c>
      <c r="G29" s="6"/>
      <c r="H29" s="6"/>
      <c r="I29" s="6"/>
      <c r="J29" s="1" t="s">
        <v>2</v>
      </c>
      <c r="K29" s="6"/>
      <c r="L29" s="6"/>
      <c r="M29" s="6"/>
    </row>
    <row r="30" spans="1:13" s="5" customFormat="1" x14ac:dyDescent="0.35">
      <c r="A30" s="10" t="s">
        <v>40</v>
      </c>
      <c r="B30" s="6">
        <v>-34</v>
      </c>
      <c r="C30" s="6"/>
      <c r="D30" s="6"/>
      <c r="E30" s="6"/>
      <c r="F30" s="6">
        <v>-13</v>
      </c>
      <c r="G30" s="6"/>
      <c r="H30" s="6"/>
      <c r="I30" s="6"/>
      <c r="J30" s="1" t="s">
        <v>2</v>
      </c>
      <c r="K30" s="6"/>
      <c r="L30" s="6"/>
      <c r="M30" s="6"/>
    </row>
    <row r="31" spans="1:13" s="3" customFormat="1" x14ac:dyDescent="0.35">
      <c r="A31" s="3" t="s">
        <v>32</v>
      </c>
      <c r="B31" s="7">
        <f>SUM(B32:B33)</f>
        <v>138</v>
      </c>
      <c r="C31" s="7">
        <f t="shared" ref="C31" si="19">SUM(C32:C33)</f>
        <v>0</v>
      </c>
      <c r="D31" s="7">
        <f t="shared" ref="D31" si="20">SUM(D32:D33)</f>
        <v>0</v>
      </c>
      <c r="E31" s="7">
        <f t="shared" ref="E31" si="21">SUM(E32:E33)</f>
        <v>0</v>
      </c>
      <c r="F31" s="7">
        <f t="shared" ref="F31" si="22">SUM(F32:F33)</f>
        <v>84</v>
      </c>
      <c r="G31" s="7"/>
      <c r="H31" s="7"/>
      <c r="I31" s="7"/>
      <c r="J31" s="1" t="s">
        <v>2</v>
      </c>
      <c r="K31" s="7"/>
      <c r="L31" s="7"/>
      <c r="M31" s="7"/>
    </row>
    <row r="32" spans="1:13" s="5" customFormat="1" x14ac:dyDescent="0.35">
      <c r="A32" s="11" t="s">
        <v>38</v>
      </c>
      <c r="B32" s="6">
        <v>138</v>
      </c>
      <c r="C32" s="6"/>
      <c r="D32" s="6"/>
      <c r="E32" s="6"/>
      <c r="F32" s="6">
        <v>76</v>
      </c>
      <c r="G32" s="6"/>
      <c r="H32" s="6"/>
      <c r="I32" s="6"/>
      <c r="J32" s="1" t="s">
        <v>2</v>
      </c>
      <c r="K32" s="6"/>
      <c r="L32" s="6"/>
      <c r="M32" s="6"/>
    </row>
    <row r="33" spans="1:32" s="5" customFormat="1" x14ac:dyDescent="0.35">
      <c r="A33" s="11" t="s">
        <v>39</v>
      </c>
      <c r="B33" s="6">
        <v>0</v>
      </c>
      <c r="C33" s="6"/>
      <c r="D33" s="6"/>
      <c r="E33" s="6"/>
      <c r="F33" s="6">
        <v>8</v>
      </c>
      <c r="G33" s="6"/>
      <c r="H33" s="6"/>
      <c r="I33" s="6"/>
      <c r="J33" s="1" t="s">
        <v>2</v>
      </c>
      <c r="K33" s="6"/>
      <c r="L33" s="6"/>
      <c r="M33" s="6"/>
    </row>
    <row r="34" spans="1:32" s="5" customFormat="1" x14ac:dyDescent="0.35">
      <c r="A34" s="3" t="s">
        <v>19</v>
      </c>
      <c r="B34" s="6">
        <v>97</v>
      </c>
      <c r="C34" s="6"/>
      <c r="D34" s="6"/>
      <c r="E34" s="6"/>
      <c r="F34" s="6">
        <v>121</v>
      </c>
      <c r="G34" s="6"/>
      <c r="H34" s="6"/>
      <c r="I34" s="6"/>
      <c r="J34" s="8" t="s">
        <v>2</v>
      </c>
      <c r="K34" s="6"/>
      <c r="L34" s="6"/>
      <c r="M34" s="6"/>
    </row>
    <row r="35" spans="1:32" x14ac:dyDescent="0.35">
      <c r="J35" s="1" t="s">
        <v>2</v>
      </c>
    </row>
    <row r="36" spans="1:32" x14ac:dyDescent="0.35">
      <c r="J36" s="1" t="s">
        <v>2</v>
      </c>
    </row>
    <row r="37" spans="1:32" x14ac:dyDescent="0.35">
      <c r="A37" t="s">
        <v>51</v>
      </c>
      <c r="B37" s="9">
        <v>24072</v>
      </c>
      <c r="C37" s="9"/>
      <c r="D37" s="9"/>
      <c r="E37" s="9"/>
      <c r="F37" s="9">
        <v>21847</v>
      </c>
      <c r="G37" s="9"/>
      <c r="H37" s="9"/>
      <c r="I37" s="9"/>
      <c r="J37" s="1" t="s">
        <v>2</v>
      </c>
      <c r="K37" s="9"/>
      <c r="L37" s="9"/>
      <c r="M37" s="9"/>
      <c r="N37" s="9"/>
      <c r="O37" s="9"/>
      <c r="P37" s="9"/>
      <c r="Q37" s="9"/>
      <c r="R37" s="9"/>
      <c r="S37" s="9"/>
      <c r="T37" s="9"/>
      <c r="U37" s="9"/>
      <c r="V37" s="9"/>
      <c r="W37" s="9"/>
      <c r="X37" s="9"/>
      <c r="Y37" s="9"/>
      <c r="Z37" s="9"/>
      <c r="AA37" s="9"/>
      <c r="AB37" s="9"/>
      <c r="AC37" s="9"/>
      <c r="AD37" s="9"/>
      <c r="AE37" s="9"/>
      <c r="AF37" s="9"/>
    </row>
    <row r="38" spans="1:32" x14ac:dyDescent="0.35">
      <c r="A38" t="s">
        <v>52</v>
      </c>
      <c r="B38" s="9">
        <v>21992</v>
      </c>
      <c r="C38" s="9"/>
      <c r="D38" s="9"/>
      <c r="E38" s="9"/>
      <c r="F38" s="9">
        <v>20188</v>
      </c>
      <c r="G38" s="9"/>
      <c r="H38" s="9"/>
      <c r="I38" s="9"/>
      <c r="J38" s="1" t="s">
        <v>2</v>
      </c>
      <c r="K38" s="9"/>
      <c r="L38" s="9"/>
      <c r="M38" s="9"/>
      <c r="N38" s="9"/>
      <c r="O38" s="9"/>
      <c r="P38" s="9"/>
      <c r="Q38" s="9"/>
      <c r="R38" s="9"/>
      <c r="S38" s="9"/>
      <c r="T38" s="9"/>
      <c r="U38" s="9"/>
      <c r="V38" s="9"/>
      <c r="W38" s="9"/>
      <c r="X38" s="9"/>
      <c r="Y38" s="9"/>
      <c r="Z38" s="9"/>
      <c r="AA38" s="9"/>
      <c r="AB38" s="9"/>
      <c r="AC38" s="9"/>
      <c r="AD38" s="9"/>
      <c r="AE38" s="9"/>
      <c r="AF38" s="9"/>
    </row>
    <row r="39" spans="1:32" s="3" customFormat="1" x14ac:dyDescent="0.35">
      <c r="A39" s="3" t="s">
        <v>53</v>
      </c>
      <c r="B39" s="7">
        <f t="shared" ref="B39:E39" si="23">+B37-B38</f>
        <v>2080</v>
      </c>
      <c r="C39" s="7">
        <f t="shared" si="23"/>
        <v>0</v>
      </c>
      <c r="D39" s="7">
        <f t="shared" si="23"/>
        <v>0</v>
      </c>
      <c r="E39" s="7">
        <f t="shared" si="23"/>
        <v>0</v>
      </c>
      <c r="F39" s="7">
        <f>+F37-F38</f>
        <v>1659</v>
      </c>
      <c r="G39" s="7"/>
      <c r="H39" s="7"/>
      <c r="I39" s="7"/>
      <c r="J39" s="1" t="s">
        <v>2</v>
      </c>
      <c r="K39" s="7"/>
      <c r="L39" s="7"/>
      <c r="M39" s="7"/>
      <c r="N39" s="7"/>
      <c r="O39" s="7"/>
      <c r="P39" s="7"/>
      <c r="Q39" s="7"/>
      <c r="R39" s="7"/>
      <c r="S39" s="7"/>
      <c r="T39" s="7"/>
      <c r="U39" s="7"/>
      <c r="V39" s="7"/>
      <c r="W39" s="7"/>
      <c r="X39" s="7"/>
      <c r="Y39" s="7"/>
      <c r="Z39" s="7"/>
      <c r="AA39" s="7"/>
      <c r="AB39" s="7"/>
      <c r="AC39" s="7"/>
      <c r="AD39" s="7"/>
      <c r="AE39" s="7"/>
      <c r="AF39" s="7"/>
    </row>
    <row r="40" spans="1:32" x14ac:dyDescent="0.35">
      <c r="B40" s="9"/>
      <c r="C40" s="9"/>
      <c r="D40" s="9"/>
      <c r="E40" s="9"/>
      <c r="F40" s="9"/>
      <c r="G40" s="9"/>
      <c r="H40" s="9"/>
      <c r="I40" s="9"/>
      <c r="J40" s="1" t="s">
        <v>2</v>
      </c>
      <c r="K40" s="9"/>
      <c r="L40" s="9"/>
      <c r="M40" s="9"/>
      <c r="N40" s="9"/>
      <c r="O40" s="9"/>
      <c r="P40" s="9"/>
      <c r="Q40" s="9"/>
      <c r="R40" s="9"/>
      <c r="S40" s="9"/>
      <c r="T40" s="9"/>
      <c r="U40" s="9"/>
      <c r="V40" s="9"/>
      <c r="W40" s="9"/>
      <c r="X40" s="9"/>
      <c r="Y40" s="9"/>
      <c r="Z40" s="9"/>
      <c r="AA40" s="9"/>
      <c r="AB40" s="9"/>
      <c r="AC40" s="9"/>
      <c r="AD40" s="9"/>
      <c r="AE40" s="9"/>
      <c r="AF40" s="9"/>
    </row>
    <row r="41" spans="1:32" x14ac:dyDescent="0.35">
      <c r="A41" s="5" t="s">
        <v>13</v>
      </c>
      <c r="B41" s="9">
        <v>881</v>
      </c>
      <c r="C41" s="9"/>
      <c r="D41" s="9"/>
      <c r="E41" s="9"/>
      <c r="F41" s="9">
        <v>951</v>
      </c>
      <c r="G41" s="9"/>
      <c r="H41" s="9"/>
      <c r="I41" s="9"/>
      <c r="J41" s="1" t="s">
        <v>2</v>
      </c>
      <c r="K41" s="9"/>
      <c r="L41" s="9"/>
      <c r="M41" s="9"/>
      <c r="N41" s="9"/>
      <c r="O41" s="9"/>
      <c r="P41" s="9"/>
      <c r="Q41" s="9"/>
      <c r="R41" s="9"/>
      <c r="S41" s="9"/>
      <c r="T41" s="9"/>
      <c r="U41" s="9"/>
      <c r="V41" s="9"/>
      <c r="W41" s="9"/>
      <c r="X41" s="9"/>
      <c r="Y41" s="9"/>
      <c r="Z41" s="9"/>
      <c r="AA41" s="9"/>
      <c r="AB41" s="9"/>
      <c r="AC41" s="9"/>
      <c r="AD41" s="9"/>
      <c r="AE41" s="9"/>
      <c r="AF41" s="9"/>
    </row>
    <row r="42" spans="1:32" x14ac:dyDescent="0.35">
      <c r="A42" s="5" t="s">
        <v>55</v>
      </c>
      <c r="B42" s="9">
        <v>7</v>
      </c>
      <c r="C42" s="9"/>
      <c r="D42" s="9"/>
      <c r="E42" s="9"/>
      <c r="F42" s="9">
        <v>18</v>
      </c>
      <c r="G42" s="9"/>
      <c r="H42" s="9"/>
      <c r="I42" s="9"/>
      <c r="J42" s="1" t="s">
        <v>2</v>
      </c>
      <c r="K42" s="9"/>
      <c r="L42" s="9"/>
      <c r="M42" s="9"/>
      <c r="N42" s="9"/>
      <c r="O42" s="9"/>
      <c r="P42" s="9"/>
      <c r="Q42" s="9"/>
      <c r="R42" s="9"/>
      <c r="S42" s="9"/>
      <c r="T42" s="9"/>
      <c r="U42" s="9"/>
      <c r="V42" s="9"/>
      <c r="W42" s="9"/>
      <c r="X42" s="9"/>
      <c r="Y42" s="9"/>
      <c r="Z42" s="9"/>
      <c r="AA42" s="9"/>
      <c r="AB42" s="9"/>
      <c r="AC42" s="9"/>
      <c r="AD42" s="9"/>
      <c r="AE42" s="9"/>
      <c r="AF42" s="9"/>
    </row>
    <row r="43" spans="1:32" x14ac:dyDescent="0.35">
      <c r="A43" s="5" t="s">
        <v>56</v>
      </c>
      <c r="B43" s="9">
        <v>-174</v>
      </c>
      <c r="C43" s="9"/>
      <c r="D43" s="9"/>
      <c r="E43" s="9"/>
      <c r="F43" s="9">
        <v>-212</v>
      </c>
      <c r="G43" s="9"/>
      <c r="H43" s="9"/>
      <c r="I43" s="9"/>
      <c r="J43" s="1" t="s">
        <v>2</v>
      </c>
      <c r="K43" s="9"/>
      <c r="L43" s="9"/>
      <c r="M43" s="9"/>
      <c r="N43" s="9"/>
      <c r="O43" s="9"/>
      <c r="P43" s="9"/>
      <c r="Q43" s="9"/>
      <c r="R43" s="9"/>
      <c r="S43" s="9"/>
      <c r="T43" s="9"/>
      <c r="U43" s="9"/>
      <c r="V43" s="9"/>
      <c r="W43" s="9"/>
      <c r="X43" s="9"/>
      <c r="Y43" s="9"/>
      <c r="Z43" s="9"/>
      <c r="AA43" s="9"/>
      <c r="AB43" s="9"/>
      <c r="AC43" s="9"/>
      <c r="AD43" s="9"/>
      <c r="AE43" s="9"/>
      <c r="AF43" s="9"/>
    </row>
    <row r="44" spans="1:32" x14ac:dyDescent="0.35">
      <c r="A44" s="5" t="s">
        <v>57</v>
      </c>
      <c r="B44" s="9">
        <v>-134</v>
      </c>
      <c r="C44" s="9"/>
      <c r="D44" s="9"/>
      <c r="E44" s="9"/>
      <c r="F44" s="9">
        <v>-123</v>
      </c>
      <c r="G44" s="9"/>
      <c r="H44" s="9"/>
      <c r="I44" s="9"/>
      <c r="J44" s="1" t="s">
        <v>2</v>
      </c>
      <c r="K44" s="9"/>
      <c r="L44" s="9"/>
      <c r="M44" s="9"/>
      <c r="N44" s="9"/>
      <c r="O44" s="9"/>
      <c r="P44" s="9"/>
      <c r="Q44" s="9"/>
      <c r="R44" s="9"/>
      <c r="S44" s="9"/>
      <c r="T44" s="9"/>
      <c r="U44" s="9"/>
      <c r="V44" s="9"/>
      <c r="W44" s="9"/>
      <c r="X44" s="9"/>
      <c r="Y44" s="9"/>
      <c r="Z44" s="9"/>
      <c r="AA44" s="9"/>
      <c r="AB44" s="9"/>
      <c r="AC44" s="9"/>
      <c r="AD44" s="9"/>
      <c r="AE44" s="9"/>
      <c r="AF44" s="9"/>
    </row>
    <row r="45" spans="1:32" x14ac:dyDescent="0.35">
      <c r="A45" s="5" t="s">
        <v>58</v>
      </c>
      <c r="B45" s="9">
        <v>147</v>
      </c>
      <c r="C45" s="9"/>
      <c r="D45" s="9"/>
      <c r="E45" s="9"/>
      <c r="F45" s="9">
        <v>166</v>
      </c>
      <c r="G45" s="9"/>
      <c r="H45" s="9"/>
      <c r="I45" s="9"/>
      <c r="J45" s="1" t="s">
        <v>2</v>
      </c>
      <c r="K45" s="9"/>
      <c r="L45" s="9"/>
      <c r="M45" s="9"/>
      <c r="N45" s="9"/>
      <c r="O45" s="9"/>
      <c r="P45" s="9"/>
      <c r="Q45" s="9"/>
      <c r="R45" s="9"/>
      <c r="S45" s="9"/>
      <c r="T45" s="9"/>
      <c r="U45" s="9"/>
      <c r="V45" s="9"/>
      <c r="W45" s="9"/>
      <c r="X45" s="9"/>
      <c r="Y45" s="9"/>
      <c r="Z45" s="9"/>
      <c r="AA45" s="9"/>
      <c r="AB45" s="9"/>
      <c r="AC45" s="9"/>
      <c r="AD45" s="9"/>
      <c r="AE45" s="9"/>
      <c r="AF45" s="9"/>
    </row>
    <row r="46" spans="1:32" x14ac:dyDescent="0.35">
      <c r="A46" s="5" t="s">
        <v>59</v>
      </c>
      <c r="B46" s="9">
        <v>-44</v>
      </c>
      <c r="C46" s="9"/>
      <c r="D46" s="9"/>
      <c r="E46" s="9"/>
      <c r="F46" s="9">
        <v>-26</v>
      </c>
      <c r="G46" s="9"/>
      <c r="H46" s="9"/>
      <c r="I46" s="9"/>
      <c r="J46" s="1" t="s">
        <v>2</v>
      </c>
      <c r="K46" s="9"/>
      <c r="L46" s="9"/>
      <c r="M46" s="9"/>
      <c r="N46" s="9"/>
      <c r="O46" s="9"/>
      <c r="P46" s="9"/>
      <c r="Q46" s="9"/>
      <c r="R46" s="9"/>
      <c r="S46" s="9"/>
      <c r="T46" s="9"/>
      <c r="U46" s="9"/>
      <c r="V46" s="9"/>
      <c r="W46" s="9"/>
      <c r="X46" s="9"/>
      <c r="Y46" s="9"/>
      <c r="Z46" s="9"/>
      <c r="AA46" s="9"/>
      <c r="AB46" s="9"/>
      <c r="AC46" s="9"/>
      <c r="AD46" s="9"/>
      <c r="AE46" s="9"/>
      <c r="AF46" s="9"/>
    </row>
    <row r="47" spans="1:32" s="3" customFormat="1" x14ac:dyDescent="0.35">
      <c r="A47" s="3" t="s">
        <v>60</v>
      </c>
      <c r="B47" s="7">
        <f t="shared" ref="B47:E47" si="24">SUM(B41:B46)</f>
        <v>683</v>
      </c>
      <c r="C47" s="7">
        <f t="shared" si="24"/>
        <v>0</v>
      </c>
      <c r="D47" s="7">
        <f t="shared" si="24"/>
        <v>0</v>
      </c>
      <c r="E47" s="7">
        <f t="shared" si="24"/>
        <v>0</v>
      </c>
      <c r="F47" s="7">
        <f>SUM(F41:F46)</f>
        <v>774</v>
      </c>
      <c r="G47" s="7"/>
      <c r="H47" s="7"/>
      <c r="I47" s="7"/>
      <c r="J47" s="1" t="s">
        <v>2</v>
      </c>
      <c r="K47" s="7"/>
      <c r="L47" s="7"/>
      <c r="M47" s="7"/>
      <c r="N47" s="7"/>
      <c r="O47" s="7"/>
      <c r="P47" s="7"/>
      <c r="Q47" s="7"/>
      <c r="R47" s="7"/>
      <c r="S47" s="7"/>
      <c r="T47" s="7"/>
      <c r="U47" s="7"/>
      <c r="V47" s="7"/>
      <c r="W47" s="7"/>
      <c r="X47" s="7"/>
      <c r="Y47" s="7"/>
      <c r="Z47" s="7"/>
      <c r="AA47" s="7"/>
      <c r="AB47" s="7"/>
      <c r="AC47" s="7"/>
      <c r="AD47" s="7"/>
      <c r="AE47" s="7"/>
      <c r="AF47" s="7"/>
    </row>
    <row r="48" spans="1:32" s="3" customFormat="1" x14ac:dyDescent="0.35">
      <c r="A48" s="3" t="s">
        <v>61</v>
      </c>
      <c r="B48" s="7">
        <f t="shared" ref="B48:E48" si="25">B39-B47</f>
        <v>1397</v>
      </c>
      <c r="C48" s="7">
        <f t="shared" si="25"/>
        <v>0</v>
      </c>
      <c r="D48" s="7">
        <f t="shared" si="25"/>
        <v>0</v>
      </c>
      <c r="E48" s="7">
        <f t="shared" si="25"/>
        <v>0</v>
      </c>
      <c r="F48" s="7">
        <f>F39-F47</f>
        <v>885</v>
      </c>
      <c r="G48" s="7"/>
      <c r="H48" s="7"/>
      <c r="I48" s="7"/>
      <c r="J48" s="1" t="s">
        <v>2</v>
      </c>
      <c r="K48" s="7"/>
      <c r="L48" s="7"/>
      <c r="M48" s="7"/>
      <c r="N48" s="7"/>
      <c r="O48" s="7"/>
      <c r="P48" s="7"/>
      <c r="Q48" s="7"/>
      <c r="R48" s="7"/>
      <c r="S48" s="7"/>
      <c r="T48" s="7"/>
      <c r="U48" s="7"/>
      <c r="V48" s="7"/>
      <c r="W48" s="7"/>
      <c r="X48" s="7"/>
      <c r="Y48" s="7"/>
      <c r="Z48" s="7"/>
      <c r="AA48" s="7"/>
      <c r="AB48" s="7"/>
      <c r="AC48" s="7"/>
      <c r="AD48" s="7"/>
      <c r="AE48" s="7"/>
      <c r="AF48" s="7"/>
    </row>
    <row r="49" spans="1:32" x14ac:dyDescent="0.35">
      <c r="A49" s="5" t="s">
        <v>62</v>
      </c>
      <c r="B49" s="9">
        <v>225</v>
      </c>
      <c r="C49" s="9"/>
      <c r="D49" s="9"/>
      <c r="E49" s="9"/>
      <c r="F49" s="9">
        <v>166</v>
      </c>
      <c r="G49" s="9"/>
      <c r="H49" s="9"/>
      <c r="I49" s="9"/>
      <c r="J49" s="1" t="s">
        <v>2</v>
      </c>
      <c r="K49" s="9"/>
      <c r="L49" s="9"/>
      <c r="M49" s="9"/>
      <c r="N49" s="9"/>
      <c r="O49" s="9"/>
      <c r="P49" s="9"/>
      <c r="Q49" s="9"/>
      <c r="R49" s="9"/>
      <c r="S49" s="9"/>
      <c r="T49" s="9"/>
      <c r="U49" s="9"/>
      <c r="V49" s="9"/>
      <c r="W49" s="9"/>
      <c r="X49" s="9"/>
      <c r="Y49" s="9"/>
      <c r="Z49" s="9"/>
      <c r="AA49" s="9"/>
      <c r="AB49" s="9"/>
      <c r="AC49" s="9"/>
      <c r="AD49" s="9"/>
      <c r="AE49" s="9"/>
      <c r="AF49" s="9"/>
    </row>
    <row r="50" spans="1:32" s="5" customFormat="1" x14ac:dyDescent="0.35">
      <c r="A50" s="5" t="s">
        <v>15</v>
      </c>
      <c r="B50" s="9">
        <v>2</v>
      </c>
      <c r="C50" s="9"/>
      <c r="D50" s="9"/>
      <c r="E50" s="9"/>
      <c r="F50" s="9">
        <v>-10</v>
      </c>
      <c r="G50" s="6"/>
      <c r="H50" s="6"/>
      <c r="I50" s="6"/>
      <c r="J50" s="1" t="s">
        <v>2</v>
      </c>
      <c r="K50" s="6"/>
      <c r="L50" s="6"/>
      <c r="M50" s="6"/>
      <c r="N50" s="6"/>
      <c r="O50" s="6"/>
      <c r="P50" s="6"/>
      <c r="Q50" s="6"/>
      <c r="R50" s="6"/>
      <c r="S50" s="6"/>
      <c r="T50" s="6"/>
      <c r="U50" s="6"/>
      <c r="V50" s="6"/>
      <c r="W50" s="6"/>
      <c r="X50" s="6"/>
      <c r="Y50" s="6"/>
      <c r="Z50" s="6"/>
      <c r="AA50" s="6"/>
      <c r="AB50" s="6"/>
      <c r="AC50" s="6"/>
      <c r="AD50" s="6"/>
      <c r="AE50" s="6"/>
      <c r="AF50" s="6"/>
    </row>
    <row r="51" spans="1:32" s="3" customFormat="1" x14ac:dyDescent="0.35">
      <c r="A51" s="3" t="s">
        <v>16</v>
      </c>
      <c r="B51" s="7">
        <f>B48-B49-B50</f>
        <v>1170</v>
      </c>
      <c r="C51" s="7">
        <f t="shared" ref="C51:F51" si="26">C48-C49-C50</f>
        <v>0</v>
      </c>
      <c r="D51" s="7">
        <f t="shared" si="26"/>
        <v>0</v>
      </c>
      <c r="E51" s="7">
        <f t="shared" si="26"/>
        <v>0</v>
      </c>
      <c r="F51" s="7">
        <f t="shared" si="26"/>
        <v>729</v>
      </c>
      <c r="G51" s="7"/>
      <c r="H51" s="7"/>
      <c r="I51" s="7"/>
      <c r="J51" s="1" t="s">
        <v>2</v>
      </c>
      <c r="K51" s="7"/>
      <c r="L51" s="7"/>
      <c r="M51" s="7"/>
      <c r="N51" s="7"/>
      <c r="O51" s="7"/>
      <c r="P51" s="7"/>
      <c r="Q51" s="7"/>
      <c r="R51" s="7"/>
      <c r="S51" s="7"/>
      <c r="T51" s="7"/>
      <c r="U51" s="7"/>
      <c r="V51" s="7"/>
      <c r="W51" s="7"/>
      <c r="X51" s="7"/>
      <c r="Y51" s="7"/>
      <c r="Z51" s="7"/>
      <c r="AA51" s="7"/>
      <c r="AB51" s="7"/>
      <c r="AC51" s="7"/>
      <c r="AD51" s="7"/>
      <c r="AE51" s="7"/>
      <c r="AF51" s="7"/>
    </row>
    <row r="52" spans="1:32" x14ac:dyDescent="0.35">
      <c r="A52" s="3"/>
      <c r="B52" s="9"/>
      <c r="C52" s="9"/>
      <c r="D52" s="9"/>
      <c r="E52" s="9"/>
      <c r="F52" s="9"/>
      <c r="G52" s="9"/>
      <c r="H52" s="9"/>
      <c r="I52" s="9"/>
      <c r="J52" s="1" t="s">
        <v>2</v>
      </c>
      <c r="K52" s="9"/>
      <c r="L52" s="9"/>
      <c r="M52" s="9"/>
      <c r="N52" s="9"/>
      <c r="O52" s="9"/>
      <c r="P52" s="9"/>
      <c r="Q52" s="9"/>
      <c r="R52" s="9"/>
      <c r="S52" s="9"/>
      <c r="T52" s="9"/>
      <c r="U52" s="9"/>
      <c r="V52" s="9"/>
      <c r="W52" s="9"/>
      <c r="X52" s="9"/>
      <c r="Y52" s="9"/>
      <c r="Z52" s="9"/>
      <c r="AA52" s="9"/>
      <c r="AB52" s="9"/>
      <c r="AC52" s="9"/>
      <c r="AD52" s="9"/>
      <c r="AE52" s="9"/>
      <c r="AF52" s="9"/>
    </row>
    <row r="53" spans="1:32" x14ac:dyDescent="0.35">
      <c r="A53" s="3" t="s">
        <v>63</v>
      </c>
      <c r="B53" s="9">
        <v>550</v>
      </c>
      <c r="C53" s="9"/>
      <c r="D53" s="9"/>
      <c r="E53" s="9"/>
      <c r="F53" s="9">
        <v>513</v>
      </c>
      <c r="G53" s="9"/>
      <c r="H53" s="9"/>
      <c r="I53" s="9"/>
      <c r="J53" s="1" t="s">
        <v>2</v>
      </c>
      <c r="K53" s="9"/>
      <c r="L53" s="9"/>
      <c r="M53" s="9"/>
      <c r="N53" s="9"/>
      <c r="O53" s="9"/>
      <c r="P53" s="9"/>
      <c r="Q53" s="9"/>
      <c r="R53" s="9"/>
      <c r="S53" s="9"/>
      <c r="T53" s="9"/>
      <c r="U53" s="9"/>
      <c r="V53" s="9"/>
      <c r="W53" s="9"/>
      <c r="X53" s="9"/>
      <c r="Y53" s="9"/>
      <c r="Z53" s="9"/>
      <c r="AA53" s="9"/>
      <c r="AB53" s="9"/>
      <c r="AC53" s="9"/>
      <c r="AD53" s="9"/>
      <c r="AE53" s="9"/>
      <c r="AF53" s="9"/>
    </row>
    <row r="54" spans="1:32" x14ac:dyDescent="0.35">
      <c r="A54" s="3" t="s">
        <v>64</v>
      </c>
      <c r="B54" s="9">
        <v>551</v>
      </c>
      <c r="C54" s="9"/>
      <c r="D54" s="9"/>
      <c r="E54" s="9"/>
      <c r="F54" s="9">
        <v>514</v>
      </c>
      <c r="G54" s="9"/>
      <c r="H54" s="9"/>
      <c r="I54" s="9"/>
      <c r="J54" s="1" t="s">
        <v>2</v>
      </c>
      <c r="K54" s="9"/>
      <c r="L54" s="9"/>
      <c r="M54" s="9"/>
      <c r="N54" s="9"/>
      <c r="O54" s="9"/>
      <c r="P54" s="9"/>
      <c r="Q54" s="9"/>
      <c r="R54" s="9"/>
      <c r="S54" s="9"/>
      <c r="T54" s="9"/>
      <c r="U54" s="9"/>
      <c r="V54" s="9"/>
      <c r="W54" s="9"/>
      <c r="X54" s="9"/>
      <c r="Y54" s="9"/>
      <c r="Z54" s="9"/>
      <c r="AA54" s="9"/>
      <c r="AB54" s="9"/>
      <c r="AC54" s="9"/>
      <c r="AD54" s="9"/>
      <c r="AE54" s="9"/>
      <c r="AF54" s="9"/>
    </row>
    <row r="55" spans="1:32" s="3" customFormat="1" x14ac:dyDescent="0.35">
      <c r="A55" s="3" t="s">
        <v>65</v>
      </c>
      <c r="B55" s="14">
        <f>B51/B53</f>
        <v>2.1272727272727274</v>
      </c>
      <c r="C55" s="14" t="e">
        <f t="shared" ref="C55:F55" si="27">C51/C53</f>
        <v>#DIV/0!</v>
      </c>
      <c r="D55" s="14" t="e">
        <f t="shared" si="27"/>
        <v>#DIV/0!</v>
      </c>
      <c r="E55" s="14" t="e">
        <f t="shared" si="27"/>
        <v>#DIV/0!</v>
      </c>
      <c r="F55" s="14">
        <f t="shared" si="27"/>
        <v>1.4210526315789473</v>
      </c>
      <c r="G55" s="14"/>
      <c r="H55" s="14"/>
      <c r="I55" s="14"/>
      <c r="J55" s="1" t="s">
        <v>2</v>
      </c>
      <c r="K55" s="14"/>
      <c r="L55" s="14"/>
      <c r="M55" s="14"/>
      <c r="N55" s="14"/>
      <c r="O55" s="14"/>
      <c r="P55" s="14"/>
      <c r="Q55" s="14"/>
    </row>
    <row r="56" spans="1:32" s="3" customFormat="1" x14ac:dyDescent="0.35">
      <c r="A56" s="3" t="s">
        <v>66</v>
      </c>
      <c r="B56" s="14">
        <f>B51/B54</f>
        <v>2.1234119782214158</v>
      </c>
      <c r="C56" s="14" t="e">
        <f t="shared" ref="C56:F56" si="28">C51/C54</f>
        <v>#DIV/0!</v>
      </c>
      <c r="D56" s="14" t="e">
        <f t="shared" si="28"/>
        <v>#DIV/0!</v>
      </c>
      <c r="E56" s="14" t="e">
        <f t="shared" si="28"/>
        <v>#DIV/0!</v>
      </c>
      <c r="F56" s="14">
        <f t="shared" si="28"/>
        <v>1.4182879377431907</v>
      </c>
      <c r="G56" s="14"/>
      <c r="H56" s="14"/>
      <c r="I56" s="14"/>
      <c r="J56" s="1" t="s">
        <v>2</v>
      </c>
      <c r="K56" s="14"/>
      <c r="L56" s="14"/>
      <c r="M56" s="14"/>
      <c r="N56" s="14"/>
      <c r="O56" s="14"/>
      <c r="P56" s="14"/>
      <c r="Q56" s="14"/>
    </row>
    <row r="57" spans="1:32" x14ac:dyDescent="0.35">
      <c r="A57" s="3" t="s">
        <v>67</v>
      </c>
      <c r="B57" s="13">
        <v>0.45</v>
      </c>
      <c r="C57" s="13"/>
      <c r="D57" s="13"/>
      <c r="E57" s="13"/>
      <c r="F57" s="13">
        <v>0.5</v>
      </c>
      <c r="G57" s="13"/>
      <c r="H57" s="13"/>
      <c r="I57" s="13"/>
      <c r="J57" s="1" t="s">
        <v>2</v>
      </c>
      <c r="K57" s="13"/>
      <c r="L57" s="13"/>
      <c r="M57" s="13"/>
      <c r="N57" s="13"/>
      <c r="O57" s="13"/>
      <c r="P57" s="13"/>
      <c r="Q57" s="13"/>
    </row>
    <row r="58" spans="1:32" x14ac:dyDescent="0.35">
      <c r="J58" s="1" t="s">
        <v>2</v>
      </c>
    </row>
    <row r="59" spans="1:32" x14ac:dyDescent="0.35">
      <c r="J59" s="1" t="s">
        <v>2</v>
      </c>
    </row>
    <row r="60" spans="1:32" s="3" customFormat="1" x14ac:dyDescent="0.35">
      <c r="B60" s="3" t="str">
        <f>B2</f>
        <v>Q123</v>
      </c>
      <c r="C60" s="3" t="str">
        <f t="shared" ref="C60:I60" si="29">C2</f>
        <v>Q223</v>
      </c>
      <c r="D60" s="3" t="str">
        <f t="shared" si="29"/>
        <v>Q323</v>
      </c>
      <c r="E60" s="3" t="str">
        <f t="shared" si="29"/>
        <v>Q423</v>
      </c>
      <c r="F60" s="3" t="str">
        <f t="shared" si="29"/>
        <v>Q124</v>
      </c>
      <c r="G60" s="3" t="str">
        <f t="shared" si="29"/>
        <v>Q224</v>
      </c>
      <c r="H60" s="3" t="str">
        <f t="shared" si="29"/>
        <v>Q324</v>
      </c>
      <c r="I60" s="3" t="str">
        <f t="shared" si="29"/>
        <v>Q424</v>
      </c>
      <c r="J60" s="1" t="s">
        <v>2</v>
      </c>
      <c r="K60" s="3">
        <f t="shared" ref="K60:M60" si="30">K2</f>
        <v>2023</v>
      </c>
      <c r="L60" s="3">
        <f t="shared" si="30"/>
        <v>2023</v>
      </c>
      <c r="M60" s="3">
        <f t="shared" si="30"/>
        <v>2024</v>
      </c>
    </row>
    <row r="61" spans="1:32" s="3" customFormat="1" x14ac:dyDescent="0.35">
      <c r="A61" s="3" t="s">
        <v>68</v>
      </c>
      <c r="B61" s="7">
        <f>B51</f>
        <v>1170</v>
      </c>
      <c r="C61" s="7">
        <f t="shared" ref="C61:F61" si="31">C51</f>
        <v>0</v>
      </c>
      <c r="D61" s="7">
        <f t="shared" si="31"/>
        <v>0</v>
      </c>
      <c r="E61" s="7">
        <f t="shared" si="31"/>
        <v>0</v>
      </c>
      <c r="F61" s="7">
        <f t="shared" si="31"/>
        <v>729</v>
      </c>
      <c r="G61" s="7"/>
      <c r="H61" s="7"/>
      <c r="I61" s="7"/>
      <c r="J61" s="1" t="s">
        <v>2</v>
      </c>
      <c r="K61" s="7"/>
      <c r="L61" s="7"/>
      <c r="M61" s="7"/>
    </row>
    <row r="62" spans="1:32" x14ac:dyDescent="0.35">
      <c r="A62" t="s">
        <v>17</v>
      </c>
      <c r="B62" s="9">
        <v>1172</v>
      </c>
      <c r="C62" s="9"/>
      <c r="D62" s="9"/>
      <c r="E62" s="9"/>
      <c r="F62" s="9">
        <v>719</v>
      </c>
      <c r="G62" s="9"/>
      <c r="H62" s="9"/>
      <c r="I62" s="9"/>
      <c r="J62" s="1" t="s">
        <v>2</v>
      </c>
      <c r="K62" s="9"/>
      <c r="L62" s="9"/>
      <c r="M62" s="9"/>
    </row>
    <row r="63" spans="1:32" x14ac:dyDescent="0.35">
      <c r="A63" t="s">
        <v>18</v>
      </c>
      <c r="B63" s="9">
        <v>259</v>
      </c>
      <c r="C63" s="9"/>
      <c r="D63" s="9"/>
      <c r="E63" s="9"/>
      <c r="F63" s="9">
        <v>280</v>
      </c>
      <c r="G63" s="9"/>
      <c r="H63" s="9"/>
      <c r="I63" s="9"/>
      <c r="J63" s="1" t="s">
        <v>2</v>
      </c>
      <c r="K63" s="9"/>
      <c r="L63" s="9"/>
      <c r="M63" s="9"/>
    </row>
    <row r="64" spans="1:32" s="5" customFormat="1" x14ac:dyDescent="0.35">
      <c r="A64" s="5" t="s">
        <v>69</v>
      </c>
      <c r="B64" s="6">
        <v>3</v>
      </c>
      <c r="C64" s="6"/>
      <c r="D64" s="6"/>
      <c r="E64" s="6"/>
      <c r="F64" s="6">
        <v>3</v>
      </c>
      <c r="G64" s="6"/>
      <c r="H64" s="6"/>
      <c r="I64" s="6"/>
      <c r="J64" s="1" t="s">
        <v>2</v>
      </c>
      <c r="K64" s="6"/>
      <c r="L64" s="6"/>
      <c r="M64" s="6"/>
    </row>
    <row r="65" spans="1:13" s="5" customFormat="1" x14ac:dyDescent="0.35">
      <c r="A65" s="5" t="s">
        <v>70</v>
      </c>
      <c r="B65" s="6">
        <v>47</v>
      </c>
      <c r="C65" s="6"/>
      <c r="D65" s="6"/>
      <c r="E65" s="6"/>
      <c r="F65" s="6">
        <v>-64</v>
      </c>
      <c r="G65" s="6"/>
      <c r="H65" s="6"/>
      <c r="I65" s="6"/>
      <c r="J65" s="1" t="s">
        <v>2</v>
      </c>
      <c r="K65" s="6"/>
      <c r="L65" s="6"/>
      <c r="M65" s="6"/>
    </row>
    <row r="66" spans="1:13" s="5" customFormat="1" x14ac:dyDescent="0.35">
      <c r="A66" s="5" t="s">
        <v>14</v>
      </c>
      <c r="B66" s="6">
        <v>-113</v>
      </c>
      <c r="C66" s="6"/>
      <c r="D66" s="6"/>
      <c r="E66" s="6"/>
      <c r="F66" s="6">
        <v>-136</v>
      </c>
      <c r="G66" s="6"/>
      <c r="H66" s="6"/>
      <c r="I66" s="6"/>
      <c r="J66" s="1" t="s">
        <v>2</v>
      </c>
      <c r="K66" s="6"/>
      <c r="L66" s="6"/>
      <c r="M66" s="6"/>
    </row>
    <row r="67" spans="1:13" s="5" customFormat="1" x14ac:dyDescent="0.35">
      <c r="A67" s="5" t="s">
        <v>71</v>
      </c>
      <c r="B67" s="6">
        <v>65</v>
      </c>
      <c r="C67" s="6"/>
      <c r="D67" s="6"/>
      <c r="E67" s="6"/>
      <c r="F67" s="6">
        <v>66</v>
      </c>
      <c r="G67" s="6"/>
      <c r="H67" s="6"/>
      <c r="I67" s="6"/>
      <c r="J67" s="1" t="s">
        <v>2</v>
      </c>
      <c r="K67" s="6"/>
      <c r="L67" s="6"/>
      <c r="M67" s="6"/>
    </row>
    <row r="68" spans="1:13" s="5" customFormat="1" x14ac:dyDescent="0.35">
      <c r="A68" s="5" t="s">
        <v>72</v>
      </c>
      <c r="B68" s="6">
        <v>-104</v>
      </c>
      <c r="C68" s="6"/>
      <c r="D68" s="6"/>
      <c r="E68" s="6"/>
      <c r="F68" s="6">
        <v>-69</v>
      </c>
      <c r="G68" s="6"/>
      <c r="H68" s="6"/>
      <c r="I68" s="6"/>
      <c r="J68" s="1" t="s">
        <v>2</v>
      </c>
      <c r="K68" s="6"/>
      <c r="L68" s="6"/>
      <c r="M68" s="6"/>
    </row>
    <row r="69" spans="1:13" s="5" customFormat="1" x14ac:dyDescent="0.35">
      <c r="A69" s="5" t="s">
        <v>73</v>
      </c>
      <c r="B69" s="6">
        <v>-11</v>
      </c>
      <c r="C69" s="6"/>
      <c r="D69" s="6"/>
      <c r="E69" s="6"/>
      <c r="F69" s="6">
        <v>14</v>
      </c>
      <c r="G69" s="6"/>
      <c r="H69" s="6"/>
      <c r="I69" s="6"/>
      <c r="J69" s="1" t="s">
        <v>2</v>
      </c>
      <c r="K69" s="6"/>
      <c r="L69" s="6"/>
      <c r="M69" s="6"/>
    </row>
    <row r="70" spans="1:13" s="5" customFormat="1" x14ac:dyDescent="0.35">
      <c r="A70" s="5" t="s">
        <v>19</v>
      </c>
      <c r="B70" s="6">
        <v>-8</v>
      </c>
      <c r="C70" s="6"/>
      <c r="D70" s="6"/>
      <c r="E70" s="6"/>
      <c r="F70" s="6">
        <v>69</v>
      </c>
      <c r="G70" s="6"/>
      <c r="H70" s="6"/>
      <c r="I70" s="6"/>
      <c r="J70" s="1" t="s">
        <v>2</v>
      </c>
      <c r="K70" s="6"/>
      <c r="L70" s="6"/>
      <c r="M70" s="6"/>
    </row>
    <row r="71" spans="1:13" s="5" customFormat="1" x14ac:dyDescent="0.35">
      <c r="A71" s="5" t="s">
        <v>74</v>
      </c>
      <c r="B71" s="6">
        <v>-935</v>
      </c>
      <c r="C71" s="6"/>
      <c r="D71" s="6"/>
      <c r="E71" s="6"/>
      <c r="F71" s="6">
        <v>-159</v>
      </c>
      <c r="G71" s="6"/>
      <c r="H71" s="6"/>
      <c r="I71" s="6"/>
      <c r="J71" s="1" t="s">
        <v>2</v>
      </c>
      <c r="K71" s="6"/>
      <c r="L71" s="6"/>
      <c r="M71" s="6"/>
    </row>
    <row r="72" spans="1:13" s="5" customFormat="1" x14ac:dyDescent="0.35">
      <c r="A72" s="5" t="s">
        <v>75</v>
      </c>
      <c r="B72" s="6">
        <v>488</v>
      </c>
      <c r="C72" s="6"/>
      <c r="D72" s="6"/>
      <c r="E72" s="6"/>
      <c r="F72" s="6">
        <v>61</v>
      </c>
      <c r="G72" s="6"/>
      <c r="H72" s="6"/>
      <c r="I72" s="6"/>
      <c r="J72" s="1" t="s">
        <v>2</v>
      </c>
      <c r="K72" s="6"/>
      <c r="L72" s="6"/>
      <c r="M72" s="6"/>
    </row>
    <row r="73" spans="1:13" s="5" customFormat="1" x14ac:dyDescent="0.35">
      <c r="A73" s="5" t="s">
        <v>20</v>
      </c>
      <c r="B73" s="6">
        <v>52</v>
      </c>
      <c r="C73" s="6"/>
      <c r="D73" s="6"/>
      <c r="E73" s="6"/>
      <c r="F73" s="6">
        <v>295</v>
      </c>
      <c r="G73" s="6"/>
      <c r="H73" s="6"/>
      <c r="I73" s="6"/>
      <c r="J73" s="1" t="s">
        <v>2</v>
      </c>
      <c r="K73" s="6"/>
      <c r="L73" s="6"/>
      <c r="M73" s="6"/>
    </row>
    <row r="74" spans="1:13" s="5" customFormat="1" x14ac:dyDescent="0.35">
      <c r="A74" s="5" t="s">
        <v>76</v>
      </c>
      <c r="B74" s="6">
        <v>328</v>
      </c>
      <c r="F74" s="6">
        <v>163</v>
      </c>
      <c r="J74" s="1" t="s">
        <v>2</v>
      </c>
    </row>
    <row r="75" spans="1:13" s="5" customFormat="1" x14ac:dyDescent="0.35">
      <c r="A75" s="5" t="s">
        <v>77</v>
      </c>
      <c r="B75" s="6">
        <v>-1556</v>
      </c>
      <c r="F75" s="6">
        <v>-713</v>
      </c>
      <c r="J75" s="1" t="s">
        <v>2</v>
      </c>
    </row>
    <row r="76" spans="1:13" s="5" customFormat="1" x14ac:dyDescent="0.35">
      <c r="A76" s="5" t="s">
        <v>78</v>
      </c>
      <c r="B76" s="6">
        <v>-460</v>
      </c>
      <c r="F76" s="6">
        <v>319</v>
      </c>
      <c r="J76" s="1" t="s">
        <v>2</v>
      </c>
    </row>
    <row r="77" spans="1:13" s="5" customFormat="1" x14ac:dyDescent="0.35">
      <c r="A77" s="5" t="s">
        <v>79</v>
      </c>
      <c r="B77" s="6">
        <v>-837</v>
      </c>
      <c r="F77" s="6">
        <v>-148</v>
      </c>
      <c r="J77" s="1" t="s">
        <v>2</v>
      </c>
    </row>
    <row r="78" spans="1:13" s="3" customFormat="1" x14ac:dyDescent="0.35">
      <c r="A78" s="3" t="s">
        <v>21</v>
      </c>
      <c r="B78" s="7">
        <f>+SUM(B62:B77)</f>
        <v>-1610</v>
      </c>
      <c r="C78" s="7">
        <f t="shared" ref="C78:F78" si="32">+SUM(C62:C77)</f>
        <v>0</v>
      </c>
      <c r="D78" s="7">
        <f t="shared" si="32"/>
        <v>0</v>
      </c>
      <c r="E78" s="7">
        <f t="shared" si="32"/>
        <v>0</v>
      </c>
      <c r="F78" s="7">
        <f t="shared" si="32"/>
        <v>700</v>
      </c>
      <c r="G78" s="7"/>
      <c r="H78" s="7"/>
      <c r="I78" s="7"/>
      <c r="J78" s="1" t="s">
        <v>2</v>
      </c>
    </row>
    <row r="79" spans="1:13" x14ac:dyDescent="0.35">
      <c r="J79" s="1" t="s">
        <v>2</v>
      </c>
    </row>
    <row r="80" spans="1:13" x14ac:dyDescent="0.35">
      <c r="A80" t="s">
        <v>22</v>
      </c>
      <c r="B80" s="6">
        <v>1368</v>
      </c>
      <c r="F80" s="6">
        <v>830</v>
      </c>
      <c r="J80" s="1" t="s">
        <v>2</v>
      </c>
    </row>
    <row r="81" spans="1:10" x14ac:dyDescent="0.35">
      <c r="A81" s="3" t="s">
        <v>80</v>
      </c>
      <c r="B81" s="6">
        <v>7228</v>
      </c>
      <c r="F81" s="6">
        <v>7381</v>
      </c>
      <c r="J81" s="1" t="s">
        <v>2</v>
      </c>
    </row>
    <row r="82" spans="1:10" x14ac:dyDescent="0.35">
      <c r="A82" t="s">
        <v>81</v>
      </c>
      <c r="B82" s="6">
        <v>4232</v>
      </c>
      <c r="F82" s="6">
        <v>4178</v>
      </c>
      <c r="J82" s="1" t="s">
        <v>2</v>
      </c>
    </row>
    <row r="83" spans="1:10" x14ac:dyDescent="0.35">
      <c r="A83" t="s">
        <v>23</v>
      </c>
      <c r="B83" s="6">
        <v>11957</v>
      </c>
      <c r="F83" s="6">
        <v>11634</v>
      </c>
      <c r="J83" s="1" t="s">
        <v>2</v>
      </c>
    </row>
    <row r="84" spans="1:10" x14ac:dyDescent="0.35">
      <c r="A84" t="s">
        <v>82</v>
      </c>
      <c r="B84" s="6">
        <v>4982</v>
      </c>
      <c r="F84" s="6">
        <v>4983</v>
      </c>
      <c r="J84" s="1" t="s">
        <v>2</v>
      </c>
    </row>
    <row r="85" spans="1:10" s="3" customFormat="1" x14ac:dyDescent="0.35">
      <c r="A85" s="3" t="s">
        <v>83</v>
      </c>
      <c r="B85" s="7">
        <f>+SUM(B80:B84)</f>
        <v>29767</v>
      </c>
      <c r="C85" s="7">
        <f t="shared" ref="C85:F85" si="33">+SUM(C80:C84)</f>
        <v>0</v>
      </c>
      <c r="D85" s="7">
        <f t="shared" si="33"/>
        <v>0</v>
      </c>
      <c r="E85" s="7">
        <f t="shared" si="33"/>
        <v>0</v>
      </c>
      <c r="F85" s="7">
        <f t="shared" si="33"/>
        <v>29006</v>
      </c>
      <c r="J85" s="1" t="s">
        <v>2</v>
      </c>
    </row>
    <row r="86" spans="1:10" x14ac:dyDescent="0.35">
      <c r="A86" t="s">
        <v>84</v>
      </c>
      <c r="B86" s="9">
        <v>5500</v>
      </c>
      <c r="F86" s="6">
        <v>5566</v>
      </c>
      <c r="J86" s="1" t="s">
        <v>2</v>
      </c>
    </row>
    <row r="87" spans="1:10" x14ac:dyDescent="0.35">
      <c r="A87" t="s">
        <v>85</v>
      </c>
      <c r="B87" s="9">
        <v>6341</v>
      </c>
      <c r="F87" s="6">
        <v>7051</v>
      </c>
      <c r="J87" s="1" t="s">
        <v>2</v>
      </c>
    </row>
    <row r="88" spans="1:10" x14ac:dyDescent="0.35">
      <c r="A88" t="s">
        <v>86</v>
      </c>
      <c r="B88" s="9">
        <v>1211</v>
      </c>
      <c r="F88" s="6">
        <v>1285</v>
      </c>
      <c r="J88" s="1" t="s">
        <v>2</v>
      </c>
    </row>
    <row r="89" spans="1:10" x14ac:dyDescent="0.35">
      <c r="A89" t="s">
        <v>87</v>
      </c>
      <c r="B89" s="9">
        <v>1304</v>
      </c>
      <c r="F89" s="6">
        <v>1327</v>
      </c>
      <c r="J89" s="1" t="s">
        <v>2</v>
      </c>
    </row>
    <row r="90" spans="1:10" s="3" customFormat="1" x14ac:dyDescent="0.35">
      <c r="A90" s="3" t="s">
        <v>88</v>
      </c>
      <c r="B90" s="7">
        <f>+SUM(B86:B89)</f>
        <v>14356</v>
      </c>
      <c r="C90" s="7">
        <f t="shared" ref="C90:F90" si="34">+SUM(C86:C89)</f>
        <v>0</v>
      </c>
      <c r="D90" s="7">
        <f t="shared" si="34"/>
        <v>0</v>
      </c>
      <c r="E90" s="7">
        <f t="shared" si="34"/>
        <v>0</v>
      </c>
      <c r="F90" s="7">
        <f t="shared" si="34"/>
        <v>15229</v>
      </c>
      <c r="J90" s="1" t="s">
        <v>2</v>
      </c>
    </row>
    <row r="91" spans="1:10" x14ac:dyDescent="0.35">
      <c r="A91" t="s">
        <v>89</v>
      </c>
      <c r="B91" s="9">
        <v>573</v>
      </c>
      <c r="F91" s="6">
        <v>573</v>
      </c>
      <c r="J91" s="1" t="s">
        <v>2</v>
      </c>
    </row>
    <row r="92" spans="1:10" x14ac:dyDescent="0.35">
      <c r="A92" t="s">
        <v>90</v>
      </c>
      <c r="B92" s="9">
        <v>5876</v>
      </c>
      <c r="F92" s="6">
        <v>5940</v>
      </c>
      <c r="J92" s="1" t="s">
        <v>2</v>
      </c>
    </row>
    <row r="93" spans="1:10" x14ac:dyDescent="0.35">
      <c r="A93" t="s">
        <v>91</v>
      </c>
      <c r="B93" s="9">
        <v>20223</v>
      </c>
      <c r="F93" s="6">
        <v>20298</v>
      </c>
      <c r="J93" s="1" t="s">
        <v>2</v>
      </c>
    </row>
    <row r="94" spans="1:10" x14ac:dyDescent="0.35">
      <c r="A94" t="s">
        <v>92</v>
      </c>
      <c r="B94" s="9">
        <v>1360</v>
      </c>
      <c r="F94" s="6">
        <v>1421</v>
      </c>
      <c r="J94" s="1" t="s">
        <v>2</v>
      </c>
    </row>
    <row r="95" spans="1:10" s="5" customFormat="1" x14ac:dyDescent="0.35">
      <c r="A95" s="5" t="s">
        <v>93</v>
      </c>
      <c r="B95" s="6">
        <v>-17524</v>
      </c>
      <c r="F95" s="6">
        <v>-17636</v>
      </c>
      <c r="J95" s="1" t="s">
        <v>2</v>
      </c>
    </row>
    <row r="96" spans="1:10" s="3" customFormat="1" x14ac:dyDescent="0.35">
      <c r="A96" s="3" t="s">
        <v>94</v>
      </c>
      <c r="B96" s="7">
        <f>+SUM(B91:B95)</f>
        <v>10508</v>
      </c>
      <c r="C96" s="7">
        <f t="shared" ref="C96:F96" si="35">+SUM(C91:C95)</f>
        <v>0</v>
      </c>
      <c r="D96" s="7">
        <f t="shared" si="35"/>
        <v>0</v>
      </c>
      <c r="E96" s="7">
        <f t="shared" si="35"/>
        <v>0</v>
      </c>
      <c r="F96" s="7">
        <f t="shared" si="35"/>
        <v>10596</v>
      </c>
      <c r="J96" s="1" t="s">
        <v>2</v>
      </c>
    </row>
    <row r="97" spans="1:10" s="3" customFormat="1" x14ac:dyDescent="0.35">
      <c r="A97" s="3" t="s">
        <v>24</v>
      </c>
      <c r="B97" s="7">
        <f>+B96+B90+B85</f>
        <v>54631</v>
      </c>
      <c r="C97" s="7">
        <f t="shared" ref="C97:F97" si="36">+C96+C90+C85</f>
        <v>0</v>
      </c>
      <c r="D97" s="7">
        <f t="shared" si="36"/>
        <v>0</v>
      </c>
      <c r="E97" s="7">
        <f t="shared" si="36"/>
        <v>0</v>
      </c>
      <c r="F97" s="7">
        <f t="shared" si="36"/>
        <v>54831</v>
      </c>
      <c r="J97" s="1" t="s">
        <v>2</v>
      </c>
    </row>
    <row r="98" spans="1:10" x14ac:dyDescent="0.35">
      <c r="A98" s="3"/>
      <c r="J98" s="1" t="s">
        <v>2</v>
      </c>
    </row>
    <row r="99" spans="1:10" x14ac:dyDescent="0.35">
      <c r="A99" s="5" t="s">
        <v>95</v>
      </c>
      <c r="B99" s="9">
        <v>105</v>
      </c>
      <c r="F99" s="9">
        <v>1734</v>
      </c>
      <c r="J99" s="1" t="s">
        <v>2</v>
      </c>
    </row>
    <row r="100" spans="1:10" x14ac:dyDescent="0.35">
      <c r="A100" s="5" t="s">
        <v>96</v>
      </c>
      <c r="B100" s="9">
        <v>6313</v>
      </c>
      <c r="F100" s="9">
        <v>5599</v>
      </c>
      <c r="J100" s="1" t="s">
        <v>2</v>
      </c>
    </row>
    <row r="101" spans="1:10" x14ac:dyDescent="0.35">
      <c r="A101" s="5" t="s">
        <v>97</v>
      </c>
      <c r="B101" s="9">
        <v>7867</v>
      </c>
      <c r="F101" s="9">
        <v>8176</v>
      </c>
      <c r="J101" s="1" t="s">
        <v>2</v>
      </c>
    </row>
    <row r="102" spans="1:10" x14ac:dyDescent="0.35">
      <c r="A102" s="5" t="s">
        <v>98</v>
      </c>
      <c r="B102" s="9">
        <v>4076</v>
      </c>
      <c r="F102" s="9">
        <v>3922</v>
      </c>
      <c r="J102" s="1" t="s">
        <v>2</v>
      </c>
    </row>
    <row r="103" spans="1:10" x14ac:dyDescent="0.35">
      <c r="A103" s="5" t="s">
        <v>100</v>
      </c>
      <c r="B103" s="9">
        <v>300</v>
      </c>
      <c r="F103" s="9">
        <v>298</v>
      </c>
      <c r="J103" s="1" t="s">
        <v>2</v>
      </c>
    </row>
    <row r="104" spans="1:10" x14ac:dyDescent="0.35">
      <c r="A104" s="5" t="s">
        <v>25</v>
      </c>
      <c r="B104" s="9">
        <v>1</v>
      </c>
      <c r="F104" s="9">
        <v>1</v>
      </c>
      <c r="J104" s="1" t="s">
        <v>2</v>
      </c>
    </row>
    <row r="105" spans="1:10" s="3" customFormat="1" x14ac:dyDescent="0.35">
      <c r="A105" s="3" t="s">
        <v>99</v>
      </c>
      <c r="B105" s="7">
        <f>+SUM(B99:B104)</f>
        <v>18662</v>
      </c>
      <c r="C105" s="7">
        <f t="shared" ref="C105:F105" si="37">+SUM(C99:C104)</f>
        <v>0</v>
      </c>
      <c r="D105" s="7">
        <f t="shared" si="37"/>
        <v>0</v>
      </c>
      <c r="E105" s="7">
        <f t="shared" si="37"/>
        <v>0</v>
      </c>
      <c r="F105" s="7">
        <f t="shared" si="37"/>
        <v>19730</v>
      </c>
      <c r="J105" s="1" t="s">
        <v>2</v>
      </c>
    </row>
    <row r="106" spans="1:10" x14ac:dyDescent="0.35">
      <c r="A106" s="5" t="s">
        <v>26</v>
      </c>
      <c r="B106" s="9">
        <v>8259</v>
      </c>
      <c r="F106" s="9">
        <v>8245</v>
      </c>
      <c r="J106" s="1" t="s">
        <v>2</v>
      </c>
    </row>
    <row r="107" spans="1:10" x14ac:dyDescent="0.35">
      <c r="A107" s="5" t="s">
        <v>101</v>
      </c>
      <c r="B107" s="9">
        <v>1309</v>
      </c>
      <c r="F107" s="9">
        <v>1291</v>
      </c>
      <c r="J107" s="1" t="s">
        <v>2</v>
      </c>
    </row>
    <row r="108" spans="1:10" x14ac:dyDescent="0.35">
      <c r="A108" s="5" t="s">
        <v>102</v>
      </c>
      <c r="B108" s="9">
        <v>931</v>
      </c>
      <c r="F108" s="9">
        <v>1010</v>
      </c>
      <c r="J108" s="1" t="s">
        <v>2</v>
      </c>
    </row>
    <row r="109" spans="1:10" x14ac:dyDescent="0.35">
      <c r="A109" s="5" t="s">
        <v>19</v>
      </c>
      <c r="B109" s="9">
        <v>1005</v>
      </c>
      <c r="F109" s="9">
        <v>1016</v>
      </c>
      <c r="J109" s="1" t="s">
        <v>2</v>
      </c>
    </row>
    <row r="110" spans="1:10" s="3" customFormat="1" x14ac:dyDescent="0.35">
      <c r="A110" s="3" t="s">
        <v>107</v>
      </c>
      <c r="B110" s="7">
        <f>+SUM(B106:B109)</f>
        <v>11504</v>
      </c>
      <c r="C110" s="7">
        <f t="shared" ref="C110:F110" si="38">+SUM(C106:C109)</f>
        <v>0</v>
      </c>
      <c r="D110" s="7">
        <f t="shared" si="38"/>
        <v>0</v>
      </c>
      <c r="E110" s="7">
        <f t="shared" si="38"/>
        <v>0</v>
      </c>
      <c r="F110" s="7">
        <f t="shared" si="38"/>
        <v>11562</v>
      </c>
      <c r="J110" s="1" t="s">
        <v>2</v>
      </c>
    </row>
    <row r="111" spans="1:10" s="3" customFormat="1" x14ac:dyDescent="0.35">
      <c r="A111" s="3" t="s">
        <v>103</v>
      </c>
      <c r="B111" s="7">
        <f>+B110+B105</f>
        <v>30166</v>
      </c>
      <c r="C111" s="7">
        <f t="shared" ref="C111:F111" si="39">+C110+C105</f>
        <v>0</v>
      </c>
      <c r="D111" s="7">
        <f t="shared" si="39"/>
        <v>0</v>
      </c>
      <c r="E111" s="7">
        <f t="shared" si="39"/>
        <v>0</v>
      </c>
      <c r="F111" s="7">
        <f t="shared" si="39"/>
        <v>31292</v>
      </c>
      <c r="J111" s="1" t="s">
        <v>2</v>
      </c>
    </row>
    <row r="112" spans="1:10" x14ac:dyDescent="0.35">
      <c r="A112" s="5" t="s">
        <v>104</v>
      </c>
      <c r="B112" s="9">
        <v>320</v>
      </c>
      <c r="F112" s="9">
        <v>307</v>
      </c>
      <c r="J112" s="1" t="s">
        <v>2</v>
      </c>
    </row>
    <row r="113" spans="1:10" x14ac:dyDescent="0.35">
      <c r="B113" s="9"/>
      <c r="F113" s="9"/>
      <c r="J113" s="1" t="s">
        <v>2</v>
      </c>
    </row>
    <row r="114" spans="1:10" x14ac:dyDescent="0.35">
      <c r="A114" t="s">
        <v>27</v>
      </c>
      <c r="B114" s="9">
        <v>3154</v>
      </c>
      <c r="F114" s="9">
        <v>2720</v>
      </c>
      <c r="J114" s="1" t="s">
        <v>2</v>
      </c>
    </row>
    <row r="115" spans="1:10" x14ac:dyDescent="0.35">
      <c r="A115" t="s">
        <v>105</v>
      </c>
      <c r="B115" s="9">
        <v>23465</v>
      </c>
      <c r="F115" s="9">
        <v>23069</v>
      </c>
      <c r="J115" s="1" t="s">
        <v>2</v>
      </c>
    </row>
    <row r="116" spans="1:10" x14ac:dyDescent="0.35">
      <c r="A116" t="s">
        <v>106</v>
      </c>
      <c r="B116" s="9">
        <v>-2487</v>
      </c>
      <c r="F116" s="9">
        <v>-2570</v>
      </c>
      <c r="J116" s="1" t="s">
        <v>2</v>
      </c>
    </row>
    <row r="117" spans="1:10" x14ac:dyDescent="0.35">
      <c r="A117" t="s">
        <v>29</v>
      </c>
      <c r="B117" s="9">
        <v>13</v>
      </c>
      <c r="F117" s="9">
        <v>13</v>
      </c>
      <c r="J117" s="1" t="s">
        <v>2</v>
      </c>
    </row>
    <row r="118" spans="1:10" s="3" customFormat="1" x14ac:dyDescent="0.35">
      <c r="A118" s="3" t="s">
        <v>28</v>
      </c>
      <c r="B118" s="7">
        <f>+SUM(B114:B117)</f>
        <v>24145</v>
      </c>
      <c r="C118" s="7">
        <f t="shared" ref="C118:F118" si="40">+SUM(C114:C117)</f>
        <v>0</v>
      </c>
      <c r="D118" s="7">
        <f t="shared" si="40"/>
        <v>0</v>
      </c>
      <c r="E118" s="7">
        <f t="shared" si="40"/>
        <v>0</v>
      </c>
      <c r="F118" s="7">
        <f t="shared" si="40"/>
        <v>23232</v>
      </c>
      <c r="J118" s="1" t="s">
        <v>2</v>
      </c>
    </row>
    <row r="119" spans="1:10" s="3" customFormat="1" x14ac:dyDescent="0.35">
      <c r="A119" s="3" t="s">
        <v>108</v>
      </c>
      <c r="B119" s="7">
        <f>+B118+B112+B111</f>
        <v>54631</v>
      </c>
      <c r="C119" s="7">
        <f t="shared" ref="C119:F119" si="41">+C118+C112+C111</f>
        <v>0</v>
      </c>
      <c r="D119" s="7">
        <f t="shared" si="41"/>
        <v>0</v>
      </c>
      <c r="E119" s="7">
        <f t="shared" si="41"/>
        <v>0</v>
      </c>
      <c r="F119" s="7">
        <f t="shared" si="41"/>
        <v>54831</v>
      </c>
      <c r="J119" s="1" t="s">
        <v>2</v>
      </c>
    </row>
    <row r="120" spans="1:10" x14ac:dyDescent="0.35">
      <c r="A120" s="3"/>
    </row>
    <row r="127" spans="1:10" x14ac:dyDescent="0.35">
      <c r="A127" s="3"/>
    </row>
    <row r="134" spans="1:1" x14ac:dyDescent="0.35">
      <c r="A134" s="3"/>
    </row>
    <row r="137" spans="1:1" x14ac:dyDescent="0.35">
      <c r="A137" s="3"/>
    </row>
    <row r="143" spans="1:1" x14ac:dyDescent="0.35">
      <c r="A143" s="3"/>
    </row>
    <row r="145" spans="1:1" x14ac:dyDescent="0.35">
      <c r="A145" s="3"/>
    </row>
    <row r="146" spans="1:1" x14ac:dyDescent="0.35">
      <c r="A146" s="3"/>
    </row>
    <row r="148" spans="1:1" x14ac:dyDescent="0.35">
      <c r="A148" s="3"/>
    </row>
    <row r="153" spans="1:1" x14ac:dyDescent="0.35">
      <c r="A153"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CE32-EBB1-4332-BAC6-9431E8A89844}">
  <dimension ref="A1:M35"/>
  <sheetViews>
    <sheetView tabSelected="1" workbookViewId="0">
      <selection activeCell="E17" sqref="E17"/>
    </sheetView>
  </sheetViews>
  <sheetFormatPr defaultRowHeight="14.5" x14ac:dyDescent="0.35"/>
  <cols>
    <col min="1" max="1" width="25.54296875" bestFit="1" customWidth="1"/>
  </cols>
  <sheetData>
    <row r="1" spans="1:13" x14ac:dyDescent="0.35">
      <c r="A1" t="s">
        <v>0</v>
      </c>
      <c r="B1" t="s">
        <v>1</v>
      </c>
      <c r="C1" t="s">
        <v>1</v>
      </c>
      <c r="D1" t="s">
        <v>1</v>
      </c>
      <c r="E1" t="s">
        <v>1</v>
      </c>
      <c r="F1" t="s">
        <v>1</v>
      </c>
      <c r="G1" t="s">
        <v>1</v>
      </c>
      <c r="H1" t="s">
        <v>1</v>
      </c>
      <c r="J1" s="1" t="s">
        <v>2</v>
      </c>
      <c r="K1" s="2"/>
      <c r="L1" t="s">
        <v>3</v>
      </c>
    </row>
    <row r="2" spans="1:13" s="3" customFormat="1" x14ac:dyDescent="0.35">
      <c r="A2" s="3" t="s">
        <v>4</v>
      </c>
      <c r="B2" s="3" t="s">
        <v>5</v>
      </c>
      <c r="C2" s="3" t="s">
        <v>6</v>
      </c>
      <c r="D2" s="3" t="s">
        <v>7</v>
      </c>
      <c r="E2" s="3" t="s">
        <v>8</v>
      </c>
      <c r="F2" s="3" t="s">
        <v>9</v>
      </c>
      <c r="G2" s="3" t="s">
        <v>10</v>
      </c>
      <c r="H2" s="3" t="s">
        <v>11</v>
      </c>
      <c r="I2" s="3" t="s">
        <v>12</v>
      </c>
      <c r="J2" s="1" t="s">
        <v>2</v>
      </c>
      <c r="K2" s="4">
        <v>2023</v>
      </c>
      <c r="L2" s="3">
        <v>2023</v>
      </c>
      <c r="M2" s="3">
        <v>2024</v>
      </c>
    </row>
    <row r="3" spans="1:13" s="3" customFormat="1" x14ac:dyDescent="0.35">
      <c r="J3" s="1"/>
      <c r="K3" s="4"/>
    </row>
    <row r="4" spans="1:13" s="3" customFormat="1" x14ac:dyDescent="0.35">
      <c r="J4" s="1"/>
      <c r="K4" s="4"/>
    </row>
    <row r="5" spans="1:13" s="3" customFormat="1" x14ac:dyDescent="0.35">
      <c r="A5" s="3" t="s">
        <v>109</v>
      </c>
      <c r="J5" s="1"/>
      <c r="K5" s="4"/>
    </row>
    <row r="6" spans="1:13" s="3" customFormat="1" x14ac:dyDescent="0.35">
      <c r="A6" s="3" t="s">
        <v>41</v>
      </c>
      <c r="J6" s="1"/>
      <c r="K6" s="4"/>
    </row>
    <row r="7" spans="1:13" x14ac:dyDescent="0.35">
      <c r="A7" s="3" t="s">
        <v>110</v>
      </c>
    </row>
    <row r="8" spans="1:13" x14ac:dyDescent="0.35">
      <c r="A8" s="3" t="s">
        <v>30</v>
      </c>
    </row>
    <row r="9" spans="1:13" x14ac:dyDescent="0.35">
      <c r="A9" s="11" t="s">
        <v>35</v>
      </c>
    </row>
    <row r="10" spans="1:13" x14ac:dyDescent="0.35">
      <c r="A10" s="11" t="s">
        <v>36</v>
      </c>
    </row>
    <row r="11" spans="1:13" x14ac:dyDescent="0.35">
      <c r="A11" s="11" t="s">
        <v>37</v>
      </c>
    </row>
    <row r="12" spans="1:13" x14ac:dyDescent="0.35">
      <c r="A12" s="11" t="s">
        <v>34</v>
      </c>
    </row>
    <row r="13" spans="1:13" x14ac:dyDescent="0.35">
      <c r="A13" s="3" t="s">
        <v>31</v>
      </c>
    </row>
    <row r="14" spans="1:13" x14ac:dyDescent="0.35">
      <c r="A14" s="11" t="s">
        <v>33</v>
      </c>
    </row>
    <row r="15" spans="1:13" x14ac:dyDescent="0.35">
      <c r="A15" s="10" t="s">
        <v>40</v>
      </c>
    </row>
    <row r="16" spans="1:13" x14ac:dyDescent="0.35">
      <c r="A16" s="3" t="s">
        <v>32</v>
      </c>
    </row>
    <row r="17" spans="1:6" x14ac:dyDescent="0.35">
      <c r="A17" s="11" t="s">
        <v>38</v>
      </c>
    </row>
    <row r="18" spans="1:6" x14ac:dyDescent="0.35">
      <c r="A18" s="11" t="s">
        <v>39</v>
      </c>
    </row>
    <row r="19" spans="1:6" x14ac:dyDescent="0.35">
      <c r="A19" s="3" t="s">
        <v>19</v>
      </c>
    </row>
    <row r="20" spans="1:6" x14ac:dyDescent="0.35">
      <c r="A20" s="3"/>
    </row>
    <row r="21" spans="1:6" x14ac:dyDescent="0.35">
      <c r="A21" s="3" t="s">
        <v>53</v>
      </c>
    </row>
    <row r="22" spans="1:6" x14ac:dyDescent="0.35">
      <c r="A22" s="3" t="s">
        <v>41</v>
      </c>
    </row>
    <row r="23" spans="1:6" x14ac:dyDescent="0.35">
      <c r="A23" s="3" t="s">
        <v>54</v>
      </c>
    </row>
    <row r="24" spans="1:6" x14ac:dyDescent="0.35">
      <c r="A24" s="3" t="s">
        <v>30</v>
      </c>
    </row>
    <row r="25" spans="1:6" x14ac:dyDescent="0.35">
      <c r="A25" s="11" t="s">
        <v>35</v>
      </c>
      <c r="F25" t="s">
        <v>42</v>
      </c>
    </row>
    <row r="26" spans="1:6" x14ac:dyDescent="0.35">
      <c r="A26" s="11" t="s">
        <v>36</v>
      </c>
      <c r="F26" t="s">
        <v>43</v>
      </c>
    </row>
    <row r="27" spans="1:6" x14ac:dyDescent="0.35">
      <c r="A27" s="11" t="s">
        <v>37</v>
      </c>
      <c r="F27" t="s">
        <v>44</v>
      </c>
    </row>
    <row r="28" spans="1:6" x14ac:dyDescent="0.35">
      <c r="A28" s="11" t="s">
        <v>34</v>
      </c>
      <c r="F28" t="s">
        <v>45</v>
      </c>
    </row>
    <row r="29" spans="1:6" x14ac:dyDescent="0.35">
      <c r="A29" s="3" t="s">
        <v>31</v>
      </c>
    </row>
    <row r="30" spans="1:6" x14ac:dyDescent="0.35">
      <c r="A30" s="11" t="s">
        <v>33</v>
      </c>
      <c r="F30" t="s">
        <v>46</v>
      </c>
    </row>
    <row r="31" spans="1:6" x14ac:dyDescent="0.35">
      <c r="A31" s="10" t="s">
        <v>40</v>
      </c>
      <c r="F31" t="s">
        <v>47</v>
      </c>
    </row>
    <row r="32" spans="1:6" x14ac:dyDescent="0.35">
      <c r="A32" s="3" t="s">
        <v>32</v>
      </c>
    </row>
    <row r="33" spans="1:6" x14ac:dyDescent="0.35">
      <c r="A33" s="11" t="s">
        <v>38</v>
      </c>
      <c r="F33" t="s">
        <v>48</v>
      </c>
    </row>
    <row r="34" spans="1:6" x14ac:dyDescent="0.35">
      <c r="A34" s="11" t="s">
        <v>39</v>
      </c>
      <c r="F34" t="s">
        <v>49</v>
      </c>
    </row>
    <row r="35" spans="1:6" x14ac:dyDescent="0.35">
      <c r="A35" s="3" t="s">
        <v>19</v>
      </c>
      <c r="F35"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DEFED-7DE7-459F-B276-0EC106F80814}">
  <dimension ref="B2:D4"/>
  <sheetViews>
    <sheetView workbookViewId="0">
      <selection activeCell="C5" sqref="C5"/>
    </sheetView>
  </sheetViews>
  <sheetFormatPr defaultRowHeight="14.5" x14ac:dyDescent="0.35"/>
  <cols>
    <col min="1" max="1" width="15" customWidth="1"/>
  </cols>
  <sheetData>
    <row r="2" spans="2:4" x14ac:dyDescent="0.35">
      <c r="B2" t="s">
        <v>9</v>
      </c>
      <c r="C2" t="s">
        <v>124</v>
      </c>
      <c r="D2" t="s">
        <v>121</v>
      </c>
    </row>
    <row r="3" spans="2:4" x14ac:dyDescent="0.35">
      <c r="B3" t="s">
        <v>9</v>
      </c>
      <c r="C3" t="s">
        <v>125</v>
      </c>
      <c r="D3" t="s">
        <v>122</v>
      </c>
    </row>
    <row r="4" spans="2:4" x14ac:dyDescent="0.35">
      <c r="B4" t="s">
        <v>9</v>
      </c>
      <c r="C4" t="s">
        <v>126</v>
      </c>
      <c r="D4"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model_notes</vt:lpstr>
      <vt:lpstr>acquisitions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2025-01-10T04:45:34Z</dcterms:modified>
</cp:coreProperties>
</file>