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2083EF10-515B-4FC8-A0DF-682F4F2CEFB7}" xr6:coauthVersionLast="47" xr6:coauthVersionMax="47" xr10:uidLastSave="{00000000-0000-0000-0000-000000000000}"/>
  <bookViews>
    <workbookView xWindow="18410" yWindow="3950" windowWidth="16130" windowHeight="15370" activeTab="1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9" i="2" l="1"/>
  <c r="F71" i="2" s="1"/>
  <c r="F72" i="2" s="1"/>
  <c r="L71" i="2"/>
  <c r="L72" i="2" s="1"/>
  <c r="K71" i="2"/>
  <c r="K72" i="2" s="1"/>
  <c r="J71" i="2"/>
  <c r="J72" i="2" s="1"/>
  <c r="D71" i="2"/>
  <c r="D72" i="2" s="1"/>
  <c r="C71" i="2"/>
  <c r="C72" i="2" s="1"/>
  <c r="O69" i="2"/>
  <c r="O71" i="2" s="1"/>
  <c r="O72" i="2" s="1"/>
  <c r="N69" i="2"/>
  <c r="N71" i="2" s="1"/>
  <c r="N72" i="2" s="1"/>
  <c r="M69" i="2"/>
  <c r="M71" i="2" s="1"/>
  <c r="M72" i="2" s="1"/>
  <c r="L69" i="2"/>
  <c r="K69" i="2"/>
  <c r="J69" i="2"/>
  <c r="I69" i="2"/>
  <c r="I71" i="2" s="1"/>
  <c r="I72" i="2" s="1"/>
  <c r="H69" i="2"/>
  <c r="H71" i="2" s="1"/>
  <c r="H72" i="2" s="1"/>
  <c r="G69" i="2"/>
  <c r="G71" i="2" s="1"/>
  <c r="G72" i="2" s="1"/>
  <c r="E69" i="2"/>
  <c r="E71" i="2" s="1"/>
  <c r="E72" i="2" s="1"/>
  <c r="D69" i="2"/>
  <c r="C69" i="2"/>
  <c r="B72" i="2"/>
  <c r="B71" i="2"/>
  <c r="B69" i="2"/>
  <c r="H62" i="2"/>
  <c r="E62" i="2"/>
  <c r="O61" i="2"/>
  <c r="O62" i="2" s="1"/>
  <c r="N61" i="2"/>
  <c r="N62" i="2" s="1"/>
  <c r="M61" i="2"/>
  <c r="M62" i="2" s="1"/>
  <c r="L61" i="2"/>
  <c r="L62" i="2" s="1"/>
  <c r="K61" i="2"/>
  <c r="K62" i="2" s="1"/>
  <c r="J61" i="2"/>
  <c r="J62" i="2" s="1"/>
  <c r="I61" i="2"/>
  <c r="H61" i="2"/>
  <c r="G61" i="2"/>
  <c r="G62" i="2" s="1"/>
  <c r="F61" i="2"/>
  <c r="F62" i="2" s="1"/>
  <c r="E61" i="2"/>
  <c r="D61" i="2"/>
  <c r="D62" i="2" s="1"/>
  <c r="C61" i="2"/>
  <c r="C62" i="2" s="1"/>
  <c r="B61" i="2"/>
  <c r="B62" i="2" s="1"/>
  <c r="O56" i="2"/>
  <c r="N56" i="2"/>
  <c r="M56" i="2"/>
  <c r="L56" i="2"/>
  <c r="K56" i="2"/>
  <c r="J56" i="2"/>
  <c r="I56" i="2"/>
  <c r="I62" i="2" s="1"/>
  <c r="H56" i="2"/>
  <c r="G56" i="2"/>
  <c r="F56" i="2"/>
  <c r="E56" i="2"/>
  <c r="D56" i="2"/>
  <c r="C56" i="2"/>
  <c r="B56" i="2"/>
  <c r="O47" i="2"/>
  <c r="O48" i="2" s="1"/>
  <c r="N47" i="2"/>
  <c r="M47" i="2"/>
  <c r="L47" i="2"/>
  <c r="K47" i="2"/>
  <c r="K48" i="2" s="1"/>
  <c r="J47" i="2"/>
  <c r="I47" i="2"/>
  <c r="I48" i="2" s="1"/>
  <c r="H47" i="2"/>
  <c r="G47" i="2"/>
  <c r="G48" i="2" s="1"/>
  <c r="F47" i="2"/>
  <c r="E47" i="2"/>
  <c r="D47" i="2"/>
  <c r="C47" i="2"/>
  <c r="L48" i="2"/>
  <c r="J48" i="2"/>
  <c r="D48" i="2"/>
  <c r="C48" i="2"/>
  <c r="O41" i="2"/>
  <c r="N41" i="2"/>
  <c r="M41" i="2"/>
  <c r="M48" i="2" s="1"/>
  <c r="L41" i="2"/>
  <c r="K41" i="2"/>
  <c r="J41" i="2"/>
  <c r="I41" i="2"/>
  <c r="H41" i="2"/>
  <c r="G41" i="2"/>
  <c r="F41" i="2"/>
  <c r="E41" i="2"/>
  <c r="E48" i="2" s="1"/>
  <c r="D41" i="2"/>
  <c r="C41" i="2"/>
  <c r="B47" i="2"/>
  <c r="B48" i="2" s="1"/>
  <c r="B41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F20" i="2"/>
  <c r="B20" i="2"/>
  <c r="E12" i="2"/>
  <c r="E15" i="2" s="1"/>
  <c r="D12" i="2"/>
  <c r="D15" i="2" s="1"/>
  <c r="F10" i="2"/>
  <c r="E10" i="2"/>
  <c r="D10" i="2"/>
  <c r="C10" i="2"/>
  <c r="C12" i="2" s="1"/>
  <c r="C15" i="2" s="1"/>
  <c r="B10" i="2"/>
  <c r="B6" i="2"/>
  <c r="B12" i="2" s="1"/>
  <c r="B15" i="2" s="1"/>
  <c r="B19" i="2" s="1"/>
  <c r="F6" i="2"/>
  <c r="F12" i="2" s="1"/>
  <c r="F15" i="2" s="1"/>
  <c r="F19" i="2" s="1"/>
  <c r="N48" i="2" l="1"/>
  <c r="H48" i="2"/>
  <c r="F48" i="2"/>
</calcChain>
</file>

<file path=xl/sharedStrings.xml><?xml version="1.0" encoding="utf-8"?>
<sst xmlns="http://schemas.openxmlformats.org/spreadsheetml/2006/main" count="73" uniqueCount="64">
  <si>
    <t>use for scripting</t>
  </si>
  <si>
    <t>q</t>
  </si>
  <si>
    <t>xxx</t>
  </si>
  <si>
    <t>k</t>
  </si>
  <si>
    <t>Timeframe</t>
  </si>
  <si>
    <t>Q123</t>
  </si>
  <si>
    <t>Q223</t>
  </si>
  <si>
    <t>Q323</t>
  </si>
  <si>
    <t>Q423</t>
  </si>
  <si>
    <t>Q124</t>
  </si>
  <si>
    <t>Q224</t>
  </si>
  <si>
    <t>Q324</t>
  </si>
  <si>
    <t>Q424</t>
  </si>
  <si>
    <t>Sales and merchandising revenue</t>
  </si>
  <si>
    <t>Cost of Sales</t>
  </si>
  <si>
    <t>Gross Profit</t>
  </si>
  <si>
    <t>SGA</t>
  </si>
  <si>
    <t>Asset Impairment</t>
  </si>
  <si>
    <t>Interest</t>
  </si>
  <si>
    <t>Other</t>
  </si>
  <si>
    <t>Total Exp</t>
  </si>
  <si>
    <t>Income before taxes</t>
  </si>
  <si>
    <t>Taxes</t>
  </si>
  <si>
    <t>Income affiliates</t>
  </si>
  <si>
    <t>Net Income</t>
  </si>
  <si>
    <t>Shares outstanding - Basic</t>
  </si>
  <si>
    <t>Shares outstanding - Diluted</t>
  </si>
  <si>
    <t>EPS - Basic</t>
  </si>
  <si>
    <t>EPS - Diluated</t>
  </si>
  <si>
    <t>Cash</t>
  </si>
  <si>
    <t>Assets</t>
  </si>
  <si>
    <t>Current Assets</t>
  </si>
  <si>
    <t>LT Assets</t>
  </si>
  <si>
    <t>Current Liab</t>
  </si>
  <si>
    <t>Liabilities</t>
  </si>
  <si>
    <t>LT Liab</t>
  </si>
  <si>
    <t>Total Liab</t>
  </si>
  <si>
    <t>Total Equity - The Anderson's Inc.</t>
  </si>
  <si>
    <t>Total Equity</t>
  </si>
  <si>
    <t>Liab+Equity</t>
  </si>
  <si>
    <t>AR</t>
  </si>
  <si>
    <t>Inventories</t>
  </si>
  <si>
    <t>Goodwill</t>
  </si>
  <si>
    <t>Other Intangible</t>
  </si>
  <si>
    <t>Right of use</t>
  </si>
  <si>
    <t>PPE</t>
  </si>
  <si>
    <t>Total Assets</t>
  </si>
  <si>
    <t>Short-term debt</t>
  </si>
  <si>
    <t>AP</t>
  </si>
  <si>
    <t>Customer prepay, def revenue</t>
  </si>
  <si>
    <t>Commodity Deriv Liab - Current</t>
  </si>
  <si>
    <t>Commodity Deriv Asset - Current</t>
  </si>
  <si>
    <t>CPTLD</t>
  </si>
  <si>
    <t>Accrued Expenses</t>
  </si>
  <si>
    <t>LT Lease</t>
  </si>
  <si>
    <t>LT Debt less CPLTD</t>
  </si>
  <si>
    <t>Def income taxes</t>
  </si>
  <si>
    <t>Other LT Liab</t>
  </si>
  <si>
    <t>Common shares</t>
  </si>
  <si>
    <t>Additional paid-in capital</t>
  </si>
  <si>
    <t>Treasury shares</t>
  </si>
  <si>
    <t>Retained earnings</t>
  </si>
  <si>
    <t>Non-controlling interests</t>
  </si>
  <si>
    <t>Accum other comprehensive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</si>
</sst>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3" fontId="0" fillId="0" borderId="0" xfId="0" applyNumberFormat="1"/>
    <xf numFmtId="3" fontId="2" fillId="0" borderId="0" xfId="0" applyNumberFormat="1" applyFont="1"/>
    <xf numFmtId="2" fontId="0" fillId="0" borderId="0" xfId="0" applyNumberFormat="1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39" sqref="D39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28C9-468B-45AD-9654-66B0177430FA}">
  <dimension ref="A1:O72"/>
  <sheetViews>
    <sheetView tabSelected="1" workbookViewId="0">
      <selection activeCell="D59" sqref="D59"/>
    </sheetView>
  </sheetViews>
  <sheetFormatPr defaultRowHeight="14.5" x14ac:dyDescent="0.35"/>
  <cols>
    <col min="1" max="1" width="31.54296875" bestFit="1" customWidth="1"/>
    <col min="2" max="2" width="8.90625" bestFit="1" customWidth="1"/>
    <col min="5" max="6" width="8.81640625" bestFit="1" customWidth="1"/>
  </cols>
  <sheetData>
    <row r="1" spans="1:15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J1" s="1" t="s">
        <v>2</v>
      </c>
      <c r="K1" s="2"/>
      <c r="L1" s="2"/>
      <c r="M1" s="3"/>
      <c r="N1" t="s">
        <v>3</v>
      </c>
    </row>
    <row r="2" spans="1:15" s="4" customFormat="1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1" t="s">
        <v>2</v>
      </c>
      <c r="K2" s="5">
        <v>2020</v>
      </c>
      <c r="L2" s="5">
        <v>2021</v>
      </c>
      <c r="M2" s="5">
        <v>2022</v>
      </c>
      <c r="N2" s="4">
        <v>2023</v>
      </c>
      <c r="O2" s="4">
        <v>2024</v>
      </c>
    </row>
    <row r="4" spans="1:15" x14ac:dyDescent="0.35">
      <c r="A4" t="s">
        <v>13</v>
      </c>
      <c r="B4" s="6">
        <v>3881238</v>
      </c>
      <c r="C4" s="6"/>
      <c r="D4" s="6"/>
      <c r="E4" s="6"/>
      <c r="F4" s="6">
        <v>2718217</v>
      </c>
      <c r="G4" s="6"/>
      <c r="H4" s="6"/>
      <c r="I4" s="6"/>
    </row>
    <row r="5" spans="1:15" x14ac:dyDescent="0.35">
      <c r="A5" t="s">
        <v>14</v>
      </c>
      <c r="B5" s="6">
        <v>3733227</v>
      </c>
      <c r="C5" s="6"/>
      <c r="D5" s="6"/>
      <c r="E5" s="6"/>
      <c r="F5" s="6">
        <v>2589897</v>
      </c>
      <c r="G5" s="6"/>
      <c r="H5" s="6"/>
      <c r="I5" s="6"/>
    </row>
    <row r="6" spans="1:15" s="4" customFormat="1" x14ac:dyDescent="0.35">
      <c r="A6" s="4" t="s">
        <v>15</v>
      </c>
      <c r="B6" s="7">
        <f>B4-B5</f>
        <v>148011</v>
      </c>
      <c r="C6" s="7"/>
      <c r="D6" s="7"/>
      <c r="E6" s="7"/>
      <c r="F6" s="7">
        <f>F4-F5</f>
        <v>128320</v>
      </c>
      <c r="G6" s="7"/>
      <c r="H6" s="7"/>
      <c r="I6" s="7"/>
    </row>
    <row r="7" spans="1:15" x14ac:dyDescent="0.35">
      <c r="A7" t="s">
        <v>16</v>
      </c>
      <c r="B7" s="6">
        <v>117235</v>
      </c>
      <c r="C7" s="6"/>
      <c r="D7" s="6"/>
      <c r="E7" s="6"/>
      <c r="F7" s="6">
        <v>119358</v>
      </c>
      <c r="G7" s="6"/>
      <c r="H7" s="6"/>
      <c r="I7" s="6"/>
    </row>
    <row r="8" spans="1:15" x14ac:dyDescent="0.35">
      <c r="A8" t="s">
        <v>17</v>
      </c>
      <c r="B8" s="6">
        <v>87156</v>
      </c>
      <c r="C8" s="6"/>
      <c r="D8" s="6"/>
      <c r="E8" s="6"/>
      <c r="F8" s="6">
        <v>0</v>
      </c>
      <c r="G8" s="6"/>
      <c r="H8" s="6"/>
      <c r="I8" s="6"/>
    </row>
    <row r="9" spans="1:15" x14ac:dyDescent="0.35">
      <c r="A9" t="s">
        <v>18</v>
      </c>
      <c r="B9" s="6">
        <v>16625</v>
      </c>
      <c r="C9" s="6"/>
      <c r="D9" s="6"/>
      <c r="E9" s="6"/>
      <c r="F9" s="6">
        <v>6522</v>
      </c>
      <c r="G9" s="6"/>
      <c r="H9" s="6"/>
      <c r="I9" s="6"/>
    </row>
    <row r="10" spans="1:15" s="4" customFormat="1" x14ac:dyDescent="0.35">
      <c r="A10" s="4" t="s">
        <v>20</v>
      </c>
      <c r="B10" s="7">
        <f>SUM(B7:B9)</f>
        <v>221016</v>
      </c>
      <c r="C10" s="7">
        <f t="shared" ref="C10:F10" si="0">SUM(C7:C9)</f>
        <v>0</v>
      </c>
      <c r="D10" s="7">
        <f t="shared" si="0"/>
        <v>0</v>
      </c>
      <c r="E10" s="7">
        <f t="shared" si="0"/>
        <v>0</v>
      </c>
      <c r="F10" s="7">
        <f t="shared" si="0"/>
        <v>125880</v>
      </c>
      <c r="G10" s="7"/>
      <c r="H10" s="7"/>
      <c r="I10" s="7"/>
    </row>
    <row r="11" spans="1:15" x14ac:dyDescent="0.35">
      <c r="A11" t="s">
        <v>19</v>
      </c>
      <c r="B11" s="6">
        <v>8004</v>
      </c>
      <c r="C11" s="6"/>
      <c r="D11" s="6"/>
      <c r="E11" s="6"/>
      <c r="F11" s="6">
        <v>11528</v>
      </c>
      <c r="G11" s="6"/>
      <c r="H11" s="6"/>
      <c r="I11" s="6"/>
    </row>
    <row r="12" spans="1:15" s="4" customFormat="1" x14ac:dyDescent="0.35">
      <c r="A12" s="4" t="s">
        <v>21</v>
      </c>
      <c r="B12" s="7">
        <f>+B6-B10+B11</f>
        <v>-65001</v>
      </c>
      <c r="C12" s="7">
        <f t="shared" ref="C12:F12" si="1">+C6-C10+C11</f>
        <v>0</v>
      </c>
      <c r="D12" s="7">
        <f t="shared" si="1"/>
        <v>0</v>
      </c>
      <c r="E12" s="7">
        <f t="shared" si="1"/>
        <v>0</v>
      </c>
      <c r="F12" s="7">
        <f t="shared" si="1"/>
        <v>13968</v>
      </c>
      <c r="G12" s="7"/>
      <c r="H12" s="7"/>
      <c r="I12" s="7"/>
    </row>
    <row r="13" spans="1:15" x14ac:dyDescent="0.35">
      <c r="A13" t="s">
        <v>22</v>
      </c>
      <c r="B13" s="6">
        <v>-5884</v>
      </c>
      <c r="C13" s="6"/>
      <c r="D13" s="6"/>
      <c r="E13" s="6"/>
      <c r="F13" s="6">
        <v>1303</v>
      </c>
      <c r="G13" s="6"/>
      <c r="H13" s="6"/>
      <c r="I13" s="6"/>
    </row>
    <row r="14" spans="1:15" x14ac:dyDescent="0.35">
      <c r="A14" t="s">
        <v>23</v>
      </c>
      <c r="B14" s="6">
        <v>-44367</v>
      </c>
      <c r="C14" s="6"/>
      <c r="D14" s="6"/>
      <c r="E14" s="6"/>
      <c r="F14" s="6">
        <v>7084</v>
      </c>
      <c r="G14" s="6"/>
      <c r="H14" s="6"/>
      <c r="I14" s="6"/>
    </row>
    <row r="15" spans="1:15" s="4" customFormat="1" x14ac:dyDescent="0.35">
      <c r="A15" s="4" t="s">
        <v>24</v>
      </c>
      <c r="B15" s="7">
        <f>B12-B13-B14</f>
        <v>-14750</v>
      </c>
      <c r="C15" s="7">
        <f t="shared" ref="C15:F15" si="2">C12-C13-C14</f>
        <v>0</v>
      </c>
      <c r="D15" s="7">
        <f t="shared" si="2"/>
        <v>0</v>
      </c>
      <c r="E15" s="7">
        <f t="shared" si="2"/>
        <v>0</v>
      </c>
      <c r="F15" s="7">
        <f t="shared" si="2"/>
        <v>5581</v>
      </c>
      <c r="G15" s="7"/>
      <c r="H15" s="7"/>
      <c r="I15" s="7"/>
    </row>
    <row r="17" spans="1:6" x14ac:dyDescent="0.35">
      <c r="A17" t="s">
        <v>25</v>
      </c>
      <c r="B17" s="6">
        <v>33622</v>
      </c>
      <c r="C17" s="6"/>
      <c r="D17" s="6"/>
      <c r="E17" s="6"/>
      <c r="F17" s="6">
        <v>33932</v>
      </c>
    </row>
    <row r="18" spans="1:6" x14ac:dyDescent="0.35">
      <c r="A18" t="s">
        <v>26</v>
      </c>
      <c r="B18" s="6">
        <v>33622</v>
      </c>
      <c r="C18" s="6"/>
      <c r="D18" s="6"/>
      <c r="E18" s="6"/>
      <c r="F18" s="6">
        <v>34243</v>
      </c>
    </row>
    <row r="19" spans="1:6" x14ac:dyDescent="0.35">
      <c r="A19" t="s">
        <v>27</v>
      </c>
      <c r="B19" s="8">
        <f>B15/B17</f>
        <v>-0.43870085063351377</v>
      </c>
      <c r="C19" s="8"/>
      <c r="D19" s="8"/>
      <c r="E19" s="8"/>
      <c r="F19" s="8">
        <f t="shared" ref="F19" si="3">F15/F17</f>
        <v>0.16447601084521984</v>
      </c>
    </row>
    <row r="20" spans="1:6" x14ac:dyDescent="0.35">
      <c r="A20" t="s">
        <v>28</v>
      </c>
      <c r="B20" s="8">
        <f t="shared" ref="B20:F20" si="4">B16/B18</f>
        <v>0</v>
      </c>
      <c r="C20" s="8"/>
      <c r="D20" s="8"/>
      <c r="E20" s="8"/>
      <c r="F20" s="8">
        <f t="shared" si="4"/>
        <v>0</v>
      </c>
    </row>
    <row r="34" spans="1:15" s="4" customFormat="1" x14ac:dyDescent="0.35">
      <c r="B34" s="4" t="str">
        <f>B2</f>
        <v>Q123</v>
      </c>
      <c r="C34" s="4" t="str">
        <f t="shared" ref="C34:O34" si="5">C2</f>
        <v>Q223</v>
      </c>
      <c r="D34" s="4" t="str">
        <f t="shared" si="5"/>
        <v>Q323</v>
      </c>
      <c r="E34" s="4" t="str">
        <f t="shared" si="5"/>
        <v>Q423</v>
      </c>
      <c r="F34" s="4" t="str">
        <f t="shared" si="5"/>
        <v>Q124</v>
      </c>
      <c r="G34" s="4" t="str">
        <f t="shared" si="5"/>
        <v>Q224</v>
      </c>
      <c r="H34" s="4" t="str">
        <f t="shared" si="5"/>
        <v>Q324</v>
      </c>
      <c r="I34" s="4" t="str">
        <f t="shared" si="5"/>
        <v>Q424</v>
      </c>
      <c r="J34" s="4" t="str">
        <f t="shared" si="5"/>
        <v>xxx</v>
      </c>
      <c r="K34" s="4">
        <f t="shared" si="5"/>
        <v>2020</v>
      </c>
      <c r="L34" s="4">
        <f t="shared" si="5"/>
        <v>2021</v>
      </c>
      <c r="M34" s="4">
        <f t="shared" si="5"/>
        <v>2022</v>
      </c>
      <c r="N34" s="4">
        <f t="shared" si="5"/>
        <v>2023</v>
      </c>
      <c r="O34" s="4">
        <f t="shared" si="5"/>
        <v>2024</v>
      </c>
    </row>
    <row r="35" spans="1:15" s="4" customFormat="1" x14ac:dyDescent="0.35">
      <c r="A35" s="4" t="s">
        <v>30</v>
      </c>
    </row>
    <row r="36" spans="1:15" x14ac:dyDescent="0.35">
      <c r="A36" t="s">
        <v>29</v>
      </c>
      <c r="B36" s="6">
        <v>70853</v>
      </c>
      <c r="C36" s="6"/>
      <c r="D36" s="6"/>
      <c r="E36" s="6">
        <v>643854</v>
      </c>
      <c r="F36" s="6">
        <v>283902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t="s">
        <v>40</v>
      </c>
      <c r="B37" s="6">
        <v>1125071</v>
      </c>
      <c r="C37" s="6"/>
      <c r="D37" s="6"/>
      <c r="E37" s="6">
        <v>762549</v>
      </c>
      <c r="F37" s="6">
        <v>701706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35">
      <c r="A38" t="s">
        <v>41</v>
      </c>
      <c r="B38" s="6">
        <v>1551101</v>
      </c>
      <c r="C38" s="6"/>
      <c r="D38" s="6"/>
      <c r="E38" s="6">
        <v>1166700</v>
      </c>
      <c r="F38" s="6">
        <v>994543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35">
      <c r="A39" t="s">
        <v>51</v>
      </c>
      <c r="B39" s="6">
        <v>222036</v>
      </c>
      <c r="C39" s="6"/>
      <c r="D39" s="6"/>
      <c r="E39" s="6">
        <v>178083</v>
      </c>
      <c r="F39" s="6">
        <v>178623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5">
      <c r="A40" t="s">
        <v>19</v>
      </c>
      <c r="B40" s="6">
        <v>81407</v>
      </c>
      <c r="C40" s="6"/>
      <c r="D40" s="6"/>
      <c r="E40" s="6">
        <v>55777</v>
      </c>
      <c r="F40" s="6">
        <v>55134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s="4" customFormat="1" x14ac:dyDescent="0.35">
      <c r="A41" s="4" t="s">
        <v>31</v>
      </c>
      <c r="B41" s="7">
        <f>+SUM(B36:B40)</f>
        <v>3050468</v>
      </c>
      <c r="C41" s="7">
        <f t="shared" ref="C41:O41" si="6">+SUM(C36:C40)</f>
        <v>0</v>
      </c>
      <c r="D41" s="7">
        <f t="shared" si="6"/>
        <v>0</v>
      </c>
      <c r="E41" s="7">
        <f t="shared" si="6"/>
        <v>2806963</v>
      </c>
      <c r="F41" s="7">
        <f t="shared" si="6"/>
        <v>2213908</v>
      </c>
      <c r="G41" s="7">
        <f t="shared" si="6"/>
        <v>0</v>
      </c>
      <c r="H41" s="7">
        <f t="shared" si="6"/>
        <v>0</v>
      </c>
      <c r="I41" s="7">
        <f t="shared" si="6"/>
        <v>0</v>
      </c>
      <c r="J41" s="7">
        <f t="shared" si="6"/>
        <v>0</v>
      </c>
      <c r="K41" s="7">
        <f t="shared" si="6"/>
        <v>0</v>
      </c>
      <c r="L41" s="7">
        <f t="shared" si="6"/>
        <v>0</v>
      </c>
      <c r="M41" s="7">
        <f t="shared" si="6"/>
        <v>0</v>
      </c>
      <c r="N41" s="7">
        <f t="shared" si="6"/>
        <v>0</v>
      </c>
      <c r="O41" s="7">
        <f t="shared" si="6"/>
        <v>0</v>
      </c>
    </row>
    <row r="42" spans="1:15" x14ac:dyDescent="0.35">
      <c r="A42" t="s">
        <v>42</v>
      </c>
      <c r="B42" s="6">
        <v>129342</v>
      </c>
      <c r="C42" s="6"/>
      <c r="D42" s="6"/>
      <c r="E42" s="6">
        <v>127856</v>
      </c>
      <c r="F42" s="6">
        <v>127856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35">
      <c r="A43" t="s">
        <v>43</v>
      </c>
      <c r="B43" s="6">
        <v>95134</v>
      </c>
      <c r="C43" s="6"/>
      <c r="D43" s="6"/>
      <c r="E43" s="6">
        <v>85579</v>
      </c>
      <c r="F43" s="6">
        <v>80527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35">
      <c r="A44" t="s">
        <v>44</v>
      </c>
      <c r="B44" s="6">
        <v>59209</v>
      </c>
      <c r="C44" s="6"/>
      <c r="D44" s="6"/>
      <c r="E44" s="6">
        <v>54234</v>
      </c>
      <c r="F44" s="6">
        <v>52541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t="s">
        <v>19</v>
      </c>
      <c r="B45" s="6">
        <v>89174</v>
      </c>
      <c r="C45" s="6"/>
      <c r="D45" s="6"/>
      <c r="E45" s="6">
        <v>87010</v>
      </c>
      <c r="F45" s="6">
        <v>97128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5">
      <c r="A46" t="s">
        <v>45</v>
      </c>
      <c r="B46" s="6">
        <v>678717</v>
      </c>
      <c r="C46" s="6"/>
      <c r="D46" s="6"/>
      <c r="E46" s="6">
        <v>693365</v>
      </c>
      <c r="F46" s="6">
        <v>689113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s="4" customFormat="1" x14ac:dyDescent="0.35">
      <c r="A47" s="4" t="s">
        <v>32</v>
      </c>
      <c r="B47" s="7">
        <f>+SUM(B42:B46)</f>
        <v>1051576</v>
      </c>
      <c r="C47" s="7">
        <f t="shared" ref="C47:O47" si="7">+SUM(C42:C46)</f>
        <v>0</v>
      </c>
      <c r="D47" s="7">
        <f t="shared" si="7"/>
        <v>0</v>
      </c>
      <c r="E47" s="7">
        <f t="shared" si="7"/>
        <v>1048044</v>
      </c>
      <c r="F47" s="7">
        <f t="shared" si="7"/>
        <v>1047165</v>
      </c>
      <c r="G47" s="7">
        <f t="shared" si="7"/>
        <v>0</v>
      </c>
      <c r="H47" s="7">
        <f t="shared" si="7"/>
        <v>0</v>
      </c>
      <c r="I47" s="7">
        <f t="shared" si="7"/>
        <v>0</v>
      </c>
      <c r="J47" s="7">
        <f t="shared" si="7"/>
        <v>0</v>
      </c>
      <c r="K47" s="7">
        <f t="shared" si="7"/>
        <v>0</v>
      </c>
      <c r="L47" s="7">
        <f t="shared" si="7"/>
        <v>0</v>
      </c>
      <c r="M47" s="7">
        <f t="shared" si="7"/>
        <v>0</v>
      </c>
      <c r="N47" s="7">
        <f t="shared" si="7"/>
        <v>0</v>
      </c>
      <c r="O47" s="7">
        <f t="shared" si="7"/>
        <v>0</v>
      </c>
    </row>
    <row r="48" spans="1:15" s="4" customFormat="1" x14ac:dyDescent="0.35">
      <c r="A48" s="4" t="s">
        <v>46</v>
      </c>
      <c r="B48" s="7">
        <f>B47+B41</f>
        <v>4102044</v>
      </c>
      <c r="C48" s="7">
        <f t="shared" ref="C48:O48" si="8">C47+C41</f>
        <v>0</v>
      </c>
      <c r="D48" s="7">
        <f t="shared" si="8"/>
        <v>0</v>
      </c>
      <c r="E48" s="7">
        <f t="shared" si="8"/>
        <v>3855007</v>
      </c>
      <c r="F48" s="7">
        <f t="shared" si="8"/>
        <v>3261073</v>
      </c>
      <c r="G48" s="7">
        <f t="shared" si="8"/>
        <v>0</v>
      </c>
      <c r="H48" s="7">
        <f t="shared" si="8"/>
        <v>0</v>
      </c>
      <c r="I48" s="7">
        <f t="shared" si="8"/>
        <v>0</v>
      </c>
      <c r="J48" s="7">
        <f t="shared" si="8"/>
        <v>0</v>
      </c>
      <c r="K48" s="7">
        <f t="shared" si="8"/>
        <v>0</v>
      </c>
      <c r="L48" s="7">
        <f t="shared" si="8"/>
        <v>0</v>
      </c>
      <c r="M48" s="7">
        <f t="shared" si="8"/>
        <v>0</v>
      </c>
      <c r="N48" s="7">
        <f t="shared" si="8"/>
        <v>0</v>
      </c>
      <c r="O48" s="7">
        <f t="shared" si="8"/>
        <v>0</v>
      </c>
    </row>
    <row r="49" spans="1:15" s="4" customFormat="1" x14ac:dyDescent="0.35">
      <c r="A49" s="4" t="s">
        <v>34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s="9" customFormat="1" x14ac:dyDescent="0.35">
      <c r="A50" s="9" t="s">
        <v>47</v>
      </c>
      <c r="B50" s="10">
        <v>638210</v>
      </c>
      <c r="E50" s="10">
        <v>43106</v>
      </c>
      <c r="F50" s="10">
        <v>10148</v>
      </c>
    </row>
    <row r="51" spans="1:15" s="9" customFormat="1" x14ac:dyDescent="0.35">
      <c r="A51" s="9" t="s">
        <v>48</v>
      </c>
      <c r="B51" s="10">
        <v>768872</v>
      </c>
      <c r="E51" s="10">
        <v>1055473</v>
      </c>
      <c r="F51" s="10">
        <v>625836</v>
      </c>
    </row>
    <row r="52" spans="1:15" s="9" customFormat="1" x14ac:dyDescent="0.35">
      <c r="A52" s="9" t="s">
        <v>49</v>
      </c>
      <c r="B52" s="10">
        <v>309546</v>
      </c>
      <c r="E52" s="10">
        <v>187054</v>
      </c>
      <c r="F52" s="10">
        <v>174651</v>
      </c>
    </row>
    <row r="53" spans="1:15" s="9" customFormat="1" x14ac:dyDescent="0.35">
      <c r="A53" s="9" t="s">
        <v>50</v>
      </c>
      <c r="B53" s="10">
        <v>107983</v>
      </c>
      <c r="E53" s="10">
        <v>90849</v>
      </c>
      <c r="F53" s="10">
        <v>67079</v>
      </c>
    </row>
    <row r="54" spans="1:15" s="9" customFormat="1" x14ac:dyDescent="0.35">
      <c r="A54" s="9" t="s">
        <v>52</v>
      </c>
      <c r="B54" s="10">
        <v>85567</v>
      </c>
      <c r="E54" s="10">
        <v>27561</v>
      </c>
      <c r="F54" s="10">
        <v>27617</v>
      </c>
    </row>
    <row r="55" spans="1:15" s="9" customFormat="1" x14ac:dyDescent="0.35">
      <c r="A55" s="9" t="s">
        <v>53</v>
      </c>
      <c r="B55" s="10">
        <v>202133</v>
      </c>
      <c r="E55" s="10">
        <v>232288</v>
      </c>
      <c r="F55" s="10">
        <v>177953</v>
      </c>
    </row>
    <row r="56" spans="1:15" s="4" customFormat="1" x14ac:dyDescent="0.35">
      <c r="A56" s="4" t="s">
        <v>33</v>
      </c>
      <c r="B56" s="7">
        <f>+SUM(B50:B55)</f>
        <v>2112311</v>
      </c>
      <c r="C56" s="7">
        <f t="shared" ref="C56:O56" si="9">+SUM(C50:C55)</f>
        <v>0</v>
      </c>
      <c r="D56" s="7">
        <f t="shared" si="9"/>
        <v>0</v>
      </c>
      <c r="E56" s="7">
        <f t="shared" si="9"/>
        <v>1636331</v>
      </c>
      <c r="F56" s="7">
        <f t="shared" si="9"/>
        <v>1083284</v>
      </c>
      <c r="G56" s="7">
        <f t="shared" si="9"/>
        <v>0</v>
      </c>
      <c r="H56" s="7">
        <f t="shared" si="9"/>
        <v>0</v>
      </c>
      <c r="I56" s="7">
        <f t="shared" si="9"/>
        <v>0</v>
      </c>
      <c r="J56" s="7">
        <f t="shared" si="9"/>
        <v>0</v>
      </c>
      <c r="K56" s="7">
        <f t="shared" si="9"/>
        <v>0</v>
      </c>
      <c r="L56" s="7">
        <f t="shared" si="9"/>
        <v>0</v>
      </c>
      <c r="M56" s="7">
        <f t="shared" si="9"/>
        <v>0</v>
      </c>
      <c r="N56" s="7">
        <f t="shared" si="9"/>
        <v>0</v>
      </c>
      <c r="O56" s="7">
        <f t="shared" si="9"/>
        <v>0</v>
      </c>
    </row>
    <row r="57" spans="1:15" x14ac:dyDescent="0.35">
      <c r="A57" s="9" t="s">
        <v>54</v>
      </c>
      <c r="B57" s="6">
        <v>35727</v>
      </c>
      <c r="E57" s="6">
        <v>31659</v>
      </c>
      <c r="F57" s="6">
        <v>31223</v>
      </c>
    </row>
    <row r="58" spans="1:15" x14ac:dyDescent="0.35">
      <c r="A58" s="9" t="s">
        <v>55</v>
      </c>
      <c r="B58" s="6">
        <v>486892</v>
      </c>
      <c r="E58" s="6">
        <v>562960</v>
      </c>
      <c r="F58" s="6">
        <v>556174</v>
      </c>
    </row>
    <row r="59" spans="1:15" x14ac:dyDescent="0.35">
      <c r="A59" s="9" t="s">
        <v>56</v>
      </c>
      <c r="B59" s="6">
        <v>54391</v>
      </c>
      <c r="E59" s="6">
        <v>58581</v>
      </c>
      <c r="F59" s="6">
        <v>59149</v>
      </c>
    </row>
    <row r="60" spans="1:15" x14ac:dyDescent="0.35">
      <c r="A60" s="9" t="s">
        <v>57</v>
      </c>
      <c r="B60" s="6">
        <v>66311</v>
      </c>
      <c r="E60" s="6">
        <v>49089</v>
      </c>
      <c r="F60" s="6">
        <v>55593</v>
      </c>
    </row>
    <row r="61" spans="1:15" s="4" customFormat="1" x14ac:dyDescent="0.35">
      <c r="A61" s="4" t="s">
        <v>35</v>
      </c>
      <c r="B61" s="7">
        <f>+SUM(B57:B60)</f>
        <v>643321</v>
      </c>
      <c r="C61" s="7">
        <f t="shared" ref="C61:O61" si="10">+SUM(C57:C60)</f>
        <v>0</v>
      </c>
      <c r="D61" s="7">
        <f t="shared" si="10"/>
        <v>0</v>
      </c>
      <c r="E61" s="7">
        <f t="shared" si="10"/>
        <v>702289</v>
      </c>
      <c r="F61" s="7">
        <f t="shared" si="10"/>
        <v>702139</v>
      </c>
      <c r="G61" s="7">
        <f t="shared" si="10"/>
        <v>0</v>
      </c>
      <c r="H61" s="7">
        <f t="shared" si="10"/>
        <v>0</v>
      </c>
      <c r="I61" s="7">
        <f t="shared" si="10"/>
        <v>0</v>
      </c>
      <c r="J61" s="7">
        <f t="shared" si="10"/>
        <v>0</v>
      </c>
      <c r="K61" s="7">
        <f t="shared" si="10"/>
        <v>0</v>
      </c>
      <c r="L61" s="7">
        <f t="shared" si="10"/>
        <v>0</v>
      </c>
      <c r="M61" s="7">
        <f t="shared" si="10"/>
        <v>0</v>
      </c>
      <c r="N61" s="7">
        <f t="shared" si="10"/>
        <v>0</v>
      </c>
      <c r="O61" s="7">
        <f t="shared" si="10"/>
        <v>0</v>
      </c>
    </row>
    <row r="62" spans="1:15" s="4" customFormat="1" x14ac:dyDescent="0.35">
      <c r="A62" s="4" t="s">
        <v>36</v>
      </c>
      <c r="B62" s="7">
        <f>+B61+B56</f>
        <v>2755632</v>
      </c>
      <c r="C62" s="7">
        <f t="shared" ref="C62:O62" si="11">+C61+C56</f>
        <v>0</v>
      </c>
      <c r="D62" s="7">
        <f t="shared" si="11"/>
        <v>0</v>
      </c>
      <c r="E62" s="7">
        <f t="shared" si="11"/>
        <v>2338620</v>
      </c>
      <c r="F62" s="7">
        <f t="shared" si="11"/>
        <v>1785423</v>
      </c>
      <c r="G62" s="7">
        <f t="shared" si="11"/>
        <v>0</v>
      </c>
      <c r="H62" s="7">
        <f t="shared" si="11"/>
        <v>0</v>
      </c>
      <c r="I62" s="7">
        <f t="shared" si="11"/>
        <v>0</v>
      </c>
      <c r="J62" s="7">
        <f t="shared" si="11"/>
        <v>0</v>
      </c>
      <c r="K62" s="7">
        <f t="shared" si="11"/>
        <v>0</v>
      </c>
      <c r="L62" s="7">
        <f t="shared" si="11"/>
        <v>0</v>
      </c>
      <c r="M62" s="7">
        <f t="shared" si="11"/>
        <v>0</v>
      </c>
      <c r="N62" s="7">
        <f t="shared" si="11"/>
        <v>0</v>
      </c>
      <c r="O62" s="7">
        <f t="shared" si="11"/>
        <v>0</v>
      </c>
    </row>
    <row r="64" spans="1:15" x14ac:dyDescent="0.35">
      <c r="A64" t="s">
        <v>58</v>
      </c>
      <c r="B64" s="6">
        <v>142</v>
      </c>
      <c r="C64" s="6"/>
      <c r="D64" s="6"/>
      <c r="E64" s="6">
        <v>142</v>
      </c>
      <c r="F64">
        <v>142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35">
      <c r="A65" t="s">
        <v>59</v>
      </c>
      <c r="B65" s="6">
        <v>377768</v>
      </c>
      <c r="C65" s="6"/>
      <c r="D65" s="6"/>
      <c r="E65" s="6">
        <v>387210</v>
      </c>
      <c r="F65" s="6">
        <v>375155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35">
      <c r="A66" t="s">
        <v>60</v>
      </c>
      <c r="B66" s="6">
        <v>-11066</v>
      </c>
      <c r="C66" s="6"/>
      <c r="D66" s="6"/>
      <c r="E66" s="6">
        <v>-10261</v>
      </c>
      <c r="F66" s="6">
        <v>-631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35">
      <c r="A67" t="s">
        <v>63</v>
      </c>
      <c r="B67" s="6">
        <v>16267</v>
      </c>
      <c r="C67" s="6"/>
      <c r="D67" s="6"/>
      <c r="E67" s="6">
        <v>22865</v>
      </c>
      <c r="F67" s="6">
        <v>23411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35">
      <c r="A68" t="s">
        <v>61</v>
      </c>
      <c r="B68" s="6">
        <v>786420</v>
      </c>
      <c r="C68" s="6"/>
      <c r="D68" s="6"/>
      <c r="E68" s="6">
        <v>882943</v>
      </c>
      <c r="F68" s="6">
        <v>881911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s="4" customFormat="1" x14ac:dyDescent="0.35">
      <c r="A69" s="4" t="s">
        <v>37</v>
      </c>
      <c r="B69" s="7">
        <f>+SUM(B64:B68)</f>
        <v>1169531</v>
      </c>
      <c r="C69" s="7">
        <f t="shared" ref="C69:O69" si="12">+SUM(C64:C68)</f>
        <v>0</v>
      </c>
      <c r="D69" s="7">
        <f t="shared" si="12"/>
        <v>0</v>
      </c>
      <c r="E69" s="7">
        <f t="shared" si="12"/>
        <v>1282899</v>
      </c>
      <c r="F69" s="7">
        <f>+SUM(F64:F68)</f>
        <v>1279988</v>
      </c>
      <c r="G69" s="7">
        <f t="shared" si="12"/>
        <v>0</v>
      </c>
      <c r="H69" s="7">
        <f t="shared" si="12"/>
        <v>0</v>
      </c>
      <c r="I69" s="7">
        <f t="shared" si="12"/>
        <v>0</v>
      </c>
      <c r="J69" s="7">
        <f t="shared" si="12"/>
        <v>0</v>
      </c>
      <c r="K69" s="7">
        <f t="shared" si="12"/>
        <v>0</v>
      </c>
      <c r="L69" s="7">
        <f t="shared" si="12"/>
        <v>0</v>
      </c>
      <c r="M69" s="7">
        <f t="shared" si="12"/>
        <v>0</v>
      </c>
      <c r="N69" s="7">
        <f t="shared" si="12"/>
        <v>0</v>
      </c>
      <c r="O69" s="7">
        <f t="shared" si="12"/>
        <v>0</v>
      </c>
    </row>
    <row r="70" spans="1:15" x14ac:dyDescent="0.35">
      <c r="A70" t="s">
        <v>62</v>
      </c>
      <c r="B70" s="6">
        <v>176821</v>
      </c>
      <c r="C70" s="6"/>
      <c r="D70" s="6"/>
      <c r="E70" s="6">
        <v>233488</v>
      </c>
      <c r="F70" s="6">
        <v>195662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s="4" customFormat="1" x14ac:dyDescent="0.35">
      <c r="A71" s="4" t="s">
        <v>38</v>
      </c>
      <c r="B71" s="7">
        <f>+B69+B70</f>
        <v>1346352</v>
      </c>
      <c r="C71" s="7">
        <f t="shared" ref="C71:O71" si="13">+C69+C70</f>
        <v>0</v>
      </c>
      <c r="D71" s="7">
        <f t="shared" si="13"/>
        <v>0</v>
      </c>
      <c r="E71" s="7">
        <f t="shared" si="13"/>
        <v>1516387</v>
      </c>
      <c r="F71" s="7">
        <f t="shared" si="13"/>
        <v>1475650</v>
      </c>
      <c r="G71" s="7">
        <f t="shared" si="13"/>
        <v>0</v>
      </c>
      <c r="H71" s="7">
        <f t="shared" si="13"/>
        <v>0</v>
      </c>
      <c r="I71" s="7">
        <f t="shared" si="13"/>
        <v>0</v>
      </c>
      <c r="J71" s="7">
        <f t="shared" si="13"/>
        <v>0</v>
      </c>
      <c r="K71" s="7">
        <f t="shared" si="13"/>
        <v>0</v>
      </c>
      <c r="L71" s="7">
        <f t="shared" si="13"/>
        <v>0</v>
      </c>
      <c r="M71" s="7">
        <f t="shared" si="13"/>
        <v>0</v>
      </c>
      <c r="N71" s="7">
        <f t="shared" si="13"/>
        <v>0</v>
      </c>
      <c r="O71" s="7">
        <f t="shared" si="13"/>
        <v>0</v>
      </c>
    </row>
    <row r="72" spans="1:15" s="4" customFormat="1" x14ac:dyDescent="0.35">
      <c r="A72" s="4" t="s">
        <v>39</v>
      </c>
      <c r="B72" s="7">
        <f>+B71+B62</f>
        <v>4101984</v>
      </c>
      <c r="C72" s="7">
        <f t="shared" ref="C72:O72" si="14">+C71+C62</f>
        <v>0</v>
      </c>
      <c r="D72" s="7">
        <f t="shared" si="14"/>
        <v>0</v>
      </c>
      <c r="E72" s="7">
        <f t="shared" si="14"/>
        <v>3855007</v>
      </c>
      <c r="F72" s="7">
        <f t="shared" si="14"/>
        <v>3261073</v>
      </c>
      <c r="G72" s="7">
        <f t="shared" si="14"/>
        <v>0</v>
      </c>
      <c r="H72" s="7">
        <f t="shared" si="14"/>
        <v>0</v>
      </c>
      <c r="I72" s="7">
        <f t="shared" si="14"/>
        <v>0</v>
      </c>
      <c r="J72" s="7">
        <f t="shared" si="14"/>
        <v>0</v>
      </c>
      <c r="K72" s="7">
        <f t="shared" si="14"/>
        <v>0</v>
      </c>
      <c r="L72" s="7">
        <f t="shared" si="14"/>
        <v>0</v>
      </c>
      <c r="M72" s="7">
        <f t="shared" si="14"/>
        <v>0</v>
      </c>
      <c r="N72" s="7">
        <f t="shared" si="14"/>
        <v>0</v>
      </c>
      <c r="O72" s="7">
        <f t="shared" si="14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2025-01-14T04:02:32Z</dcterms:modified>
</cp:coreProperties>
</file>