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corey\github\models\"/>
    </mc:Choice>
  </mc:AlternateContent>
  <xr:revisionPtr revIDLastSave="0" documentId="13_ncr:1_{5DEE352F-ECAD-41C3-9E86-841BDFBBF6CD}" xr6:coauthVersionLast="47" xr6:coauthVersionMax="47" xr10:uidLastSave="{00000000-0000-0000-0000-000000000000}"/>
  <bookViews>
    <workbookView xWindow="14110" yWindow="1050" windowWidth="11860" windowHeight="19520" activeTab="1" xr2:uid="{00000000-000D-0000-FFFF-FFFF00000000}"/>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3" i="2" l="1"/>
  <c r="G23" i="2"/>
  <c r="F23" i="2"/>
  <c r="E23" i="2"/>
  <c r="D23" i="2"/>
  <c r="C23" i="2"/>
  <c r="H29" i="2"/>
  <c r="G29" i="2"/>
  <c r="F29" i="2"/>
  <c r="E29" i="2"/>
  <c r="D29" i="2"/>
  <c r="C29" i="2"/>
  <c r="B29" i="2"/>
  <c r="B23" i="2"/>
  <c r="H17" i="2"/>
  <c r="G17" i="2"/>
  <c r="F17" i="2"/>
  <c r="E17" i="2"/>
  <c r="D17" i="2"/>
  <c r="C17" i="2"/>
  <c r="B17" i="2"/>
  <c r="H12" i="2"/>
  <c r="G12" i="2"/>
  <c r="F12" i="2"/>
  <c r="E12" i="2"/>
  <c r="D12" i="2"/>
  <c r="C12" i="2"/>
  <c r="B12" i="2"/>
  <c r="H5" i="2"/>
  <c r="G5" i="2"/>
  <c r="F5" i="2"/>
  <c r="E5" i="2"/>
  <c r="D5" i="2"/>
  <c r="C5" i="2"/>
  <c r="B5" i="2"/>
  <c r="I5" i="2"/>
  <c r="H120" i="2"/>
  <c r="G120" i="2"/>
  <c r="F120" i="2"/>
  <c r="E120" i="2"/>
  <c r="D120" i="2"/>
  <c r="C120" i="2"/>
  <c r="B120" i="2"/>
  <c r="H111" i="2"/>
  <c r="G111" i="2"/>
  <c r="F111" i="2"/>
  <c r="E111" i="2"/>
  <c r="D111" i="2"/>
  <c r="C111" i="2"/>
  <c r="B111" i="2"/>
  <c r="E63" i="2"/>
  <c r="D63" i="2"/>
  <c r="C63" i="2"/>
  <c r="B63" i="2"/>
  <c r="F63" i="2"/>
  <c r="F100" i="2"/>
  <c r="F102" i="2" s="1"/>
  <c r="O100" i="2"/>
  <c r="O102" i="2" s="1"/>
  <c r="N100" i="2"/>
  <c r="N102" i="2" s="1"/>
  <c r="M100" i="2"/>
  <c r="M102" i="2" s="1"/>
  <c r="L100" i="2"/>
  <c r="L102" i="2" s="1"/>
  <c r="K100" i="2"/>
  <c r="K102" i="2" s="1"/>
  <c r="J100" i="2"/>
  <c r="J102" i="2" s="1"/>
  <c r="I100" i="2"/>
  <c r="I102" i="2" s="1"/>
  <c r="H100" i="2"/>
  <c r="H102" i="2" s="1"/>
  <c r="G100" i="2"/>
  <c r="G102" i="2" s="1"/>
  <c r="E100" i="2"/>
  <c r="E102" i="2" s="1"/>
  <c r="D100" i="2"/>
  <c r="D102" i="2" s="1"/>
  <c r="C100" i="2"/>
  <c r="C102" i="2" s="1"/>
  <c r="B100" i="2"/>
  <c r="B102" i="2" s="1"/>
  <c r="O92" i="2"/>
  <c r="N92" i="2"/>
  <c r="M92" i="2"/>
  <c r="L92" i="2"/>
  <c r="K92" i="2"/>
  <c r="J92" i="2"/>
  <c r="I92" i="2"/>
  <c r="H92" i="2"/>
  <c r="G92" i="2"/>
  <c r="F92" i="2"/>
  <c r="E92" i="2"/>
  <c r="D92" i="2"/>
  <c r="C92" i="2"/>
  <c r="B92" i="2"/>
  <c r="O87" i="2"/>
  <c r="N87" i="2"/>
  <c r="M87" i="2"/>
  <c r="L87" i="2"/>
  <c r="K87" i="2"/>
  <c r="J87" i="2"/>
  <c r="I87" i="2"/>
  <c r="H87" i="2"/>
  <c r="G87" i="2"/>
  <c r="F87" i="2"/>
  <c r="E87" i="2"/>
  <c r="D87" i="2"/>
  <c r="C87" i="2"/>
  <c r="B87" i="2"/>
  <c r="O78" i="2"/>
  <c r="N78" i="2"/>
  <c r="M78" i="2"/>
  <c r="L78" i="2"/>
  <c r="K78" i="2"/>
  <c r="J78" i="2"/>
  <c r="I78" i="2"/>
  <c r="H78" i="2"/>
  <c r="G78" i="2"/>
  <c r="F78" i="2"/>
  <c r="E78" i="2"/>
  <c r="D78" i="2"/>
  <c r="C78" i="2"/>
  <c r="O72" i="2"/>
  <c r="N72" i="2"/>
  <c r="M72" i="2"/>
  <c r="L72" i="2"/>
  <c r="K72" i="2"/>
  <c r="J72" i="2"/>
  <c r="I72" i="2"/>
  <c r="H72" i="2"/>
  <c r="G72" i="2"/>
  <c r="F72" i="2"/>
  <c r="E72" i="2"/>
  <c r="D72" i="2"/>
  <c r="C72" i="2"/>
  <c r="B78" i="2"/>
  <c r="B72" i="2"/>
  <c r="O65" i="2"/>
  <c r="O105" i="2" s="1"/>
  <c r="N65" i="2"/>
  <c r="N105" i="2" s="1"/>
  <c r="M65" i="2"/>
  <c r="M105" i="2" s="1"/>
  <c r="L65" i="2"/>
  <c r="L105" i="2" s="1"/>
  <c r="K65" i="2"/>
  <c r="K105" i="2" s="1"/>
  <c r="J65" i="2"/>
  <c r="J105" i="2" s="1"/>
  <c r="I65" i="2"/>
  <c r="I105" i="2" s="1"/>
  <c r="H65" i="2"/>
  <c r="H105" i="2" s="1"/>
  <c r="G65" i="2"/>
  <c r="G105" i="2" s="1"/>
  <c r="F65" i="2"/>
  <c r="F105" i="2" s="1"/>
  <c r="E65" i="2"/>
  <c r="E105" i="2" s="1"/>
  <c r="D65" i="2"/>
  <c r="D105" i="2" s="1"/>
  <c r="C65" i="2"/>
  <c r="C105" i="2" s="1"/>
  <c r="B65" i="2"/>
  <c r="B105" i="2" s="1"/>
  <c r="F51" i="2"/>
  <c r="B51" i="2"/>
  <c r="F40" i="2"/>
  <c r="E40" i="2"/>
  <c r="E42" i="2" s="1"/>
  <c r="E44" i="2" s="1"/>
  <c r="D40" i="2"/>
  <c r="D42" i="2" s="1"/>
  <c r="D44" i="2" s="1"/>
  <c r="D46" i="2" s="1"/>
  <c r="C40" i="2"/>
  <c r="C42" i="2" s="1"/>
  <c r="C44" i="2" s="1"/>
  <c r="B40" i="2"/>
  <c r="B36" i="2"/>
  <c r="F36" i="2"/>
  <c r="C53" i="2" l="1"/>
  <c r="C46" i="2"/>
  <c r="E46" i="2"/>
  <c r="E53" i="2"/>
  <c r="D53" i="2"/>
  <c r="J79" i="2"/>
  <c r="D79" i="2"/>
  <c r="L79" i="2"/>
  <c r="B42" i="2"/>
  <c r="B44" i="2" s="1"/>
  <c r="H93" i="2"/>
  <c r="H103" i="2" s="1"/>
  <c r="F93" i="2"/>
  <c r="F103" i="2" s="1"/>
  <c r="C79" i="2"/>
  <c r="E93" i="2"/>
  <c r="E103" i="2" s="1"/>
  <c r="B79" i="2"/>
  <c r="M93" i="2"/>
  <c r="M103" i="2" s="1"/>
  <c r="N93" i="2"/>
  <c r="N103" i="2" s="1"/>
  <c r="K79" i="2"/>
  <c r="G93" i="2"/>
  <c r="G103" i="2" s="1"/>
  <c r="O93" i="2"/>
  <c r="O103" i="2" s="1"/>
  <c r="E79" i="2"/>
  <c r="M79" i="2"/>
  <c r="B93" i="2"/>
  <c r="B103" i="2" s="1"/>
  <c r="J93" i="2"/>
  <c r="J103" i="2" s="1"/>
  <c r="F42" i="2"/>
  <c r="F44" i="2" s="1"/>
  <c r="G79" i="2"/>
  <c r="O79" i="2"/>
  <c r="I93" i="2"/>
  <c r="I103" i="2" s="1"/>
  <c r="C93" i="2"/>
  <c r="C103" i="2" s="1"/>
  <c r="K93" i="2"/>
  <c r="K103" i="2" s="1"/>
  <c r="D93" i="2"/>
  <c r="D103" i="2" s="1"/>
  <c r="L93" i="2"/>
  <c r="L103" i="2" s="1"/>
  <c r="I79" i="2"/>
  <c r="N79" i="2"/>
  <c r="H79" i="2"/>
  <c r="F79" i="2"/>
  <c r="F46" i="2" l="1"/>
  <c r="F50" i="2" s="1"/>
  <c r="F53" i="2"/>
  <c r="B53" i="2"/>
  <c r="B46" i="2"/>
  <c r="B50"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corey</author>
  </authors>
  <commentList>
    <comment ref="A26" authorId="0" shapeId="0" xr:uid="{129681F5-A96A-484F-96D2-80FC60B2686F}">
      <text>
        <r>
          <rPr>
            <b/>
            <sz val="9"/>
            <color indexed="81"/>
            <rFont val="Tahoma"/>
            <family val="2"/>
          </rPr>
          <t>corey:</t>
        </r>
        <r>
          <rPr>
            <sz val="9"/>
            <color indexed="81"/>
            <rFont val="Tahoma"/>
            <family val="2"/>
          </rPr>
          <t xml:space="preserve">
Includes corn oil, soybean oil, and other fats, oils, and greases</t>
        </r>
      </text>
    </comment>
    <comment ref="A27" authorId="0" shapeId="0" xr:uid="{AF9ED6EA-DF3F-449E-A8CB-5578C7FAB450}">
      <text>
        <r>
          <rPr>
            <b/>
            <sz val="9"/>
            <color indexed="81"/>
            <rFont val="Tahoma"/>
            <family val="2"/>
          </rPr>
          <t>corey:</t>
        </r>
        <r>
          <rPr>
            <sz val="9"/>
            <color indexed="81"/>
            <rFont val="Tahoma"/>
            <family val="2"/>
          </rPr>
          <t xml:space="preserve">
DDG tons shipped converts wet tons to a dry ton equivalent amount.
</t>
        </r>
      </text>
    </comment>
    <comment ref="A29" authorId="0" shapeId="0" xr:uid="{6FFC819A-9034-4163-94C6-EF3705592630}">
      <text>
        <r>
          <rPr>
            <b/>
            <sz val="9"/>
            <color indexed="81"/>
            <rFont val="Tahoma"/>
            <family val="2"/>
          </rPr>
          <t>corey:</t>
        </r>
        <r>
          <rPr>
            <sz val="9"/>
            <color indexed="81"/>
            <rFont val="Tahoma"/>
            <family val="2"/>
          </rPr>
          <t xml:space="preserve">
Ag Supply Chain represents facilities principally engaged in the wholesale distribution and retail sale and application of primary agricultural nutrients such
as bulk nitrogen, phosphorus, and potassium. 
Specialty Liquid locations produce and sell a variety of low-salt liquid starter fertilizers, micronutrients for agricultural use, and
specialty products for use in various industrial processes. 
Engineered Granules include a variety of corncob-based products and facilities that primarily manufacture granulated
dry products for use in specialty turf and agricultural applications.
</t>
        </r>
      </text>
    </comment>
    <comment ref="F81" authorId="0" shapeId="0" xr:uid="{F2D3725D-4C2B-432D-A2E6-96A88D147F65}">
      <text>
        <r>
          <rPr>
            <b/>
            <sz val="9"/>
            <color indexed="81"/>
            <rFont val="Tahoma"/>
            <family val="2"/>
          </rPr>
          <t>corey:</t>
        </r>
        <r>
          <rPr>
            <sz val="9"/>
            <color indexed="81"/>
            <rFont val="Tahoma"/>
            <family val="2"/>
          </rPr>
          <t xml:space="preserve">
The total borrowing capacity of the Company's lines of credit at March 31, 2024, was $1,859.1 million, of which, the Company had a total of $1,845.6 million available for borrowing. The Company's borrowing capacity is reduced by a combination of outstanding borrowings and letters of credit.</t>
        </r>
      </text>
    </comment>
    <comment ref="B89" authorId="0" shapeId="0" xr:uid="{A35B0A4E-2347-413A-A054-E235F3DD3364}">
      <text>
        <r>
          <rPr>
            <b/>
            <sz val="9"/>
            <color indexed="81"/>
            <rFont val="Tahoma"/>
            <family val="2"/>
          </rPr>
          <t>corey:</t>
        </r>
        <r>
          <rPr>
            <sz val="9"/>
            <color indexed="81"/>
            <rFont val="Tahoma"/>
            <family val="2"/>
          </rPr>
          <t xml:space="preserve">
As part of the Company's ongoing covenant monitoring process in the prior year, the Company determined that ELEMENT was out of compliance with its working capital and owner's equity ratio covenants as of March 31, 2023. In addition, ELEMENT did not make its required February 2023 debt payment and subsequently received a default notice from the lender on February 17, 2023. As such, the $62.8 million of non-recourse debt associated with ELEMENT was classified in Current maturities of long-term debt as of March 31, 2023. On April 18, 2023, ELEMENT was placed into receivership and the related debt associated with ELEMENT was deconsolidated from the Company's Condensed Consolidated Financial Statements</t>
        </r>
      </text>
    </comment>
    <comment ref="B117" authorId="0" shapeId="0" xr:uid="{CD66D2E3-E547-40D2-9D77-EA7DCBFDA7D3}">
      <text>
        <r>
          <rPr>
            <b/>
            <sz val="9"/>
            <color indexed="81"/>
            <rFont val="Tahoma"/>
            <family val="2"/>
          </rPr>
          <t>corey:</t>
        </r>
        <r>
          <rPr>
            <sz val="9"/>
            <color indexed="81"/>
            <rFont val="Tahoma"/>
            <family val="2"/>
          </rPr>
          <t xml:space="preserve">
In the first quarter of 2023, the Company recorded a $87.2 million impairment charge related to ELEMENT. The plant faced operational and market-based challenges which were exacerbated by a shift in the California Low Carbon Fuel Standard credit markets and high western corn basis. At the time of the impairment, the Company owned 51% of ELEMENT and it was a consolidated entity, as such, 49% of the impairment charge was represented in Net income (loss) attributable to noncontrolling interests in the Company's Condensed Consolidated Statements of Operations.</t>
        </r>
      </text>
    </comment>
  </commentList>
</comments>
</file>

<file path=xl/sharedStrings.xml><?xml version="1.0" encoding="utf-8"?>
<sst xmlns="http://schemas.openxmlformats.org/spreadsheetml/2006/main" count="124" uniqueCount="105">
  <si>
    <t>use for scripting</t>
  </si>
  <si>
    <t>q</t>
  </si>
  <si>
    <t>xxx</t>
  </si>
  <si>
    <t>k</t>
  </si>
  <si>
    <t>Timeframe</t>
  </si>
  <si>
    <t>Q123</t>
  </si>
  <si>
    <t>Q223</t>
  </si>
  <si>
    <t>Q323</t>
  </si>
  <si>
    <t>Q423</t>
  </si>
  <si>
    <t>Q124</t>
  </si>
  <si>
    <t>Q224</t>
  </si>
  <si>
    <t>Q324</t>
  </si>
  <si>
    <t>Q424</t>
  </si>
  <si>
    <t>Sales and merchandising revenue</t>
  </si>
  <si>
    <t>Cost of Sales</t>
  </si>
  <si>
    <t>Gross Profit</t>
  </si>
  <si>
    <t>SGA</t>
  </si>
  <si>
    <t>Asset Impairment</t>
  </si>
  <si>
    <t>Interest</t>
  </si>
  <si>
    <t>Other</t>
  </si>
  <si>
    <t>Total Exp</t>
  </si>
  <si>
    <t>Income before taxes</t>
  </si>
  <si>
    <t>Taxes</t>
  </si>
  <si>
    <t>Income affiliates</t>
  </si>
  <si>
    <t>Net Income</t>
  </si>
  <si>
    <t>Shares outstanding - Basic</t>
  </si>
  <si>
    <t>Shares outstanding - Diluted</t>
  </si>
  <si>
    <t>EPS - Basic</t>
  </si>
  <si>
    <t>EPS - Diluated</t>
  </si>
  <si>
    <t>Cash</t>
  </si>
  <si>
    <t>Assets</t>
  </si>
  <si>
    <t>Current Assets</t>
  </si>
  <si>
    <t>LT Assets</t>
  </si>
  <si>
    <t>Current Liab</t>
  </si>
  <si>
    <t>Liabilities</t>
  </si>
  <si>
    <t>LT Liab</t>
  </si>
  <si>
    <t>Total Liab</t>
  </si>
  <si>
    <t>Total Equity - The Anderson's Inc.</t>
  </si>
  <si>
    <t>Total Equity</t>
  </si>
  <si>
    <t>Liab+Equity</t>
  </si>
  <si>
    <t>AR</t>
  </si>
  <si>
    <t>Inventories</t>
  </si>
  <si>
    <t>Goodwill</t>
  </si>
  <si>
    <t>Other Intangible</t>
  </si>
  <si>
    <t>Right of use</t>
  </si>
  <si>
    <t>PPE</t>
  </si>
  <si>
    <t>Total Assets</t>
  </si>
  <si>
    <t>Short-term debt</t>
  </si>
  <si>
    <t>AP</t>
  </si>
  <si>
    <t>Customer prepay, def revenue</t>
  </si>
  <si>
    <t>Commodity Deriv Liab - Current</t>
  </si>
  <si>
    <t>Commodity Deriv Asset - Current</t>
  </si>
  <si>
    <t>CPTLD</t>
  </si>
  <si>
    <t>Accrued Expenses</t>
  </si>
  <si>
    <t>LT Lease</t>
  </si>
  <si>
    <t>LT Debt less CPLTD</t>
  </si>
  <si>
    <t>Def income taxes</t>
  </si>
  <si>
    <t>Other LT Liab</t>
  </si>
  <si>
    <t>Common shares</t>
  </si>
  <si>
    <t>Additional paid-in capital</t>
  </si>
  <si>
    <t>Treasury shares</t>
  </si>
  <si>
    <t>Retained earnings</t>
  </si>
  <si>
    <t>Non-controlling interests</t>
  </si>
  <si>
    <t>Accum other comprehensive income</t>
  </si>
  <si>
    <t>Reported NI</t>
  </si>
  <si>
    <t>Anderson's NI</t>
  </si>
  <si>
    <t>Model NI (Anderson's)</t>
  </si>
  <si>
    <t>CFFO</t>
  </si>
  <si>
    <t>D&amp;A</t>
  </si>
  <si>
    <t>Delta AR</t>
  </si>
  <si>
    <t>Delta Inventories</t>
  </si>
  <si>
    <t>Delta Commodity Derivatives</t>
  </si>
  <si>
    <t>Delta other assets</t>
  </si>
  <si>
    <t>Delta AP</t>
  </si>
  <si>
    <t>Grain and other ag products</t>
  </si>
  <si>
    <t>Energy inventories</t>
  </si>
  <si>
    <t>Ethanol and co-products</t>
  </si>
  <si>
    <t>Plant nutrients and cob products</t>
  </si>
  <si>
    <t>Total</t>
  </si>
  <si>
    <t>Land</t>
  </si>
  <si>
    <t>Land improvements</t>
  </si>
  <si>
    <t>Buildings and storage facilities</t>
  </si>
  <si>
    <t>Machinery and equipment</t>
  </si>
  <si>
    <t>Construction in progress</t>
  </si>
  <si>
    <t>Less: Accum depreciation</t>
  </si>
  <si>
    <t>Specialy Nutrients</t>
  </si>
  <si>
    <t>Primary Nutrients</t>
  </si>
  <si>
    <t>Products and co-products</t>
  </si>
  <si>
    <t>Propane</t>
  </si>
  <si>
    <t>Revenues (under ASC 606)</t>
  </si>
  <si>
    <t>Revenues (under ASC 815)</t>
  </si>
  <si>
    <t>Revenues from external customers</t>
  </si>
  <si>
    <t>Income (loss) before income taxes</t>
  </si>
  <si>
    <t>Trade</t>
  </si>
  <si>
    <t>Renewables</t>
  </si>
  <si>
    <t>Nutrient &amp; Industrial</t>
  </si>
  <si>
    <t>Renewables - volume</t>
  </si>
  <si>
    <t>Ethanol (gallons shipped)</t>
  </si>
  <si>
    <t>E-85 (gallons shipped)</t>
  </si>
  <si>
    <t>Vegetable oils (pounds shipped)</t>
  </si>
  <si>
    <t>DDG (tons shipped)</t>
  </si>
  <si>
    <t>Ag Supply Chain</t>
  </si>
  <si>
    <t>Nutrient &amp; Industrial (total tons)</t>
  </si>
  <si>
    <t>Specialty Liquids</t>
  </si>
  <si>
    <t>Engineered Granules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</si>
</sst>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xf>
    <xf numFmtId="0" fontId="1" fillId="0" borderId="0" xfId="0" applyFont="1"/>
    <xf numFmtId="0" fontId="3" fillId="0" borderId="0" xfId="0" applyFont="1"/>
    <xf numFmtId="0" fontId="2" fillId="0" borderId="0" xfId="0" applyFont="1"/>
    <xf numFmtId="0" fontId="4" fillId="0" borderId="0" xfId="0" applyFont="1"/>
    <xf numFmtId="3" fontId="0" fillId="0" borderId="0" xfId="0" applyNumberFormat="1"/>
    <xf numFmtId="3" fontId="2" fillId="0" borderId="0" xfId="0" applyNumberFormat="1" applyFont="1"/>
    <xf numFmtId="2" fontId="2" fillId="0" borderId="0" xfId="0" applyNumberFormat="1" applyFont="1"/>
    <xf numFmtId="0" fontId="0" fillId="0" borderId="0" xfId="0" applyFont="1"/>
    <xf numFmtId="3" fontId="0" fillId="0" borderId="0" xfId="0" applyNumberFormat="1" applyFont="1"/>
    <xf numFmtId="0" fontId="0" fillId="0" borderId="0" xfId="0" applyFont="1" applyAlignment="1">
      <alignment horizontal="center"/>
    </xf>
    <xf numFmtId="3" fontId="0" fillId="0" borderId="0" xfId="0" applyNumberFormat="1" applyAlignment="1">
      <alignment horizontal="center"/>
    </xf>
    <xf numFmtId="3" fontId="4" fillId="0" borderId="0" xfId="0" applyNumberFormat="1" applyFont="1"/>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D39" sqref="D39"/>
    </sheetView>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728C9-468B-45AD-9654-66B0177430FA}">
  <dimension ref="A1:O120"/>
  <sheetViews>
    <sheetView tabSelected="1" workbookViewId="0">
      <selection activeCell="F19" sqref="F19"/>
    </sheetView>
  </sheetViews>
  <sheetFormatPr defaultRowHeight="14.5" x14ac:dyDescent="0.35"/>
  <cols>
    <col min="1" max="1" width="31.54296875" bestFit="1" customWidth="1"/>
    <col min="2" max="2" width="8.90625" bestFit="1" customWidth="1"/>
    <col min="5" max="6" width="8.81640625" bestFit="1" customWidth="1"/>
  </cols>
  <sheetData>
    <row r="1" spans="1:15" x14ac:dyDescent="0.35">
      <c r="A1" t="s">
        <v>0</v>
      </c>
      <c r="B1" t="s">
        <v>1</v>
      </c>
      <c r="C1" t="s">
        <v>1</v>
      </c>
      <c r="D1" t="s">
        <v>1</v>
      </c>
      <c r="E1" t="s">
        <v>1</v>
      </c>
      <c r="F1" t="s">
        <v>1</v>
      </c>
      <c r="G1" t="s">
        <v>1</v>
      </c>
      <c r="H1" t="s">
        <v>1</v>
      </c>
      <c r="J1" s="1" t="s">
        <v>2</v>
      </c>
      <c r="K1" s="2"/>
      <c r="L1" s="2"/>
      <c r="M1" s="3"/>
      <c r="N1" t="s">
        <v>3</v>
      </c>
    </row>
    <row r="2" spans="1:15" s="4" customFormat="1" x14ac:dyDescent="0.35">
      <c r="A2" s="4" t="s">
        <v>4</v>
      </c>
      <c r="B2" s="4" t="s">
        <v>5</v>
      </c>
      <c r="C2" s="4" t="s">
        <v>6</v>
      </c>
      <c r="D2" s="4" t="s">
        <v>7</v>
      </c>
      <c r="E2" s="4" t="s">
        <v>8</v>
      </c>
      <c r="F2" s="4" t="s">
        <v>9</v>
      </c>
      <c r="G2" s="4" t="s">
        <v>10</v>
      </c>
      <c r="H2" s="4" t="s">
        <v>11</v>
      </c>
      <c r="I2" s="4" t="s">
        <v>12</v>
      </c>
      <c r="J2" s="1" t="s">
        <v>2</v>
      </c>
      <c r="K2" s="5">
        <v>2020</v>
      </c>
      <c r="L2" s="5">
        <v>2021</v>
      </c>
      <c r="M2" s="5">
        <v>2022</v>
      </c>
      <c r="N2" s="4">
        <v>2023</v>
      </c>
      <c r="O2" s="4">
        <v>2024</v>
      </c>
    </row>
    <row r="3" spans="1:15" s="4" customFormat="1" x14ac:dyDescent="0.35">
      <c r="J3" s="1"/>
      <c r="K3" s="5"/>
      <c r="L3" s="5"/>
      <c r="M3" s="5"/>
    </row>
    <row r="4" spans="1:15" s="9" customFormat="1" x14ac:dyDescent="0.35">
      <c r="A4" s="9" t="s">
        <v>90</v>
      </c>
      <c r="B4" s="10">
        <v>3142260</v>
      </c>
      <c r="C4" s="10"/>
      <c r="D4" s="10"/>
      <c r="E4" s="10"/>
      <c r="F4" s="10">
        <v>2069374</v>
      </c>
      <c r="G4" s="10"/>
      <c r="H4" s="10"/>
      <c r="I4" s="10"/>
      <c r="J4" s="11"/>
      <c r="K4" s="3"/>
      <c r="L4" s="3"/>
      <c r="M4" s="3"/>
    </row>
    <row r="5" spans="1:15" s="4" customFormat="1" x14ac:dyDescent="0.35">
      <c r="A5" s="4" t="s">
        <v>89</v>
      </c>
      <c r="B5" s="7">
        <f>SUM(B6:B10)</f>
        <v>738978</v>
      </c>
      <c r="C5" s="7">
        <f t="shared" ref="C5:H5" si="0">SUM(C6:C10)</f>
        <v>0</v>
      </c>
      <c r="D5" s="7">
        <f t="shared" si="0"/>
        <v>0</v>
      </c>
      <c r="E5" s="7">
        <f t="shared" si="0"/>
        <v>0</v>
      </c>
      <c r="F5" s="7">
        <f t="shared" si="0"/>
        <v>648843</v>
      </c>
      <c r="G5" s="7">
        <f t="shared" si="0"/>
        <v>0</v>
      </c>
      <c r="H5" s="7">
        <f t="shared" si="0"/>
        <v>0</v>
      </c>
      <c r="I5" s="7">
        <f t="shared" ref="I5" si="1">SUM(I6:I10)</f>
        <v>0</v>
      </c>
      <c r="J5" s="1"/>
      <c r="K5" s="5"/>
      <c r="L5" s="5"/>
      <c r="M5" s="5"/>
    </row>
    <row r="6" spans="1:15" s="9" customFormat="1" x14ac:dyDescent="0.35">
      <c r="A6" s="9" t="s">
        <v>85</v>
      </c>
      <c r="B6" s="10">
        <v>69997</v>
      </c>
      <c r="C6" s="10"/>
      <c r="D6" s="10"/>
      <c r="E6" s="10"/>
      <c r="F6" s="10">
        <v>69724</v>
      </c>
      <c r="G6" s="10"/>
      <c r="H6" s="10"/>
      <c r="I6" s="10"/>
      <c r="J6" s="11"/>
      <c r="K6" s="3"/>
      <c r="L6" s="3"/>
      <c r="M6" s="3"/>
    </row>
    <row r="7" spans="1:15" s="9" customFormat="1" x14ac:dyDescent="0.35">
      <c r="A7" s="9" t="s">
        <v>86</v>
      </c>
      <c r="B7" s="10">
        <v>64750</v>
      </c>
      <c r="C7" s="10"/>
      <c r="D7" s="10"/>
      <c r="E7" s="10"/>
      <c r="F7" s="10">
        <v>67312</v>
      </c>
      <c r="G7" s="10"/>
      <c r="H7" s="10"/>
      <c r="I7" s="10"/>
      <c r="J7" s="11"/>
      <c r="K7" s="3"/>
      <c r="L7" s="3"/>
      <c r="M7" s="3"/>
    </row>
    <row r="8" spans="1:15" s="9" customFormat="1" x14ac:dyDescent="0.35">
      <c r="A8" s="9" t="s">
        <v>87</v>
      </c>
      <c r="B8" s="10">
        <v>483575</v>
      </c>
      <c r="C8" s="10"/>
      <c r="D8" s="10"/>
      <c r="E8" s="10"/>
      <c r="F8" s="10">
        <v>408509</v>
      </c>
      <c r="G8" s="10"/>
      <c r="H8" s="10"/>
      <c r="I8" s="10"/>
      <c r="J8" s="11"/>
      <c r="K8" s="3"/>
      <c r="L8" s="3"/>
      <c r="M8" s="3"/>
    </row>
    <row r="9" spans="1:15" s="9" customFormat="1" x14ac:dyDescent="0.35">
      <c r="A9" s="9" t="s">
        <v>88</v>
      </c>
      <c r="B9" s="10">
        <v>76523</v>
      </c>
      <c r="C9" s="10"/>
      <c r="D9" s="10"/>
      <c r="E9" s="10"/>
      <c r="F9" s="10">
        <v>69796</v>
      </c>
      <c r="G9" s="10"/>
      <c r="H9" s="10"/>
      <c r="I9" s="10"/>
      <c r="J9" s="11"/>
      <c r="K9" s="3"/>
      <c r="L9" s="3"/>
      <c r="M9" s="3"/>
    </row>
    <row r="10" spans="1:15" s="9" customFormat="1" x14ac:dyDescent="0.35">
      <c r="A10" s="9" t="s">
        <v>19</v>
      </c>
      <c r="B10" s="10">
        <v>44133</v>
      </c>
      <c r="C10" s="10"/>
      <c r="D10" s="10"/>
      <c r="E10" s="10"/>
      <c r="F10" s="10">
        <v>33502</v>
      </c>
      <c r="G10" s="10"/>
      <c r="H10" s="10"/>
      <c r="I10" s="10"/>
      <c r="J10" s="11"/>
      <c r="K10" s="3"/>
      <c r="L10" s="3"/>
      <c r="M10" s="3"/>
    </row>
    <row r="11" spans="1:15" s="4" customFormat="1" x14ac:dyDescent="0.35">
      <c r="J11" s="1"/>
      <c r="K11" s="5"/>
      <c r="L11" s="5"/>
      <c r="M11" s="5"/>
    </row>
    <row r="12" spans="1:15" s="4" customFormat="1" x14ac:dyDescent="0.35">
      <c r="A12" s="4" t="s">
        <v>91</v>
      </c>
      <c r="B12" s="7">
        <f>+SUM(B13:B15)</f>
        <v>3881238</v>
      </c>
      <c r="C12" s="7">
        <f t="shared" ref="C12:H12" si="2">+SUM(C13:C15)</f>
        <v>0</v>
      </c>
      <c r="D12" s="7">
        <f t="shared" si="2"/>
        <v>0</v>
      </c>
      <c r="E12" s="7">
        <f t="shared" si="2"/>
        <v>0</v>
      </c>
      <c r="F12" s="7">
        <f t="shared" si="2"/>
        <v>2718217</v>
      </c>
      <c r="G12" s="7">
        <f t="shared" si="2"/>
        <v>0</v>
      </c>
      <c r="H12" s="7">
        <f t="shared" si="2"/>
        <v>0</v>
      </c>
      <c r="J12" s="1"/>
      <c r="K12" s="5"/>
      <c r="L12" s="5"/>
      <c r="M12" s="5"/>
    </row>
    <row r="13" spans="1:15" s="9" customFormat="1" x14ac:dyDescent="0.35">
      <c r="A13" s="9" t="s">
        <v>93</v>
      </c>
      <c r="B13" s="10">
        <v>2877780</v>
      </c>
      <c r="F13" s="10">
        <v>1893859</v>
      </c>
      <c r="J13" s="11"/>
      <c r="K13" s="3"/>
      <c r="L13" s="3"/>
      <c r="M13" s="3"/>
    </row>
    <row r="14" spans="1:15" s="9" customFormat="1" x14ac:dyDescent="0.35">
      <c r="A14" s="9" t="s">
        <v>94</v>
      </c>
      <c r="B14" s="10">
        <v>839516</v>
      </c>
      <c r="F14" s="10">
        <v>657039</v>
      </c>
      <c r="J14" s="11"/>
      <c r="K14" s="3"/>
      <c r="L14" s="3"/>
      <c r="M14" s="3"/>
    </row>
    <row r="15" spans="1:15" s="9" customFormat="1" x14ac:dyDescent="0.35">
      <c r="A15" s="9" t="s">
        <v>95</v>
      </c>
      <c r="B15" s="10">
        <v>163942</v>
      </c>
      <c r="F15" s="10">
        <v>167319</v>
      </c>
      <c r="J15" s="11"/>
      <c r="K15" s="3"/>
      <c r="L15" s="3"/>
      <c r="M15" s="3"/>
    </row>
    <row r="16" spans="1:15" s="4" customFormat="1" x14ac:dyDescent="0.35">
      <c r="J16" s="1"/>
      <c r="K16" s="5"/>
      <c r="L16" s="5"/>
      <c r="M16" s="5"/>
    </row>
    <row r="17" spans="1:13" s="7" customFormat="1" x14ac:dyDescent="0.35">
      <c r="A17" s="7" t="s">
        <v>92</v>
      </c>
      <c r="B17" s="7">
        <f>+SUM(B18:B21)</f>
        <v>-65001</v>
      </c>
      <c r="C17" s="7">
        <f t="shared" ref="C17:H17" si="3">+SUM(C18:C21)</f>
        <v>0</v>
      </c>
      <c r="D17" s="7">
        <f t="shared" si="3"/>
        <v>0</v>
      </c>
      <c r="E17" s="7">
        <f t="shared" si="3"/>
        <v>0</v>
      </c>
      <c r="F17" s="7">
        <f t="shared" si="3"/>
        <v>13968</v>
      </c>
      <c r="G17" s="7">
        <f t="shared" si="3"/>
        <v>0</v>
      </c>
      <c r="H17" s="7">
        <f t="shared" si="3"/>
        <v>0</v>
      </c>
      <c r="J17" s="12"/>
      <c r="K17" s="13"/>
      <c r="L17" s="13"/>
      <c r="M17" s="13"/>
    </row>
    <row r="18" spans="1:13" s="9" customFormat="1" x14ac:dyDescent="0.35">
      <c r="A18" s="9" t="s">
        <v>93</v>
      </c>
      <c r="B18" s="10">
        <v>39364</v>
      </c>
      <c r="F18" s="10">
        <v>5924</v>
      </c>
      <c r="J18" s="11"/>
      <c r="K18" s="3"/>
      <c r="L18" s="3"/>
      <c r="M18" s="3"/>
    </row>
    <row r="19" spans="1:13" s="9" customFormat="1" x14ac:dyDescent="0.35">
      <c r="A19" s="9" t="s">
        <v>94</v>
      </c>
      <c r="B19" s="10">
        <v>-82513</v>
      </c>
      <c r="F19" s="10">
        <v>22791</v>
      </c>
      <c r="J19" s="11"/>
      <c r="K19" s="3"/>
      <c r="L19" s="3"/>
      <c r="M19" s="3"/>
    </row>
    <row r="20" spans="1:13" s="9" customFormat="1" x14ac:dyDescent="0.35">
      <c r="A20" s="9" t="s">
        <v>95</v>
      </c>
      <c r="B20" s="10">
        <v>-10438</v>
      </c>
      <c r="F20" s="10">
        <v>-1850</v>
      </c>
      <c r="J20" s="11"/>
      <c r="K20" s="3"/>
      <c r="L20" s="3"/>
      <c r="M20" s="3"/>
    </row>
    <row r="21" spans="1:13" s="9" customFormat="1" x14ac:dyDescent="0.35">
      <c r="A21" s="9" t="s">
        <v>19</v>
      </c>
      <c r="B21" s="10">
        <v>-11414</v>
      </c>
      <c r="F21" s="10">
        <v>-12897</v>
      </c>
      <c r="J21" s="11"/>
      <c r="K21" s="3"/>
      <c r="L21" s="3"/>
      <c r="M21" s="3"/>
    </row>
    <row r="22" spans="1:13" s="9" customFormat="1" x14ac:dyDescent="0.35">
      <c r="B22" s="10"/>
      <c r="F22" s="10"/>
      <c r="J22" s="11"/>
      <c r="K22" s="3"/>
      <c r="L22" s="3"/>
      <c r="M22" s="3"/>
    </row>
    <row r="23" spans="1:13" s="4" customFormat="1" x14ac:dyDescent="0.35">
      <c r="A23" s="4" t="s">
        <v>96</v>
      </c>
      <c r="B23" s="7">
        <f>+SUM(B24:B27)</f>
        <v>458269</v>
      </c>
      <c r="C23" s="7">
        <f t="shared" ref="C23:H23" si="4">+SUM(C24:C27)</f>
        <v>0</v>
      </c>
      <c r="D23" s="7">
        <f t="shared" si="4"/>
        <v>0</v>
      </c>
      <c r="E23" s="7">
        <f t="shared" si="4"/>
        <v>0</v>
      </c>
      <c r="F23" s="7">
        <f t="shared" si="4"/>
        <v>569648</v>
      </c>
      <c r="G23" s="7">
        <f t="shared" si="4"/>
        <v>0</v>
      </c>
      <c r="H23" s="7">
        <f t="shared" si="4"/>
        <v>0</v>
      </c>
      <c r="J23" s="14"/>
      <c r="K23" s="5"/>
      <c r="L23" s="5"/>
      <c r="M23" s="5"/>
    </row>
    <row r="24" spans="1:13" s="9" customFormat="1" x14ac:dyDescent="0.35">
      <c r="A24" t="s">
        <v>97</v>
      </c>
      <c r="B24" s="10">
        <v>186566</v>
      </c>
      <c r="F24" s="10">
        <v>185826</v>
      </c>
      <c r="J24" s="11"/>
      <c r="K24" s="3"/>
      <c r="L24" s="3"/>
      <c r="M24" s="3"/>
    </row>
    <row r="25" spans="1:13" s="9" customFormat="1" x14ac:dyDescent="0.35">
      <c r="A25" t="s">
        <v>98</v>
      </c>
      <c r="B25" s="10">
        <v>9519</v>
      </c>
      <c r="F25" s="10">
        <v>12291</v>
      </c>
      <c r="J25" s="11"/>
      <c r="K25" s="3"/>
      <c r="L25" s="3"/>
      <c r="M25" s="3"/>
    </row>
    <row r="26" spans="1:13" s="9" customFormat="1" x14ac:dyDescent="0.35">
      <c r="A26" t="s">
        <v>99</v>
      </c>
      <c r="B26" s="10">
        <v>261655</v>
      </c>
      <c r="F26" s="10">
        <v>370983</v>
      </c>
      <c r="J26" s="11"/>
      <c r="K26" s="3"/>
      <c r="L26" s="3"/>
      <c r="M26" s="3"/>
    </row>
    <row r="27" spans="1:13" s="9" customFormat="1" x14ac:dyDescent="0.35">
      <c r="A27" t="s">
        <v>100</v>
      </c>
      <c r="B27" s="10">
        <v>529</v>
      </c>
      <c r="F27" s="10">
        <v>548</v>
      </c>
      <c r="J27" s="11"/>
      <c r="K27" s="3"/>
      <c r="L27" s="3"/>
      <c r="M27" s="3"/>
    </row>
    <row r="28" spans="1:13" s="9" customFormat="1" x14ac:dyDescent="0.35">
      <c r="B28" s="10"/>
      <c r="F28" s="10"/>
      <c r="J28" s="11"/>
      <c r="K28" s="3"/>
      <c r="L28" s="3"/>
      <c r="M28" s="3"/>
    </row>
    <row r="29" spans="1:13" s="4" customFormat="1" x14ac:dyDescent="0.35">
      <c r="A29" s="4" t="s">
        <v>102</v>
      </c>
      <c r="B29" s="7">
        <f>+SUM(B30:B32)</f>
        <v>315</v>
      </c>
      <c r="C29" s="7">
        <f t="shared" ref="C29:H29" si="5">+SUM(C30:C32)</f>
        <v>0</v>
      </c>
      <c r="D29" s="7">
        <f t="shared" si="5"/>
        <v>0</v>
      </c>
      <c r="E29" s="7">
        <f t="shared" si="5"/>
        <v>0</v>
      </c>
      <c r="F29" s="7">
        <f t="shared" si="5"/>
        <v>354</v>
      </c>
      <c r="G29" s="7">
        <f t="shared" si="5"/>
        <v>0</v>
      </c>
      <c r="H29" s="7">
        <f t="shared" si="5"/>
        <v>0</v>
      </c>
      <c r="J29" s="14"/>
      <c r="K29" s="5"/>
      <c r="L29" s="5"/>
      <c r="M29" s="5"/>
    </row>
    <row r="30" spans="1:13" s="9" customFormat="1" x14ac:dyDescent="0.35">
      <c r="A30" s="9" t="s">
        <v>101</v>
      </c>
      <c r="B30" s="10">
        <v>170</v>
      </c>
      <c r="F30" s="10">
        <v>199</v>
      </c>
      <c r="J30" s="11"/>
      <c r="K30" s="3"/>
      <c r="L30" s="3"/>
      <c r="M30" s="3"/>
    </row>
    <row r="31" spans="1:13" s="9" customFormat="1" x14ac:dyDescent="0.35">
      <c r="A31" s="9" t="s">
        <v>103</v>
      </c>
      <c r="B31" s="10">
        <v>82</v>
      </c>
      <c r="F31" s="10">
        <v>91</v>
      </c>
      <c r="J31" s="11"/>
      <c r="K31" s="3"/>
      <c r="L31" s="3"/>
      <c r="M31" s="3"/>
    </row>
    <row r="32" spans="1:13" s="9" customFormat="1" x14ac:dyDescent="0.35">
      <c r="A32" s="9" t="s">
        <v>104</v>
      </c>
      <c r="B32" s="10">
        <v>63</v>
      </c>
      <c r="F32" s="10">
        <v>64</v>
      </c>
      <c r="J32" s="11"/>
      <c r="K32" s="3"/>
      <c r="L32" s="3"/>
      <c r="M32" s="3"/>
    </row>
    <row r="34" spans="1:9" x14ac:dyDescent="0.35">
      <c r="A34" t="s">
        <v>13</v>
      </c>
      <c r="B34" s="6">
        <v>3881238</v>
      </c>
      <c r="C34" s="6"/>
      <c r="D34" s="6"/>
      <c r="E34" s="6"/>
      <c r="F34" s="6">
        <v>2718217</v>
      </c>
      <c r="G34" s="6"/>
      <c r="H34" s="6"/>
      <c r="I34" s="6"/>
    </row>
    <row r="35" spans="1:9" x14ac:dyDescent="0.35">
      <c r="A35" t="s">
        <v>14</v>
      </c>
      <c r="B35" s="6">
        <v>3733227</v>
      </c>
      <c r="C35" s="6"/>
      <c r="D35" s="6"/>
      <c r="E35" s="6"/>
      <c r="F35" s="6">
        <v>2589897</v>
      </c>
      <c r="G35" s="6"/>
      <c r="H35" s="6"/>
      <c r="I35" s="6"/>
    </row>
    <row r="36" spans="1:9" s="4" customFormat="1" x14ac:dyDescent="0.35">
      <c r="A36" s="4" t="s">
        <v>15</v>
      </c>
      <c r="B36" s="7">
        <f>B34-B35</f>
        <v>148011</v>
      </c>
      <c r="C36" s="7"/>
      <c r="D36" s="7"/>
      <c r="E36" s="7"/>
      <c r="F36" s="7">
        <f>F34-F35</f>
        <v>128320</v>
      </c>
      <c r="G36" s="7"/>
      <c r="H36" s="7"/>
      <c r="I36" s="7"/>
    </row>
    <row r="37" spans="1:9" x14ac:dyDescent="0.35">
      <c r="A37" t="s">
        <v>16</v>
      </c>
      <c r="B37" s="6">
        <v>117235</v>
      </c>
      <c r="C37" s="6"/>
      <c r="D37" s="6"/>
      <c r="E37" s="6"/>
      <c r="F37" s="6">
        <v>119358</v>
      </c>
      <c r="G37" s="6"/>
      <c r="H37" s="6"/>
      <c r="I37" s="6"/>
    </row>
    <row r="38" spans="1:9" x14ac:dyDescent="0.35">
      <c r="A38" t="s">
        <v>17</v>
      </c>
      <c r="B38" s="6">
        <v>87156</v>
      </c>
      <c r="C38" s="6"/>
      <c r="D38" s="6"/>
      <c r="E38" s="6"/>
      <c r="F38" s="6">
        <v>0</v>
      </c>
      <c r="G38" s="6"/>
      <c r="H38" s="6"/>
      <c r="I38" s="6"/>
    </row>
    <row r="39" spans="1:9" x14ac:dyDescent="0.35">
      <c r="A39" t="s">
        <v>18</v>
      </c>
      <c r="B39" s="6">
        <v>16625</v>
      </c>
      <c r="C39" s="6"/>
      <c r="D39" s="6"/>
      <c r="E39" s="6"/>
      <c r="F39" s="6">
        <v>6522</v>
      </c>
      <c r="G39" s="6"/>
      <c r="H39" s="6"/>
      <c r="I39" s="6"/>
    </row>
    <row r="40" spans="1:9" s="4" customFormat="1" x14ac:dyDescent="0.35">
      <c r="A40" s="4" t="s">
        <v>20</v>
      </c>
      <c r="B40" s="7">
        <f>SUM(B37:B39)</f>
        <v>221016</v>
      </c>
      <c r="C40" s="7">
        <f t="shared" ref="C40:F40" si="6">SUM(C37:C39)</f>
        <v>0</v>
      </c>
      <c r="D40" s="7">
        <f t="shared" si="6"/>
        <v>0</v>
      </c>
      <c r="E40" s="7">
        <f t="shared" si="6"/>
        <v>0</v>
      </c>
      <c r="F40" s="7">
        <f t="shared" si="6"/>
        <v>125880</v>
      </c>
      <c r="G40" s="7"/>
      <c r="H40" s="7"/>
      <c r="I40" s="7"/>
    </row>
    <row r="41" spans="1:9" x14ac:dyDescent="0.35">
      <c r="A41" t="s">
        <v>19</v>
      </c>
      <c r="B41" s="6">
        <v>8004</v>
      </c>
      <c r="C41" s="6"/>
      <c r="D41" s="6"/>
      <c r="E41" s="6"/>
      <c r="F41" s="6">
        <v>11528</v>
      </c>
      <c r="G41" s="6"/>
      <c r="H41" s="6"/>
      <c r="I41" s="6"/>
    </row>
    <row r="42" spans="1:9" s="4" customFormat="1" x14ac:dyDescent="0.35">
      <c r="A42" s="4" t="s">
        <v>21</v>
      </c>
      <c r="B42" s="7">
        <f>+B36-B40+B41</f>
        <v>-65001</v>
      </c>
      <c r="C42" s="7">
        <f t="shared" ref="C42:F42" si="7">+C36-C40+C41</f>
        <v>0</v>
      </c>
      <c r="D42" s="7">
        <f t="shared" si="7"/>
        <v>0</v>
      </c>
      <c r="E42" s="7">
        <f t="shared" si="7"/>
        <v>0</v>
      </c>
      <c r="F42" s="7">
        <f t="shared" si="7"/>
        <v>13968</v>
      </c>
      <c r="G42" s="7"/>
      <c r="H42" s="7"/>
      <c r="I42" s="7"/>
    </row>
    <row r="43" spans="1:9" x14ac:dyDescent="0.35">
      <c r="A43" t="s">
        <v>22</v>
      </c>
      <c r="B43" s="6">
        <v>-5884</v>
      </c>
      <c r="C43" s="6"/>
      <c r="D43" s="6"/>
      <c r="E43" s="6"/>
      <c r="F43" s="6">
        <v>1303</v>
      </c>
      <c r="G43" s="6"/>
      <c r="H43" s="6"/>
      <c r="I43" s="6"/>
    </row>
    <row r="44" spans="1:9" s="4" customFormat="1" x14ac:dyDescent="0.35">
      <c r="A44" s="4" t="s">
        <v>65</v>
      </c>
      <c r="B44" s="7">
        <f>B42-B43</f>
        <v>-59117</v>
      </c>
      <c r="C44" s="7">
        <f t="shared" ref="C44:F44" si="8">C42-C43</f>
        <v>0</v>
      </c>
      <c r="D44" s="7">
        <f t="shared" si="8"/>
        <v>0</v>
      </c>
      <c r="E44" s="7">
        <f t="shared" si="8"/>
        <v>0</v>
      </c>
      <c r="F44" s="7">
        <f t="shared" si="8"/>
        <v>12665</v>
      </c>
      <c r="G44" s="7"/>
      <c r="H44" s="7"/>
      <c r="I44" s="7"/>
    </row>
    <row r="45" spans="1:9" x14ac:dyDescent="0.35">
      <c r="A45" t="s">
        <v>23</v>
      </c>
      <c r="B45" s="6">
        <v>-44367</v>
      </c>
      <c r="C45" s="6"/>
      <c r="D45" s="6"/>
      <c r="E45" s="6"/>
      <c r="F45" s="6">
        <v>7084</v>
      </c>
      <c r="G45" s="6"/>
      <c r="H45" s="6"/>
      <c r="I45" s="6"/>
    </row>
    <row r="46" spans="1:9" s="4" customFormat="1" x14ac:dyDescent="0.35">
      <c r="A46" s="4" t="s">
        <v>24</v>
      </c>
      <c r="B46" s="7">
        <f>B44-B45</f>
        <v>-14750</v>
      </c>
      <c r="C46" s="7">
        <f t="shared" ref="C46:F46" si="9">C44-C45</f>
        <v>0</v>
      </c>
      <c r="D46" s="7">
        <f t="shared" si="9"/>
        <v>0</v>
      </c>
      <c r="E46" s="7">
        <f t="shared" si="9"/>
        <v>0</v>
      </c>
      <c r="F46" s="7">
        <f t="shared" si="9"/>
        <v>5581</v>
      </c>
      <c r="G46" s="7"/>
      <c r="H46" s="7"/>
      <c r="I46" s="7"/>
    </row>
    <row r="48" spans="1:9" x14ac:dyDescent="0.35">
      <c r="A48" t="s">
        <v>25</v>
      </c>
      <c r="B48" s="6">
        <v>33622</v>
      </c>
      <c r="C48" s="6"/>
      <c r="D48" s="6"/>
      <c r="E48" s="6"/>
      <c r="F48" s="6">
        <v>33932</v>
      </c>
    </row>
    <row r="49" spans="1:6" x14ac:dyDescent="0.35">
      <c r="A49" t="s">
        <v>26</v>
      </c>
      <c r="B49" s="6">
        <v>33622</v>
      </c>
      <c r="C49" s="6"/>
      <c r="D49" s="6"/>
      <c r="E49" s="6"/>
      <c r="F49" s="6">
        <v>34243</v>
      </c>
    </row>
    <row r="50" spans="1:6" s="4" customFormat="1" x14ac:dyDescent="0.35">
      <c r="A50" s="4" t="s">
        <v>27</v>
      </c>
      <c r="B50" s="8">
        <f>B46/B48</f>
        <v>-0.43870085063351377</v>
      </c>
      <c r="C50" s="8"/>
      <c r="D50" s="8"/>
      <c r="E50" s="8"/>
      <c r="F50" s="8">
        <f t="shared" ref="F50" si="10">F46/F48</f>
        <v>0.16447601084521984</v>
      </c>
    </row>
    <row r="51" spans="1:6" s="4" customFormat="1" x14ac:dyDescent="0.35">
      <c r="A51" s="4" t="s">
        <v>28</v>
      </c>
      <c r="B51" s="8">
        <f t="shared" ref="B51:F51" si="11">B47/B49</f>
        <v>0</v>
      </c>
      <c r="C51" s="8"/>
      <c r="D51" s="8"/>
      <c r="E51" s="8"/>
      <c r="F51" s="8">
        <f t="shared" si="11"/>
        <v>0</v>
      </c>
    </row>
    <row r="53" spans="1:6" s="4" customFormat="1" x14ac:dyDescent="0.35">
      <c r="A53" s="4" t="s">
        <v>66</v>
      </c>
      <c r="B53" s="7">
        <f>B44</f>
        <v>-59117</v>
      </c>
      <c r="C53" s="7">
        <f t="shared" ref="C53:F53" si="12">C44</f>
        <v>0</v>
      </c>
      <c r="D53" s="7">
        <f t="shared" si="12"/>
        <v>0</v>
      </c>
      <c r="E53" s="7">
        <f t="shared" si="12"/>
        <v>0</v>
      </c>
      <c r="F53" s="7">
        <f t="shared" si="12"/>
        <v>12665</v>
      </c>
    </row>
    <row r="54" spans="1:6" x14ac:dyDescent="0.35">
      <c r="A54" s="9" t="s">
        <v>64</v>
      </c>
      <c r="B54" s="6">
        <v>-59117</v>
      </c>
      <c r="C54" s="6"/>
      <c r="D54" s="6"/>
      <c r="E54" s="6"/>
      <c r="F54" s="6">
        <v>12665</v>
      </c>
    </row>
    <row r="55" spans="1:6" x14ac:dyDescent="0.35">
      <c r="A55" s="9" t="s">
        <v>68</v>
      </c>
      <c r="B55" s="6">
        <v>3220</v>
      </c>
      <c r="C55" s="6"/>
      <c r="D55" s="6"/>
      <c r="E55" s="6"/>
      <c r="F55" s="6">
        <v>30949</v>
      </c>
    </row>
    <row r="56" spans="1:6" x14ac:dyDescent="0.35">
      <c r="A56" s="9" t="s">
        <v>17</v>
      </c>
      <c r="B56" s="6">
        <v>87156</v>
      </c>
      <c r="C56" s="6"/>
      <c r="D56" s="6"/>
      <c r="E56" s="6"/>
      <c r="F56" s="6">
        <v>0</v>
      </c>
    </row>
    <row r="57" spans="1:6" x14ac:dyDescent="0.35">
      <c r="A57" s="9" t="s">
        <v>19</v>
      </c>
      <c r="B57" s="6">
        <v>-2230</v>
      </c>
      <c r="C57" s="6"/>
      <c r="D57" s="6"/>
      <c r="E57" s="6"/>
      <c r="F57" s="6">
        <v>4795</v>
      </c>
    </row>
    <row r="58" spans="1:6" x14ac:dyDescent="0.35">
      <c r="A58" s="9" t="s">
        <v>69</v>
      </c>
      <c r="B58" s="6">
        <v>125113</v>
      </c>
      <c r="C58" s="6"/>
      <c r="D58" s="6"/>
      <c r="E58" s="6"/>
      <c r="F58" s="6">
        <v>57725</v>
      </c>
    </row>
    <row r="59" spans="1:6" x14ac:dyDescent="0.35">
      <c r="A59" s="9" t="s">
        <v>70</v>
      </c>
      <c r="B59" s="6">
        <v>178010</v>
      </c>
      <c r="C59" s="6"/>
      <c r="D59" s="6"/>
      <c r="E59" s="6"/>
      <c r="F59" s="6">
        <v>169083</v>
      </c>
    </row>
    <row r="60" spans="1:6" x14ac:dyDescent="0.35">
      <c r="A60" s="9" t="s">
        <v>71</v>
      </c>
      <c r="B60" s="6">
        <v>83148</v>
      </c>
      <c r="C60" s="6"/>
      <c r="D60" s="6"/>
      <c r="E60" s="6"/>
      <c r="F60" s="6">
        <v>-28498</v>
      </c>
    </row>
    <row r="61" spans="1:6" x14ac:dyDescent="0.35">
      <c r="A61" s="9" t="s">
        <v>72</v>
      </c>
      <c r="B61" s="6">
        <v>-17543</v>
      </c>
      <c r="C61" s="6"/>
      <c r="D61" s="6"/>
      <c r="E61" s="6"/>
      <c r="F61" s="6">
        <v>1923</v>
      </c>
    </row>
    <row r="62" spans="1:6" x14ac:dyDescent="0.35">
      <c r="A62" s="9" t="s">
        <v>73</v>
      </c>
      <c r="B62" s="6">
        <v>-760292</v>
      </c>
      <c r="C62" s="6"/>
      <c r="D62" s="6"/>
      <c r="E62" s="6"/>
      <c r="F62" s="6">
        <v>-488269</v>
      </c>
    </row>
    <row r="63" spans="1:6" s="4" customFormat="1" x14ac:dyDescent="0.35">
      <c r="A63" s="4" t="s">
        <v>67</v>
      </c>
      <c r="B63" s="7">
        <f t="shared" ref="B63:E63" si="13">+SUM(B54:B62)</f>
        <v>-362535</v>
      </c>
      <c r="C63" s="7">
        <f t="shared" si="13"/>
        <v>0</v>
      </c>
      <c r="D63" s="7">
        <f t="shared" si="13"/>
        <v>0</v>
      </c>
      <c r="E63" s="7">
        <f t="shared" si="13"/>
        <v>0</v>
      </c>
      <c r="F63" s="7">
        <f>+SUM(F54:F62)</f>
        <v>-239627</v>
      </c>
    </row>
    <row r="65" spans="1:15" s="4" customFormat="1" x14ac:dyDescent="0.35">
      <c r="B65" s="4" t="str">
        <f>B2</f>
        <v>Q123</v>
      </c>
      <c r="C65" s="4" t="str">
        <f>C2</f>
        <v>Q223</v>
      </c>
      <c r="D65" s="4" t="str">
        <f>D2</f>
        <v>Q323</v>
      </c>
      <c r="E65" s="4" t="str">
        <f>E2</f>
        <v>Q423</v>
      </c>
      <c r="F65" s="4" t="str">
        <f>F2</f>
        <v>Q124</v>
      </c>
      <c r="G65" s="4" t="str">
        <f>G2</f>
        <v>Q224</v>
      </c>
      <c r="H65" s="4" t="str">
        <f>H2</f>
        <v>Q324</v>
      </c>
      <c r="I65" s="4" t="str">
        <f>I2</f>
        <v>Q424</v>
      </c>
      <c r="J65" s="4" t="str">
        <f>J2</f>
        <v>xxx</v>
      </c>
      <c r="K65" s="4">
        <f>K2</f>
        <v>2020</v>
      </c>
      <c r="L65" s="4">
        <f>L2</f>
        <v>2021</v>
      </c>
      <c r="M65" s="4">
        <f>M2</f>
        <v>2022</v>
      </c>
      <c r="N65" s="4">
        <f>N2</f>
        <v>2023</v>
      </c>
      <c r="O65" s="4">
        <f>O2</f>
        <v>2024</v>
      </c>
    </row>
    <row r="66" spans="1:15" s="4" customFormat="1" x14ac:dyDescent="0.35">
      <c r="A66" s="4" t="s">
        <v>30</v>
      </c>
    </row>
    <row r="67" spans="1:15" x14ac:dyDescent="0.35">
      <c r="A67" t="s">
        <v>29</v>
      </c>
      <c r="B67" s="6">
        <v>70853</v>
      </c>
      <c r="C67" s="6"/>
      <c r="D67" s="6"/>
      <c r="E67" s="6">
        <v>643854</v>
      </c>
      <c r="F67" s="6">
        <v>283902</v>
      </c>
      <c r="G67" s="6"/>
      <c r="H67" s="6"/>
      <c r="I67" s="6"/>
      <c r="J67" s="6"/>
      <c r="K67" s="6"/>
      <c r="L67" s="6"/>
      <c r="M67" s="6"/>
      <c r="N67" s="6"/>
      <c r="O67" s="6"/>
    </row>
    <row r="68" spans="1:15" x14ac:dyDescent="0.35">
      <c r="A68" t="s">
        <v>40</v>
      </c>
      <c r="B68" s="6">
        <v>1125071</v>
      </c>
      <c r="C68" s="6"/>
      <c r="D68" s="6"/>
      <c r="E68" s="6">
        <v>762549</v>
      </c>
      <c r="F68" s="6">
        <v>701706</v>
      </c>
      <c r="G68" s="6"/>
      <c r="H68" s="6"/>
      <c r="I68" s="6"/>
      <c r="J68" s="6"/>
      <c r="K68" s="6"/>
      <c r="L68" s="6"/>
      <c r="M68" s="6"/>
      <c r="N68" s="6"/>
      <c r="O68" s="6"/>
    </row>
    <row r="69" spans="1:15" x14ac:dyDescent="0.35">
      <c r="A69" t="s">
        <v>41</v>
      </c>
      <c r="B69" s="6">
        <v>1551101</v>
      </c>
      <c r="C69" s="6"/>
      <c r="D69" s="6"/>
      <c r="E69" s="6">
        <v>1166700</v>
      </c>
      <c r="F69" s="6">
        <v>994543</v>
      </c>
      <c r="G69" s="6"/>
      <c r="H69" s="6"/>
      <c r="I69" s="6"/>
      <c r="J69" s="6"/>
      <c r="K69" s="6"/>
      <c r="L69" s="6"/>
      <c r="M69" s="6"/>
      <c r="N69" s="6"/>
      <c r="O69" s="6"/>
    </row>
    <row r="70" spans="1:15" x14ac:dyDescent="0.35">
      <c r="A70" t="s">
        <v>51</v>
      </c>
      <c r="B70" s="6">
        <v>222036</v>
      </c>
      <c r="C70" s="6"/>
      <c r="D70" s="6"/>
      <c r="E70" s="6">
        <v>178083</v>
      </c>
      <c r="F70" s="6">
        <v>178623</v>
      </c>
      <c r="G70" s="6"/>
      <c r="H70" s="6"/>
      <c r="I70" s="6"/>
      <c r="J70" s="6"/>
      <c r="K70" s="6"/>
      <c r="L70" s="6"/>
      <c r="M70" s="6"/>
      <c r="N70" s="6"/>
      <c r="O70" s="6"/>
    </row>
    <row r="71" spans="1:15" x14ac:dyDescent="0.35">
      <c r="A71" t="s">
        <v>19</v>
      </c>
      <c r="B71" s="6">
        <v>81407</v>
      </c>
      <c r="C71" s="6"/>
      <c r="D71" s="6"/>
      <c r="E71" s="6">
        <v>55777</v>
      </c>
      <c r="F71" s="6">
        <v>55134</v>
      </c>
      <c r="G71" s="6"/>
      <c r="H71" s="6"/>
      <c r="I71" s="6"/>
      <c r="J71" s="6"/>
      <c r="K71" s="6"/>
      <c r="L71" s="6"/>
      <c r="M71" s="6"/>
      <c r="N71" s="6"/>
      <c r="O71" s="6"/>
    </row>
    <row r="72" spans="1:15" s="4" customFormat="1" x14ac:dyDescent="0.35">
      <c r="A72" s="4" t="s">
        <v>31</v>
      </c>
      <c r="B72" s="7">
        <f>+SUM(B67:B71)</f>
        <v>3050468</v>
      </c>
      <c r="C72" s="7">
        <f t="shared" ref="C72:O72" si="14">+SUM(C67:C71)</f>
        <v>0</v>
      </c>
      <c r="D72" s="7">
        <f t="shared" si="14"/>
        <v>0</v>
      </c>
      <c r="E72" s="7">
        <f t="shared" si="14"/>
        <v>2806963</v>
      </c>
      <c r="F72" s="7">
        <f t="shared" si="14"/>
        <v>2213908</v>
      </c>
      <c r="G72" s="7">
        <f t="shared" si="14"/>
        <v>0</v>
      </c>
      <c r="H72" s="7">
        <f t="shared" si="14"/>
        <v>0</v>
      </c>
      <c r="I72" s="7">
        <f t="shared" si="14"/>
        <v>0</v>
      </c>
      <c r="J72" s="7">
        <f t="shared" si="14"/>
        <v>0</v>
      </c>
      <c r="K72" s="7">
        <f t="shared" si="14"/>
        <v>0</v>
      </c>
      <c r="L72" s="7">
        <f t="shared" si="14"/>
        <v>0</v>
      </c>
      <c r="M72" s="7">
        <f t="shared" si="14"/>
        <v>0</v>
      </c>
      <c r="N72" s="7">
        <f t="shared" si="14"/>
        <v>0</v>
      </c>
      <c r="O72" s="7">
        <f t="shared" si="14"/>
        <v>0</v>
      </c>
    </row>
    <row r="73" spans="1:15" x14ac:dyDescent="0.35">
      <c r="A73" t="s">
        <v>42</v>
      </c>
      <c r="B73" s="6">
        <v>129342</v>
      </c>
      <c r="C73" s="6"/>
      <c r="D73" s="6"/>
      <c r="E73" s="6">
        <v>127856</v>
      </c>
      <c r="F73" s="6">
        <v>127856</v>
      </c>
      <c r="G73" s="6"/>
      <c r="H73" s="6"/>
      <c r="I73" s="6"/>
      <c r="J73" s="6"/>
      <c r="K73" s="6"/>
      <c r="L73" s="6"/>
      <c r="M73" s="6"/>
      <c r="N73" s="6"/>
      <c r="O73" s="6"/>
    </row>
    <row r="74" spans="1:15" x14ac:dyDescent="0.35">
      <c r="A74" t="s">
        <v>43</v>
      </c>
      <c r="B74" s="6">
        <v>95134</v>
      </c>
      <c r="C74" s="6"/>
      <c r="D74" s="6"/>
      <c r="E74" s="6">
        <v>85579</v>
      </c>
      <c r="F74" s="6">
        <v>80527</v>
      </c>
      <c r="G74" s="6"/>
      <c r="H74" s="6"/>
      <c r="I74" s="6"/>
      <c r="J74" s="6"/>
      <c r="K74" s="6"/>
      <c r="L74" s="6"/>
      <c r="M74" s="6"/>
      <c r="N74" s="6"/>
      <c r="O74" s="6"/>
    </row>
    <row r="75" spans="1:15" x14ac:dyDescent="0.35">
      <c r="A75" t="s">
        <v>44</v>
      </c>
      <c r="B75" s="6">
        <v>59209</v>
      </c>
      <c r="C75" s="6"/>
      <c r="D75" s="6"/>
      <c r="E75" s="6">
        <v>54234</v>
      </c>
      <c r="F75" s="6">
        <v>52541</v>
      </c>
      <c r="G75" s="6"/>
      <c r="H75" s="6"/>
      <c r="I75" s="6"/>
      <c r="J75" s="6"/>
      <c r="K75" s="6"/>
      <c r="L75" s="6"/>
      <c r="M75" s="6"/>
      <c r="N75" s="6"/>
      <c r="O75" s="6"/>
    </row>
    <row r="76" spans="1:15" x14ac:dyDescent="0.35">
      <c r="A76" t="s">
        <v>19</v>
      </c>
      <c r="B76" s="6">
        <v>89174</v>
      </c>
      <c r="C76" s="6"/>
      <c r="D76" s="6"/>
      <c r="E76" s="6">
        <v>87010</v>
      </c>
      <c r="F76" s="6">
        <v>97128</v>
      </c>
      <c r="G76" s="6"/>
      <c r="H76" s="6"/>
      <c r="I76" s="6"/>
      <c r="J76" s="6"/>
      <c r="K76" s="6"/>
      <c r="L76" s="6"/>
      <c r="M76" s="6"/>
      <c r="N76" s="6"/>
      <c r="O76" s="6"/>
    </row>
    <row r="77" spans="1:15" x14ac:dyDescent="0.35">
      <c r="A77" t="s">
        <v>45</v>
      </c>
      <c r="B77" s="6">
        <v>678717</v>
      </c>
      <c r="C77" s="6"/>
      <c r="D77" s="6"/>
      <c r="E77" s="6">
        <v>693365</v>
      </c>
      <c r="F77" s="6">
        <v>689113</v>
      </c>
      <c r="G77" s="6"/>
      <c r="H77" s="6"/>
      <c r="I77" s="6"/>
      <c r="J77" s="6"/>
      <c r="K77" s="6"/>
      <c r="L77" s="6"/>
      <c r="M77" s="6"/>
      <c r="N77" s="6"/>
      <c r="O77" s="6"/>
    </row>
    <row r="78" spans="1:15" s="4" customFormat="1" x14ac:dyDescent="0.35">
      <c r="A78" s="4" t="s">
        <v>32</v>
      </c>
      <c r="B78" s="7">
        <f>+SUM(B73:B77)</f>
        <v>1051576</v>
      </c>
      <c r="C78" s="7">
        <f t="shared" ref="C78:O78" si="15">+SUM(C73:C77)</f>
        <v>0</v>
      </c>
      <c r="D78" s="7">
        <f t="shared" si="15"/>
        <v>0</v>
      </c>
      <c r="E78" s="7">
        <f t="shared" si="15"/>
        <v>1048044</v>
      </c>
      <c r="F78" s="7">
        <f t="shared" si="15"/>
        <v>1047165</v>
      </c>
      <c r="G78" s="7">
        <f t="shared" si="15"/>
        <v>0</v>
      </c>
      <c r="H78" s="7">
        <f t="shared" si="15"/>
        <v>0</v>
      </c>
      <c r="I78" s="7">
        <f t="shared" si="15"/>
        <v>0</v>
      </c>
      <c r="J78" s="7">
        <f t="shared" si="15"/>
        <v>0</v>
      </c>
      <c r="K78" s="7">
        <f t="shared" si="15"/>
        <v>0</v>
      </c>
      <c r="L78" s="7">
        <f t="shared" si="15"/>
        <v>0</v>
      </c>
      <c r="M78" s="7">
        <f t="shared" si="15"/>
        <v>0</v>
      </c>
      <c r="N78" s="7">
        <f t="shared" si="15"/>
        <v>0</v>
      </c>
      <c r="O78" s="7">
        <f t="shared" si="15"/>
        <v>0</v>
      </c>
    </row>
    <row r="79" spans="1:15" s="4" customFormat="1" x14ac:dyDescent="0.35">
      <c r="A79" s="4" t="s">
        <v>46</v>
      </c>
      <c r="B79" s="7">
        <f>B78+B72</f>
        <v>4102044</v>
      </c>
      <c r="C79" s="7">
        <f t="shared" ref="C79:O79" si="16">C78+C72</f>
        <v>0</v>
      </c>
      <c r="D79" s="7">
        <f t="shared" si="16"/>
        <v>0</v>
      </c>
      <c r="E79" s="7">
        <f t="shared" si="16"/>
        <v>3855007</v>
      </c>
      <c r="F79" s="7">
        <f t="shared" si="16"/>
        <v>3261073</v>
      </c>
      <c r="G79" s="7">
        <f t="shared" si="16"/>
        <v>0</v>
      </c>
      <c r="H79" s="7">
        <f t="shared" si="16"/>
        <v>0</v>
      </c>
      <c r="I79" s="7">
        <f t="shared" si="16"/>
        <v>0</v>
      </c>
      <c r="J79" s="7">
        <f t="shared" si="16"/>
        <v>0</v>
      </c>
      <c r="K79" s="7">
        <f t="shared" si="16"/>
        <v>0</v>
      </c>
      <c r="L79" s="7">
        <f t="shared" si="16"/>
        <v>0</v>
      </c>
      <c r="M79" s="7">
        <f t="shared" si="16"/>
        <v>0</v>
      </c>
      <c r="N79" s="7">
        <f t="shared" si="16"/>
        <v>0</v>
      </c>
      <c r="O79" s="7">
        <f t="shared" si="16"/>
        <v>0</v>
      </c>
    </row>
    <row r="80" spans="1:15" s="4" customFormat="1" x14ac:dyDescent="0.35">
      <c r="A80" s="4" t="s">
        <v>34</v>
      </c>
      <c r="B80" s="7"/>
      <c r="C80" s="7"/>
      <c r="D80" s="7"/>
      <c r="E80" s="7"/>
      <c r="F80" s="7"/>
      <c r="G80" s="7"/>
      <c r="H80" s="7"/>
      <c r="I80" s="7"/>
      <c r="J80" s="7"/>
      <c r="K80" s="7"/>
      <c r="L80" s="7"/>
      <c r="M80" s="7"/>
      <c r="N80" s="7"/>
      <c r="O80" s="7"/>
    </row>
    <row r="81" spans="1:15" x14ac:dyDescent="0.35">
      <c r="A81" t="s">
        <v>47</v>
      </c>
      <c r="B81" s="6">
        <v>638210</v>
      </c>
      <c r="E81" s="6">
        <v>43106</v>
      </c>
      <c r="F81" s="6">
        <v>10148</v>
      </c>
    </row>
    <row r="82" spans="1:15" x14ac:dyDescent="0.35">
      <c r="A82" t="s">
        <v>48</v>
      </c>
      <c r="B82" s="6">
        <v>768872</v>
      </c>
      <c r="E82" s="6">
        <v>1055473</v>
      </c>
      <c r="F82" s="6">
        <v>625836</v>
      </c>
    </row>
    <row r="83" spans="1:15" x14ac:dyDescent="0.35">
      <c r="A83" t="s">
        <v>49</v>
      </c>
      <c r="B83" s="6">
        <v>309546</v>
      </c>
      <c r="E83" s="6">
        <v>187054</v>
      </c>
      <c r="F83" s="6">
        <v>174651</v>
      </c>
    </row>
    <row r="84" spans="1:15" x14ac:dyDescent="0.35">
      <c r="A84" t="s">
        <v>50</v>
      </c>
      <c r="B84" s="6">
        <v>107983</v>
      </c>
      <c r="E84" s="6">
        <v>90849</v>
      </c>
      <c r="F84" s="6">
        <v>67079</v>
      </c>
    </row>
    <row r="85" spans="1:15" x14ac:dyDescent="0.35">
      <c r="A85" t="s">
        <v>52</v>
      </c>
      <c r="B85" s="6">
        <v>85567</v>
      </c>
      <c r="E85" s="6">
        <v>27561</v>
      </c>
      <c r="F85" s="6">
        <v>27617</v>
      </c>
    </row>
    <row r="86" spans="1:15" x14ac:dyDescent="0.35">
      <c r="A86" t="s">
        <v>53</v>
      </c>
      <c r="B86" s="6">
        <v>202133</v>
      </c>
      <c r="E86" s="6">
        <v>232288</v>
      </c>
      <c r="F86" s="6">
        <v>177953</v>
      </c>
    </row>
    <row r="87" spans="1:15" s="4" customFormat="1" x14ac:dyDescent="0.35">
      <c r="A87" s="4" t="s">
        <v>33</v>
      </c>
      <c r="B87" s="7">
        <f>+SUM(B81:B86)</f>
        <v>2112311</v>
      </c>
      <c r="C87" s="7">
        <f t="shared" ref="C87:O87" si="17">+SUM(C81:C86)</f>
        <v>0</v>
      </c>
      <c r="D87" s="7">
        <f t="shared" si="17"/>
        <v>0</v>
      </c>
      <c r="E87" s="7">
        <f t="shared" si="17"/>
        <v>1636331</v>
      </c>
      <c r="F87" s="7">
        <f t="shared" si="17"/>
        <v>1083284</v>
      </c>
      <c r="G87" s="7">
        <f t="shared" si="17"/>
        <v>0</v>
      </c>
      <c r="H87" s="7">
        <f t="shared" si="17"/>
        <v>0</v>
      </c>
      <c r="I87" s="7">
        <f t="shared" si="17"/>
        <v>0</v>
      </c>
      <c r="J87" s="7">
        <f t="shared" si="17"/>
        <v>0</v>
      </c>
      <c r="K87" s="7">
        <f t="shared" si="17"/>
        <v>0</v>
      </c>
      <c r="L87" s="7">
        <f t="shared" si="17"/>
        <v>0</v>
      </c>
      <c r="M87" s="7">
        <f t="shared" si="17"/>
        <v>0</v>
      </c>
      <c r="N87" s="7">
        <f t="shared" si="17"/>
        <v>0</v>
      </c>
      <c r="O87" s="7">
        <f t="shared" si="17"/>
        <v>0</v>
      </c>
    </row>
    <row r="88" spans="1:15" x14ac:dyDescent="0.35">
      <c r="A88" t="s">
        <v>54</v>
      </c>
      <c r="B88" s="6">
        <v>35727</v>
      </c>
      <c r="E88" s="6">
        <v>31659</v>
      </c>
      <c r="F88" s="6">
        <v>31223</v>
      </c>
    </row>
    <row r="89" spans="1:15" x14ac:dyDescent="0.35">
      <c r="A89" t="s">
        <v>55</v>
      </c>
      <c r="B89" s="6">
        <v>486892</v>
      </c>
      <c r="E89" s="6">
        <v>562960</v>
      </c>
      <c r="F89" s="6">
        <v>556174</v>
      </c>
    </row>
    <row r="90" spans="1:15" x14ac:dyDescent="0.35">
      <c r="A90" t="s">
        <v>56</v>
      </c>
      <c r="B90" s="6">
        <v>54391</v>
      </c>
      <c r="E90" s="6">
        <v>58581</v>
      </c>
      <c r="F90" s="6">
        <v>59149</v>
      </c>
    </row>
    <row r="91" spans="1:15" x14ac:dyDescent="0.35">
      <c r="A91" t="s">
        <v>57</v>
      </c>
      <c r="B91" s="6">
        <v>66311</v>
      </c>
      <c r="E91" s="6">
        <v>49089</v>
      </c>
      <c r="F91" s="6">
        <v>55593</v>
      </c>
    </row>
    <row r="92" spans="1:15" s="4" customFormat="1" x14ac:dyDescent="0.35">
      <c r="A92" s="4" t="s">
        <v>35</v>
      </c>
      <c r="B92" s="7">
        <f>+SUM(B88:B91)</f>
        <v>643321</v>
      </c>
      <c r="C92" s="7">
        <f t="shared" ref="C92:O92" si="18">+SUM(C88:C91)</f>
        <v>0</v>
      </c>
      <c r="D92" s="7">
        <f t="shared" si="18"/>
        <v>0</v>
      </c>
      <c r="E92" s="7">
        <f t="shared" si="18"/>
        <v>702289</v>
      </c>
      <c r="F92" s="7">
        <f t="shared" si="18"/>
        <v>702139</v>
      </c>
      <c r="G92" s="7">
        <f t="shared" si="18"/>
        <v>0</v>
      </c>
      <c r="H92" s="7">
        <f t="shared" si="18"/>
        <v>0</v>
      </c>
      <c r="I92" s="7">
        <f t="shared" si="18"/>
        <v>0</v>
      </c>
      <c r="J92" s="7">
        <f t="shared" si="18"/>
        <v>0</v>
      </c>
      <c r="K92" s="7">
        <f t="shared" si="18"/>
        <v>0</v>
      </c>
      <c r="L92" s="7">
        <f t="shared" si="18"/>
        <v>0</v>
      </c>
      <c r="M92" s="7">
        <f t="shared" si="18"/>
        <v>0</v>
      </c>
      <c r="N92" s="7">
        <f t="shared" si="18"/>
        <v>0</v>
      </c>
      <c r="O92" s="7">
        <f t="shared" si="18"/>
        <v>0</v>
      </c>
    </row>
    <row r="93" spans="1:15" s="4" customFormat="1" x14ac:dyDescent="0.35">
      <c r="A93" s="4" t="s">
        <v>36</v>
      </c>
      <c r="B93" s="7">
        <f>+B92+B87</f>
        <v>2755632</v>
      </c>
      <c r="C93" s="7">
        <f t="shared" ref="C93:O93" si="19">+C92+C87</f>
        <v>0</v>
      </c>
      <c r="D93" s="7">
        <f t="shared" si="19"/>
        <v>0</v>
      </c>
      <c r="E93" s="7">
        <f t="shared" si="19"/>
        <v>2338620</v>
      </c>
      <c r="F93" s="7">
        <f t="shared" si="19"/>
        <v>1785423</v>
      </c>
      <c r="G93" s="7">
        <f t="shared" si="19"/>
        <v>0</v>
      </c>
      <c r="H93" s="7">
        <f t="shared" si="19"/>
        <v>0</v>
      </c>
      <c r="I93" s="7">
        <f t="shared" si="19"/>
        <v>0</v>
      </c>
      <c r="J93" s="7">
        <f t="shared" si="19"/>
        <v>0</v>
      </c>
      <c r="K93" s="7">
        <f t="shared" si="19"/>
        <v>0</v>
      </c>
      <c r="L93" s="7">
        <f t="shared" si="19"/>
        <v>0</v>
      </c>
      <c r="M93" s="7">
        <f t="shared" si="19"/>
        <v>0</v>
      </c>
      <c r="N93" s="7">
        <f t="shared" si="19"/>
        <v>0</v>
      </c>
      <c r="O93" s="7">
        <f t="shared" si="19"/>
        <v>0</v>
      </c>
    </row>
    <row r="95" spans="1:15" x14ac:dyDescent="0.35">
      <c r="A95" t="s">
        <v>58</v>
      </c>
      <c r="B95" s="6">
        <v>142</v>
      </c>
      <c r="C95" s="6"/>
      <c r="D95" s="6"/>
      <c r="E95" s="6">
        <v>142</v>
      </c>
      <c r="F95">
        <v>142</v>
      </c>
      <c r="G95" s="6"/>
      <c r="H95" s="6"/>
      <c r="I95" s="6"/>
      <c r="J95" s="6"/>
      <c r="K95" s="6"/>
      <c r="L95" s="6"/>
      <c r="M95" s="6"/>
      <c r="N95" s="6"/>
      <c r="O95" s="6"/>
    </row>
    <row r="96" spans="1:15" x14ac:dyDescent="0.35">
      <c r="A96" t="s">
        <v>59</v>
      </c>
      <c r="B96" s="6">
        <v>377768</v>
      </c>
      <c r="C96" s="6"/>
      <c r="D96" s="6"/>
      <c r="E96" s="6">
        <v>387210</v>
      </c>
      <c r="F96" s="6">
        <v>375155</v>
      </c>
      <c r="G96" s="6"/>
      <c r="H96" s="6"/>
      <c r="I96" s="6"/>
      <c r="J96" s="6"/>
      <c r="K96" s="6"/>
      <c r="L96" s="6"/>
      <c r="M96" s="6"/>
      <c r="N96" s="6"/>
      <c r="O96" s="6"/>
    </row>
    <row r="97" spans="1:15" x14ac:dyDescent="0.35">
      <c r="A97" t="s">
        <v>60</v>
      </c>
      <c r="B97" s="6">
        <v>-11066</v>
      </c>
      <c r="C97" s="6"/>
      <c r="D97" s="6"/>
      <c r="E97" s="6">
        <v>-10261</v>
      </c>
      <c r="F97" s="6">
        <v>-631</v>
      </c>
      <c r="G97" s="6"/>
      <c r="H97" s="6"/>
      <c r="I97" s="6"/>
      <c r="J97" s="6"/>
      <c r="K97" s="6"/>
      <c r="L97" s="6"/>
      <c r="M97" s="6"/>
      <c r="N97" s="6"/>
      <c r="O97" s="6"/>
    </row>
    <row r="98" spans="1:15" x14ac:dyDescent="0.35">
      <c r="A98" t="s">
        <v>63</v>
      </c>
      <c r="B98" s="6">
        <v>16267</v>
      </c>
      <c r="C98" s="6"/>
      <c r="D98" s="6"/>
      <c r="E98" s="6">
        <v>22865</v>
      </c>
      <c r="F98" s="6">
        <v>23411</v>
      </c>
      <c r="G98" s="6"/>
      <c r="H98" s="6"/>
      <c r="I98" s="6"/>
      <c r="J98" s="6"/>
      <c r="K98" s="6"/>
      <c r="L98" s="6"/>
      <c r="M98" s="6"/>
      <c r="N98" s="6"/>
      <c r="O98" s="6"/>
    </row>
    <row r="99" spans="1:15" x14ac:dyDescent="0.35">
      <c r="A99" t="s">
        <v>61</v>
      </c>
      <c r="B99" s="6">
        <v>786420</v>
      </c>
      <c r="C99" s="6"/>
      <c r="D99" s="6"/>
      <c r="E99" s="6">
        <v>882943</v>
      </c>
      <c r="F99" s="6">
        <v>881911</v>
      </c>
      <c r="G99" s="6"/>
      <c r="H99" s="6"/>
      <c r="I99" s="6"/>
      <c r="J99" s="6"/>
      <c r="K99" s="6"/>
      <c r="L99" s="6"/>
      <c r="M99" s="6"/>
      <c r="N99" s="6"/>
      <c r="O99" s="6"/>
    </row>
    <row r="100" spans="1:15" s="4" customFormat="1" x14ac:dyDescent="0.35">
      <c r="A100" s="4" t="s">
        <v>37</v>
      </c>
      <c r="B100" s="7">
        <f>+SUM(B95:B99)</f>
        <v>1169531</v>
      </c>
      <c r="C100" s="7">
        <f t="shared" ref="C100:O100" si="20">+SUM(C95:C99)</f>
        <v>0</v>
      </c>
      <c r="D100" s="7">
        <f t="shared" si="20"/>
        <v>0</v>
      </c>
      <c r="E100" s="7">
        <f t="shared" si="20"/>
        <v>1282899</v>
      </c>
      <c r="F100" s="7">
        <f>+SUM(F95:F99)</f>
        <v>1279988</v>
      </c>
      <c r="G100" s="7">
        <f t="shared" si="20"/>
        <v>0</v>
      </c>
      <c r="H100" s="7">
        <f t="shared" si="20"/>
        <v>0</v>
      </c>
      <c r="I100" s="7">
        <f t="shared" si="20"/>
        <v>0</v>
      </c>
      <c r="J100" s="7">
        <f t="shared" si="20"/>
        <v>0</v>
      </c>
      <c r="K100" s="7">
        <f t="shared" si="20"/>
        <v>0</v>
      </c>
      <c r="L100" s="7">
        <f t="shared" si="20"/>
        <v>0</v>
      </c>
      <c r="M100" s="7">
        <f t="shared" si="20"/>
        <v>0</v>
      </c>
      <c r="N100" s="7">
        <f t="shared" si="20"/>
        <v>0</v>
      </c>
      <c r="O100" s="7">
        <f t="shared" si="20"/>
        <v>0</v>
      </c>
    </row>
    <row r="101" spans="1:15" x14ac:dyDescent="0.35">
      <c r="A101" t="s">
        <v>62</v>
      </c>
      <c r="B101" s="6">
        <v>176821</v>
      </c>
      <c r="C101" s="6"/>
      <c r="D101" s="6"/>
      <c r="E101" s="6">
        <v>233488</v>
      </c>
      <c r="F101" s="6">
        <v>195662</v>
      </c>
      <c r="G101" s="6"/>
      <c r="H101" s="6"/>
      <c r="I101" s="6"/>
      <c r="J101" s="6"/>
      <c r="K101" s="6"/>
      <c r="L101" s="6"/>
      <c r="M101" s="6"/>
      <c r="N101" s="6"/>
      <c r="O101" s="6"/>
    </row>
    <row r="102" spans="1:15" s="4" customFormat="1" x14ac:dyDescent="0.35">
      <c r="A102" s="4" t="s">
        <v>38</v>
      </c>
      <c r="B102" s="7">
        <f>+B100+B101</f>
        <v>1346352</v>
      </c>
      <c r="C102" s="7">
        <f>+C100+C101</f>
        <v>0</v>
      </c>
      <c r="D102" s="7">
        <f t="shared" ref="D102:O102" si="21">+D100+D101</f>
        <v>0</v>
      </c>
      <c r="E102" s="7">
        <f t="shared" si="21"/>
        <v>1516387</v>
      </c>
      <c r="F102" s="7">
        <f t="shared" si="21"/>
        <v>1475650</v>
      </c>
      <c r="G102" s="7">
        <f t="shared" si="21"/>
        <v>0</v>
      </c>
      <c r="H102" s="7">
        <f t="shared" si="21"/>
        <v>0</v>
      </c>
      <c r="I102" s="7">
        <f t="shared" si="21"/>
        <v>0</v>
      </c>
      <c r="J102" s="7">
        <f t="shared" si="21"/>
        <v>0</v>
      </c>
      <c r="K102" s="7">
        <f t="shared" si="21"/>
        <v>0</v>
      </c>
      <c r="L102" s="7">
        <f t="shared" si="21"/>
        <v>0</v>
      </c>
      <c r="M102" s="7">
        <f t="shared" si="21"/>
        <v>0</v>
      </c>
      <c r="N102" s="7">
        <f t="shared" si="21"/>
        <v>0</v>
      </c>
      <c r="O102" s="7">
        <f t="shared" si="21"/>
        <v>0</v>
      </c>
    </row>
    <row r="103" spans="1:15" s="4" customFormat="1" x14ac:dyDescent="0.35">
      <c r="A103" s="4" t="s">
        <v>39</v>
      </c>
      <c r="B103" s="7">
        <f>+B102+B93</f>
        <v>4101984</v>
      </c>
      <c r="C103" s="7">
        <f t="shared" ref="C103:O103" si="22">+C102+C93</f>
        <v>0</v>
      </c>
      <c r="D103" s="7">
        <f t="shared" si="22"/>
        <v>0</v>
      </c>
      <c r="E103" s="7">
        <f t="shared" si="22"/>
        <v>3855007</v>
      </c>
      <c r="F103" s="7">
        <f t="shared" si="22"/>
        <v>3261073</v>
      </c>
      <c r="G103" s="7">
        <f t="shared" si="22"/>
        <v>0</v>
      </c>
      <c r="H103" s="7">
        <f t="shared" si="22"/>
        <v>0</v>
      </c>
      <c r="I103" s="7">
        <f t="shared" si="22"/>
        <v>0</v>
      </c>
      <c r="J103" s="7">
        <f t="shared" si="22"/>
        <v>0</v>
      </c>
      <c r="K103" s="7">
        <f t="shared" si="22"/>
        <v>0</v>
      </c>
      <c r="L103" s="7">
        <f t="shared" si="22"/>
        <v>0</v>
      </c>
      <c r="M103" s="7">
        <f t="shared" si="22"/>
        <v>0</v>
      </c>
      <c r="N103" s="7">
        <f t="shared" si="22"/>
        <v>0</v>
      </c>
      <c r="O103" s="7">
        <f t="shared" si="22"/>
        <v>0</v>
      </c>
    </row>
    <row r="104" spans="1:15" s="4" customFormat="1" x14ac:dyDescent="0.35">
      <c r="B104" s="7"/>
      <c r="C104" s="7"/>
      <c r="D104" s="7"/>
      <c r="E104" s="7"/>
      <c r="F104" s="7"/>
      <c r="G104" s="7"/>
      <c r="H104" s="7"/>
      <c r="I104" s="7"/>
      <c r="J104" s="7"/>
      <c r="K104" s="7"/>
      <c r="L104" s="7"/>
      <c r="M104" s="7"/>
      <c r="N104" s="7"/>
      <c r="O104" s="7"/>
    </row>
    <row r="105" spans="1:15" s="4" customFormat="1" x14ac:dyDescent="0.35">
      <c r="B105" s="4" t="str">
        <f>B65</f>
        <v>Q123</v>
      </c>
      <c r="C105" s="4" t="str">
        <f t="shared" ref="C105:O105" si="23">C65</f>
        <v>Q223</v>
      </c>
      <c r="D105" s="4" t="str">
        <f t="shared" si="23"/>
        <v>Q323</v>
      </c>
      <c r="E105" s="4" t="str">
        <f t="shared" si="23"/>
        <v>Q423</v>
      </c>
      <c r="F105" s="4" t="str">
        <f t="shared" si="23"/>
        <v>Q124</v>
      </c>
      <c r="G105" s="4" t="str">
        <f t="shared" si="23"/>
        <v>Q224</v>
      </c>
      <c r="H105" s="4" t="str">
        <f t="shared" si="23"/>
        <v>Q324</v>
      </c>
      <c r="I105" s="4" t="str">
        <f t="shared" si="23"/>
        <v>Q424</v>
      </c>
      <c r="J105" s="4" t="str">
        <f t="shared" si="23"/>
        <v>xxx</v>
      </c>
      <c r="K105" s="4">
        <f t="shared" si="23"/>
        <v>2020</v>
      </c>
      <c r="L105" s="4">
        <f t="shared" si="23"/>
        <v>2021</v>
      </c>
      <c r="M105" s="4">
        <f t="shared" si="23"/>
        <v>2022</v>
      </c>
      <c r="N105" s="4">
        <f t="shared" si="23"/>
        <v>2023</v>
      </c>
      <c r="O105" s="4">
        <f t="shared" si="23"/>
        <v>2024</v>
      </c>
    </row>
    <row r="106" spans="1:15" x14ac:dyDescent="0.35">
      <c r="A106" s="4" t="s">
        <v>41</v>
      </c>
    </row>
    <row r="107" spans="1:15" s="9" customFormat="1" x14ac:dyDescent="0.35">
      <c r="A107" s="9" t="s">
        <v>74</v>
      </c>
      <c r="B107" s="10">
        <v>1112155</v>
      </c>
      <c r="C107" s="10"/>
      <c r="D107" s="10"/>
      <c r="E107" s="10">
        <v>886725</v>
      </c>
      <c r="F107" s="10">
        <v>669373</v>
      </c>
    </row>
    <row r="108" spans="1:15" s="9" customFormat="1" x14ac:dyDescent="0.35">
      <c r="A108" s="9" t="s">
        <v>75</v>
      </c>
      <c r="B108" s="10">
        <v>17641</v>
      </c>
      <c r="C108" s="10"/>
      <c r="D108" s="10"/>
      <c r="E108" s="10">
        <v>21705</v>
      </c>
      <c r="F108" s="10">
        <v>14454</v>
      </c>
    </row>
    <row r="109" spans="1:15" s="9" customFormat="1" x14ac:dyDescent="0.35">
      <c r="A109" s="9" t="s">
        <v>76</v>
      </c>
      <c r="B109" s="10">
        <v>147275</v>
      </c>
      <c r="C109" s="10"/>
      <c r="D109" s="10"/>
      <c r="E109" s="10">
        <v>104349</v>
      </c>
      <c r="F109" s="10">
        <v>104878</v>
      </c>
    </row>
    <row r="110" spans="1:15" s="9" customFormat="1" x14ac:dyDescent="0.35">
      <c r="A110" s="9" t="s">
        <v>77</v>
      </c>
      <c r="B110" s="10">
        <v>274030</v>
      </c>
      <c r="C110" s="10"/>
      <c r="D110" s="10"/>
      <c r="E110" s="10">
        <v>153921</v>
      </c>
      <c r="F110" s="10">
        <v>205838</v>
      </c>
    </row>
    <row r="111" spans="1:15" s="4" customFormat="1" x14ac:dyDescent="0.35">
      <c r="A111" s="4" t="s">
        <v>78</v>
      </c>
      <c r="B111" s="7">
        <f>+SUM(B107:B110)</f>
        <v>1551101</v>
      </c>
      <c r="C111" s="7">
        <f t="shared" ref="C111:H111" si="24">+SUM(C107:C110)</f>
        <v>0</v>
      </c>
      <c r="D111" s="7">
        <f t="shared" si="24"/>
        <v>0</v>
      </c>
      <c r="E111" s="7">
        <f t="shared" si="24"/>
        <v>1166700</v>
      </c>
      <c r="F111" s="7">
        <f t="shared" si="24"/>
        <v>994543</v>
      </c>
      <c r="G111" s="4">
        <f t="shared" si="24"/>
        <v>0</v>
      </c>
      <c r="H111" s="4">
        <f t="shared" si="24"/>
        <v>0</v>
      </c>
    </row>
    <row r="113" spans="1:8" s="4" customFormat="1" x14ac:dyDescent="0.35">
      <c r="A113" s="4" t="s">
        <v>45</v>
      </c>
    </row>
    <row r="114" spans="1:8" x14ac:dyDescent="0.35">
      <c r="A114" t="s">
        <v>79</v>
      </c>
      <c r="B114" s="6">
        <v>38000</v>
      </c>
      <c r="C114" s="6"/>
      <c r="D114" s="6"/>
      <c r="E114" s="6">
        <v>30912</v>
      </c>
      <c r="F114" s="6">
        <v>30626</v>
      </c>
      <c r="G114" s="6"/>
      <c r="H114" s="6"/>
    </row>
    <row r="115" spans="1:8" s="9" customFormat="1" x14ac:dyDescent="0.35">
      <c r="A115" s="9" t="s">
        <v>80</v>
      </c>
      <c r="B115" s="10">
        <v>91503</v>
      </c>
      <c r="C115" s="10"/>
      <c r="D115" s="10"/>
      <c r="E115" s="10">
        <v>82438</v>
      </c>
      <c r="F115" s="10">
        <v>82541</v>
      </c>
      <c r="G115" s="10"/>
      <c r="H115" s="10"/>
    </row>
    <row r="116" spans="1:8" s="9" customFormat="1" x14ac:dyDescent="0.35">
      <c r="A116" s="9" t="s">
        <v>81</v>
      </c>
      <c r="B116" s="10">
        <v>362451</v>
      </c>
      <c r="C116" s="10"/>
      <c r="D116" s="10"/>
      <c r="E116" s="10">
        <v>365744</v>
      </c>
      <c r="F116" s="10">
        <v>366790</v>
      </c>
      <c r="G116" s="10"/>
      <c r="H116" s="10"/>
    </row>
    <row r="117" spans="1:8" s="9" customFormat="1" x14ac:dyDescent="0.35">
      <c r="A117" s="9" t="s">
        <v>82</v>
      </c>
      <c r="B117" s="10">
        <v>917269</v>
      </c>
      <c r="C117" s="10"/>
      <c r="D117" s="10"/>
      <c r="E117" s="10">
        <v>951544</v>
      </c>
      <c r="F117" s="10">
        <v>959920</v>
      </c>
      <c r="G117" s="10"/>
      <c r="H117" s="10"/>
    </row>
    <row r="118" spans="1:8" s="9" customFormat="1" x14ac:dyDescent="0.35">
      <c r="A118" s="9" t="s">
        <v>83</v>
      </c>
      <c r="B118" s="10">
        <v>48158</v>
      </c>
      <c r="C118" s="10"/>
      <c r="D118" s="10"/>
      <c r="E118" s="10">
        <v>36541</v>
      </c>
      <c r="F118" s="10">
        <v>45327</v>
      </c>
      <c r="G118" s="10"/>
      <c r="H118" s="10"/>
    </row>
    <row r="119" spans="1:8" s="9" customFormat="1" x14ac:dyDescent="0.35">
      <c r="A119" s="9" t="s">
        <v>84</v>
      </c>
      <c r="B119" s="10">
        <v>778664</v>
      </c>
      <c r="C119" s="10"/>
      <c r="D119" s="10"/>
      <c r="E119" s="10">
        <v>773814</v>
      </c>
      <c r="F119" s="10">
        <v>796091</v>
      </c>
      <c r="G119" s="10"/>
      <c r="H119" s="10"/>
    </row>
    <row r="120" spans="1:8" s="4" customFormat="1" x14ac:dyDescent="0.35">
      <c r="A120" s="4" t="s">
        <v>78</v>
      </c>
      <c r="B120" s="7">
        <f>+SUM(B114:B118)-B119</f>
        <v>678717</v>
      </c>
      <c r="C120" s="7">
        <f t="shared" ref="C120:H120" si="25">+SUM(C114:C118)-C119</f>
        <v>0</v>
      </c>
      <c r="D120" s="7">
        <f t="shared" si="25"/>
        <v>0</v>
      </c>
      <c r="E120" s="7">
        <f t="shared" si="25"/>
        <v>693365</v>
      </c>
      <c r="F120" s="7">
        <f t="shared" si="25"/>
        <v>689113</v>
      </c>
      <c r="G120" s="7">
        <f t="shared" si="25"/>
        <v>0</v>
      </c>
      <c r="H120" s="7">
        <f t="shared" si="25"/>
        <v>0</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corey</dc:creator>
  <cp:lastModifiedBy>Corey Christner</cp:lastModifiedBy>
  <dcterms:created xsi:type="dcterms:W3CDTF">2015-06-05T18:17:20Z</dcterms:created>
  <dcterms:modified xsi:type="dcterms:W3CDTF">2025-01-16T03:23:18Z</dcterms:modified>
</cp:coreProperties>
</file>