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5626E830-C64F-4A51-8BA1-4EF248814888}" xr6:coauthVersionLast="47" xr6:coauthVersionMax="47" xr10:uidLastSave="{00000000-0000-0000-0000-000000000000}"/>
  <bookViews>
    <workbookView xWindow="3290" yWindow="0" windowWidth="14800" windowHeight="20970" activeTab="1"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2" i="2" l="1"/>
  <c r="D72" i="2"/>
  <c r="C72" i="2"/>
  <c r="B72" i="2"/>
  <c r="E71" i="2"/>
  <c r="D71" i="2"/>
  <c r="C71" i="2"/>
  <c r="B71" i="2"/>
  <c r="E70" i="2"/>
  <c r="D70" i="2"/>
  <c r="C70" i="2"/>
  <c r="B70" i="2"/>
  <c r="E63" i="2"/>
  <c r="D63" i="2"/>
  <c r="C63" i="2"/>
  <c r="B63" i="2"/>
  <c r="D53" i="2"/>
  <c r="C53" i="2"/>
  <c r="E54" i="2"/>
  <c r="E56" i="2" s="1"/>
  <c r="E64" i="2" s="1"/>
  <c r="E66" i="2" s="1"/>
  <c r="E68" i="2" s="1"/>
  <c r="C56" i="2"/>
  <c r="B56" i="2"/>
  <c r="B64" i="2" s="1"/>
  <c r="B66" i="2" s="1"/>
  <c r="B68" i="2" s="1"/>
  <c r="D56" i="2"/>
  <c r="D41" i="2"/>
  <c r="C41" i="2"/>
  <c r="D40" i="2"/>
  <c r="C40" i="2"/>
  <c r="D25" i="2"/>
  <c r="C25" i="2"/>
  <c r="D24" i="2"/>
  <c r="C24" i="2"/>
  <c r="E52" i="2"/>
  <c r="D52" i="2"/>
  <c r="C52" i="2"/>
  <c r="B52" i="2"/>
  <c r="D5" i="2"/>
  <c r="C5" i="2"/>
  <c r="B5" i="2"/>
  <c r="N4" i="1"/>
  <c r="D64" i="2" l="1"/>
  <c r="D66" i="2" s="1"/>
  <c r="D68" i="2" s="1"/>
  <c r="C64" i="2"/>
  <c r="C66" i="2" s="1"/>
  <c r="C68" i="2" s="1"/>
  <c r="E53" i="2"/>
  <c r="C12" i="2"/>
  <c r="D12" i="2"/>
  <c r="C13" i="2"/>
  <c r="D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5"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5"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6"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6"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18"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18"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<sst xmlns="http://schemas.openxmlformats.org/spreadsheetml/2006/main" count="303" uniqueCount="290">
  <si>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</si>
  <si>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</si>
  <si>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</si>
  <si>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</si>
  <si>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</si>
  <si>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</si>
  <si>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</si>
  <si>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</si>
  <si>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</si>
  <si>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</si>
  <si>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</si>
  <si>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</si>
  <si>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</si>
  <si>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</si>
  <si>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</si>
  <si>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</si>
  <si>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</si>
  <si>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</si>
  <si>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</si>
  <si>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</si>
  <si>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</si>
  <si>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</si>
  <si>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</si>
  <si>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</si>
  <si>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</si>
  <si>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</si>
  <si>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</si>
  <si>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</si>
  <si>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</si>
  <si>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</si>
  <si>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</si>
  <si>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</si>
  <si>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</si>
  <si>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</si>
  <si>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</si>
  <si>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</si>
  <si>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</si>
  <si>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</si>
  <si>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</si>
  <si>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</si>
  <si>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</si>
  <si>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</si>
  <si>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</si>
  <si>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</si>
  <si>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</si>
  <si>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</si>
  <si>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</si>
  <si>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</si>
  <si>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</si>
  <si>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</si>
  <si>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</si>
  <si>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</si>
  <si>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</si>
  <si>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</si>
  <si>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</si>
  <si>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</si>
  <si>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</si>
  <si>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</si>
  <si>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</si>
  <si>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</si>
  <si>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</si>
  <si>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</si>
  <si>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</si>
  <si>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</si>
  <si>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</si>
  <si>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</si>
  <si>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</si>
  <si>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</si>
  <si>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</si>
  <si>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</si>
  <si>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</si>
  <si>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</si>
  <si>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</si>
  <si>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</si>
  <si>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</si>
  <si>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</si>
  <si>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</si>
  <si>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</si>
  <si>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</si>
  <si>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</si>
  <si>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</si>
  <si>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</si>
  <si>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</si>
  <si>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</si>
  <si>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</si>
  <si>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</si>
  <si>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</si>
  <si>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</si>
  <si>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</si>
  <si>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</si>
  <si>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</si>
  <si>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</si>
  <si>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</si>
  <si>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</si>
  <si>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</si>
  <si>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</si>
  <si>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</si>
  <si>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</si>
  <si>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</si>
  <si>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</si>
  <si>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</si>
  <si>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</si>
  <si>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</si>
  <si>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</si>
  <si>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</si>
  <si>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</si>
  <si>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</si>
  <si>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</si>
  <si>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</si>
  <si>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</si>
  <si>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</si>
  <si>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</si>
  <si>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</si>
  <si>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</si>
  <si>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</si>
  <si>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</si>
  <si>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</si>
  <si>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</si>
  <si>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</si>
  <si>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</si>
  <si>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</si>
  <si>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</si>
  <si>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</si>
  <si>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</si>
  <si>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</si>
  <si>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</si>
  <si>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</si>
  <si>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</si>
  <si>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</si>
  <si>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</si>
  <si>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</si>
  <si>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</si>
  <si>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</si>
  <si>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</si>
  <si>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</si>
  <si>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</si>
  <si>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</si>
  <si>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</si>
  <si>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</si>
  <si>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</si>
  <si>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</si>
  <si>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</si>
  <si>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</si>
  <si>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</si>
  <si>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</si>
  <si>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</si>
  <si>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</si>
  <si>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</si>
  <si>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</si>
  <si>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</si>
  <si>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</si>
  <si>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</si>
  <si>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</si>
  <si>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</si>
  <si>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</si>
  <si>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</si>
  <si>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</si>
  <si>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</si>
  <si>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</si>
  <si>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</si>
  <si>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</si>
  <si>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</si>
  <si>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</si>
  <si>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</si>
  <si>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</si>
  <si>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</si>
  <si>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</si>
  <si>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</si>
  <si>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</si>
  <si>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</si>
  <si>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</si>
  <si>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</si>
  <si>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</si>
  <si>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</si>
  <si>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</si>
  <si>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</si>
  <si>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</si>
  <si>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</si>
  <si>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</si>
  <si>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</si>
  <si>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</si>
  <si>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</si>
  <si>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</si>
  <si>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</si>
  <si>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</si>
  <si>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</si>
  <si>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</si>
  <si>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</si>
  <si>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</si>
  <si>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</si>
  <si>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</si>
  <si>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</si>
  <si>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</si>
  <si>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</si>
  <si>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</si>
  <si>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</si>
  <si>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</si>
  <si>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</si>
  <si>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</si>
  <si>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</si>
  <si>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</si>
  <si>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</si>
  <si>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</si>
  <si>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</si>
  <si>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</si>
  <si>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</si>
  <si>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</si>
  <si>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</si>
  <si>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</si>
  <si>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</si>
  <si>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</si>
  <si>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</si>
  <si>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</si>
  <si>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</si>
  <si>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</si>
  <si>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</si>
  <si>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</si>
  <si>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</si>
  <si>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</si>
  <si>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</si>
  <si>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</si>
  <si>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</si>
  <si>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</si>
  <si>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</si>
  <si>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</si>
  <si>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</si>
  <si>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</si>
  <si>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</si>
  <si>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</si>
  <si>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</si>
  <si>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</si>
  <si>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</si>
  <si>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</si>
  <si>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</si>
  <si>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</si>
  <si>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North America</t>
  </si>
  <si>
    <t>EMEA</t>
  </si>
  <si>
    <t>Latin America</t>
  </si>
  <si>
    <t>Asia Pacific</t>
  </si>
  <si>
    <t>Worldwide Sales</t>
  </si>
  <si>
    <t>Amount</t>
  </si>
  <si>
    <t>Percent</t>
  </si>
  <si>
    <t xml:space="preserve">Due To: </t>
  </si>
  <si>
    <t>Price and Product Mix</t>
  </si>
  <si>
    <t>Volume</t>
  </si>
  <si>
    <t>Currency</t>
  </si>
  <si>
    <t>Portfolio/Other</t>
  </si>
  <si>
    <t>COGS</t>
  </si>
  <si>
    <t>R&amp;D</t>
  </si>
  <si>
    <t>Interest Expense</t>
  </si>
  <si>
    <t>Worldwide Sales Change YoY</t>
  </si>
  <si>
    <t>Seed Sales</t>
  </si>
  <si>
    <t>Seed operating EBITDA</t>
  </si>
  <si>
    <t>Corn YoY Percentage Change</t>
  </si>
  <si>
    <t>Soybean YoY Percentage Change</t>
  </si>
  <si>
    <t>Crop Protection Sales</t>
  </si>
  <si>
    <t>Crop Protection EBITDA</t>
  </si>
  <si>
    <t>Herbicides YoY Percentage Change</t>
  </si>
  <si>
    <t>Insecticides YoY Percentage Change</t>
  </si>
  <si>
    <t>Worldwide Seed Sales Change YoY</t>
  </si>
  <si>
    <t>Corn Change YoY</t>
  </si>
  <si>
    <t>Soybean Change YoY</t>
  </si>
  <si>
    <t>Other oilseeds Change YoY</t>
  </si>
  <si>
    <t>Other oilseeds Percentage Change YoY</t>
  </si>
  <si>
    <t>Other seed Change YoY</t>
  </si>
  <si>
    <t>Other seed Percentage Change YoY</t>
  </si>
  <si>
    <t>Herbicides Change YoY</t>
  </si>
  <si>
    <t>Insecticides Change YoY</t>
  </si>
  <si>
    <t>Fungicides Change YoY</t>
  </si>
  <si>
    <t>Fungicides Percentage Change YoY</t>
  </si>
  <si>
    <t>Other Crop Protection Change YoY</t>
  </si>
  <si>
    <t>Other Crop Prot. Percentage Change YoY</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</si>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</sst>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165" fontId="1" fillId="0" borderId="0" xfId="0" applyNumberFormat="1" applyFont="1"/>
    <xf numFmtId="165" fontId="0" fillId="0" borderId="0" xfId="0" applyNumberFormat="1"/>
    <xf numFmtId="9" fontId="0" fillId="0" borderId="0" xfId="0" applyNumberFormat="1"/>
    <xf numFmtId="10" fontId="1" fillId="0" borderId="0" xfId="0" applyNumberFormat="1" applyFont="1"/>
    <xf numFmtId="0" fontId="0" fillId="0" borderId="0" xfId="0" applyFont="1"/>
    <xf numFmtId="0" fontId="7" fillId="0" borderId="0" xfId="0" applyFont="1"/>
    <xf numFmtId="3"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8</xdr:col>
      <xdr:colOff>12847</xdr:colOff>
      <xdr:row>29</xdr:row>
      <xdr:rowOff>99787</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44450</xdr:rowOff>
    </xdr:from>
    <xdr:to>
      <xdr:col>4</xdr:col>
      <xdr:colOff>12700</xdr:colOff>
      <xdr:row>76</xdr:row>
      <xdr:rowOff>95250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2787650" y="44450"/>
          <a:ext cx="12700" cy="925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502020</xdr:colOff>
      <xdr:row>28</xdr:row>
      <xdr:rowOff>101861</xdr:rowOff>
    </xdr:to>
    <xdr:pic>
      <xdr:nvPicPr>
        <xdr:cNvPr id="2" name="Picture 1">
          <a:extLst>
            <a:ext uri="{FF2B5EF4-FFF2-40B4-BE49-F238E27FC236}">
              <a16:creationId xmlns:a16="http://schemas.microsoft.com/office/drawing/2014/main" id="{69BF3EB9-5B79-43F6-161C-118DFC27B29C}"/>
            </a:ext>
          </a:extLst>
        </xdr:cNvPr>
        <xdr:cNvPicPr>
          <a:picLocks noChangeAspect="1"/>
        </xdr:cNvPicPr>
      </xdr:nvPicPr>
      <xdr:blipFill>
        <a:blip xmlns:r="http://schemas.openxmlformats.org/officeDocument/2006/relationships" r:embed="rId1"/>
        <a:stretch>
          <a:fillRect/>
        </a:stretch>
      </xdr:blipFill>
      <xdr:spPr>
        <a:xfrm>
          <a:off x="609600" y="184150"/>
          <a:ext cx="7207620" cy="50739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18" dT="2025-01-23T04:12:35.38" personId="{96B94962-3352-4CD0-9600-990C74CCBDE4}" id="{037E3C55-28FE-4865-BE0F-2C6C8F0BF827}">
    <text xml:space="preserve">The portfolio impact was driven by a divestiture in Asia Pacific. </text>
  </threadedComment>
  <threadedComment ref="D1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0"/>
  <sheetViews>
    <sheetView topLeftCell="A10" zoomScale="85" zoomScaleNormal="85" workbookViewId="0">
      <selection activeCell="P24" sqref="P24"/>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row>
    <row r="6" spans="2:15">
      <c r="B6" s="7" t="s">
        <v>272</v>
      </c>
      <c r="M6" t="s">
        <v>4</v>
      </c>
    </row>
    <row r="7" spans="2:15">
      <c r="M7" t="s">
        <v>5</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3">
      <c r="B18" s="5" t="s">
        <v>12</v>
      </c>
    </row>
    <row r="19" spans="2:3">
      <c r="B19" t="s">
        <v>10</v>
      </c>
    </row>
    <row r="21" spans="2:3">
      <c r="B21" s="5" t="s">
        <v>233</v>
      </c>
    </row>
    <row r="31" spans="2:3">
      <c r="B31" s="5" t="s">
        <v>203</v>
      </c>
    </row>
    <row r="32" spans="2:3">
      <c r="B32">
        <v>1</v>
      </c>
      <c r="C32" t="s">
        <v>204</v>
      </c>
    </row>
    <row r="33" spans="2:9">
      <c r="B33">
        <v>2</v>
      </c>
      <c r="C33" t="s">
        <v>205</v>
      </c>
    </row>
    <row r="34" spans="2:9" ht="14.5" customHeight="1">
      <c r="B34">
        <v>3</v>
      </c>
      <c r="C34" s="8" t="s">
        <v>206</v>
      </c>
      <c r="D34" s="8"/>
      <c r="E34" s="8"/>
      <c r="F34" s="8"/>
      <c r="G34" s="8"/>
      <c r="H34" s="8"/>
      <c r="I34" s="8"/>
    </row>
    <row r="35" spans="2:9">
      <c r="C35" s="8"/>
      <c r="D35" s="8" t="s">
        <v>207</v>
      </c>
      <c r="E35" s="8"/>
      <c r="F35" s="8"/>
      <c r="G35" s="8"/>
      <c r="H35" s="8"/>
      <c r="I35" s="8"/>
    </row>
    <row r="36" spans="2:9">
      <c r="B36">
        <v>4</v>
      </c>
      <c r="C36" t="s">
        <v>208</v>
      </c>
      <c r="D36" s="8"/>
      <c r="E36" s="8"/>
      <c r="F36" s="8"/>
      <c r="G36" s="8"/>
      <c r="H36" s="8"/>
      <c r="I36" s="8"/>
    </row>
    <row r="37" spans="2:9">
      <c r="B37">
        <v>5</v>
      </c>
      <c r="C37" t="s">
        <v>209</v>
      </c>
      <c r="D37" s="8"/>
      <c r="E37" s="8"/>
      <c r="F37" s="8"/>
      <c r="G37" s="8"/>
      <c r="H37" s="8"/>
      <c r="I37" s="8"/>
    </row>
    <row r="38" spans="2:9">
      <c r="B38">
        <v>6</v>
      </c>
      <c r="C38" t="s">
        <v>210</v>
      </c>
    </row>
    <row r="39" spans="2:9">
      <c r="B39">
        <v>7</v>
      </c>
      <c r="C39" t="s">
        <v>211</v>
      </c>
    </row>
    <row r="40" spans="2:9">
      <c r="D40" t="s">
        <v>212</v>
      </c>
    </row>
    <row r="41" spans="2:9">
      <c r="B41">
        <v>8</v>
      </c>
      <c r="C41" t="s">
        <v>213</v>
      </c>
    </row>
    <row r="42" spans="2:9">
      <c r="B42">
        <v>9</v>
      </c>
      <c r="C42" t="s">
        <v>214</v>
      </c>
    </row>
    <row r="43" spans="2:9">
      <c r="D43" t="s">
        <v>215</v>
      </c>
    </row>
    <row r="44" spans="2:9">
      <c r="B44" s="5" t="s">
        <v>216</v>
      </c>
    </row>
    <row r="45" spans="2:9">
      <c r="B45">
        <v>1</v>
      </c>
      <c r="C45" t="s">
        <v>217</v>
      </c>
    </row>
    <row r="46" spans="2:9">
      <c r="B46">
        <v>2</v>
      </c>
      <c r="C46" t="s">
        <v>218</v>
      </c>
    </row>
    <row r="47" spans="2:9">
      <c r="B47">
        <v>3</v>
      </c>
      <c r="C47" t="s">
        <v>219</v>
      </c>
    </row>
    <row r="48" spans="2:9">
      <c r="B48">
        <v>4</v>
      </c>
      <c r="C48" t="s">
        <v>220</v>
      </c>
    </row>
    <row r="49" spans="2:3">
      <c r="B49">
        <v>5</v>
      </c>
      <c r="C49" t="s">
        <v>221</v>
      </c>
    </row>
    <row r="50" spans="2:3">
      <c r="B50">
        <v>6</v>
      </c>
      <c r="C50" t="s">
        <v>222</v>
      </c>
    </row>
    <row r="51" spans="2:3">
      <c r="B51">
        <v>7</v>
      </c>
      <c r="C51" t="s">
        <v>223</v>
      </c>
    </row>
    <row r="52" spans="2:3">
      <c r="B52">
        <v>8</v>
      </c>
      <c r="C52" t="s">
        <v>224</v>
      </c>
    </row>
    <row r="53" spans="2:3">
      <c r="B53">
        <v>9</v>
      </c>
      <c r="C53" t="s">
        <v>225</v>
      </c>
    </row>
    <row r="54" spans="2:3">
      <c r="B54">
        <v>10</v>
      </c>
      <c r="C54" t="s">
        <v>226</v>
      </c>
    </row>
    <row r="55" spans="2:3">
      <c r="B55">
        <v>11</v>
      </c>
      <c r="C55" t="s">
        <v>227</v>
      </c>
    </row>
    <row r="56" spans="2:3">
      <c r="B56">
        <v>12</v>
      </c>
      <c r="C56" t="s">
        <v>228</v>
      </c>
    </row>
    <row r="57" spans="2:3">
      <c r="B57" s="5" t="s">
        <v>229</v>
      </c>
    </row>
    <row r="58" spans="2:3">
      <c r="B58">
        <v>1</v>
      </c>
      <c r="C58" t="s">
        <v>230</v>
      </c>
    </row>
    <row r="59" spans="2:3">
      <c r="B59">
        <v>2</v>
      </c>
      <c r="C59" t="s">
        <v>231</v>
      </c>
    </row>
    <row r="60" spans="2:3">
      <c r="B60">
        <v>3</v>
      </c>
      <c r="C60" t="s">
        <v>232</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72"/>
  <sheetViews>
    <sheetView tabSelected="1" topLeftCell="A16" workbookViewId="0">
      <pane xSplit="1" topLeftCell="B1" activePane="topRight" state="frozen"/>
      <selection pane="topRight" activeCell="B73" sqref="B73"/>
    </sheetView>
  </sheetViews>
  <sheetFormatPr defaultRowHeight="14.5"/>
  <cols>
    <col min="1" max="1" width="36.453125" bestFit="1" customWidth="1"/>
    <col min="2" max="2" width="6.36328125" bestFit="1" customWidth="1"/>
    <col min="3" max="3" width="6.81640625" bestFit="1" customWidth="1"/>
    <col min="4" max="4" width="6.453125" bestFit="1" customWidth="1"/>
    <col min="5" max="5" width="6.36328125" bestFit="1" customWidth="1"/>
  </cols>
  <sheetData>
    <row r="1" spans="1:5">
      <c r="A1" s="1" t="s">
        <v>6</v>
      </c>
      <c r="B1" s="1"/>
      <c r="C1" s="2"/>
    </row>
    <row r="2" spans="1:5">
      <c r="A2" t="s">
        <v>7</v>
      </c>
      <c r="C2" s="2"/>
    </row>
    <row r="3" spans="1:5" s="3" customFormat="1">
      <c r="A3" s="3" t="s">
        <v>8</v>
      </c>
      <c r="B3" s="3">
        <v>2021</v>
      </c>
      <c r="C3" s="4">
        <v>2022</v>
      </c>
      <c r="D3" s="3">
        <v>2023</v>
      </c>
      <c r="E3" s="3">
        <v>2024</v>
      </c>
    </row>
    <row r="4" spans="1:5" s="3" customFormat="1">
      <c r="C4" s="4"/>
    </row>
    <row r="5" spans="1:5" s="3" customFormat="1">
      <c r="A5" s="3" t="s">
        <v>239</v>
      </c>
      <c r="B5" s="12">
        <f>+SUM(B6:B9)</f>
        <v>15655</v>
      </c>
      <c r="C5" s="12">
        <f t="shared" ref="C5:D5" si="0">+SUM(C6:C9)</f>
        <v>17455</v>
      </c>
      <c r="D5" s="12">
        <f t="shared" si="0"/>
        <v>17226</v>
      </c>
    </row>
    <row r="6" spans="1:5">
      <c r="A6" t="s">
        <v>235</v>
      </c>
      <c r="B6" s="10">
        <v>7536</v>
      </c>
      <c r="C6" s="10">
        <v>8294</v>
      </c>
      <c r="D6" s="10">
        <v>8590</v>
      </c>
    </row>
    <row r="7" spans="1:5">
      <c r="A7" t="s">
        <v>236</v>
      </c>
      <c r="B7" s="10">
        <v>3123</v>
      </c>
      <c r="C7" s="10">
        <v>3256</v>
      </c>
      <c r="D7" s="10">
        <v>3367</v>
      </c>
    </row>
    <row r="8" spans="1:5">
      <c r="A8" t="s">
        <v>237</v>
      </c>
      <c r="B8" s="10">
        <v>3545</v>
      </c>
      <c r="C8" s="10">
        <v>4445</v>
      </c>
      <c r="D8" s="10">
        <v>3906</v>
      </c>
    </row>
    <row r="9" spans="1:5">
      <c r="A9" t="s">
        <v>238</v>
      </c>
      <c r="B9" s="10">
        <v>1451</v>
      </c>
      <c r="C9" s="10">
        <v>1460</v>
      </c>
      <c r="D9" s="10">
        <v>1363</v>
      </c>
    </row>
    <row r="11" spans="1:5" s="3" customFormat="1">
      <c r="A11" s="3" t="s">
        <v>250</v>
      </c>
    </row>
    <row r="12" spans="1:5" s="3" customFormat="1">
      <c r="A12" s="3" t="s">
        <v>240</v>
      </c>
      <c r="C12" s="12">
        <f>C5-B5</f>
        <v>1800</v>
      </c>
      <c r="D12" s="12">
        <f>D5-C5</f>
        <v>-229</v>
      </c>
    </row>
    <row r="13" spans="1:5" s="3" customFormat="1">
      <c r="A13" s="3" t="s">
        <v>241</v>
      </c>
      <c r="C13" s="13">
        <f>(C5-B5)/B5</f>
        <v>0.11497923985946981</v>
      </c>
      <c r="D13" s="13">
        <f>(D5-C5)/C5</f>
        <v>-1.3119450014322544E-2</v>
      </c>
    </row>
    <row r="14" spans="1:5">
      <c r="A14" s="3" t="s">
        <v>242</v>
      </c>
    </row>
    <row r="15" spans="1:5">
      <c r="A15" t="s">
        <v>243</v>
      </c>
      <c r="C15" s="14">
        <v>0.1</v>
      </c>
      <c r="D15" s="14">
        <v>7.0000000000000007E-2</v>
      </c>
    </row>
    <row r="16" spans="1:5">
      <c r="A16" t="s">
        <v>244</v>
      </c>
      <c r="C16" s="14">
        <v>0.05</v>
      </c>
      <c r="D16" s="14">
        <v>-0.1</v>
      </c>
    </row>
    <row r="17" spans="1:5">
      <c r="A17" t="s">
        <v>245</v>
      </c>
      <c r="C17" s="14">
        <v>-0.03</v>
      </c>
      <c r="D17" s="14">
        <v>-0.01</v>
      </c>
    </row>
    <row r="18" spans="1:5">
      <c r="A18" t="s">
        <v>246</v>
      </c>
      <c r="C18" s="14">
        <v>-0.01</v>
      </c>
      <c r="D18" s="14">
        <v>0.03</v>
      </c>
    </row>
    <row r="20" spans="1:5" s="10" customFormat="1">
      <c r="A20" t="s">
        <v>251</v>
      </c>
      <c r="B20" s="10">
        <v>8402</v>
      </c>
      <c r="C20" s="10">
        <v>8979</v>
      </c>
      <c r="D20" s="10">
        <v>9472</v>
      </c>
    </row>
    <row r="21" spans="1:5" s="10" customFormat="1">
      <c r="A21" t="s">
        <v>252</v>
      </c>
      <c r="B21" s="10">
        <v>1512</v>
      </c>
      <c r="C21" s="10">
        <v>1656</v>
      </c>
      <c r="D21" s="10">
        <v>2117</v>
      </c>
    </row>
    <row r="22" spans="1:5" s="10" customFormat="1">
      <c r="A22"/>
    </row>
    <row r="23" spans="1:5">
      <c r="A23" s="3" t="s">
        <v>259</v>
      </c>
      <c r="B23" s="3"/>
      <c r="C23" s="3"/>
      <c r="D23" s="3"/>
    </row>
    <row r="24" spans="1:5">
      <c r="A24" s="3" t="s">
        <v>240</v>
      </c>
      <c r="B24" s="3"/>
      <c r="C24" s="12">
        <f>C20-B20</f>
        <v>577</v>
      </c>
      <c r="D24" s="12">
        <f>D20-C20</f>
        <v>493</v>
      </c>
    </row>
    <row r="25" spans="1:5">
      <c r="A25" s="3" t="s">
        <v>241</v>
      </c>
      <c r="B25" s="3"/>
      <c r="C25" s="13">
        <f>(C20-B20)/B20</f>
        <v>6.867412520828374E-2</v>
      </c>
      <c r="D25" s="13">
        <f>(D20-C20)/C20</f>
        <v>5.4905891524668668E-2</v>
      </c>
    </row>
    <row r="26" spans="1:5" s="10" customFormat="1">
      <c r="A26"/>
    </row>
    <row r="27" spans="1:5" s="10" customFormat="1">
      <c r="A27" t="s">
        <v>260</v>
      </c>
      <c r="C27" s="10">
        <v>337</v>
      </c>
      <c r="D27" s="10">
        <v>492</v>
      </c>
    </row>
    <row r="28" spans="1:5" s="10" customFormat="1">
      <c r="A28" t="s">
        <v>253</v>
      </c>
      <c r="B28" s="15"/>
      <c r="C28" s="15">
        <v>0.06</v>
      </c>
      <c r="D28" s="15">
        <v>0.08</v>
      </c>
      <c r="E28" s="15"/>
    </row>
    <row r="29" spans="1:5" s="10" customFormat="1">
      <c r="A29" t="s">
        <v>261</v>
      </c>
      <c r="C29" s="10">
        <v>242</v>
      </c>
      <c r="D29" s="10">
        <v>48</v>
      </c>
    </row>
    <row r="30" spans="1:5" s="10" customFormat="1">
      <c r="A30" t="s">
        <v>254</v>
      </c>
      <c r="B30" s="15"/>
      <c r="C30" s="15">
        <v>0.15</v>
      </c>
      <c r="D30" s="15">
        <v>0.03</v>
      </c>
      <c r="E30" s="15"/>
    </row>
    <row r="31" spans="1:5" s="10" customFormat="1">
      <c r="A31" t="s">
        <v>262</v>
      </c>
      <c r="C31" s="10">
        <v>-38</v>
      </c>
      <c r="D31" s="10">
        <v>-6</v>
      </c>
    </row>
    <row r="32" spans="1:5" s="10" customFormat="1">
      <c r="A32" t="s">
        <v>263</v>
      </c>
      <c r="B32" s="15"/>
      <c r="C32" s="15">
        <v>-0.05</v>
      </c>
      <c r="D32" s="15">
        <v>-0.01</v>
      </c>
      <c r="E32" s="15"/>
    </row>
    <row r="33" spans="1:5" s="10" customFormat="1">
      <c r="A33" t="s">
        <v>264</v>
      </c>
      <c r="C33" s="10">
        <v>36</v>
      </c>
      <c r="D33" s="10">
        <v>-41</v>
      </c>
    </row>
    <row r="34" spans="1:5" s="10" customFormat="1">
      <c r="A34" t="s">
        <v>265</v>
      </c>
      <c r="B34" s="15"/>
      <c r="C34" s="15">
        <v>0.08</v>
      </c>
      <c r="D34" s="15">
        <v>-0.08</v>
      </c>
      <c r="E34" s="15"/>
    </row>
    <row r="36" spans="1:5">
      <c r="A36" t="s">
        <v>255</v>
      </c>
      <c r="B36" s="10">
        <v>7253</v>
      </c>
      <c r="C36" s="10">
        <v>8476</v>
      </c>
      <c r="D36" s="10">
        <v>7754</v>
      </c>
    </row>
    <row r="37" spans="1:5">
      <c r="A37" t="s">
        <v>256</v>
      </c>
      <c r="B37" s="10">
        <v>1202</v>
      </c>
      <c r="C37" s="10">
        <v>1684</v>
      </c>
      <c r="D37" s="10">
        <v>1374</v>
      </c>
    </row>
    <row r="38" spans="1:5">
      <c r="B38" s="10"/>
      <c r="C38" s="10"/>
      <c r="D38" s="10"/>
    </row>
    <row r="39" spans="1:5">
      <c r="A39" s="3" t="s">
        <v>259</v>
      </c>
      <c r="B39" s="3"/>
      <c r="C39" s="3"/>
      <c r="D39" s="3"/>
    </row>
    <row r="40" spans="1:5">
      <c r="A40" s="3" t="s">
        <v>240</v>
      </c>
      <c r="B40" s="3"/>
      <c r="C40" s="12">
        <f>C36-B36</f>
        <v>1223</v>
      </c>
      <c r="D40" s="12">
        <f>D36-C36</f>
        <v>-722</v>
      </c>
    </row>
    <row r="41" spans="1:5">
      <c r="A41" s="3" t="s">
        <v>241</v>
      </c>
      <c r="B41" s="3"/>
      <c r="C41" s="13">
        <f>(C36-B36)/B36</f>
        <v>0.16861988142837447</v>
      </c>
      <c r="D41" s="13">
        <f>(D36-C36)/C36</f>
        <v>-8.5181689476167999E-2</v>
      </c>
    </row>
    <row r="42" spans="1:5">
      <c r="A42" s="3"/>
      <c r="B42" s="3"/>
      <c r="C42" s="13"/>
      <c r="D42" s="13"/>
    </row>
    <row r="43" spans="1:5">
      <c r="A43" t="s">
        <v>266</v>
      </c>
      <c r="B43" s="10"/>
      <c r="C43">
        <v>776</v>
      </c>
      <c r="D43" s="10">
        <v>-557</v>
      </c>
    </row>
    <row r="44" spans="1:5">
      <c r="A44" t="s">
        <v>257</v>
      </c>
      <c r="B44" s="15"/>
      <c r="C44" s="15">
        <v>0.2</v>
      </c>
      <c r="D44" s="15">
        <v>-0.12</v>
      </c>
    </row>
    <row r="45" spans="1:5">
      <c r="A45" t="s">
        <v>267</v>
      </c>
      <c r="B45" s="10"/>
      <c r="C45" s="10">
        <v>101</v>
      </c>
      <c r="D45" s="10">
        <v>-233</v>
      </c>
    </row>
    <row r="46" spans="1:5">
      <c r="A46" t="s">
        <v>258</v>
      </c>
      <c r="B46" s="15"/>
      <c r="C46" s="15">
        <v>0.06</v>
      </c>
      <c r="D46" s="15">
        <v>-0.13</v>
      </c>
    </row>
    <row r="47" spans="1:5">
      <c r="A47" t="s">
        <v>268</v>
      </c>
      <c r="B47" s="10"/>
      <c r="C47" s="10">
        <v>140</v>
      </c>
      <c r="D47" s="10">
        <v>-338</v>
      </c>
    </row>
    <row r="48" spans="1:5">
      <c r="A48" t="s">
        <v>269</v>
      </c>
      <c r="B48" s="15"/>
      <c r="C48" s="15">
        <v>0.11</v>
      </c>
      <c r="D48" s="15">
        <v>-0.23</v>
      </c>
    </row>
    <row r="49" spans="1:5">
      <c r="A49" t="s">
        <v>270</v>
      </c>
      <c r="B49" s="10"/>
      <c r="C49" s="10">
        <v>206</v>
      </c>
      <c r="D49" s="10">
        <v>406</v>
      </c>
    </row>
    <row r="50" spans="1:5">
      <c r="A50" t="s">
        <v>271</v>
      </c>
      <c r="B50" s="15"/>
      <c r="C50" s="15">
        <v>0.52</v>
      </c>
      <c r="D50" s="15">
        <v>0.67</v>
      </c>
    </row>
    <row r="52" spans="1:5" s="3" customFormat="1">
      <c r="B52" s="3">
        <f>B3</f>
        <v>2021</v>
      </c>
      <c r="C52" s="3">
        <f t="shared" ref="C52:E52" si="1">C3</f>
        <v>2022</v>
      </c>
      <c r="D52" s="3">
        <f t="shared" si="1"/>
        <v>2023</v>
      </c>
      <c r="E52" s="3">
        <f t="shared" si="1"/>
        <v>2024</v>
      </c>
    </row>
    <row r="53" spans="1:5" s="3" customFormat="1">
      <c r="A53" s="3" t="s">
        <v>275</v>
      </c>
      <c r="B53" s="16"/>
      <c r="C53" s="16">
        <f t="shared" ref="C53:D53" si="2">(C54-B54)/B54</f>
        <v>0.11497923985946981</v>
      </c>
      <c r="D53" s="16">
        <f t="shared" si="2"/>
        <v>-1.3119450014322544E-2</v>
      </c>
      <c r="E53" s="16">
        <f>(E54-D54)/D54</f>
        <v>1.8808777429467086E-2</v>
      </c>
    </row>
    <row r="54" spans="1:5">
      <c r="A54" t="s">
        <v>274</v>
      </c>
      <c r="B54" s="10">
        <v>15655</v>
      </c>
      <c r="C54" s="10">
        <v>17455</v>
      </c>
      <c r="D54" s="10">
        <v>17226</v>
      </c>
      <c r="E54" s="10">
        <f>+AVERAGE(17400,17700)</f>
        <v>17550</v>
      </c>
    </row>
    <row r="55" spans="1:5">
      <c r="A55" t="s">
        <v>247</v>
      </c>
      <c r="B55" s="10">
        <v>9220</v>
      </c>
      <c r="C55" s="10">
        <v>10436</v>
      </c>
      <c r="D55" s="10">
        <v>9920</v>
      </c>
      <c r="E55" s="10"/>
    </row>
    <row r="56" spans="1:5" s="3" customFormat="1">
      <c r="A56" s="3" t="s">
        <v>273</v>
      </c>
      <c r="B56" s="12">
        <f t="shared" ref="B56:C56" si="3">+B54-B55</f>
        <v>6435</v>
      </c>
      <c r="C56" s="12">
        <f t="shared" si="3"/>
        <v>7019</v>
      </c>
      <c r="D56" s="12">
        <f>+D54-D55</f>
        <v>7306</v>
      </c>
      <c r="E56" s="12">
        <f t="shared" ref="E56" si="4">+E54-E55</f>
        <v>17550</v>
      </c>
    </row>
    <row r="57" spans="1:5" s="17" customFormat="1">
      <c r="A57" s="17" t="s">
        <v>248</v>
      </c>
      <c r="B57" s="17">
        <v>1187</v>
      </c>
      <c r="C57" s="17">
        <v>1216</v>
      </c>
      <c r="D57" s="17">
        <v>1337</v>
      </c>
    </row>
    <row r="58" spans="1:5" s="17" customFormat="1">
      <c r="A58" s="17" t="s">
        <v>276</v>
      </c>
      <c r="B58" s="17">
        <v>3209</v>
      </c>
      <c r="C58" s="17">
        <v>3173</v>
      </c>
      <c r="D58" s="17">
        <v>3176</v>
      </c>
    </row>
    <row r="59" spans="1:5" s="17" customFormat="1">
      <c r="A59" s="17" t="s">
        <v>277</v>
      </c>
      <c r="B59" s="17">
        <v>722</v>
      </c>
      <c r="C59" s="17">
        <v>702</v>
      </c>
      <c r="D59" s="17">
        <v>683</v>
      </c>
    </row>
    <row r="60" spans="1:5" s="17" customFormat="1">
      <c r="A60" s="17" t="s">
        <v>278</v>
      </c>
      <c r="B60" s="17">
        <v>289</v>
      </c>
      <c r="C60" s="17">
        <v>363</v>
      </c>
      <c r="D60" s="17">
        <v>336</v>
      </c>
    </row>
    <row r="61" spans="1:5" s="18" customFormat="1">
      <c r="A61" s="18" t="s">
        <v>281</v>
      </c>
      <c r="B61" s="18">
        <v>1348</v>
      </c>
      <c r="C61" s="18">
        <v>-60</v>
      </c>
      <c r="D61" s="18">
        <v>-448</v>
      </c>
    </row>
    <row r="62" spans="1:5" s="17" customFormat="1">
      <c r="A62" s="17" t="s">
        <v>249</v>
      </c>
      <c r="B62" s="17">
        <v>30</v>
      </c>
      <c r="C62" s="17">
        <v>79</v>
      </c>
      <c r="D62" s="17">
        <v>233</v>
      </c>
    </row>
    <row r="63" spans="1:5" s="3" customFormat="1">
      <c r="A63" s="3" t="s">
        <v>279</v>
      </c>
      <c r="B63" s="3">
        <f>+B57+B58+B59+B60+B62</f>
        <v>5437</v>
      </c>
      <c r="C63" s="3">
        <f t="shared" ref="C63:E63" si="5">+C57+C58+C59+C60+C62</f>
        <v>5533</v>
      </c>
      <c r="D63" s="3">
        <f t="shared" si="5"/>
        <v>5765</v>
      </c>
      <c r="E63" s="3">
        <f t="shared" si="5"/>
        <v>0</v>
      </c>
    </row>
    <row r="64" spans="1:5" s="3" customFormat="1">
      <c r="A64" s="3" t="s">
        <v>283</v>
      </c>
      <c r="B64" s="12">
        <f>+B56+B61-B63</f>
        <v>2346</v>
      </c>
      <c r="C64" s="12">
        <f t="shared" ref="C64:E64" si="6">+C56+C61-C63</f>
        <v>1426</v>
      </c>
      <c r="D64" s="12">
        <f t="shared" si="6"/>
        <v>1093</v>
      </c>
      <c r="E64" s="12">
        <f t="shared" si="6"/>
        <v>17550</v>
      </c>
    </row>
    <row r="65" spans="1:5">
      <c r="A65" t="s">
        <v>282</v>
      </c>
      <c r="B65">
        <v>524</v>
      </c>
      <c r="C65">
        <v>210</v>
      </c>
      <c r="D65">
        <v>152</v>
      </c>
    </row>
    <row r="66" spans="1:5" s="3" customFormat="1">
      <c r="A66" s="3" t="s">
        <v>280</v>
      </c>
      <c r="B66" s="12">
        <f>+B64-B65</f>
        <v>1822</v>
      </c>
      <c r="C66" s="12">
        <f t="shared" ref="C66:D66" si="7">+C64-C65</f>
        <v>1216</v>
      </c>
      <c r="D66" s="12">
        <f t="shared" si="7"/>
        <v>941</v>
      </c>
      <c r="E66" s="12">
        <f>+E64-E65</f>
        <v>17550</v>
      </c>
    </row>
    <row r="67" spans="1:5" s="17" customFormat="1">
      <c r="A67" s="17" t="s">
        <v>284</v>
      </c>
      <c r="B67" s="17">
        <v>-53</v>
      </c>
      <c r="C67" s="17">
        <v>-58</v>
      </c>
      <c r="D67" s="17">
        <v>-194</v>
      </c>
    </row>
    <row r="68" spans="1:5" s="3" customFormat="1">
      <c r="A68" s="3" t="s">
        <v>285</v>
      </c>
      <c r="B68" s="12">
        <f>+B66+B67</f>
        <v>1769</v>
      </c>
      <c r="C68" s="12">
        <f t="shared" ref="C68:E68" si="8">+C66+C67</f>
        <v>1158</v>
      </c>
      <c r="D68" s="12">
        <f t="shared" si="8"/>
        <v>747</v>
      </c>
      <c r="E68" s="12">
        <f t="shared" si="8"/>
        <v>17550</v>
      </c>
    </row>
    <row r="69" spans="1:5" s="17" customFormat="1">
      <c r="A69" s="17" t="s">
        <v>289</v>
      </c>
      <c r="B69" s="19">
        <v>10</v>
      </c>
      <c r="C69" s="19">
        <v>11</v>
      </c>
      <c r="D69" s="19">
        <v>12</v>
      </c>
      <c r="E69" s="19"/>
    </row>
    <row r="70" spans="1:5" s="3" customFormat="1">
      <c r="A70" s="3" t="s">
        <v>286</v>
      </c>
      <c r="B70" s="12">
        <f>+B68-B69</f>
        <v>1759</v>
      </c>
      <c r="C70" s="12">
        <f t="shared" ref="C70:E70" si="9">+C68-C69</f>
        <v>1147</v>
      </c>
      <c r="D70" s="12">
        <f t="shared" si="9"/>
        <v>735</v>
      </c>
      <c r="E70" s="12">
        <f t="shared" si="9"/>
        <v>17550</v>
      </c>
    </row>
    <row r="71" spans="1:5" s="3" customFormat="1">
      <c r="A71" s="3" t="s">
        <v>287</v>
      </c>
      <c r="B71" s="3">
        <f>+B59</f>
        <v>722</v>
      </c>
      <c r="C71" s="3">
        <f t="shared" ref="C71:E71" si="10">+C59</f>
        <v>702</v>
      </c>
      <c r="D71" s="3">
        <f t="shared" si="10"/>
        <v>683</v>
      </c>
      <c r="E71" s="3">
        <f t="shared" si="10"/>
        <v>0</v>
      </c>
    </row>
    <row r="72" spans="1:5" s="3" customFormat="1">
      <c r="A72" s="3" t="s">
        <v>288</v>
      </c>
      <c r="B72" s="12">
        <f>+B70+B71</f>
        <v>2481</v>
      </c>
      <c r="C72" s="12">
        <f t="shared" ref="C72:E72" si="11">+C70+C71</f>
        <v>1849</v>
      </c>
      <c r="D72" s="12">
        <f t="shared" si="11"/>
        <v>1418</v>
      </c>
      <c r="E72" s="12">
        <f t="shared" si="11"/>
        <v>17550</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heetViews>
  <sheetFormatPr defaultRowHeight="14.5"/>
  <sheetData>
    <row r="1" spans="1:1">
      <c r="A1" s="1" t="s">
        <v>6</v>
      </c>
    </row>
  </sheetData>
  <hyperlinks>
    <hyperlink ref="A1" location="main!A1" display="main" xr:uid="{51A7B64E-206B-43A3-AC74-7B41F1B3F32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workbookViewId="0">
      <selection activeCell="I37" sqref="I37"/>
    </sheetView>
  </sheetViews>
  <sheetFormatPr defaultRowHeight="14.5"/>
  <sheetData>
    <row r="1" spans="1:2">
      <c r="A1" s="1" t="s">
        <v>6</v>
      </c>
    </row>
    <row r="2" spans="1:2">
      <c r="B2" t="s">
        <v>16</v>
      </c>
    </row>
    <row r="34" spans="2:12">
      <c r="B34" s="1" t="s">
        <v>134</v>
      </c>
      <c r="F34" s="5" t="s">
        <v>113</v>
      </c>
      <c r="I34" s="5"/>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
  <sheetViews>
    <sheetView workbookViewId="0"/>
  </sheetViews>
  <sheetFormatPr defaultRowHeight="14.5"/>
  <sheetData>
    <row r="1" spans="1:1">
      <c r="A1" s="1" t="s">
        <v>6</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2025-01-24T01:44:34Z</dcterms:modified>
</cp:coreProperties>
</file>