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Users\corey\github\models\"/>
    </mc:Choice>
  </mc:AlternateContent>
  <xr:revisionPtr revIDLastSave="0" documentId="13_ncr:1_{2322CAF6-F23E-4D6B-81AD-86977127E691}" xr6:coauthVersionLast="47" xr6:coauthVersionMax="47" xr10:uidLastSave="{00000000-0000-0000-0000-000000000000}"/>
  <bookViews>
    <workbookView xWindow="380" yWindow="2670" windowWidth="18610" windowHeight="17710" activeTab="1" xr2:uid="{00000000-000D-0000-FFFF-FFFF00000000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3" i="2" l="1"/>
  <c r="G43" i="2"/>
  <c r="F43" i="2"/>
  <c r="E43" i="2"/>
  <c r="D43" i="2"/>
  <c r="C43" i="2"/>
  <c r="I43" i="2"/>
  <c r="I36" i="2"/>
  <c r="H36" i="2"/>
  <c r="G36" i="2"/>
  <c r="F36" i="2"/>
  <c r="D36" i="2"/>
  <c r="C36" i="2"/>
  <c r="E36" i="2"/>
  <c r="I33" i="2"/>
  <c r="H33" i="2"/>
  <c r="G33" i="2"/>
  <c r="F33" i="2"/>
  <c r="D33" i="2"/>
  <c r="C33" i="2"/>
  <c r="E33" i="2"/>
  <c r="H20" i="2"/>
  <c r="G20" i="2"/>
  <c r="F20" i="2"/>
  <c r="E20" i="2"/>
  <c r="D20" i="2"/>
  <c r="C20" i="2"/>
  <c r="I20" i="2"/>
  <c r="E26" i="2"/>
  <c r="I26" i="2"/>
  <c r="E25" i="2"/>
  <c r="I25" i="2"/>
  <c r="I24" i="2"/>
  <c r="I19" i="2"/>
  <c r="H19" i="2"/>
  <c r="G19" i="2"/>
  <c r="F19" i="2"/>
  <c r="E19" i="2"/>
  <c r="D19" i="2"/>
  <c r="C19" i="2"/>
  <c r="I18" i="2"/>
  <c r="H18" i="2"/>
  <c r="G18" i="2"/>
  <c r="F18" i="2"/>
  <c r="D18" i="2"/>
  <c r="C18" i="2"/>
  <c r="E18" i="2"/>
  <c r="I16" i="2"/>
  <c r="H16" i="2"/>
  <c r="G16" i="2"/>
  <c r="F16" i="2"/>
  <c r="D16" i="2"/>
  <c r="C16" i="2"/>
  <c r="E16" i="2"/>
  <c r="I15" i="2"/>
  <c r="H15" i="2"/>
  <c r="G15" i="2"/>
  <c r="F15" i="2"/>
  <c r="E15" i="2"/>
  <c r="D15" i="2"/>
  <c r="C15" i="2"/>
  <c r="I11" i="2"/>
  <c r="H11" i="2"/>
  <c r="G11" i="2"/>
  <c r="F11" i="2"/>
  <c r="E11" i="2"/>
  <c r="D11" i="2"/>
  <c r="C11" i="2"/>
  <c r="H6" i="2"/>
  <c r="G6" i="2"/>
  <c r="F6" i="2"/>
  <c r="E6" i="2"/>
  <c r="D6" i="2"/>
  <c r="C6" i="2"/>
  <c r="I6" i="2"/>
  <c r="I10" i="2"/>
  <c r="H10" i="2"/>
  <c r="G10" i="2"/>
  <c r="F10" i="2"/>
  <c r="D10" i="2"/>
  <c r="C10" i="2"/>
  <c r="E10" i="2"/>
  <c r="L7" i="1"/>
  <c r="L6" i="1"/>
  <c r="L4" i="1"/>
</calcChain>
</file>

<file path=xl/sharedStrings.xml><?xml version="1.0" encoding="utf-8"?>
<sst xmlns="http://schemas.openxmlformats.org/spreadsheetml/2006/main" count="55" uniqueCount="52">
  <si>
    <t>main</t>
  </si>
  <si>
    <t>Price</t>
  </si>
  <si>
    <t>Shares</t>
  </si>
  <si>
    <t>MC</t>
  </si>
  <si>
    <t>Cash</t>
  </si>
  <si>
    <t>Debt</t>
  </si>
  <si>
    <t>EV</t>
  </si>
  <si>
    <t>Q125</t>
  </si>
  <si>
    <t>Revenues</t>
  </si>
  <si>
    <t>COGS</t>
  </si>
  <si>
    <t>GP</t>
  </si>
  <si>
    <t>G&amp;A</t>
  </si>
  <si>
    <t>S</t>
  </si>
  <si>
    <t>R&amp;D</t>
  </si>
  <si>
    <t>OpEx</t>
  </si>
  <si>
    <t>OpInc</t>
  </si>
  <si>
    <t>Int Exp</t>
  </si>
  <si>
    <t>Int Income</t>
  </si>
  <si>
    <t>Other Income</t>
  </si>
  <si>
    <t>Total Other</t>
  </si>
  <si>
    <t>FQ325</t>
  </si>
  <si>
    <t>FQ225</t>
  </si>
  <si>
    <t>FQ125</t>
  </si>
  <si>
    <t>FQ424</t>
  </si>
  <si>
    <t>FQ324</t>
  </si>
  <si>
    <t>FQ224</t>
  </si>
  <si>
    <t>FQ124</t>
  </si>
  <si>
    <t>PreTax Earnings</t>
  </si>
  <si>
    <t>Tax Expense</t>
  </si>
  <si>
    <t>NI</t>
  </si>
  <si>
    <t>EPS Basic</t>
  </si>
  <si>
    <t>EPS Diluted</t>
  </si>
  <si>
    <t>Shares Basic</t>
  </si>
  <si>
    <t>Shared Diluted</t>
  </si>
  <si>
    <t>Revenue y/y</t>
  </si>
  <si>
    <t>Gross margin</t>
  </si>
  <si>
    <t>Operating margin</t>
  </si>
  <si>
    <t>Mkt Sec</t>
  </si>
  <si>
    <t>AR</t>
  </si>
  <si>
    <t>Inv</t>
  </si>
  <si>
    <t>Other Curr</t>
  </si>
  <si>
    <t>Total Curr</t>
  </si>
  <si>
    <t>PPE</t>
  </si>
  <si>
    <t>Depr</t>
  </si>
  <si>
    <t>Net</t>
  </si>
  <si>
    <t>Intangibles</t>
  </si>
  <si>
    <t>Goodwill</t>
  </si>
  <si>
    <t>Op Lease Assets</t>
  </si>
  <si>
    <t>Def Income Taxes</t>
  </si>
  <si>
    <t>Equity method investment</t>
  </si>
  <si>
    <t>Other NonCurr</t>
  </si>
  <si>
    <t>Total Assets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</si>
</sst>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1"/>
    <xf numFmtId="14" fontId="0" fillId="0" borderId="0" xfId="0" applyNumberFormat="1"/>
    <xf numFmtId="3" fontId="0" fillId="0" borderId="0" xfId="0" applyNumberFormat="1"/>
    <xf numFmtId="0" fontId="2" fillId="0" borderId="0" xfId="0" applyFont="1"/>
    <xf numFmtId="3" fontId="2" fillId="0" borderId="0" xfId="0" applyNumberFormat="1" applyFont="1"/>
    <xf numFmtId="0" fontId="0" fillId="0" borderId="0" xfId="0" applyFont="1"/>
    <xf numFmtId="3" fontId="0" fillId="0" borderId="0" xfId="0" applyNumberFormat="1" applyFont="1"/>
    <xf numFmtId="2" fontId="2" fillId="0" borderId="0" xfId="0" applyNumberFormat="1" applyFont="1"/>
    <xf numFmtId="9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K2:M7"/>
  <sheetViews>
    <sheetView workbookViewId="0">
      <selection activeCell="N6" sqref="N6"/>
    </sheetView>
  </sheetViews>
  <sheetFormatPr defaultRowHeight="14.5" x14ac:dyDescent="0.35"/>
  <sheetData>
    <row r="2" spans="11:13" x14ac:dyDescent="0.35">
      <c r="K2" t="s">
        <v>1</v>
      </c>
      <c r="L2">
        <v>143.75</v>
      </c>
      <c r="M2" s="2">
        <v>45847</v>
      </c>
    </row>
    <row r="3" spans="11:13" x14ac:dyDescent="0.35">
      <c r="K3" t="s">
        <v>2</v>
      </c>
      <c r="L3" s="3">
        <v>10.862</v>
      </c>
      <c r="M3" t="s">
        <v>7</v>
      </c>
    </row>
    <row r="4" spans="11:13" x14ac:dyDescent="0.35">
      <c r="K4" t="s">
        <v>3</v>
      </c>
      <c r="L4" s="3">
        <f>+L3*L2</f>
        <v>1561.4124999999999</v>
      </c>
    </row>
    <row r="5" spans="11:13" x14ac:dyDescent="0.35">
      <c r="K5" t="s">
        <v>4</v>
      </c>
      <c r="L5" s="3">
        <v>196.11699999999999</v>
      </c>
      <c r="M5" t="s">
        <v>7</v>
      </c>
    </row>
    <row r="6" spans="11:13" x14ac:dyDescent="0.35">
      <c r="K6" t="s">
        <v>5</v>
      </c>
      <c r="L6" s="3">
        <f>232+114.856</f>
        <v>346.85599999999999</v>
      </c>
      <c r="M6" t="s">
        <v>7</v>
      </c>
    </row>
    <row r="7" spans="11:13" x14ac:dyDescent="0.35">
      <c r="K7" t="s">
        <v>6</v>
      </c>
      <c r="L7" s="3">
        <f>+L4-L5+L6</f>
        <v>1712.1514999999999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A6A5B-940B-4A26-85EA-8C9A633F5B9D}">
  <dimension ref="A1:I43"/>
  <sheetViews>
    <sheetView tabSelected="1" zoomScaleNormal="100" workbookViewId="0">
      <pane xSplit="2" ySplit="3" topLeftCell="C28" activePane="bottomRight" state="frozen"/>
      <selection pane="topRight" activeCell="C1" sqref="C1"/>
      <selection pane="bottomLeft" activeCell="A4" sqref="A4"/>
      <selection pane="bottomRight" activeCell="H51" sqref="H51"/>
    </sheetView>
  </sheetViews>
  <sheetFormatPr defaultRowHeight="14.5" x14ac:dyDescent="0.35"/>
  <cols>
    <col min="2" max="2" width="15.453125" bestFit="1" customWidth="1"/>
    <col min="5" max="5" width="9.453125" bestFit="1" customWidth="1"/>
    <col min="9" max="9" width="9.453125" bestFit="1" customWidth="1"/>
  </cols>
  <sheetData>
    <row r="1" spans="1:9" x14ac:dyDescent="0.35">
      <c r="A1" s="1" t="s">
        <v>0</v>
      </c>
    </row>
    <row r="2" spans="1:9" x14ac:dyDescent="0.35">
      <c r="E2" s="2">
        <v>45443</v>
      </c>
      <c r="I2" s="2">
        <v>45808</v>
      </c>
    </row>
    <row r="3" spans="1:9" x14ac:dyDescent="0.35">
      <c r="C3" t="s">
        <v>26</v>
      </c>
      <c r="D3" t="s">
        <v>25</v>
      </c>
      <c r="E3" t="s">
        <v>24</v>
      </c>
      <c r="F3" t="s">
        <v>23</v>
      </c>
      <c r="G3" t="s">
        <v>22</v>
      </c>
      <c r="H3" t="s">
        <v>21</v>
      </c>
      <c r="I3" t="s">
        <v>20</v>
      </c>
    </row>
    <row r="4" spans="1:9" x14ac:dyDescent="0.35">
      <c r="B4" t="s">
        <v>8</v>
      </c>
      <c r="C4" s="3"/>
      <c r="D4" s="3"/>
      <c r="E4" s="3">
        <v>139199</v>
      </c>
      <c r="F4" s="3"/>
      <c r="G4" s="3"/>
      <c r="H4" s="3"/>
      <c r="I4" s="3">
        <v>169464</v>
      </c>
    </row>
    <row r="5" spans="1:9" x14ac:dyDescent="0.35">
      <c r="B5" t="s">
        <v>9</v>
      </c>
      <c r="C5" s="3"/>
      <c r="D5" s="3"/>
      <c r="E5" s="3">
        <v>92702</v>
      </c>
      <c r="F5" s="3"/>
      <c r="G5" s="3"/>
      <c r="H5" s="3"/>
      <c r="I5" s="3">
        <v>115842</v>
      </c>
    </row>
    <row r="6" spans="1:9" s="4" customFormat="1" x14ac:dyDescent="0.35">
      <c r="B6" s="4" t="s">
        <v>10</v>
      </c>
      <c r="C6" s="5">
        <f t="shared" ref="C6:H6" si="0">+C4-C5</f>
        <v>0</v>
      </c>
      <c r="D6" s="5">
        <f t="shared" si="0"/>
        <v>0</v>
      </c>
      <c r="E6" s="5">
        <f t="shared" si="0"/>
        <v>46497</v>
      </c>
      <c r="F6" s="5">
        <f t="shared" si="0"/>
        <v>0</v>
      </c>
      <c r="G6" s="5">
        <f t="shared" si="0"/>
        <v>0</v>
      </c>
      <c r="H6" s="5">
        <f t="shared" si="0"/>
        <v>0</v>
      </c>
      <c r="I6" s="5">
        <f>+I4-I5</f>
        <v>53622</v>
      </c>
    </row>
    <row r="7" spans="1:9" x14ac:dyDescent="0.35">
      <c r="B7" t="s">
        <v>12</v>
      </c>
      <c r="C7" s="3"/>
      <c r="D7" s="3"/>
      <c r="E7" s="3">
        <v>9579</v>
      </c>
      <c r="F7" s="3"/>
      <c r="G7" s="3"/>
      <c r="H7" s="3"/>
      <c r="I7" s="3">
        <v>10217</v>
      </c>
    </row>
    <row r="8" spans="1:9" x14ac:dyDescent="0.35">
      <c r="B8" t="s">
        <v>11</v>
      </c>
      <c r="C8" s="3"/>
      <c r="D8" s="3"/>
      <c r="E8" s="3">
        <v>12695</v>
      </c>
      <c r="F8" s="3"/>
      <c r="G8" s="3"/>
      <c r="H8" s="3"/>
      <c r="I8" s="3">
        <v>14903</v>
      </c>
    </row>
    <row r="9" spans="1:9" x14ac:dyDescent="0.35">
      <c r="B9" t="s">
        <v>13</v>
      </c>
      <c r="C9" s="3"/>
      <c r="D9" s="3"/>
      <c r="E9" s="3">
        <v>4287</v>
      </c>
      <c r="F9" s="3"/>
      <c r="G9" s="3"/>
      <c r="H9" s="3"/>
      <c r="I9" s="3">
        <v>4709</v>
      </c>
    </row>
    <row r="10" spans="1:9" s="4" customFormat="1" x14ac:dyDescent="0.35">
      <c r="B10" s="4" t="s">
        <v>14</v>
      </c>
      <c r="C10" s="5">
        <f t="shared" ref="C10:D10" si="1">+C7+C8+C9</f>
        <v>0</v>
      </c>
      <c r="D10" s="5">
        <f t="shared" si="1"/>
        <v>0</v>
      </c>
      <c r="E10" s="5">
        <f>+E7+E8+E9</f>
        <v>26561</v>
      </c>
      <c r="F10" s="5">
        <f t="shared" ref="F10:I10" si="2">+F7+F8+F9</f>
        <v>0</v>
      </c>
      <c r="G10" s="5">
        <f t="shared" si="2"/>
        <v>0</v>
      </c>
      <c r="H10" s="5">
        <f t="shared" si="2"/>
        <v>0</v>
      </c>
      <c r="I10" s="5">
        <f t="shared" si="2"/>
        <v>29829</v>
      </c>
    </row>
    <row r="11" spans="1:9" s="4" customFormat="1" x14ac:dyDescent="0.35">
      <c r="B11" s="4" t="s">
        <v>15</v>
      </c>
      <c r="C11" s="5">
        <f>+C6-C10</f>
        <v>0</v>
      </c>
      <c r="D11" s="5">
        <f t="shared" ref="D11:I11" si="3">+D6-D10</f>
        <v>0</v>
      </c>
      <c r="E11" s="5">
        <f t="shared" si="3"/>
        <v>19936</v>
      </c>
      <c r="F11" s="5">
        <f t="shared" si="3"/>
        <v>0</v>
      </c>
      <c r="G11" s="5">
        <f t="shared" si="3"/>
        <v>0</v>
      </c>
      <c r="H11" s="5">
        <f t="shared" si="3"/>
        <v>0</v>
      </c>
      <c r="I11" s="5">
        <f t="shared" si="3"/>
        <v>23793</v>
      </c>
    </row>
    <row r="12" spans="1:9" x14ac:dyDescent="0.35">
      <c r="B12" t="s">
        <v>16</v>
      </c>
      <c r="E12" s="3">
        <v>-767</v>
      </c>
      <c r="I12" s="3">
        <v>-345</v>
      </c>
    </row>
    <row r="13" spans="1:9" x14ac:dyDescent="0.35">
      <c r="B13" t="s">
        <v>17</v>
      </c>
      <c r="E13" s="3">
        <v>961</v>
      </c>
      <c r="I13" s="3">
        <v>2242</v>
      </c>
    </row>
    <row r="14" spans="1:9" x14ac:dyDescent="0.35">
      <c r="B14" t="s">
        <v>18</v>
      </c>
      <c r="E14" s="3">
        <v>43</v>
      </c>
      <c r="I14" s="3">
        <v>24</v>
      </c>
    </row>
    <row r="15" spans="1:9" s="4" customFormat="1" x14ac:dyDescent="0.35">
      <c r="B15" s="4" t="s">
        <v>19</v>
      </c>
      <c r="C15" s="4">
        <f>+C12+C13+C14</f>
        <v>0</v>
      </c>
      <c r="D15" s="4">
        <f t="shared" ref="D15:I15" si="4">+D12+D13+D14</f>
        <v>0</v>
      </c>
      <c r="E15" s="4">
        <f t="shared" si="4"/>
        <v>237</v>
      </c>
      <c r="F15" s="4">
        <f t="shared" si="4"/>
        <v>0</v>
      </c>
      <c r="G15" s="4">
        <f t="shared" si="4"/>
        <v>0</v>
      </c>
      <c r="H15" s="4">
        <f t="shared" si="4"/>
        <v>0</v>
      </c>
      <c r="I15" s="4">
        <f t="shared" si="4"/>
        <v>1921</v>
      </c>
    </row>
    <row r="16" spans="1:9" s="4" customFormat="1" x14ac:dyDescent="0.35">
      <c r="B16" s="4" t="s">
        <v>27</v>
      </c>
      <c r="C16" s="5">
        <f t="shared" ref="C16:D16" si="5">+C11+C15</f>
        <v>0</v>
      </c>
      <c r="D16" s="5">
        <f t="shared" si="5"/>
        <v>0</v>
      </c>
      <c r="E16" s="5">
        <f>+E11+E15</f>
        <v>20173</v>
      </c>
      <c r="F16" s="5">
        <f t="shared" ref="F16:I16" si="6">+F11+F15</f>
        <v>0</v>
      </c>
      <c r="G16" s="5">
        <f t="shared" si="6"/>
        <v>0</v>
      </c>
      <c r="H16" s="5">
        <f t="shared" si="6"/>
        <v>0</v>
      </c>
      <c r="I16" s="5">
        <f t="shared" si="6"/>
        <v>25714</v>
      </c>
    </row>
    <row r="17" spans="2:9" x14ac:dyDescent="0.35">
      <c r="B17" t="s">
        <v>28</v>
      </c>
      <c r="E17" s="3">
        <v>-206</v>
      </c>
      <c r="I17" s="3">
        <v>6214</v>
      </c>
    </row>
    <row r="18" spans="2:9" s="4" customFormat="1" x14ac:dyDescent="0.35">
      <c r="B18" s="4" t="s">
        <v>29</v>
      </c>
      <c r="C18" s="5">
        <f t="shared" ref="C18:D18" si="7">+C16-C17</f>
        <v>0</v>
      </c>
      <c r="D18" s="5">
        <f t="shared" si="7"/>
        <v>0</v>
      </c>
      <c r="E18" s="5">
        <f>+E16-E17</f>
        <v>20379</v>
      </c>
      <c r="F18" s="5">
        <f t="shared" ref="F18:I18" si="8">+F16-F17</f>
        <v>0</v>
      </c>
      <c r="G18" s="5">
        <f t="shared" si="8"/>
        <v>0</v>
      </c>
      <c r="H18" s="5">
        <f t="shared" si="8"/>
        <v>0</v>
      </c>
      <c r="I18" s="5">
        <f t="shared" si="8"/>
        <v>19500</v>
      </c>
    </row>
    <row r="19" spans="2:9" s="4" customFormat="1" x14ac:dyDescent="0.35">
      <c r="B19" s="4" t="s">
        <v>30</v>
      </c>
      <c r="C19" s="8" t="str">
        <f>+IFERROR(C18/C21,"")</f>
        <v/>
      </c>
      <c r="D19" s="8" t="str">
        <f t="shared" ref="D19:I19" si="9">+IFERROR(D18/D21,"")</f>
        <v/>
      </c>
      <c r="E19" s="8">
        <f t="shared" si="9"/>
        <v>1.853310294652601</v>
      </c>
      <c r="F19" s="8" t="str">
        <f t="shared" si="9"/>
        <v/>
      </c>
      <c r="G19" s="8" t="str">
        <f t="shared" si="9"/>
        <v/>
      </c>
      <c r="H19" s="8" t="str">
        <f t="shared" si="9"/>
        <v/>
      </c>
      <c r="I19" s="8">
        <f t="shared" si="9"/>
        <v>1.7952494936475787</v>
      </c>
    </row>
    <row r="20" spans="2:9" s="4" customFormat="1" x14ac:dyDescent="0.35">
      <c r="B20" s="4" t="s">
        <v>31</v>
      </c>
      <c r="C20" s="8" t="str">
        <f t="shared" ref="C20:I20" si="10">+IFERROR(C18/C22,"")</f>
        <v/>
      </c>
      <c r="D20" s="8" t="str">
        <f t="shared" si="10"/>
        <v/>
      </c>
      <c r="E20" s="8">
        <f t="shared" si="10"/>
        <v>1.8475974614687216</v>
      </c>
      <c r="F20" s="8" t="str">
        <f t="shared" si="10"/>
        <v/>
      </c>
      <c r="G20" s="8" t="str">
        <f t="shared" si="10"/>
        <v/>
      </c>
      <c r="H20" s="8" t="str">
        <f t="shared" si="10"/>
        <v/>
      </c>
      <c r="I20" s="8">
        <f>+IFERROR(I18/I22,"")</f>
        <v>1.7839172994236574</v>
      </c>
    </row>
    <row r="21" spans="2:9" s="6" customFormat="1" x14ac:dyDescent="0.35">
      <c r="B21" s="6" t="s">
        <v>32</v>
      </c>
      <c r="C21" s="7"/>
      <c r="D21" s="7"/>
      <c r="E21" s="7">
        <v>10996</v>
      </c>
      <c r="F21" s="7"/>
      <c r="G21" s="7"/>
      <c r="H21" s="7"/>
      <c r="I21" s="7">
        <v>10862</v>
      </c>
    </row>
    <row r="22" spans="2:9" s="6" customFormat="1" x14ac:dyDescent="0.35">
      <c r="B22" s="6" t="s">
        <v>33</v>
      </c>
      <c r="C22" s="7"/>
      <c r="D22" s="7"/>
      <c r="E22" s="7">
        <v>11030</v>
      </c>
      <c r="F22" s="7"/>
      <c r="G22" s="7"/>
      <c r="H22" s="7"/>
      <c r="I22" s="7">
        <v>10931</v>
      </c>
    </row>
    <row r="24" spans="2:9" x14ac:dyDescent="0.35">
      <c r="B24" t="s">
        <v>34</v>
      </c>
      <c r="C24" s="9"/>
      <c r="D24" s="9"/>
      <c r="E24" s="9"/>
      <c r="F24" s="9"/>
      <c r="G24" s="9"/>
      <c r="H24" s="9"/>
      <c r="I24" s="9">
        <f>+I4/E4-1</f>
        <v>0.21742253895502128</v>
      </c>
    </row>
    <row r="25" spans="2:9" x14ac:dyDescent="0.35">
      <c r="B25" t="s">
        <v>35</v>
      </c>
      <c r="E25" s="9">
        <f>+E6/E4</f>
        <v>0.33403257207307524</v>
      </c>
      <c r="I25" s="9">
        <f>+I6/I4</f>
        <v>0.31642118680073644</v>
      </c>
    </row>
    <row r="26" spans="2:9" x14ac:dyDescent="0.35">
      <c r="B26" t="s">
        <v>36</v>
      </c>
      <c r="E26" s="9">
        <f>+E16/E4</f>
        <v>0.14492201811794625</v>
      </c>
      <c r="I26" s="9">
        <f>+I16/I4</f>
        <v>0.15173724212812162</v>
      </c>
    </row>
    <row r="28" spans="2:9" x14ac:dyDescent="0.35">
      <c r="B28" t="s">
        <v>4</v>
      </c>
      <c r="C28" s="3"/>
      <c r="D28" s="3"/>
      <c r="E28" s="3">
        <v>140221</v>
      </c>
      <c r="F28" s="3"/>
      <c r="G28" s="3"/>
      <c r="H28" s="3"/>
      <c r="I28" s="3">
        <v>196117</v>
      </c>
    </row>
    <row r="29" spans="2:9" x14ac:dyDescent="0.35">
      <c r="B29" t="s">
        <v>37</v>
      </c>
      <c r="C29" s="3"/>
      <c r="D29" s="3"/>
      <c r="E29" s="3">
        <v>12497</v>
      </c>
      <c r="F29" s="3"/>
      <c r="G29" s="3"/>
      <c r="H29" s="3"/>
      <c r="I29" s="3">
        <v>14676</v>
      </c>
    </row>
    <row r="30" spans="2:9" x14ac:dyDescent="0.35">
      <c r="B30" t="s">
        <v>38</v>
      </c>
      <c r="C30" s="3"/>
      <c r="D30" s="3"/>
      <c r="E30" s="3">
        <v>134461</v>
      </c>
      <c r="F30" s="3"/>
      <c r="G30" s="3"/>
      <c r="H30" s="3"/>
      <c r="I30" s="3">
        <v>147848</v>
      </c>
    </row>
    <row r="31" spans="2:9" x14ac:dyDescent="0.35">
      <c r="B31" t="s">
        <v>39</v>
      </c>
      <c r="C31" s="3"/>
      <c r="D31" s="3"/>
      <c r="E31" s="3">
        <v>171522</v>
      </c>
      <c r="F31" s="3"/>
      <c r="G31" s="3"/>
      <c r="H31" s="3"/>
      <c r="I31" s="3">
        <v>150462</v>
      </c>
    </row>
    <row r="32" spans="2:9" x14ac:dyDescent="0.35">
      <c r="B32" t="s">
        <v>40</v>
      </c>
      <c r="C32" s="3"/>
      <c r="D32" s="3"/>
      <c r="E32" s="3">
        <v>30017</v>
      </c>
      <c r="F32" s="3"/>
      <c r="G32" s="3"/>
      <c r="H32" s="3"/>
      <c r="I32" s="3">
        <v>38143</v>
      </c>
    </row>
    <row r="33" spans="2:9" s="4" customFormat="1" x14ac:dyDescent="0.35">
      <c r="B33" s="4" t="s">
        <v>41</v>
      </c>
      <c r="C33" s="5">
        <f t="shared" ref="C33:D33" si="11">+SUM(C28:C32)</f>
        <v>0</v>
      </c>
      <c r="D33" s="5">
        <f t="shared" si="11"/>
        <v>0</v>
      </c>
      <c r="E33" s="5">
        <f>+SUM(E28:E32)</f>
        <v>488718</v>
      </c>
      <c r="F33" s="5">
        <f t="shared" ref="F33:I33" si="12">+SUM(F28:F32)</f>
        <v>0</v>
      </c>
      <c r="G33" s="5">
        <f t="shared" si="12"/>
        <v>0</v>
      </c>
      <c r="H33" s="5">
        <f t="shared" si="12"/>
        <v>0</v>
      </c>
      <c r="I33" s="5">
        <f t="shared" si="12"/>
        <v>547246</v>
      </c>
    </row>
    <row r="34" spans="2:9" x14ac:dyDescent="0.35">
      <c r="B34" t="s">
        <v>42</v>
      </c>
      <c r="E34" s="3">
        <v>277825</v>
      </c>
      <c r="I34" s="3">
        <v>304625</v>
      </c>
    </row>
    <row r="35" spans="2:9" x14ac:dyDescent="0.35">
      <c r="B35" t="s">
        <v>43</v>
      </c>
      <c r="E35" s="3">
        <v>-166196</v>
      </c>
      <c r="I35" s="3">
        <v>-174014</v>
      </c>
    </row>
    <row r="36" spans="2:9" s="4" customFormat="1" x14ac:dyDescent="0.35">
      <c r="B36" s="4" t="s">
        <v>44</v>
      </c>
      <c r="C36" s="5">
        <f t="shared" ref="C36:D36" si="13">+C34+C35</f>
        <v>0</v>
      </c>
      <c r="D36" s="5">
        <f t="shared" si="13"/>
        <v>0</v>
      </c>
      <c r="E36" s="5">
        <f>+E34+E35</f>
        <v>111629</v>
      </c>
      <c r="F36" s="5">
        <f t="shared" ref="F36:I36" si="14">+F34+F35</f>
        <v>0</v>
      </c>
      <c r="G36" s="5">
        <f t="shared" si="14"/>
        <v>0</v>
      </c>
      <c r="H36" s="5">
        <f t="shared" si="14"/>
        <v>0</v>
      </c>
      <c r="I36" s="5">
        <f t="shared" si="14"/>
        <v>130611</v>
      </c>
    </row>
    <row r="37" spans="2:9" x14ac:dyDescent="0.35">
      <c r="B37" t="s">
        <v>45</v>
      </c>
      <c r="E37" s="3">
        <v>25644</v>
      </c>
      <c r="I37" s="3">
        <v>23703</v>
      </c>
    </row>
    <row r="38" spans="2:9" x14ac:dyDescent="0.35">
      <c r="B38" t="s">
        <v>46</v>
      </c>
      <c r="E38" s="3">
        <v>84102</v>
      </c>
      <c r="I38" s="3">
        <v>84304</v>
      </c>
    </row>
    <row r="39" spans="2:9" x14ac:dyDescent="0.35">
      <c r="B39" t="s">
        <v>47</v>
      </c>
      <c r="E39" s="3">
        <v>16308</v>
      </c>
      <c r="I39" s="3">
        <v>16899</v>
      </c>
    </row>
    <row r="40" spans="2:9" x14ac:dyDescent="0.35">
      <c r="B40" t="s">
        <v>48</v>
      </c>
      <c r="E40" s="3">
        <v>13367</v>
      </c>
      <c r="I40" s="3">
        <v>18945</v>
      </c>
    </row>
    <row r="41" spans="2:9" x14ac:dyDescent="0.35">
      <c r="B41" t="s">
        <v>49</v>
      </c>
      <c r="E41" s="3">
        <v>0</v>
      </c>
      <c r="I41" s="3">
        <v>8337</v>
      </c>
    </row>
    <row r="42" spans="2:9" x14ac:dyDescent="0.35">
      <c r="B42" t="s">
        <v>50</v>
      </c>
      <c r="E42" s="3">
        <v>18333</v>
      </c>
      <c r="I42" s="3">
        <v>10818</v>
      </c>
    </row>
    <row r="43" spans="2:9" s="4" customFormat="1" x14ac:dyDescent="0.35">
      <c r="B43" s="4" t="s">
        <v>51</v>
      </c>
      <c r="C43" s="5">
        <f t="shared" ref="C43:H43" si="15">+SUM(C36:C42)+C33</f>
        <v>0</v>
      </c>
      <c r="D43" s="5">
        <f t="shared" si="15"/>
        <v>0</v>
      </c>
      <c r="E43" s="5">
        <f t="shared" si="15"/>
        <v>758101</v>
      </c>
      <c r="F43" s="5">
        <f t="shared" si="15"/>
        <v>0</v>
      </c>
      <c r="G43" s="5">
        <f t="shared" si="15"/>
        <v>0</v>
      </c>
      <c r="H43" s="5">
        <f t="shared" si="15"/>
        <v>0</v>
      </c>
      <c r="I43" s="5">
        <f>+SUM(I36:I42)+I33</f>
        <v>840863</v>
      </c>
    </row>
  </sheetData>
  <hyperlinks>
    <hyperlink ref="A1" location="main!A1" display="main" xr:uid="{C26D317E-374B-48B8-9E4D-5F1A150C18A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corey</dc:creator>
  <cp:lastModifiedBy>Corey Christner</cp:lastModifiedBy>
  <dcterms:created xsi:type="dcterms:W3CDTF">2015-06-05T18:17:20Z</dcterms:created>
  <dcterms:modified xsi:type="dcterms:W3CDTF">2025-07-10T03:30:21Z</dcterms:modified>
</cp:coreProperties>
</file>