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28BCE5D8-A8AD-4004-9ABF-DA0604EB66DF}" xr6:coauthVersionLast="47" xr6:coauthVersionMax="47" xr10:uidLastSave="{00000000-0000-0000-0000-000000000000}"/>
  <bookViews>
    <workbookView xWindow="20650" yWindow="340" windowWidth="14810" windowHeight="20300" activeTab="1" xr2:uid="{00000000-000D-0000-FFFF-FFFF00000000}"/>
  </bookViews>
  <sheets>
    <sheet name="main" sheetId="1" r:id="rId1"/>
    <sheet name="model" sheetId="2" r:id="rId2"/>
    <sheet name="Litigation" sheetId="7" r:id="rId3"/>
    <sheet name="Seed" sheetId="3" r:id="rId4"/>
    <sheet name="CropProtection" sheetId="4" r:id="rId5"/>
    <sheet name="weedControl" sheetId="5" r:id="rId6"/>
    <sheet name="IP"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2" l="1"/>
  <c r="E15" i="2" s="1"/>
  <c r="C9" i="2"/>
  <c r="B9" i="2"/>
  <c r="D8" i="2"/>
  <c r="E14" i="2" s="1"/>
  <c r="C8" i="2"/>
  <c r="B8" i="2"/>
  <c r="D7" i="2"/>
  <c r="E13" i="2" s="1"/>
  <c r="C7" i="2"/>
  <c r="B7" i="2"/>
  <c r="D6" i="2"/>
  <c r="E12" i="2" s="1"/>
  <c r="C6" i="2"/>
  <c r="B6" i="2"/>
  <c r="E22" i="2"/>
  <c r="E50" i="2" s="1"/>
  <c r="D22" i="2"/>
  <c r="D50" i="2" s="1"/>
  <c r="C22" i="2"/>
  <c r="C50" i="2" s="1"/>
  <c r="B22" i="2"/>
  <c r="B50" i="2" s="1"/>
  <c r="E76" i="2"/>
  <c r="D76" i="2"/>
  <c r="C76" i="2"/>
  <c r="E75" i="2"/>
  <c r="D75" i="2"/>
  <c r="C75" i="2"/>
  <c r="E74" i="2"/>
  <c r="D74" i="2"/>
  <c r="C74" i="2"/>
  <c r="E73" i="2"/>
  <c r="D73" i="2"/>
  <c r="C73" i="2"/>
  <c r="E66" i="2"/>
  <c r="D66" i="2"/>
  <c r="C66" i="2"/>
  <c r="B66" i="2"/>
  <c r="E64" i="2"/>
  <c r="D64" i="2"/>
  <c r="C64" i="2"/>
  <c r="E63" i="2"/>
  <c r="D63" i="2"/>
  <c r="C63" i="2"/>
  <c r="E62" i="2"/>
  <c r="D62" i="2"/>
  <c r="C62" i="2"/>
  <c r="E61" i="2"/>
  <c r="D61" i="2"/>
  <c r="C61" i="2"/>
  <c r="E54" i="2"/>
  <c r="D54" i="2"/>
  <c r="C54" i="2"/>
  <c r="B54" i="2"/>
  <c r="D52" i="2"/>
  <c r="C52" i="2"/>
  <c r="D24" i="2"/>
  <c r="C24" i="2"/>
  <c r="E48" i="2"/>
  <c r="D48" i="2"/>
  <c r="C48" i="2"/>
  <c r="E47" i="2"/>
  <c r="D47" i="2"/>
  <c r="C47" i="2"/>
  <c r="E46" i="2"/>
  <c r="D46" i="2"/>
  <c r="C46" i="2"/>
  <c r="E45" i="2"/>
  <c r="D45" i="2"/>
  <c r="C45" i="2"/>
  <c r="E36" i="2"/>
  <c r="E35" i="2"/>
  <c r="E34" i="2"/>
  <c r="E33" i="2"/>
  <c r="E38" i="2"/>
  <c r="D38" i="2"/>
  <c r="C38" i="2"/>
  <c r="B38" i="2"/>
  <c r="D36" i="2"/>
  <c r="D35" i="2"/>
  <c r="D34" i="2"/>
  <c r="D33" i="2"/>
  <c r="C36" i="2"/>
  <c r="C35" i="2"/>
  <c r="C34" i="2"/>
  <c r="C33" i="2"/>
  <c r="E26" i="2"/>
  <c r="D26" i="2"/>
  <c r="C26" i="2"/>
  <c r="B26" i="2"/>
  <c r="D12" i="2" l="1"/>
  <c r="C15" i="2"/>
  <c r="C14" i="2"/>
  <c r="D13" i="2"/>
  <c r="C5" i="2"/>
  <c r="D14" i="2"/>
  <c r="C12" i="2"/>
  <c r="D15" i="2"/>
  <c r="D5" i="2"/>
  <c r="C13" i="2"/>
  <c r="B5" i="2"/>
  <c r="C72" i="2"/>
  <c r="E60" i="2"/>
  <c r="D72" i="2"/>
  <c r="D60" i="2"/>
  <c r="E72" i="2"/>
  <c r="C60" i="2"/>
  <c r="E44" i="2"/>
  <c r="E32" i="2"/>
  <c r="C32" i="2"/>
  <c r="D44" i="2"/>
  <c r="C44" i="2"/>
  <c r="D32" i="2"/>
  <c r="N6" i="1"/>
  <c r="N5" i="1"/>
  <c r="E136" i="2"/>
  <c r="D136" i="2"/>
  <c r="C136" i="2"/>
  <c r="B136" i="2"/>
  <c r="C121" i="2"/>
  <c r="C127" i="2" s="1"/>
  <c r="B121" i="2"/>
  <c r="B127" i="2" s="1"/>
  <c r="E127" i="2"/>
  <c r="D127" i="2"/>
  <c r="C11" i="2" l="1"/>
  <c r="E11" i="2"/>
  <c r="D11" i="2"/>
  <c r="B114" i="2"/>
  <c r="B115" i="2" s="1"/>
  <c r="C114" i="2"/>
  <c r="C115" i="2" s="1"/>
  <c r="E115" i="2"/>
  <c r="D114" i="2"/>
  <c r="D115" i="2" s="1"/>
  <c r="D117" i="2" s="1"/>
  <c r="D138" i="2" s="1"/>
  <c r="E178" i="2"/>
  <c r="E180" i="2" s="1"/>
  <c r="C178" i="2"/>
  <c r="C180" i="2" s="1"/>
  <c r="B178" i="2"/>
  <c r="B180" i="2" s="1"/>
  <c r="E167" i="2"/>
  <c r="E172" i="2" s="1"/>
  <c r="C167" i="2"/>
  <c r="C172" i="2" s="1"/>
  <c r="B167" i="2"/>
  <c r="B172" i="2" s="1"/>
  <c r="E155" i="2"/>
  <c r="E160" i="2" s="1"/>
  <c r="C155" i="2"/>
  <c r="C160" i="2" s="1"/>
  <c r="B155" i="2"/>
  <c r="B160" i="2" s="1"/>
  <c r="E151" i="2"/>
  <c r="C151" i="2"/>
  <c r="B151" i="2"/>
  <c r="D178" i="2"/>
  <c r="D180" i="2" s="1"/>
  <c r="D167" i="2"/>
  <c r="D172" i="2" s="1"/>
  <c r="D155" i="2"/>
  <c r="D160" i="2" s="1"/>
  <c r="D151" i="2"/>
  <c r="E97" i="2"/>
  <c r="D97" i="2"/>
  <c r="C97" i="2"/>
  <c r="B97" i="2"/>
  <c r="E89" i="2"/>
  <c r="D89" i="2"/>
  <c r="C89" i="2"/>
  <c r="B89" i="2"/>
  <c r="D79" i="2"/>
  <c r="C79" i="2"/>
  <c r="E80" i="2"/>
  <c r="E82" i="2" s="1"/>
  <c r="C82" i="2"/>
  <c r="B82" i="2"/>
  <c r="D82" i="2"/>
  <c r="E78" i="2"/>
  <c r="E103" i="2" s="1"/>
  <c r="D78" i="2"/>
  <c r="D145" i="2" s="1"/>
  <c r="C78" i="2"/>
  <c r="C103" i="2" s="1"/>
  <c r="B78" i="2"/>
  <c r="B103" i="2" s="1"/>
  <c r="N4" i="1"/>
  <c r="N7" i="1" s="1"/>
  <c r="D161" i="2" l="1"/>
  <c r="D173" i="2" s="1"/>
  <c r="E161" i="2"/>
  <c r="E173" i="2" s="1"/>
  <c r="B161" i="2"/>
  <c r="B173" i="2" s="1"/>
  <c r="C161" i="2"/>
  <c r="C173" i="2" s="1"/>
  <c r="E143" i="2"/>
  <c r="E117" i="2"/>
  <c r="E138" i="2" s="1"/>
  <c r="C117" i="2"/>
  <c r="C138" i="2" s="1"/>
  <c r="B117" i="2"/>
  <c r="B138" i="2" s="1"/>
  <c r="E90" i="2"/>
  <c r="E92" i="2" s="1"/>
  <c r="E94" i="2" s="1"/>
  <c r="E96" i="2" s="1"/>
  <c r="E98" i="2" s="1"/>
  <c r="E104" i="2" s="1"/>
  <c r="E139" i="2" s="1"/>
  <c r="D103" i="2"/>
  <c r="B90" i="2"/>
  <c r="B92" i="2" s="1"/>
  <c r="B94" i="2" s="1"/>
  <c r="B96" i="2" s="1"/>
  <c r="B98" i="2" s="1"/>
  <c r="B104" i="2" s="1"/>
  <c r="B139" i="2" s="1"/>
  <c r="B141" i="2" s="1"/>
  <c r="B143" i="2" s="1"/>
  <c r="B181" i="2"/>
  <c r="E181" i="2"/>
  <c r="C181" i="2"/>
  <c r="D181" i="2"/>
  <c r="D90" i="2"/>
  <c r="D92" i="2" s="1"/>
  <c r="D94" i="2" s="1"/>
  <c r="D96" i="2" s="1"/>
  <c r="C90" i="2"/>
  <c r="C92" i="2" s="1"/>
  <c r="C94" i="2" s="1"/>
  <c r="C96" i="2" s="1"/>
  <c r="C98" i="2" s="1"/>
  <c r="C104" i="2" s="1"/>
  <c r="C139" i="2" s="1"/>
  <c r="C141" i="2" s="1"/>
  <c r="C143" i="2" s="1"/>
  <c r="E79" i="2"/>
  <c r="D101" i="2" l="1"/>
  <c r="D98" i="2"/>
  <c r="D104" i="2" s="1"/>
  <c r="D139" i="2" s="1"/>
  <c r="D141" i="2" s="1"/>
  <c r="D14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7"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7"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8"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8"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20"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20"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<sst xmlns="http://schemas.openxmlformats.org/spreadsheetml/2006/main" count="399" uniqueCount="380">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</sst>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2" borderId="0" xfId="0" applyFont="1" applyFill="1"/>
    <xf numFmtId="3" fontId="0"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0" fontId="0" fillId="3" borderId="0" xfId="0" applyFont="1" applyFill="1"/>
    <xf numFmtId="3" fontId="0" fillId="3" borderId="0" xfId="0" applyNumberFormat="1" applyFont="1" applyFill="1"/>
    <xf numFmtId="1" fontId="1" fillId="0" borderId="0" xfId="0" applyNumberFormat="1" applyFont="1"/>
    <xf numFmtId="0" fontId="1" fillId="4" borderId="0" xfId="0" applyFont="1" applyFill="1"/>
    <xf numFmtId="3" fontId="1" fillId="4" borderId="0" xfId="0" applyNumberFormat="1" applyFont="1" applyFill="1"/>
    <xf numFmtId="0" fontId="0" fillId="4" borderId="0" xfId="0" applyFill="1"/>
    <xf numFmtId="0" fontId="4" fillId="4" borderId="0" xfId="0" applyFont="1" applyFill="1"/>
    <xf numFmtId="165" fontId="1" fillId="4" borderId="0" xfId="0" applyNumberFormat="1" applyFont="1" applyFill="1"/>
    <xf numFmtId="165" fontId="0" fillId="4" borderId="0" xfId="0" applyNumberFormat="1" applyFill="1"/>
    <xf numFmtId="0" fontId="1" fillId="0" borderId="0" xfId="0" applyFont="1" applyFill="1"/>
    <xf numFmtId="165" fontId="1" fillId="0" borderId="0" xfId="0" applyNumberFormat="1" applyFont="1" applyFill="1"/>
    <xf numFmtId="0" fontId="0" fillId="0" borderId="0" xfId="0" applyFill="1"/>
    <xf numFmtId="165" fontId="0" fillId="0" borderId="0" xfId="0" applyNumberFormat="1" applyFill="1"/>
    <xf numFmtId="0" fontId="1" fillId="5" borderId="0" xfId="0" applyFont="1" applyFill="1"/>
    <xf numFmtId="10" fontId="1" fillId="5" borderId="0" xfId="0" applyNumberFormat="1" applyFont="1" applyFill="1"/>
    <xf numFmtId="0" fontId="0" fillId="5" borderId="0" xfId="0" applyFill="1"/>
    <xf numFmtId="3" fontId="0" fillId="5" borderId="0" xfId="0" applyNumberFormat="1" applyFill="1"/>
    <xf numFmtId="3" fontId="1" fillId="5" borderId="0" xfId="0" applyNumberFormat="1" applyFont="1" applyFill="1"/>
    <xf numFmtId="0" fontId="7" fillId="5" borderId="0" xfId="0" applyFont="1" applyFill="1"/>
    <xf numFmtId="4" fontId="1" fillId="5" borderId="0" xfId="0" applyNumberFormat="1" applyFont="1" applyFill="1"/>
    <xf numFmtId="0" fontId="1" fillId="6" borderId="0" xfId="0" applyFont="1" applyFill="1"/>
    <xf numFmtId="3" fontId="1" fillId="6" borderId="0" xfId="0" applyNumberFormat="1" applyFont="1" applyFill="1"/>
    <xf numFmtId="3" fontId="0" fillId="6"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8</xdr:col>
      <xdr:colOff>12847</xdr:colOff>
      <xdr:row>37</xdr:row>
      <xdr:rowOff>99786</xdr:rowOff>
    </xdr:to>
    <xdr:pic>
      <xdr:nvPicPr>
        <xdr:cNvPr id="2" name="Picture 1">
          <a:extLst>
            <a:ext uri="{FF2B5EF4-FFF2-40B4-BE49-F238E27FC236}">
              <a16:creationId xmlns:a16="http://schemas.microsoft.com/office/drawing/2014/main" id="{B9EF0817-C48A-0AB0-D996-8C720EDCDAD5}"/>
            </a:ext>
          </a:extLst>
        </xdr:cNvPr>
        <xdr:cNvPicPr>
          <a:picLocks noChangeAspect="1"/>
        </xdr:cNvPicPr>
      </xdr:nvPicPr>
      <xdr:blipFill>
        <a:blip xmlns:r="http://schemas.openxmlformats.org/officeDocument/2006/relationships" r:embed="rId1"/>
        <a:stretch>
          <a:fillRect/>
        </a:stretch>
      </xdr:blipFill>
      <xdr:spPr>
        <a:xfrm>
          <a:off x="607786" y="3447143"/>
          <a:ext cx="4267347" cy="1551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76200</xdr:rowOff>
    </xdr:from>
    <xdr:to>
      <xdr:col>4</xdr:col>
      <xdr:colOff>12700</xdr:colOff>
      <xdr:row>181</xdr:row>
      <xdr:rowOff>127000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flipH="1">
          <a:off x="4686300" y="76200"/>
          <a:ext cx="12700" cy="33013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425910</xdr:colOff>
      <xdr:row>33</xdr:row>
      <xdr:rowOff>108258</xdr:rowOff>
    </xdr:to>
    <xdr:pic>
      <xdr:nvPicPr>
        <xdr:cNvPr id="2" name="Picture 1">
          <a:extLst>
            <a:ext uri="{FF2B5EF4-FFF2-40B4-BE49-F238E27FC236}">
              <a16:creationId xmlns:a16="http://schemas.microsoft.com/office/drawing/2014/main" id="{95C43E72-5562-70B3-B76A-03F875BD045B}"/>
            </a:ext>
          </a:extLst>
        </xdr:cNvPr>
        <xdr:cNvPicPr>
          <a:picLocks noChangeAspect="1"/>
        </xdr:cNvPicPr>
      </xdr:nvPicPr>
      <xdr:blipFill>
        <a:blip xmlns:r="http://schemas.openxmlformats.org/officeDocument/2006/relationships" r:embed="rId1"/>
        <a:stretch>
          <a:fillRect/>
        </a:stretch>
      </xdr:blipFill>
      <xdr:spPr>
        <a:xfrm>
          <a:off x="609600" y="184150"/>
          <a:ext cx="8960310" cy="6001058"/>
        </a:xfrm>
        <a:prstGeom prst="rect">
          <a:avLst/>
        </a:prstGeom>
      </xdr:spPr>
    </xdr:pic>
    <xdr:clientData/>
  </xdr:twoCellAnchor>
  <xdr:twoCellAnchor editAs="oneCell">
    <xdr:from>
      <xdr:col>1</xdr:col>
      <xdr:colOff>0</xdr:colOff>
      <xdr:row>34</xdr:row>
      <xdr:rowOff>0</xdr:rowOff>
    </xdr:from>
    <xdr:to>
      <xdr:col>14</xdr:col>
      <xdr:colOff>502083</xdr:colOff>
      <xdr:row>63</xdr:row>
      <xdr:rowOff>146332</xdr:rowOff>
    </xdr:to>
    <xdr:pic>
      <xdr:nvPicPr>
        <xdr:cNvPr id="3" name="Picture 2">
          <a:extLst>
            <a:ext uri="{FF2B5EF4-FFF2-40B4-BE49-F238E27FC236}">
              <a16:creationId xmlns:a16="http://schemas.microsoft.com/office/drawing/2014/main" id="{AEDAEBE6-5082-E5AE-F464-680EF7324B1E}"/>
            </a:ext>
          </a:extLst>
        </xdr:cNvPr>
        <xdr:cNvPicPr>
          <a:picLocks noChangeAspect="1"/>
        </xdr:cNvPicPr>
      </xdr:nvPicPr>
      <xdr:blipFill>
        <a:blip xmlns:r="http://schemas.openxmlformats.org/officeDocument/2006/relationships" r:embed="rId2"/>
        <a:stretch>
          <a:fillRect/>
        </a:stretch>
      </xdr:blipFill>
      <xdr:spPr>
        <a:xfrm>
          <a:off x="609600" y="6261100"/>
          <a:ext cx="8426883" cy="5486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521071</xdr:colOff>
      <xdr:row>7</xdr:row>
      <xdr:rowOff>69891</xdr:rowOff>
    </xdr:to>
    <xdr:pic>
      <xdr:nvPicPr>
        <xdr:cNvPr id="2" name="Picture 1">
          <a:extLst>
            <a:ext uri="{FF2B5EF4-FFF2-40B4-BE49-F238E27FC236}">
              <a16:creationId xmlns:a16="http://schemas.microsoft.com/office/drawing/2014/main" id="{AA502587-3632-8E23-565D-4CFE06FB4198}"/>
            </a:ext>
          </a:extLst>
        </xdr:cNvPr>
        <xdr:cNvPicPr>
          <a:picLocks noChangeAspect="1"/>
        </xdr:cNvPicPr>
      </xdr:nvPicPr>
      <xdr:blipFill>
        <a:blip xmlns:r="http://schemas.openxmlformats.org/officeDocument/2006/relationships" r:embed="rId1"/>
        <a:stretch>
          <a:fillRect/>
        </a:stretch>
      </xdr:blipFill>
      <xdr:spPr>
        <a:xfrm>
          <a:off x="609600" y="552450"/>
          <a:ext cx="7226671" cy="806491"/>
        </a:xfrm>
        <a:prstGeom prst="rect">
          <a:avLst/>
        </a:prstGeom>
      </xdr:spPr>
    </xdr:pic>
    <xdr:clientData/>
  </xdr:twoCellAnchor>
  <xdr:twoCellAnchor editAs="oneCell">
    <xdr:from>
      <xdr:col>1</xdr:col>
      <xdr:colOff>0</xdr:colOff>
      <xdr:row>8</xdr:row>
      <xdr:rowOff>0</xdr:rowOff>
    </xdr:from>
    <xdr:to>
      <xdr:col>12</xdr:col>
      <xdr:colOff>552823</xdr:colOff>
      <xdr:row>20</xdr:row>
      <xdr:rowOff>38100</xdr:rowOff>
    </xdr:to>
    <xdr:pic>
      <xdr:nvPicPr>
        <xdr:cNvPr id="3" name="Picture 2">
          <a:extLst>
            <a:ext uri="{FF2B5EF4-FFF2-40B4-BE49-F238E27FC236}">
              <a16:creationId xmlns:a16="http://schemas.microsoft.com/office/drawing/2014/main" id="{8486E1DC-A4D8-DE52-962D-01704DDF95F0}"/>
            </a:ext>
          </a:extLst>
        </xdr:cNvPr>
        <xdr:cNvPicPr>
          <a:picLocks noChangeAspect="1"/>
        </xdr:cNvPicPr>
      </xdr:nvPicPr>
      <xdr:blipFill rotWithShape="1">
        <a:blip xmlns:r="http://schemas.openxmlformats.org/officeDocument/2006/relationships" r:embed="rId2"/>
        <a:srcRect b="65599"/>
        <a:stretch/>
      </xdr:blipFill>
      <xdr:spPr>
        <a:xfrm>
          <a:off x="609600" y="1473200"/>
          <a:ext cx="7258423" cy="2247900"/>
        </a:xfrm>
        <a:prstGeom prst="rect">
          <a:avLst/>
        </a:prstGeom>
      </xdr:spPr>
    </xdr:pic>
    <xdr:clientData/>
  </xdr:twoCellAnchor>
  <xdr:twoCellAnchor editAs="oneCell">
    <xdr:from>
      <xdr:col>1</xdr:col>
      <xdr:colOff>0</xdr:colOff>
      <xdr:row>21</xdr:row>
      <xdr:rowOff>0</xdr:rowOff>
    </xdr:from>
    <xdr:to>
      <xdr:col>12</xdr:col>
      <xdr:colOff>552823</xdr:colOff>
      <xdr:row>28</xdr:row>
      <xdr:rowOff>19386</xdr:rowOff>
    </xdr:to>
    <xdr:pic>
      <xdr:nvPicPr>
        <xdr:cNvPr id="5" name="Picture 4">
          <a:extLst>
            <a:ext uri="{FF2B5EF4-FFF2-40B4-BE49-F238E27FC236}">
              <a16:creationId xmlns:a16="http://schemas.microsoft.com/office/drawing/2014/main" id="{FD989177-D631-4C5A-AA76-803E77C5D9D9}"/>
            </a:ext>
          </a:extLst>
        </xdr:cNvPr>
        <xdr:cNvPicPr>
          <a:picLocks noChangeAspect="1"/>
        </xdr:cNvPicPr>
      </xdr:nvPicPr>
      <xdr:blipFill rotWithShape="1">
        <a:blip xmlns:r="http://schemas.openxmlformats.org/officeDocument/2006/relationships" r:embed="rId2"/>
        <a:srcRect t="79976"/>
        <a:stretch/>
      </xdr:blipFill>
      <xdr:spPr>
        <a:xfrm>
          <a:off x="609600" y="3867150"/>
          <a:ext cx="7258423" cy="1308436"/>
        </a:xfrm>
        <a:prstGeom prst="rect">
          <a:avLst/>
        </a:prstGeom>
      </xdr:spPr>
    </xdr:pic>
    <xdr:clientData/>
  </xdr:twoCellAnchor>
  <xdr:twoCellAnchor editAs="oneCell">
    <xdr:from>
      <xdr:col>1</xdr:col>
      <xdr:colOff>0</xdr:colOff>
      <xdr:row>29</xdr:row>
      <xdr:rowOff>0</xdr:rowOff>
    </xdr:from>
    <xdr:to>
      <xdr:col>12</xdr:col>
      <xdr:colOff>502020</xdr:colOff>
      <xdr:row>31</xdr:row>
      <xdr:rowOff>152427</xdr:rowOff>
    </xdr:to>
    <xdr:pic>
      <xdr:nvPicPr>
        <xdr:cNvPr id="6" name="Picture 5">
          <a:extLst>
            <a:ext uri="{FF2B5EF4-FFF2-40B4-BE49-F238E27FC236}">
              <a16:creationId xmlns:a16="http://schemas.microsoft.com/office/drawing/2014/main" id="{501605BC-734F-A901-B871-ED5FD77C5DB8}"/>
            </a:ext>
          </a:extLst>
        </xdr:cNvPr>
        <xdr:cNvPicPr>
          <a:picLocks noChangeAspect="1"/>
        </xdr:cNvPicPr>
      </xdr:nvPicPr>
      <xdr:blipFill>
        <a:blip xmlns:r="http://schemas.openxmlformats.org/officeDocument/2006/relationships" r:embed="rId3"/>
        <a:stretch>
          <a:fillRect/>
        </a:stretch>
      </xdr:blipFill>
      <xdr:spPr>
        <a:xfrm>
          <a:off x="609600" y="5340350"/>
          <a:ext cx="7207620" cy="5207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0</xdr:colOff>
      <xdr:row>36</xdr:row>
      <xdr:rowOff>0</xdr:rowOff>
    </xdr:from>
    <xdr:to>
      <xdr:col>13</xdr:col>
      <xdr:colOff>82930</xdr:colOff>
      <xdr:row>62</xdr:row>
      <xdr:rowOff>19297</xdr:rowOff>
    </xdr:to>
    <xdr:pic>
      <xdr:nvPicPr>
        <xdr:cNvPr id="5" name="Picture 4">
          <a:extLst>
            <a:ext uri="{FF2B5EF4-FFF2-40B4-BE49-F238E27FC236}">
              <a16:creationId xmlns:a16="http://schemas.microsoft.com/office/drawing/2014/main" id="{2890D976-15AC-FAF6-95B0-EE185F0DA4AE}"/>
            </a:ext>
          </a:extLst>
        </xdr:cNvPr>
        <xdr:cNvPicPr>
          <a:picLocks noChangeAspect="1"/>
        </xdr:cNvPicPr>
      </xdr:nvPicPr>
      <xdr:blipFill>
        <a:blip xmlns:r="http://schemas.openxmlformats.org/officeDocument/2006/relationships" r:embed="rId2"/>
        <a:stretch>
          <a:fillRect/>
        </a:stretch>
      </xdr:blipFill>
      <xdr:spPr>
        <a:xfrm>
          <a:off x="609600" y="6629400"/>
          <a:ext cx="7398130" cy="48071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7"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8"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8"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20" dT="2025-01-23T04:12:35.38" personId="{96B94962-3352-4CD0-9600-990C74CCBDE4}" id="{037E3C55-28FE-4865-BE0F-2C6C8F0BF827}">
    <text xml:space="preserve">The portfolio impact was driven by a divestiture in Asia Pacific. </text>
  </threadedComment>
  <threadedComment ref="D20"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zoomScale="85" zoomScaleNormal="85" workbookViewId="0">
      <selection activeCell="B22" sqref="B22"/>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c r="N5" s="10">
        <f>+SUM(model!D146:D147)</f>
        <v>2742</v>
      </c>
    </row>
    <row r="6" spans="2:15">
      <c r="B6" s="7" t="s">
        <v>245</v>
      </c>
      <c r="M6" t="s">
        <v>4</v>
      </c>
      <c r="N6" s="10">
        <f>+D143+model!D168</f>
        <v>2291</v>
      </c>
    </row>
    <row r="7" spans="2:15">
      <c r="M7" t="s">
        <v>5</v>
      </c>
      <c r="N7" s="10">
        <f>+N4-N5+N6</f>
        <v>42511.685429999998</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2">
      <c r="B18" s="5" t="s">
        <v>12</v>
      </c>
    </row>
    <row r="19" spans="2:2">
      <c r="B19" t="s">
        <v>10</v>
      </c>
    </row>
    <row r="22" spans="2:2">
      <c r="B22" s="1" t="s">
        <v>229</v>
      </c>
    </row>
    <row r="29" spans="2:2">
      <c r="B29" s="5" t="s">
        <v>233</v>
      </c>
    </row>
    <row r="39" spans="2:9">
      <c r="B39" s="5" t="s">
        <v>203</v>
      </c>
    </row>
    <row r="40" spans="2:9">
      <c r="B40">
        <v>1</v>
      </c>
      <c r="C40" t="s">
        <v>204</v>
      </c>
    </row>
    <row r="41" spans="2:9">
      <c r="B41">
        <v>2</v>
      </c>
      <c r="C41" t="s">
        <v>205</v>
      </c>
    </row>
    <row r="42" spans="2:9" ht="14.5" customHeight="1">
      <c r="B42">
        <v>3</v>
      </c>
      <c r="C42" s="8" t="s">
        <v>206</v>
      </c>
      <c r="D42" s="8"/>
      <c r="E42" s="8"/>
      <c r="F42" s="8"/>
      <c r="G42" s="8"/>
      <c r="H42" s="8"/>
      <c r="I42" s="8"/>
    </row>
    <row r="43" spans="2:9">
      <c r="C43" s="8"/>
      <c r="D43" s="8" t="s">
        <v>207</v>
      </c>
      <c r="E43" s="8"/>
      <c r="F43" s="8"/>
      <c r="G43" s="8"/>
      <c r="H43" s="8"/>
      <c r="I43" s="8"/>
    </row>
    <row r="44" spans="2:9">
      <c r="B44">
        <v>4</v>
      </c>
      <c r="C44" t="s">
        <v>208</v>
      </c>
      <c r="D44" s="8"/>
      <c r="E44" s="8"/>
      <c r="F44" s="8"/>
      <c r="G44" s="8"/>
      <c r="H44" s="8"/>
      <c r="I44" s="8"/>
    </row>
    <row r="45" spans="2:9">
      <c r="B45">
        <v>5</v>
      </c>
      <c r="C45" t="s">
        <v>209</v>
      </c>
      <c r="D45" s="8"/>
      <c r="E45" s="8"/>
      <c r="F45" s="8"/>
      <c r="G45" s="8"/>
      <c r="H45" s="8"/>
      <c r="I45" s="8"/>
    </row>
    <row r="46" spans="2:9">
      <c r="B46">
        <v>6</v>
      </c>
      <c r="C46" t="s">
        <v>210</v>
      </c>
    </row>
    <row r="47" spans="2:9">
      <c r="B47">
        <v>7</v>
      </c>
      <c r="C47" t="s">
        <v>211</v>
      </c>
    </row>
    <row r="48" spans="2:9">
      <c r="D48" t="s">
        <v>212</v>
      </c>
    </row>
    <row r="49" spans="2:4">
      <c r="B49">
        <v>8</v>
      </c>
      <c r="C49" t="s">
        <v>213</v>
      </c>
    </row>
    <row r="50" spans="2:4">
      <c r="B50">
        <v>9</v>
      </c>
      <c r="C50" t="s">
        <v>214</v>
      </c>
    </row>
    <row r="51" spans="2:4">
      <c r="D51" t="s">
        <v>215</v>
      </c>
    </row>
    <row r="52" spans="2:4">
      <c r="B52" s="5" t="s">
        <v>216</v>
      </c>
    </row>
    <row r="53" spans="2:4">
      <c r="B53">
        <v>1</v>
      </c>
      <c r="C53" t="s">
        <v>217</v>
      </c>
    </row>
    <row r="54" spans="2:4">
      <c r="B54">
        <v>2</v>
      </c>
      <c r="C54" t="s">
        <v>218</v>
      </c>
    </row>
    <row r="55" spans="2:4">
      <c r="B55">
        <v>3</v>
      </c>
      <c r="C55" t="s">
        <v>219</v>
      </c>
    </row>
    <row r="56" spans="2:4">
      <c r="B56">
        <v>4</v>
      </c>
      <c r="C56" t="s">
        <v>220</v>
      </c>
    </row>
    <row r="57" spans="2:4">
      <c r="B57">
        <v>5</v>
      </c>
      <c r="C57" t="s">
        <v>221</v>
      </c>
    </row>
    <row r="58" spans="2:4">
      <c r="B58">
        <v>6</v>
      </c>
      <c r="C58" t="s">
        <v>222</v>
      </c>
    </row>
    <row r="59" spans="2:4">
      <c r="B59">
        <v>7</v>
      </c>
      <c r="C59" t="s">
        <v>223</v>
      </c>
    </row>
    <row r="60" spans="2:4">
      <c r="B60">
        <v>8</v>
      </c>
      <c r="C60" t="s">
        <v>224</v>
      </c>
    </row>
    <row r="61" spans="2:4">
      <c r="B61">
        <v>9</v>
      </c>
      <c r="C61" t="s">
        <v>225</v>
      </c>
    </row>
    <row r="62" spans="2:4">
      <c r="B62">
        <v>10</v>
      </c>
      <c r="C62" t="s">
        <v>226</v>
      </c>
    </row>
    <row r="63" spans="2:4">
      <c r="B63">
        <v>11</v>
      </c>
      <c r="C63" t="s">
        <v>227</v>
      </c>
    </row>
    <row r="64" spans="2:4">
      <c r="B64">
        <v>12</v>
      </c>
      <c r="C64" t="s">
        <v>228</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B22" location="IP!A1" display="IP Risks" xr:uid="{EC544574-E92A-4CA5-8F31-4E8C464C0213}"/>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181"/>
  <sheetViews>
    <sheetView tabSelected="1" zoomScale="70" zoomScaleNormal="70" workbookViewId="0">
      <pane xSplit="1" topLeftCell="B1" activePane="topRight" state="frozen"/>
      <selection pane="topRight" activeCell="A167" sqref="A167"/>
    </sheetView>
  </sheetViews>
  <sheetFormatPr defaultRowHeight="14.5"/>
  <cols>
    <col min="1" max="1" width="43.6328125" bestFit="1" customWidth="1"/>
    <col min="2" max="2" width="6.36328125" bestFit="1" customWidth="1"/>
    <col min="3" max="3" width="9.81640625" bestFit="1" customWidth="1"/>
    <col min="4" max="4" width="7.26953125" bestFit="1" customWidth="1"/>
    <col min="5" max="5" width="7.453125" bestFit="1" customWidth="1"/>
  </cols>
  <sheetData>
    <row r="1" spans="1:5">
      <c r="A1" s="1" t="s">
        <v>6</v>
      </c>
      <c r="B1" s="1"/>
      <c r="C1" s="2"/>
    </row>
    <row r="2" spans="1:5">
      <c r="A2" t="s">
        <v>7</v>
      </c>
      <c r="C2" s="2"/>
    </row>
    <row r="3" spans="1:5">
      <c r="C3" s="2"/>
    </row>
    <row r="4" spans="1:5" s="3" customFormat="1">
      <c r="A4" s="3" t="s">
        <v>8</v>
      </c>
      <c r="B4" s="3">
        <v>2021</v>
      </c>
      <c r="C4" s="4">
        <v>2022</v>
      </c>
      <c r="D4" s="3">
        <v>2023</v>
      </c>
      <c r="E4" s="3">
        <v>2024</v>
      </c>
    </row>
    <row r="5" spans="1:5" s="29" customFormat="1">
      <c r="A5" s="29" t="s">
        <v>235</v>
      </c>
      <c r="B5" s="30">
        <f>+SUM(B6:B9)</f>
        <v>15655</v>
      </c>
      <c r="C5" s="30">
        <f t="shared" ref="C5:D5" si="0">+SUM(C6:C9)</f>
        <v>17455</v>
      </c>
      <c r="D5" s="30">
        <f t="shared" si="0"/>
        <v>17226</v>
      </c>
    </row>
    <row r="6" spans="1:5" s="29" customFormat="1">
      <c r="A6" s="29" t="s">
        <v>376</v>
      </c>
      <c r="B6" s="30">
        <f>+B39+B67</f>
        <v>7536</v>
      </c>
      <c r="C6" s="30">
        <f t="shared" ref="C6:D6" si="1">+C39+C67</f>
        <v>8294</v>
      </c>
      <c r="D6" s="30">
        <f t="shared" si="1"/>
        <v>8590</v>
      </c>
    </row>
    <row r="7" spans="1:5" s="29" customFormat="1">
      <c r="A7" s="29" t="s">
        <v>377</v>
      </c>
      <c r="B7" s="30">
        <f t="shared" ref="B7:D7" si="2">+B40+B68</f>
        <v>3123</v>
      </c>
      <c r="C7" s="30">
        <f t="shared" si="2"/>
        <v>3256</v>
      </c>
      <c r="D7" s="30">
        <f t="shared" si="2"/>
        <v>3367</v>
      </c>
    </row>
    <row r="8" spans="1:5" s="29" customFormat="1">
      <c r="A8" s="29" t="s">
        <v>378</v>
      </c>
      <c r="B8" s="30">
        <f t="shared" ref="B8:D8" si="3">+B41+B69</f>
        <v>3545</v>
      </c>
      <c r="C8" s="30">
        <f t="shared" si="3"/>
        <v>4445</v>
      </c>
      <c r="D8" s="30">
        <f t="shared" si="3"/>
        <v>3906</v>
      </c>
    </row>
    <row r="9" spans="1:5" s="29" customFormat="1">
      <c r="A9" s="29" t="s">
        <v>379</v>
      </c>
      <c r="B9" s="30">
        <f t="shared" ref="B9:D9" si="4">+B42+B70</f>
        <v>1451</v>
      </c>
      <c r="C9" s="30">
        <f t="shared" si="4"/>
        <v>1460</v>
      </c>
      <c r="D9" s="30">
        <f t="shared" si="4"/>
        <v>1363</v>
      </c>
    </row>
    <row r="10" spans="1:5" s="29" customFormat="1">
      <c r="C10" s="32"/>
    </row>
    <row r="11" spans="1:5" s="31" customFormat="1">
      <c r="A11" s="29" t="s">
        <v>342</v>
      </c>
      <c r="B11" s="33"/>
      <c r="C11" s="33">
        <f>+(C5-B5)/B5</f>
        <v>0.11497923985946981</v>
      </c>
      <c r="D11" s="33">
        <f>+(D5-C5)/C5</f>
        <v>-1.3119450014322544E-2</v>
      </c>
      <c r="E11" s="33">
        <f>+(E5-D5)/D5</f>
        <v>-1</v>
      </c>
    </row>
    <row r="12" spans="1:5" s="31" customFormat="1">
      <c r="A12" s="29" t="s">
        <v>367</v>
      </c>
      <c r="B12" s="33"/>
      <c r="C12" s="33">
        <f t="shared" ref="C12:E12" si="5">+(C6-B6)/B6</f>
        <v>0.10058386411889597</v>
      </c>
      <c r="D12" s="33">
        <f t="shared" si="5"/>
        <v>3.5688449481552927E-2</v>
      </c>
      <c r="E12" s="33">
        <f t="shared" si="5"/>
        <v>-1</v>
      </c>
    </row>
    <row r="13" spans="1:5" s="31" customFormat="1">
      <c r="A13" s="29" t="s">
        <v>368</v>
      </c>
      <c r="B13" s="33"/>
      <c r="C13" s="33">
        <f t="shared" ref="C13:E13" si="6">+(C7-B7)/B7</f>
        <v>4.2587255843739992E-2</v>
      </c>
      <c r="D13" s="33">
        <f t="shared" si="6"/>
        <v>3.4090909090909088E-2</v>
      </c>
      <c r="E13" s="33">
        <f t="shared" si="6"/>
        <v>-1</v>
      </c>
    </row>
    <row r="14" spans="1:5" s="31" customFormat="1">
      <c r="A14" s="29" t="s">
        <v>369</v>
      </c>
      <c r="B14" s="33"/>
      <c r="C14" s="33">
        <f t="shared" ref="C14:E14" si="7">+(C8-B8)/B8</f>
        <v>0.25387870239774329</v>
      </c>
      <c r="D14" s="33">
        <f t="shared" si="7"/>
        <v>-0.12125984251968504</v>
      </c>
      <c r="E14" s="33">
        <f t="shared" si="7"/>
        <v>-1</v>
      </c>
    </row>
    <row r="15" spans="1:5" s="31" customFormat="1">
      <c r="A15" s="29" t="s">
        <v>370</v>
      </c>
      <c r="B15" s="33"/>
      <c r="C15" s="33">
        <f t="shared" ref="C15:E15" si="8">+(C9-B9)/B9</f>
        <v>6.202618883528601E-3</v>
      </c>
      <c r="D15" s="33">
        <f t="shared" si="8"/>
        <v>-6.6438356164383566E-2</v>
      </c>
      <c r="E15" s="33">
        <f t="shared" si="8"/>
        <v>-1</v>
      </c>
    </row>
    <row r="16" spans="1:5" s="31" customFormat="1">
      <c r="A16" s="29" t="s">
        <v>236</v>
      </c>
    </row>
    <row r="17" spans="1:5" s="31" customFormat="1">
      <c r="A17" s="31" t="s">
        <v>237</v>
      </c>
      <c r="C17" s="34">
        <v>0.1</v>
      </c>
      <c r="D17" s="34">
        <v>7.0000000000000007E-2</v>
      </c>
    </row>
    <row r="18" spans="1:5" s="31" customFormat="1">
      <c r="A18" s="31" t="s">
        <v>238</v>
      </c>
      <c r="C18" s="34">
        <v>0.05</v>
      </c>
      <c r="D18" s="34">
        <v>-0.1</v>
      </c>
    </row>
    <row r="19" spans="1:5" s="31" customFormat="1">
      <c r="A19" s="31" t="s">
        <v>239</v>
      </c>
      <c r="C19" s="34">
        <v>-0.03</v>
      </c>
      <c r="D19" s="34">
        <v>-0.01</v>
      </c>
    </row>
    <row r="20" spans="1:5" s="31" customFormat="1">
      <c r="A20" s="31" t="s">
        <v>240</v>
      </c>
      <c r="C20" s="34">
        <v>-0.01</v>
      </c>
      <c r="D20" s="34">
        <v>0.03</v>
      </c>
    </row>
    <row r="21" spans="1:5" s="37" customFormat="1">
      <c r="C21" s="38"/>
      <c r="D21" s="38"/>
    </row>
    <row r="22" spans="1:5" s="3" customFormat="1">
      <c r="B22" s="3">
        <f>+B4</f>
        <v>2021</v>
      </c>
      <c r="C22" s="3">
        <f t="shared" ref="C22:E22" si="9">+C4</f>
        <v>2022</v>
      </c>
      <c r="D22" s="3">
        <f t="shared" si="9"/>
        <v>2023</v>
      </c>
      <c r="E22" s="3">
        <f t="shared" si="9"/>
        <v>2024</v>
      </c>
    </row>
    <row r="23" spans="1:5" s="15" customFormat="1">
      <c r="A23" s="14" t="s">
        <v>244</v>
      </c>
      <c r="B23" s="15">
        <v>1512</v>
      </c>
      <c r="C23" s="15">
        <v>1656</v>
      </c>
      <c r="D23" s="15">
        <v>2117</v>
      </c>
    </row>
    <row r="24" spans="1:5" s="15" customFormat="1">
      <c r="A24" s="14" t="s">
        <v>341</v>
      </c>
      <c r="C24" s="16">
        <f>+(C23-B23)/B23</f>
        <v>9.5238095238095233E-2</v>
      </c>
      <c r="D24" s="16">
        <f>+(D23-C23)/C23</f>
        <v>0.27838164251207731</v>
      </c>
    </row>
    <row r="25" spans="1:5" s="15" customFormat="1">
      <c r="A25" s="14"/>
    </row>
    <row r="26" spans="1:5" s="14" customFormat="1">
      <c r="A26" s="17" t="s">
        <v>333</v>
      </c>
      <c r="B26" s="18">
        <f>+SUM(B27:B30)</f>
        <v>8402</v>
      </c>
      <c r="C26" s="18">
        <f t="shared" ref="C26:E26" si="10">+SUM(C27:C30)</f>
        <v>8979</v>
      </c>
      <c r="D26" s="18">
        <f t="shared" si="10"/>
        <v>9472</v>
      </c>
      <c r="E26" s="18">
        <f t="shared" si="10"/>
        <v>0</v>
      </c>
    </row>
    <row r="27" spans="1:5" s="19" customFormat="1">
      <c r="A27" s="19" t="s">
        <v>365</v>
      </c>
      <c r="B27" s="20">
        <v>5618</v>
      </c>
      <c r="C27" s="20">
        <v>5955</v>
      </c>
      <c r="D27" s="20">
        <v>6447</v>
      </c>
      <c r="E27" s="20"/>
    </row>
    <row r="28" spans="1:5" s="19" customFormat="1">
      <c r="A28" s="19" t="s">
        <v>366</v>
      </c>
      <c r="B28" s="20">
        <v>1568</v>
      </c>
      <c r="C28" s="20">
        <v>1810</v>
      </c>
      <c r="D28" s="20">
        <v>1858</v>
      </c>
      <c r="E28" s="20"/>
    </row>
    <row r="29" spans="1:5" s="19" customFormat="1">
      <c r="A29" s="19" t="s">
        <v>340</v>
      </c>
      <c r="B29" s="20">
        <v>752</v>
      </c>
      <c r="C29" s="20">
        <v>714</v>
      </c>
      <c r="D29" s="20">
        <v>708</v>
      </c>
      <c r="E29" s="20"/>
    </row>
    <row r="30" spans="1:5" s="19" customFormat="1">
      <c r="A30" s="19" t="s">
        <v>339</v>
      </c>
      <c r="B30" s="20">
        <v>464</v>
      </c>
      <c r="C30" s="20">
        <v>500</v>
      </c>
      <c r="D30" s="20">
        <v>459</v>
      </c>
      <c r="E30" s="20"/>
    </row>
    <row r="31" spans="1:5" s="14" customFormat="1">
      <c r="A31" s="17"/>
      <c r="B31" s="17"/>
      <c r="C31" s="16"/>
      <c r="D31" s="16"/>
    </row>
    <row r="32" spans="1:5" s="17" customFormat="1">
      <c r="A32" s="17" t="s">
        <v>334</v>
      </c>
      <c r="B32" s="16"/>
      <c r="C32" s="16">
        <f>+(C26-B26)/B26</f>
        <v>6.867412520828374E-2</v>
      </c>
      <c r="D32" s="16">
        <f>+(D26-C26)/C26</f>
        <v>5.4905891524668668E-2</v>
      </c>
      <c r="E32" s="16">
        <f>+(E26-D26)/D26</f>
        <v>-1</v>
      </c>
    </row>
    <row r="33" spans="1:5" s="17" customFormat="1">
      <c r="A33" s="17" t="s">
        <v>335</v>
      </c>
      <c r="B33" s="16"/>
      <c r="C33" s="16">
        <f t="shared" ref="C33:D36" si="11">+(C27-B27)/B27</f>
        <v>5.9985760056959769E-2</v>
      </c>
      <c r="D33" s="16">
        <f t="shared" si="11"/>
        <v>8.2619647355163722E-2</v>
      </c>
      <c r="E33" s="16">
        <f t="shared" ref="E33" si="12">+(E27-D27)/D27</f>
        <v>-1</v>
      </c>
    </row>
    <row r="34" spans="1:5" s="17" customFormat="1">
      <c r="A34" s="17" t="s">
        <v>336</v>
      </c>
      <c r="B34" s="16"/>
      <c r="C34" s="16">
        <f t="shared" si="11"/>
        <v>0.15433673469387754</v>
      </c>
      <c r="D34" s="16">
        <f t="shared" si="11"/>
        <v>2.6519337016574586E-2</v>
      </c>
      <c r="E34" s="16">
        <f t="shared" ref="E34" si="13">+(E28-D28)/D28</f>
        <v>-1</v>
      </c>
    </row>
    <row r="35" spans="1:5" s="17" customFormat="1">
      <c r="A35" s="17" t="s">
        <v>337</v>
      </c>
      <c r="B35" s="16"/>
      <c r="C35" s="16">
        <f t="shared" si="11"/>
        <v>-5.0531914893617018E-2</v>
      </c>
      <c r="D35" s="16">
        <f t="shared" si="11"/>
        <v>-8.4033613445378148E-3</v>
      </c>
      <c r="E35" s="16">
        <f t="shared" ref="E35" si="14">+(E29-D29)/D29</f>
        <v>-1</v>
      </c>
    </row>
    <row r="36" spans="1:5" s="17" customFormat="1">
      <c r="A36" s="17" t="s">
        <v>338</v>
      </c>
      <c r="B36" s="16"/>
      <c r="C36" s="16">
        <f t="shared" si="11"/>
        <v>7.7586206896551727E-2</v>
      </c>
      <c r="D36" s="16">
        <f t="shared" si="11"/>
        <v>-8.2000000000000003E-2</v>
      </c>
      <c r="E36" s="16">
        <f t="shared" ref="E36" si="15">+(E30-D30)/D30</f>
        <v>-1</v>
      </c>
    </row>
    <row r="37" spans="1:5" s="14" customFormat="1">
      <c r="A37" s="17"/>
      <c r="B37" s="17"/>
      <c r="C37" s="16"/>
      <c r="D37" s="16"/>
    </row>
    <row r="38" spans="1:5" s="15" customFormat="1">
      <c r="A38" s="18" t="s">
        <v>343</v>
      </c>
      <c r="B38" s="18">
        <f>+SUM(B39:B42)</f>
        <v>8402</v>
      </c>
      <c r="C38" s="18">
        <f t="shared" ref="C38:E38" si="16">+SUM(C39:C42)</f>
        <v>8979</v>
      </c>
      <c r="D38" s="18">
        <f t="shared" si="16"/>
        <v>9472</v>
      </c>
      <c r="E38" s="18">
        <f t="shared" si="16"/>
        <v>0</v>
      </c>
    </row>
    <row r="39" spans="1:5" s="20" customFormat="1">
      <c r="A39" s="20" t="s">
        <v>361</v>
      </c>
      <c r="B39" s="20">
        <v>5004</v>
      </c>
      <c r="C39" s="20">
        <v>5178</v>
      </c>
      <c r="D39" s="20">
        <v>5768</v>
      </c>
    </row>
    <row r="40" spans="1:5" s="20" customFormat="1">
      <c r="A40" s="20" t="s">
        <v>362</v>
      </c>
      <c r="B40" s="20">
        <v>1599</v>
      </c>
      <c r="C40" s="20">
        <v>1609</v>
      </c>
      <c r="D40" s="20">
        <v>1622</v>
      </c>
    </row>
    <row r="41" spans="1:5" s="20" customFormat="1">
      <c r="A41" s="20" t="s">
        <v>363</v>
      </c>
      <c r="B41" s="20">
        <v>1420</v>
      </c>
      <c r="C41" s="20">
        <v>1758</v>
      </c>
      <c r="D41" s="20">
        <v>1637</v>
      </c>
    </row>
    <row r="42" spans="1:5" s="20" customFormat="1">
      <c r="A42" s="20" t="s">
        <v>364</v>
      </c>
      <c r="B42" s="20">
        <v>379</v>
      </c>
      <c r="C42" s="20">
        <v>434</v>
      </c>
      <c r="D42" s="20">
        <v>445</v>
      </c>
    </row>
    <row r="43" spans="1:5" s="14" customFormat="1">
      <c r="A43" s="17"/>
      <c r="B43" s="17"/>
      <c r="C43" s="16"/>
      <c r="D43" s="16"/>
    </row>
    <row r="44" spans="1:5" s="14" customFormat="1">
      <c r="A44" s="17" t="s">
        <v>342</v>
      </c>
      <c r="B44" s="16"/>
      <c r="C44" s="16">
        <f>+(C38-B38)/B38</f>
        <v>6.867412520828374E-2</v>
      </c>
      <c r="D44" s="16">
        <f>+(D38-C38)/C38</f>
        <v>5.4905891524668668E-2</v>
      </c>
      <c r="E44" s="16">
        <f>+(E38-D38)/D38</f>
        <v>-1</v>
      </c>
    </row>
    <row r="45" spans="1:5" s="14" customFormat="1">
      <c r="A45" s="17" t="s">
        <v>367</v>
      </c>
      <c r="B45" s="16"/>
      <c r="C45" s="16">
        <f t="shared" ref="C45:E48" si="17">+(C39-B39)/B39</f>
        <v>3.4772182254196642E-2</v>
      </c>
      <c r="D45" s="16">
        <f t="shared" si="17"/>
        <v>0.11394360757049053</v>
      </c>
      <c r="E45" s="16">
        <f t="shared" si="17"/>
        <v>-1</v>
      </c>
    </row>
    <row r="46" spans="1:5" s="14" customFormat="1">
      <c r="A46" s="17" t="s">
        <v>368</v>
      </c>
      <c r="B46" s="16"/>
      <c r="C46" s="16">
        <f t="shared" ref="C46:D46" si="18">+(C40-B40)/B40</f>
        <v>6.2539086929330832E-3</v>
      </c>
      <c r="D46" s="16">
        <f t="shared" si="18"/>
        <v>8.0795525170913613E-3</v>
      </c>
      <c r="E46" s="16">
        <f t="shared" si="17"/>
        <v>-1</v>
      </c>
    </row>
    <row r="47" spans="1:5" s="14" customFormat="1">
      <c r="A47" s="17" t="s">
        <v>369</v>
      </c>
      <c r="B47" s="16"/>
      <c r="C47" s="16">
        <f t="shared" ref="C47:D47" si="19">+(C41-B41)/B41</f>
        <v>0.2380281690140845</v>
      </c>
      <c r="D47" s="16">
        <f t="shared" si="19"/>
        <v>-6.882821387940842E-2</v>
      </c>
      <c r="E47" s="16">
        <f t="shared" si="17"/>
        <v>-1</v>
      </c>
    </row>
    <row r="48" spans="1:5" s="14" customFormat="1">
      <c r="A48" s="17" t="s">
        <v>370</v>
      </c>
      <c r="B48" s="16"/>
      <c r="C48" s="16">
        <f t="shared" ref="C48:D48" si="20">+(C42-B42)/B42</f>
        <v>0.14511873350923482</v>
      </c>
      <c r="D48" s="16">
        <f t="shared" si="20"/>
        <v>2.5345622119815669E-2</v>
      </c>
      <c r="E48" s="16">
        <f t="shared" si="17"/>
        <v>-1</v>
      </c>
    </row>
    <row r="49" spans="1:5" s="37" customFormat="1">
      <c r="A49" s="35"/>
      <c r="B49" s="36"/>
      <c r="C49" s="36"/>
      <c r="D49" s="36"/>
      <c r="E49" s="36"/>
    </row>
    <row r="50" spans="1:5" s="28" customFormat="1">
      <c r="B50" s="28">
        <f>+B22</f>
        <v>2021</v>
      </c>
      <c r="C50" s="28">
        <f t="shared" ref="C50:E50" si="21">+C22</f>
        <v>2022</v>
      </c>
      <c r="D50" s="28">
        <f t="shared" si="21"/>
        <v>2023</v>
      </c>
      <c r="E50" s="28">
        <f t="shared" si="21"/>
        <v>2024</v>
      </c>
    </row>
    <row r="51" spans="1:5" s="21" customFormat="1">
      <c r="A51" s="21" t="s">
        <v>360</v>
      </c>
      <c r="B51" s="22">
        <v>1202</v>
      </c>
      <c r="C51" s="22">
        <v>1684</v>
      </c>
      <c r="D51" s="22">
        <v>1374</v>
      </c>
    </row>
    <row r="52" spans="1:5" s="22" customFormat="1">
      <c r="A52" s="21" t="s">
        <v>359</v>
      </c>
      <c r="C52" s="23">
        <f>+(C51-B51)/B51</f>
        <v>0.40099833610648916</v>
      </c>
      <c r="D52" s="23">
        <f>+(D51-C51)/C51</f>
        <v>-0.18408551068883611</v>
      </c>
    </row>
    <row r="53" spans="1:5" s="22" customFormat="1">
      <c r="A53" s="21"/>
    </row>
    <row r="54" spans="1:5" s="21" customFormat="1">
      <c r="A54" s="24" t="s">
        <v>344</v>
      </c>
      <c r="B54" s="25">
        <f>+SUM(B55:B58)</f>
        <v>7253</v>
      </c>
      <c r="C54" s="25">
        <f t="shared" ref="C54" si="22">+SUM(C55:C58)</f>
        <v>8476</v>
      </c>
      <c r="D54" s="25">
        <f t="shared" ref="D54" si="23">+SUM(D55:D58)</f>
        <v>7754</v>
      </c>
      <c r="E54" s="25">
        <f t="shared" ref="E54" si="24">+SUM(E55:E58)</f>
        <v>0</v>
      </c>
    </row>
    <row r="55" spans="1:5" s="26" customFormat="1">
      <c r="A55" s="26" t="s">
        <v>346</v>
      </c>
      <c r="B55" s="27">
        <v>3815</v>
      </c>
      <c r="C55" s="27">
        <v>4591</v>
      </c>
      <c r="D55" s="27">
        <v>4034</v>
      </c>
      <c r="E55" s="27"/>
    </row>
    <row r="56" spans="1:5" s="26" customFormat="1">
      <c r="A56" s="26" t="s">
        <v>347</v>
      </c>
      <c r="B56" s="27">
        <v>1730</v>
      </c>
      <c r="C56" s="27">
        <v>1831</v>
      </c>
      <c r="D56" s="27">
        <v>1598</v>
      </c>
      <c r="E56" s="27"/>
    </row>
    <row r="57" spans="1:5" s="26" customFormat="1">
      <c r="A57" s="26" t="s">
        <v>348</v>
      </c>
      <c r="B57" s="27">
        <v>1310</v>
      </c>
      <c r="C57" s="27">
        <v>1450</v>
      </c>
      <c r="D57" s="27">
        <v>1112</v>
      </c>
      <c r="E57" s="27"/>
    </row>
    <row r="58" spans="1:5" s="26" customFormat="1">
      <c r="A58" s="26" t="s">
        <v>349</v>
      </c>
      <c r="B58" s="27">
        <v>398</v>
      </c>
      <c r="C58" s="27">
        <v>604</v>
      </c>
      <c r="D58" s="27">
        <v>1010</v>
      </c>
      <c r="E58" s="27"/>
    </row>
    <row r="59" spans="1:5" s="21" customFormat="1">
      <c r="A59" s="24"/>
      <c r="B59" s="24"/>
      <c r="C59" s="23"/>
      <c r="D59" s="23"/>
    </row>
    <row r="60" spans="1:5" s="24" customFormat="1">
      <c r="A60" s="24" t="s">
        <v>371</v>
      </c>
      <c r="B60" s="23"/>
      <c r="C60" s="23">
        <f>+(C54-B54)/B54</f>
        <v>0.16861988142837447</v>
      </c>
      <c r="D60" s="23">
        <f>+(D54-C54)/C54</f>
        <v>-8.5181689476167999E-2</v>
      </c>
      <c r="E60" s="23">
        <f>+(E54-D54)/D54</f>
        <v>-1</v>
      </c>
    </row>
    <row r="61" spans="1:5" s="24" customFormat="1">
      <c r="A61" s="24" t="s">
        <v>372</v>
      </c>
      <c r="B61" s="23"/>
      <c r="C61" s="23">
        <f t="shared" ref="C61:E64" si="25">+(C55-B55)/B55</f>
        <v>0.20340760157273918</v>
      </c>
      <c r="D61" s="23">
        <f t="shared" si="25"/>
        <v>-0.12132433021128294</v>
      </c>
      <c r="E61" s="23">
        <f t="shared" si="25"/>
        <v>-1</v>
      </c>
    </row>
    <row r="62" spans="1:5" s="24" customFormat="1">
      <c r="A62" s="24" t="s">
        <v>373</v>
      </c>
      <c r="B62" s="23"/>
      <c r="C62" s="23">
        <f t="shared" ref="C62:D62" si="26">+(C56-B56)/B56</f>
        <v>5.8381502890173409E-2</v>
      </c>
      <c r="D62" s="23">
        <f t="shared" si="26"/>
        <v>-0.12725286728563626</v>
      </c>
      <c r="E62" s="23">
        <f t="shared" si="25"/>
        <v>-1</v>
      </c>
    </row>
    <row r="63" spans="1:5" s="24" customFormat="1">
      <c r="A63" s="24" t="s">
        <v>374</v>
      </c>
      <c r="B63" s="23"/>
      <c r="C63" s="23">
        <f t="shared" ref="C63:D63" si="27">+(C57-B57)/B57</f>
        <v>0.10687022900763359</v>
      </c>
      <c r="D63" s="23">
        <f t="shared" si="27"/>
        <v>-0.23310344827586207</v>
      </c>
      <c r="E63" s="23">
        <f t="shared" si="25"/>
        <v>-1</v>
      </c>
    </row>
    <row r="64" spans="1:5" s="24" customFormat="1">
      <c r="A64" s="24" t="s">
        <v>375</v>
      </c>
      <c r="B64" s="23"/>
      <c r="C64" s="23">
        <f t="shared" ref="C64:D64" si="28">+(C58-B58)/B58</f>
        <v>0.51758793969849248</v>
      </c>
      <c r="D64" s="23">
        <f t="shared" si="28"/>
        <v>0.67218543046357615</v>
      </c>
      <c r="E64" s="23">
        <f t="shared" si="25"/>
        <v>-1</v>
      </c>
    </row>
    <row r="65" spans="1:5" s="21" customFormat="1">
      <c r="A65" s="24"/>
      <c r="B65" s="24"/>
      <c r="C65" s="23"/>
      <c r="D65" s="23"/>
    </row>
    <row r="66" spans="1:5" s="22" customFormat="1">
      <c r="A66" s="25" t="s">
        <v>354</v>
      </c>
      <c r="B66" s="25">
        <f>+SUM(B67:B70)</f>
        <v>7253</v>
      </c>
      <c r="C66" s="25">
        <f t="shared" ref="C66" si="29">+SUM(C67:C70)</f>
        <v>8476</v>
      </c>
      <c r="D66" s="25">
        <f t="shared" ref="D66" si="30">+SUM(D67:D70)</f>
        <v>7754</v>
      </c>
      <c r="E66" s="25">
        <f t="shared" ref="E66" si="31">+SUM(E67:E70)</f>
        <v>0</v>
      </c>
    </row>
    <row r="67" spans="1:5" s="27" customFormat="1">
      <c r="A67" s="27" t="s">
        <v>350</v>
      </c>
      <c r="B67" s="27">
        <v>2532</v>
      </c>
      <c r="C67" s="27">
        <v>3116</v>
      </c>
      <c r="D67" s="27">
        <v>2822</v>
      </c>
    </row>
    <row r="68" spans="1:5" s="27" customFormat="1">
      <c r="A68" s="27" t="s">
        <v>351</v>
      </c>
      <c r="B68" s="27">
        <v>1524</v>
      </c>
      <c r="C68" s="27">
        <v>1647</v>
      </c>
      <c r="D68" s="27">
        <v>1745</v>
      </c>
    </row>
    <row r="69" spans="1:5" s="27" customFormat="1">
      <c r="A69" s="27" t="s">
        <v>352</v>
      </c>
      <c r="B69" s="27">
        <v>2125</v>
      </c>
      <c r="C69" s="27">
        <v>2687</v>
      </c>
      <c r="D69" s="27">
        <v>2269</v>
      </c>
    </row>
    <row r="70" spans="1:5" s="27" customFormat="1">
      <c r="A70" s="27" t="s">
        <v>353</v>
      </c>
      <c r="B70" s="27">
        <v>1072</v>
      </c>
      <c r="C70" s="27">
        <v>1026</v>
      </c>
      <c r="D70" s="27">
        <v>918</v>
      </c>
    </row>
    <row r="71" spans="1:5" s="21" customFormat="1">
      <c r="A71" s="24"/>
      <c r="B71" s="24"/>
      <c r="C71" s="23"/>
      <c r="D71" s="23"/>
    </row>
    <row r="72" spans="1:5" s="21" customFormat="1">
      <c r="A72" s="24" t="s">
        <v>345</v>
      </c>
      <c r="B72" s="23"/>
      <c r="C72" s="23">
        <f>+(C66-B66)/B66</f>
        <v>0.16861988142837447</v>
      </c>
      <c r="D72" s="23">
        <f>+(D66-C66)/C66</f>
        <v>-8.5181689476167999E-2</v>
      </c>
      <c r="E72" s="23">
        <f>+(E66-D66)/D66</f>
        <v>-1</v>
      </c>
    </row>
    <row r="73" spans="1:5" s="21" customFormat="1">
      <c r="A73" s="24" t="s">
        <v>355</v>
      </c>
      <c r="B73" s="23"/>
      <c r="C73" s="23">
        <f t="shared" ref="C73:E73" si="32">+(C67-B67)/B67</f>
        <v>0.23064770932069512</v>
      </c>
      <c r="D73" s="23">
        <f t="shared" si="32"/>
        <v>-9.4351732991014126E-2</v>
      </c>
      <c r="E73" s="23">
        <f t="shared" si="32"/>
        <v>-1</v>
      </c>
    </row>
    <row r="74" spans="1:5" s="21" customFormat="1">
      <c r="A74" s="24" t="s">
        <v>356</v>
      </c>
      <c r="B74" s="23"/>
      <c r="C74" s="23">
        <f t="shared" ref="C74:E74" si="33">+(C68-B68)/B68</f>
        <v>8.070866141732283E-2</v>
      </c>
      <c r="D74" s="23">
        <f t="shared" si="33"/>
        <v>5.9502125075895571E-2</v>
      </c>
      <c r="E74" s="23">
        <f t="shared" si="33"/>
        <v>-1</v>
      </c>
    </row>
    <row r="75" spans="1:5" s="21" customFormat="1">
      <c r="A75" s="24" t="s">
        <v>357</v>
      </c>
      <c r="B75" s="23"/>
      <c r="C75" s="23">
        <f t="shared" ref="C75:E75" si="34">+(C69-B69)/B69</f>
        <v>0.26447058823529412</v>
      </c>
      <c r="D75" s="23">
        <f t="shared" si="34"/>
        <v>-0.15556382582806103</v>
      </c>
      <c r="E75" s="23">
        <f t="shared" si="34"/>
        <v>-1</v>
      </c>
    </row>
    <row r="76" spans="1:5" s="21" customFormat="1">
      <c r="A76" s="24" t="s">
        <v>358</v>
      </c>
      <c r="B76" s="23"/>
      <c r="C76" s="23">
        <f t="shared" ref="C76:E76" si="35">+(C70-B70)/B70</f>
        <v>-4.2910447761194029E-2</v>
      </c>
      <c r="D76" s="23">
        <f t="shared" si="35"/>
        <v>-0.10526315789473684</v>
      </c>
      <c r="E76" s="23">
        <f t="shared" si="35"/>
        <v>-1</v>
      </c>
    </row>
    <row r="77" spans="1:5">
      <c r="B77" s="10"/>
      <c r="C77" s="10"/>
      <c r="D77" s="10"/>
    </row>
    <row r="78" spans="1:5" s="3" customFormat="1">
      <c r="B78" s="3">
        <f>B4</f>
        <v>2021</v>
      </c>
      <c r="C78" s="3">
        <f>C4</f>
        <v>2022</v>
      </c>
      <c r="D78" s="3">
        <f>D4</f>
        <v>2023</v>
      </c>
      <c r="E78" s="3">
        <f>E4</f>
        <v>2024</v>
      </c>
    </row>
    <row r="79" spans="1:5" s="39" customFormat="1">
      <c r="A79" s="39" t="s">
        <v>248</v>
      </c>
      <c r="B79" s="40"/>
      <c r="C79" s="40">
        <f t="shared" ref="C79:D79" si="36">(C80-B80)/B80</f>
        <v>0.11497923985946981</v>
      </c>
      <c r="D79" s="40">
        <f t="shared" si="36"/>
        <v>-1.3119450014322544E-2</v>
      </c>
      <c r="E79" s="40">
        <f>(E80-D80)/D80</f>
        <v>1.8808777429467086E-2</v>
      </c>
    </row>
    <row r="80" spans="1:5" s="41" customFormat="1">
      <c r="A80" s="41" t="s">
        <v>247</v>
      </c>
      <c r="B80" s="42">
        <v>15655</v>
      </c>
      <c r="C80" s="42">
        <v>17455</v>
      </c>
      <c r="D80" s="42">
        <v>17226</v>
      </c>
      <c r="E80" s="42">
        <f>+AVERAGE(17400,17700)</f>
        <v>17550</v>
      </c>
    </row>
    <row r="81" spans="1:5" s="41" customFormat="1">
      <c r="A81" s="41" t="s">
        <v>241</v>
      </c>
      <c r="B81" s="42">
        <v>9220</v>
      </c>
      <c r="C81" s="42">
        <v>10436</v>
      </c>
      <c r="D81" s="42">
        <v>9920</v>
      </c>
      <c r="E81" s="42"/>
    </row>
    <row r="82" spans="1:5" s="39" customFormat="1">
      <c r="A82" s="39" t="s">
        <v>246</v>
      </c>
      <c r="B82" s="43">
        <f t="shared" ref="B82:C82" si="37">+B80-B81</f>
        <v>6435</v>
      </c>
      <c r="C82" s="43">
        <f t="shared" si="37"/>
        <v>7019</v>
      </c>
      <c r="D82" s="43">
        <f>+D80-D81</f>
        <v>7306</v>
      </c>
      <c r="E82" s="43">
        <f t="shared" ref="E82" si="38">+E80-E81</f>
        <v>17550</v>
      </c>
    </row>
    <row r="83" spans="1:5" s="41" customFormat="1">
      <c r="A83" s="41" t="s">
        <v>242</v>
      </c>
      <c r="B83" s="41">
        <v>1187</v>
      </c>
      <c r="C83" s="41">
        <v>1216</v>
      </c>
      <c r="D83" s="41">
        <v>1337</v>
      </c>
    </row>
    <row r="84" spans="1:5" s="41" customFormat="1">
      <c r="A84" s="41" t="s">
        <v>249</v>
      </c>
      <c r="B84" s="41">
        <v>3209</v>
      </c>
      <c r="C84" s="41">
        <v>3173</v>
      </c>
      <c r="D84" s="41">
        <v>3176</v>
      </c>
    </row>
    <row r="85" spans="1:5" s="41" customFormat="1">
      <c r="A85" s="41" t="s">
        <v>250</v>
      </c>
      <c r="B85" s="41">
        <v>722</v>
      </c>
      <c r="C85" s="41">
        <v>702</v>
      </c>
      <c r="D85" s="41">
        <v>683</v>
      </c>
    </row>
    <row r="86" spans="1:5" s="41" customFormat="1">
      <c r="A86" s="41" t="s">
        <v>251</v>
      </c>
      <c r="B86" s="41">
        <v>289</v>
      </c>
      <c r="C86" s="41">
        <v>363</v>
      </c>
      <c r="D86" s="41">
        <v>336</v>
      </c>
    </row>
    <row r="87" spans="1:5" s="44" customFormat="1">
      <c r="A87" s="44" t="s">
        <v>254</v>
      </c>
      <c r="B87" s="44">
        <v>1348</v>
      </c>
      <c r="C87" s="44">
        <v>-60</v>
      </c>
      <c r="D87" s="44">
        <v>-448</v>
      </c>
    </row>
    <row r="88" spans="1:5" s="41" customFormat="1">
      <c r="A88" s="41" t="s">
        <v>243</v>
      </c>
      <c r="B88" s="41">
        <v>30</v>
      </c>
      <c r="C88" s="41">
        <v>79</v>
      </c>
      <c r="D88" s="41">
        <v>233</v>
      </c>
    </row>
    <row r="89" spans="1:5" s="39" customFormat="1">
      <c r="A89" s="39" t="s">
        <v>252</v>
      </c>
      <c r="B89" s="39">
        <f>+B83+B84+B85+B86+B88</f>
        <v>5437</v>
      </c>
      <c r="C89" s="39">
        <f t="shared" ref="C89:E89" si="39">+C83+C84+C85+C86+C88</f>
        <v>5533</v>
      </c>
      <c r="D89" s="39">
        <f t="shared" si="39"/>
        <v>5765</v>
      </c>
      <c r="E89" s="39">
        <f t="shared" si="39"/>
        <v>0</v>
      </c>
    </row>
    <row r="90" spans="1:5" s="39" customFormat="1">
      <c r="A90" s="39" t="s">
        <v>256</v>
      </c>
      <c r="B90" s="43">
        <f>+B82+B87-B89</f>
        <v>2346</v>
      </c>
      <c r="C90" s="43">
        <f t="shared" ref="C90:E90" si="40">+C82+C87-C89</f>
        <v>1426</v>
      </c>
      <c r="D90" s="43">
        <f t="shared" si="40"/>
        <v>1093</v>
      </c>
      <c r="E90" s="43">
        <f t="shared" si="40"/>
        <v>17550</v>
      </c>
    </row>
    <row r="91" spans="1:5" s="41" customFormat="1">
      <c r="A91" s="41" t="s">
        <v>255</v>
      </c>
      <c r="B91" s="41">
        <v>524</v>
      </c>
      <c r="C91" s="41">
        <v>210</v>
      </c>
      <c r="D91" s="41">
        <v>152</v>
      </c>
    </row>
    <row r="92" spans="1:5" s="39" customFormat="1">
      <c r="A92" s="39" t="s">
        <v>253</v>
      </c>
      <c r="B92" s="43">
        <f>+B90-B91</f>
        <v>1822</v>
      </c>
      <c r="C92" s="43">
        <f t="shared" ref="C92:D92" si="41">+C90-C91</f>
        <v>1216</v>
      </c>
      <c r="D92" s="43">
        <f t="shared" si="41"/>
        <v>941</v>
      </c>
      <c r="E92" s="43">
        <f>+E90-E91</f>
        <v>17550</v>
      </c>
    </row>
    <row r="93" spans="1:5" s="41" customFormat="1">
      <c r="A93" s="41" t="s">
        <v>257</v>
      </c>
      <c r="B93" s="41">
        <v>-53</v>
      </c>
      <c r="C93" s="41">
        <v>-58</v>
      </c>
      <c r="D93" s="41">
        <v>-194</v>
      </c>
    </row>
    <row r="94" spans="1:5" s="39" customFormat="1">
      <c r="A94" s="39" t="s">
        <v>258</v>
      </c>
      <c r="B94" s="43">
        <f>+B92+B93</f>
        <v>1769</v>
      </c>
      <c r="C94" s="43">
        <f t="shared" ref="C94:E94" si="42">+C92+C93</f>
        <v>1158</v>
      </c>
      <c r="D94" s="43">
        <f t="shared" si="42"/>
        <v>747</v>
      </c>
      <c r="E94" s="43">
        <f t="shared" si="42"/>
        <v>17550</v>
      </c>
    </row>
    <row r="95" spans="1:5" s="41" customFormat="1">
      <c r="A95" s="41" t="s">
        <v>262</v>
      </c>
      <c r="B95" s="42">
        <v>10</v>
      </c>
      <c r="C95" s="42">
        <v>11</v>
      </c>
      <c r="D95" s="42">
        <v>12</v>
      </c>
      <c r="E95" s="42"/>
    </row>
    <row r="96" spans="1:5" s="39" customFormat="1">
      <c r="A96" s="39" t="s">
        <v>259</v>
      </c>
      <c r="B96" s="43">
        <f>+B94-B95</f>
        <v>1759</v>
      </c>
      <c r="C96" s="43">
        <f t="shared" ref="C96:E96" si="43">+C94-C95</f>
        <v>1147</v>
      </c>
      <c r="D96" s="43">
        <f t="shared" si="43"/>
        <v>735</v>
      </c>
      <c r="E96" s="43">
        <f t="shared" si="43"/>
        <v>17550</v>
      </c>
    </row>
    <row r="97" spans="1:5" s="39" customFormat="1">
      <c r="A97" s="39" t="s">
        <v>260</v>
      </c>
      <c r="B97" s="39">
        <f>+B85</f>
        <v>722</v>
      </c>
      <c r="C97" s="39">
        <f t="shared" ref="C97:E97" si="44">+C85</f>
        <v>702</v>
      </c>
      <c r="D97" s="39">
        <f t="shared" si="44"/>
        <v>683</v>
      </c>
      <c r="E97" s="39">
        <f t="shared" si="44"/>
        <v>0</v>
      </c>
    </row>
    <row r="98" spans="1:5" s="39" customFormat="1">
      <c r="A98" s="39" t="s">
        <v>261</v>
      </c>
      <c r="B98" s="43">
        <f>+B96+B97</f>
        <v>2481</v>
      </c>
      <c r="C98" s="43">
        <f t="shared" ref="C98:E98" si="45">+C96+C97</f>
        <v>1849</v>
      </c>
      <c r="D98" s="43">
        <f t="shared" si="45"/>
        <v>1418</v>
      </c>
      <c r="E98" s="43">
        <f t="shared" si="45"/>
        <v>17550</v>
      </c>
    </row>
    <row r="99" spans="1:5" s="41" customFormat="1"/>
    <row r="100" spans="1:5" s="41" customFormat="1">
      <c r="A100" s="41" t="s">
        <v>263</v>
      </c>
      <c r="B100" s="42"/>
      <c r="C100" s="42"/>
      <c r="D100" s="42">
        <v>701.7</v>
      </c>
      <c r="E100" s="42"/>
    </row>
    <row r="101" spans="1:5" s="39" customFormat="1">
      <c r="A101" s="39" t="s">
        <v>264</v>
      </c>
      <c r="B101" s="45"/>
      <c r="C101" s="45"/>
      <c r="D101" s="45">
        <f>+D96/D100</f>
        <v>1.0474561778537836</v>
      </c>
    </row>
    <row r="102" spans="1:5" s="3" customFormat="1">
      <c r="B102" s="13"/>
      <c r="C102" s="13"/>
      <c r="D102" s="13"/>
    </row>
    <row r="103" spans="1:5" s="3" customFormat="1">
      <c r="B103" s="3">
        <f>+B78</f>
        <v>2021</v>
      </c>
      <c r="C103" s="3">
        <f t="shared" ref="C103:E103" si="46">+C78</f>
        <v>2022</v>
      </c>
      <c r="D103" s="3">
        <f t="shared" si="46"/>
        <v>2023</v>
      </c>
      <c r="E103" s="3">
        <f t="shared" si="46"/>
        <v>2024</v>
      </c>
    </row>
    <row r="104" spans="1:5" s="46" customFormat="1">
      <c r="A104" s="46" t="s">
        <v>261</v>
      </c>
      <c r="B104" s="47">
        <f>+B98</f>
        <v>2481</v>
      </c>
      <c r="C104" s="47">
        <f t="shared" ref="C104:E104" si="47">+C98</f>
        <v>1849</v>
      </c>
      <c r="D104" s="47">
        <f t="shared" si="47"/>
        <v>1418</v>
      </c>
      <c r="E104" s="47">
        <f t="shared" si="47"/>
        <v>17550</v>
      </c>
    </row>
    <row r="105" spans="1:5" s="48" customFormat="1">
      <c r="A105" s="48" t="s">
        <v>265</v>
      </c>
      <c r="B105" s="48">
        <v>1769</v>
      </c>
      <c r="C105" s="48">
        <v>1158</v>
      </c>
      <c r="D105" s="48">
        <v>747</v>
      </c>
    </row>
    <row r="106" spans="1:5" s="48" customFormat="1">
      <c r="A106" s="48" t="s">
        <v>257</v>
      </c>
      <c r="B106" s="48">
        <v>53</v>
      </c>
      <c r="C106" s="48">
        <v>58</v>
      </c>
      <c r="D106" s="48">
        <v>194</v>
      </c>
    </row>
    <row r="107" spans="1:5" s="48" customFormat="1">
      <c r="A107" s="48" t="s">
        <v>266</v>
      </c>
      <c r="B107" s="48">
        <v>1243</v>
      </c>
      <c r="C107" s="48">
        <v>1223</v>
      </c>
      <c r="D107" s="48">
        <v>1211</v>
      </c>
    </row>
    <row r="108" spans="1:5" s="48" customFormat="1">
      <c r="A108" s="48" t="s">
        <v>267</v>
      </c>
      <c r="B108" s="48">
        <v>199</v>
      </c>
      <c r="C108" s="48">
        <v>-288</v>
      </c>
      <c r="D108" s="48">
        <v>-438</v>
      </c>
    </row>
    <row r="109" spans="1:5" s="48" customFormat="1">
      <c r="A109" s="48" t="s">
        <v>272</v>
      </c>
      <c r="B109" s="48">
        <v>-1292</v>
      </c>
      <c r="C109" s="48">
        <v>-142</v>
      </c>
      <c r="D109" s="48">
        <v>138</v>
      </c>
    </row>
    <row r="110" spans="1:5" s="48" customFormat="1">
      <c r="A110" s="48" t="s">
        <v>271</v>
      </c>
      <c r="B110" s="48">
        <v>-247</v>
      </c>
      <c r="C110" s="48">
        <v>-182</v>
      </c>
      <c r="D110" s="48">
        <v>-149</v>
      </c>
    </row>
    <row r="111" spans="1:5" s="48" customFormat="1">
      <c r="A111" s="48" t="s">
        <v>268</v>
      </c>
      <c r="B111" s="48">
        <v>-21</v>
      </c>
      <c r="C111" s="48">
        <v>-18</v>
      </c>
      <c r="D111" s="48">
        <v>-22</v>
      </c>
    </row>
    <row r="112" spans="1:5" s="48" customFormat="1">
      <c r="A112" s="48" t="s">
        <v>269</v>
      </c>
      <c r="B112" s="48">
        <v>289</v>
      </c>
      <c r="C112" s="48">
        <v>363</v>
      </c>
      <c r="D112" s="48">
        <v>336</v>
      </c>
    </row>
    <row r="113" spans="1:5" s="48" customFormat="1">
      <c r="A113" s="48" t="s">
        <v>78</v>
      </c>
      <c r="B113" s="48">
        <v>154</v>
      </c>
      <c r="C113" s="48">
        <v>305</v>
      </c>
      <c r="D113" s="48">
        <v>578</v>
      </c>
    </row>
    <row r="114" spans="1:5" s="48" customFormat="1">
      <c r="A114" s="48" t="s">
        <v>270</v>
      </c>
      <c r="B114" s="48">
        <f>-113-442+526+574+57</f>
        <v>602</v>
      </c>
      <c r="C114" s="48">
        <f>-993-1715+807+194+142</f>
        <v>-1565</v>
      </c>
      <c r="D114" s="48">
        <f>358+57-663-11-527</f>
        <v>-786</v>
      </c>
    </row>
    <row r="115" spans="1:5" s="47" customFormat="1">
      <c r="A115" s="47" t="s">
        <v>273</v>
      </c>
      <c r="B115" s="47">
        <f t="shared" ref="B115:C115" si="48">+SUM(B105:B114)</f>
        <v>2749</v>
      </c>
      <c r="C115" s="47">
        <f t="shared" si="48"/>
        <v>912</v>
      </c>
      <c r="D115" s="47">
        <f>+SUM(D105:D114)</f>
        <v>1809</v>
      </c>
      <c r="E115" s="47">
        <f t="shared" ref="E115" si="49">+SUM(E105:E114)</f>
        <v>0</v>
      </c>
    </row>
    <row r="116" spans="1:5" s="47" customFormat="1">
      <c r="A116" s="47" t="s">
        <v>293</v>
      </c>
      <c r="B116" s="47">
        <v>-42</v>
      </c>
      <c r="C116" s="47">
        <v>-40</v>
      </c>
      <c r="D116" s="47">
        <v>-40</v>
      </c>
    </row>
    <row r="117" spans="1:5" s="47" customFormat="1">
      <c r="A117" s="47" t="s">
        <v>294</v>
      </c>
      <c r="B117" s="47">
        <f>+B115+B116</f>
        <v>2707</v>
      </c>
      <c r="C117" s="47">
        <f t="shared" ref="C117:E117" si="50">+C115+C116</f>
        <v>872</v>
      </c>
      <c r="D117" s="47">
        <f t="shared" si="50"/>
        <v>1769</v>
      </c>
      <c r="E117" s="47">
        <f t="shared" si="50"/>
        <v>0</v>
      </c>
    </row>
    <row r="118" spans="1:5" s="47" customFormat="1"/>
    <row r="119" spans="1:5" s="48" customFormat="1">
      <c r="A119" s="48" t="s">
        <v>274</v>
      </c>
      <c r="B119" s="48">
        <v>-573</v>
      </c>
      <c r="C119" s="48">
        <v>-605</v>
      </c>
      <c r="D119" s="48">
        <v>-595</v>
      </c>
    </row>
    <row r="120" spans="1:5" s="48" customFormat="1">
      <c r="A120" s="48" t="s">
        <v>275</v>
      </c>
      <c r="B120" s="48">
        <v>75</v>
      </c>
      <c r="C120" s="48">
        <v>73</v>
      </c>
      <c r="D120" s="48">
        <v>57</v>
      </c>
    </row>
    <row r="121" spans="1:5" s="48" customFormat="1">
      <c r="A121" s="48" t="s">
        <v>276</v>
      </c>
      <c r="B121" s="48">
        <f>0+0</f>
        <v>0</v>
      </c>
      <c r="C121" s="48">
        <f>0-36</f>
        <v>-36</v>
      </c>
      <c r="D121" s="48">
        <v>-1456</v>
      </c>
    </row>
    <row r="122" spans="1:5" s="48" customFormat="1">
      <c r="A122" s="48" t="s">
        <v>277</v>
      </c>
      <c r="B122" s="48">
        <v>-4</v>
      </c>
      <c r="C122" s="48">
        <v>-12</v>
      </c>
      <c r="D122" s="48">
        <v>-32</v>
      </c>
    </row>
    <row r="123" spans="1:5" s="48" customFormat="1">
      <c r="A123" s="48" t="s">
        <v>278</v>
      </c>
      <c r="B123" s="48">
        <v>-204</v>
      </c>
      <c r="C123" s="48">
        <v>-344</v>
      </c>
      <c r="D123" s="48">
        <v>-148</v>
      </c>
    </row>
    <row r="124" spans="1:5" s="48" customFormat="1">
      <c r="A124" s="48" t="s">
        <v>279</v>
      </c>
      <c r="B124" s="48">
        <v>345</v>
      </c>
      <c r="C124" s="48">
        <v>295</v>
      </c>
      <c r="D124" s="48">
        <v>147</v>
      </c>
    </row>
    <row r="125" spans="1:5" s="48" customFormat="1">
      <c r="A125" s="48" t="s">
        <v>280</v>
      </c>
      <c r="B125" s="48">
        <v>0</v>
      </c>
      <c r="C125" s="48">
        <v>0</v>
      </c>
      <c r="D125" s="48">
        <v>42</v>
      </c>
    </row>
    <row r="126" spans="1:5" s="48" customFormat="1">
      <c r="A126" s="48" t="s">
        <v>281</v>
      </c>
      <c r="B126" s="48">
        <v>-1</v>
      </c>
      <c r="C126" s="48">
        <v>-3</v>
      </c>
      <c r="D126" s="48">
        <v>-2</v>
      </c>
    </row>
    <row r="127" spans="1:5" s="47" customFormat="1">
      <c r="A127" s="47" t="s">
        <v>282</v>
      </c>
      <c r="B127" s="47">
        <f>+SUM(B119:B126)</f>
        <v>-362</v>
      </c>
      <c r="C127" s="47">
        <f t="shared" ref="C127:E127" si="51">+SUM(C119:C126)</f>
        <v>-632</v>
      </c>
      <c r="D127" s="47">
        <f t="shared" si="51"/>
        <v>-1987</v>
      </c>
      <c r="E127" s="47">
        <f t="shared" si="51"/>
        <v>0</v>
      </c>
    </row>
    <row r="128" spans="1:5" s="48" customFormat="1"/>
    <row r="129" spans="1:5" s="48" customFormat="1">
      <c r="A129" s="48" t="s">
        <v>283</v>
      </c>
      <c r="B129" s="48">
        <v>13</v>
      </c>
      <c r="C129" s="48">
        <v>-13</v>
      </c>
      <c r="D129" s="48">
        <v>-6</v>
      </c>
    </row>
    <row r="130" spans="1:5" s="48" customFormat="1">
      <c r="A130" s="48" t="s">
        <v>284</v>
      </c>
      <c r="B130" s="48">
        <v>419</v>
      </c>
      <c r="C130" s="48">
        <v>1358</v>
      </c>
      <c r="D130" s="48">
        <v>3429</v>
      </c>
    </row>
    <row r="131" spans="1:5" s="48" customFormat="1">
      <c r="A131" s="48" t="s">
        <v>285</v>
      </c>
      <c r="B131" s="48">
        <v>-421</v>
      </c>
      <c r="C131" s="48">
        <v>-1140</v>
      </c>
      <c r="D131" s="48">
        <v>-2309</v>
      </c>
    </row>
    <row r="132" spans="1:5" s="48" customFormat="1">
      <c r="A132" s="48" t="s">
        <v>286</v>
      </c>
      <c r="B132" s="48">
        <v>-950</v>
      </c>
      <c r="C132" s="48">
        <v>-1000</v>
      </c>
      <c r="D132" s="48">
        <v>-756</v>
      </c>
    </row>
    <row r="133" spans="1:5" s="48" customFormat="1">
      <c r="A133" s="48" t="s">
        <v>287</v>
      </c>
      <c r="B133" s="48">
        <v>100</v>
      </c>
      <c r="C133" s="48">
        <v>88</v>
      </c>
      <c r="D133" s="48">
        <v>31</v>
      </c>
    </row>
    <row r="134" spans="1:5" s="48" customFormat="1">
      <c r="A134" s="48" t="s">
        <v>288</v>
      </c>
      <c r="B134" s="48">
        <v>-397</v>
      </c>
      <c r="C134" s="48">
        <v>-418</v>
      </c>
      <c r="D134" s="48">
        <v>-439</v>
      </c>
    </row>
    <row r="135" spans="1:5" s="48" customFormat="1">
      <c r="A135" s="48" t="s">
        <v>78</v>
      </c>
      <c r="B135" s="48">
        <v>-30</v>
      </c>
      <c r="C135" s="48">
        <v>-55</v>
      </c>
      <c r="D135" s="48">
        <v>-49</v>
      </c>
    </row>
    <row r="136" spans="1:5" s="47" customFormat="1">
      <c r="A136" s="47" t="s">
        <v>289</v>
      </c>
      <c r="B136" s="47">
        <f>+SUM(B129:B135)</f>
        <v>-1266</v>
      </c>
      <c r="C136" s="47">
        <f t="shared" ref="C136:E136" si="52">+SUM(C129:C135)</f>
        <v>-1180</v>
      </c>
      <c r="D136" s="47">
        <f t="shared" si="52"/>
        <v>-99</v>
      </c>
      <c r="E136" s="47">
        <f t="shared" si="52"/>
        <v>0</v>
      </c>
    </row>
    <row r="137" spans="1:5" s="47" customFormat="1"/>
    <row r="138" spans="1:5" s="47" customFormat="1">
      <c r="A138" s="47" t="s">
        <v>295</v>
      </c>
      <c r="B138" s="47">
        <f t="shared" ref="B138:C138" si="53">+B136+B127+B117</f>
        <v>1079</v>
      </c>
      <c r="C138" s="47">
        <f t="shared" si="53"/>
        <v>-940</v>
      </c>
      <c r="D138" s="47">
        <f>+D136+D127+D117</f>
        <v>-317</v>
      </c>
      <c r="E138" s="47">
        <f t="shared" ref="E138" si="54">+E136+E127+E117</f>
        <v>0</v>
      </c>
    </row>
    <row r="139" spans="1:5" s="47" customFormat="1">
      <c r="A139" s="47" t="s">
        <v>331</v>
      </c>
      <c r="B139" s="47">
        <f>B104</f>
        <v>2481</v>
      </c>
      <c r="C139" s="47">
        <f t="shared" ref="C139:E139" si="55">C104</f>
        <v>1849</v>
      </c>
      <c r="D139" s="47">
        <f t="shared" si="55"/>
        <v>1418</v>
      </c>
      <c r="E139" s="47">
        <f t="shared" si="55"/>
        <v>17550</v>
      </c>
    </row>
    <row r="140" spans="1:5" s="48" customFormat="1">
      <c r="A140" s="48" t="s">
        <v>290</v>
      </c>
      <c r="B140" s="48">
        <v>-136</v>
      </c>
      <c r="C140" s="48">
        <v>-278</v>
      </c>
      <c r="D140" s="48">
        <v>-143</v>
      </c>
    </row>
    <row r="141" spans="1:5" s="47" customFormat="1">
      <c r="A141" s="47" t="s">
        <v>296</v>
      </c>
      <c r="B141" s="47">
        <f t="shared" ref="B141:C141" si="56">+B139+B140</f>
        <v>2345</v>
      </c>
      <c r="C141" s="47">
        <f t="shared" si="56"/>
        <v>1571</v>
      </c>
      <c r="D141" s="47">
        <f>+D139+D140</f>
        <v>1275</v>
      </c>
    </row>
    <row r="142" spans="1:5" s="48" customFormat="1">
      <c r="A142" s="48" t="s">
        <v>291</v>
      </c>
      <c r="B142" s="48">
        <v>3873</v>
      </c>
      <c r="C142" s="48">
        <v>4836</v>
      </c>
      <c r="D142" s="48">
        <v>3618</v>
      </c>
    </row>
    <row r="143" spans="1:5" s="47" customFormat="1">
      <c r="A143" s="47" t="s">
        <v>292</v>
      </c>
      <c r="B143" s="47">
        <f t="shared" ref="B143:C143" si="57">+B142+B141</f>
        <v>6218</v>
      </c>
      <c r="C143" s="47">
        <f t="shared" si="57"/>
        <v>6407</v>
      </c>
      <c r="D143" s="47">
        <f>+D142+D141</f>
        <v>4893</v>
      </c>
      <c r="E143" s="47">
        <f>+E142+E141+E140+E136+E127+E115</f>
        <v>0</v>
      </c>
    </row>
    <row r="144" spans="1:5" s="12" customFormat="1"/>
    <row r="145" spans="1:5" s="3" customFormat="1">
      <c r="B145" s="3">
        <v>2021</v>
      </c>
      <c r="C145" s="3">
        <v>2022</v>
      </c>
      <c r="D145" s="3">
        <f>D78</f>
        <v>2023</v>
      </c>
    </row>
    <row r="146" spans="1:5" s="15" customFormat="1">
      <c r="A146" s="15" t="s">
        <v>3</v>
      </c>
      <c r="C146" s="15">
        <v>3191</v>
      </c>
      <c r="D146" s="15">
        <v>2644</v>
      </c>
    </row>
    <row r="147" spans="1:5" s="15" customFormat="1">
      <c r="A147" s="15" t="s">
        <v>297</v>
      </c>
      <c r="C147" s="15">
        <v>124</v>
      </c>
      <c r="D147" s="15">
        <v>98</v>
      </c>
    </row>
    <row r="148" spans="1:5" s="15" customFormat="1">
      <c r="A148" s="15" t="s">
        <v>298</v>
      </c>
      <c r="C148" s="15">
        <v>5701</v>
      </c>
      <c r="D148" s="15">
        <v>5488</v>
      </c>
    </row>
    <row r="149" spans="1:5" s="15" customFormat="1">
      <c r="A149" s="15" t="s">
        <v>299</v>
      </c>
      <c r="C149" s="15">
        <v>6811</v>
      </c>
      <c r="D149" s="15">
        <v>6899</v>
      </c>
    </row>
    <row r="150" spans="1:5" s="15" customFormat="1">
      <c r="A150" s="15" t="s">
        <v>78</v>
      </c>
      <c r="C150" s="15">
        <v>968</v>
      </c>
      <c r="D150" s="15">
        <v>1131</v>
      </c>
    </row>
    <row r="151" spans="1:5" s="18" customFormat="1">
      <c r="A151" s="18" t="s">
        <v>300</v>
      </c>
      <c r="B151" s="18">
        <f t="shared" ref="B151:C151" si="58">+SUM(B146:B150)</f>
        <v>0</v>
      </c>
      <c r="C151" s="18">
        <f t="shared" si="58"/>
        <v>16795</v>
      </c>
      <c r="D151" s="18">
        <f>+SUM(D146:D150)</f>
        <v>16260</v>
      </c>
      <c r="E151" s="18">
        <f t="shared" ref="E151" si="59">+SUM(E146:E150)</f>
        <v>0</v>
      </c>
    </row>
    <row r="152" spans="1:5" s="15" customFormat="1">
      <c r="A152" s="15" t="s">
        <v>301</v>
      </c>
      <c r="C152" s="15">
        <v>102</v>
      </c>
      <c r="D152" s="15">
        <v>115</v>
      </c>
    </row>
    <row r="153" spans="1:5" s="15" customFormat="1">
      <c r="A153" s="15" t="s">
        <v>302</v>
      </c>
      <c r="C153" s="15">
        <v>8551</v>
      </c>
      <c r="D153" s="15">
        <v>8956</v>
      </c>
    </row>
    <row r="154" spans="1:5" s="15" customFormat="1">
      <c r="A154" s="15" t="s">
        <v>303</v>
      </c>
      <c r="C154" s="15">
        <v>4297</v>
      </c>
      <c r="D154" s="15">
        <v>4669</v>
      </c>
    </row>
    <row r="155" spans="1:5" s="18" customFormat="1">
      <c r="A155" s="18" t="s">
        <v>304</v>
      </c>
      <c r="B155" s="18">
        <f t="shared" ref="B155:C155" si="60">+B153-B154</f>
        <v>0</v>
      </c>
      <c r="C155" s="18">
        <f t="shared" si="60"/>
        <v>4254</v>
      </c>
      <c r="D155" s="18">
        <f>+D153-D154</f>
        <v>4287</v>
      </c>
      <c r="E155" s="18">
        <f t="shared" ref="E155" si="61">+E153-E154</f>
        <v>0</v>
      </c>
    </row>
    <row r="156" spans="1:5" s="15" customFormat="1">
      <c r="A156" s="15" t="s">
        <v>305</v>
      </c>
      <c r="C156" s="15">
        <v>9962</v>
      </c>
      <c r="D156" s="15">
        <v>10605</v>
      </c>
    </row>
    <row r="157" spans="1:5" s="15" customFormat="1">
      <c r="A157" s="15" t="s">
        <v>306</v>
      </c>
      <c r="C157" s="15">
        <v>9339</v>
      </c>
      <c r="D157" s="15">
        <v>9626</v>
      </c>
    </row>
    <row r="158" spans="1:5" s="15" customFormat="1">
      <c r="A158" s="15" t="s">
        <v>317</v>
      </c>
      <c r="C158" s="15">
        <v>479</v>
      </c>
      <c r="D158" s="15">
        <v>584</v>
      </c>
    </row>
    <row r="159" spans="1:5" s="15" customFormat="1">
      <c r="A159" s="15" t="s">
        <v>307</v>
      </c>
      <c r="C159" s="15">
        <v>1687</v>
      </c>
      <c r="D159" s="15">
        <v>1519</v>
      </c>
    </row>
    <row r="160" spans="1:5" s="18" customFormat="1">
      <c r="A160" s="18" t="s">
        <v>322</v>
      </c>
      <c r="B160" s="18">
        <f t="shared" ref="B160" si="62">+SUM(B155:B159)</f>
        <v>0</v>
      </c>
      <c r="C160" s="18">
        <f>+SUM(C155:C159)</f>
        <v>25721</v>
      </c>
      <c r="D160" s="18">
        <f t="shared" ref="D160:E160" si="63">+SUM(D155:D159)</f>
        <v>26621</v>
      </c>
      <c r="E160" s="18">
        <f t="shared" si="63"/>
        <v>0</v>
      </c>
    </row>
    <row r="161" spans="1:5" s="18" customFormat="1">
      <c r="A161" s="18" t="s">
        <v>308</v>
      </c>
      <c r="B161" s="18">
        <f t="shared" ref="B161:C161" si="64">+B160+B152+B151</f>
        <v>0</v>
      </c>
      <c r="C161" s="18">
        <f t="shared" si="64"/>
        <v>42618</v>
      </c>
      <c r="D161" s="18">
        <f>+D160+D152+D151</f>
        <v>42996</v>
      </c>
      <c r="E161" s="18">
        <f t="shared" ref="E161" si="65">+E160+E152+E151</f>
        <v>0</v>
      </c>
    </row>
    <row r="162" spans="1:5" s="15" customFormat="1">
      <c r="A162" s="15" t="s">
        <v>309</v>
      </c>
      <c r="C162" s="15">
        <v>24</v>
      </c>
      <c r="D162" s="15">
        <v>198</v>
      </c>
    </row>
    <row r="163" spans="1:5" s="15" customFormat="1">
      <c r="A163" s="15" t="s">
        <v>310</v>
      </c>
      <c r="C163" s="15">
        <v>4895</v>
      </c>
      <c r="D163" s="15">
        <v>4280</v>
      </c>
    </row>
    <row r="164" spans="1:5" s="15" customFormat="1">
      <c r="A164" s="15" t="s">
        <v>311</v>
      </c>
      <c r="C164" s="15">
        <v>183</v>
      </c>
      <c r="D164" s="15">
        <v>174</v>
      </c>
    </row>
    <row r="165" spans="1:5" s="15" customFormat="1">
      <c r="A165" s="15" t="s">
        <v>312</v>
      </c>
      <c r="C165" s="15">
        <v>3388</v>
      </c>
      <c r="D165" s="15">
        <v>3406</v>
      </c>
    </row>
    <row r="166" spans="1:5" s="15" customFormat="1">
      <c r="A166" s="15" t="s">
        <v>313</v>
      </c>
      <c r="C166" s="15">
        <v>2254</v>
      </c>
      <c r="D166" s="15">
        <v>2351</v>
      </c>
    </row>
    <row r="167" spans="1:5" s="18" customFormat="1">
      <c r="A167" s="18" t="s">
        <v>314</v>
      </c>
      <c r="B167" s="18">
        <f t="shared" ref="B167:C167" si="66">+SUM(B162:B166)</f>
        <v>0</v>
      </c>
      <c r="C167" s="18">
        <f t="shared" si="66"/>
        <v>10744</v>
      </c>
      <c r="D167" s="18">
        <f>+SUM(D162:D166)</f>
        <v>10409</v>
      </c>
      <c r="E167" s="18">
        <f t="shared" ref="E167" si="67">+SUM(E162:E166)</f>
        <v>0</v>
      </c>
    </row>
    <row r="168" spans="1:5" s="15" customFormat="1">
      <c r="A168" s="15" t="s">
        <v>315</v>
      </c>
      <c r="C168" s="15">
        <v>1283</v>
      </c>
      <c r="D168" s="15">
        <v>2291</v>
      </c>
    </row>
    <row r="169" spans="1:5" s="15" customFormat="1">
      <c r="A169" s="15" t="s">
        <v>316</v>
      </c>
      <c r="C169" s="15">
        <v>1119</v>
      </c>
      <c r="D169" s="15">
        <v>899</v>
      </c>
    </row>
    <row r="170" spans="1:5" s="15" customFormat="1">
      <c r="A170" s="15" t="s">
        <v>318</v>
      </c>
      <c r="C170" s="15">
        <v>2255</v>
      </c>
      <c r="D170" s="15">
        <v>2467</v>
      </c>
    </row>
    <row r="171" spans="1:5" s="15" customFormat="1">
      <c r="A171" s="15" t="s">
        <v>319</v>
      </c>
      <c r="C171" s="15">
        <v>1676</v>
      </c>
      <c r="D171" s="15">
        <v>1651</v>
      </c>
    </row>
    <row r="172" spans="1:5" s="18" customFormat="1">
      <c r="A172" s="18" t="s">
        <v>321</v>
      </c>
      <c r="B172" s="18">
        <f t="shared" ref="B172:C172" si="68">+SUM(B167:B171)</f>
        <v>0</v>
      </c>
      <c r="C172" s="18">
        <f t="shared" si="68"/>
        <v>17077</v>
      </c>
      <c r="D172" s="18">
        <f>+SUM(D167:D171)</f>
        <v>17717</v>
      </c>
      <c r="E172" s="18">
        <f t="shared" ref="E172" si="69">+SUM(E167:E171)</f>
        <v>0</v>
      </c>
    </row>
    <row r="173" spans="1:5" s="18" customFormat="1">
      <c r="A173" s="18" t="s">
        <v>320</v>
      </c>
      <c r="B173" s="18">
        <f t="shared" ref="B173:C173" si="70">+B161-B172</f>
        <v>0</v>
      </c>
      <c r="C173" s="18">
        <f t="shared" si="70"/>
        <v>25541</v>
      </c>
      <c r="D173" s="18">
        <f>+D161-D172</f>
        <v>25279</v>
      </c>
      <c r="E173" s="18">
        <f t="shared" ref="E173" si="71">+E161-E172</f>
        <v>0</v>
      </c>
    </row>
    <row r="174" spans="1:5" s="15" customFormat="1">
      <c r="A174" s="15" t="s">
        <v>323</v>
      </c>
      <c r="C174" s="15">
        <v>7</v>
      </c>
      <c r="D174" s="15">
        <v>7</v>
      </c>
    </row>
    <row r="175" spans="1:5" s="15" customFormat="1">
      <c r="A175" s="15" t="s">
        <v>324</v>
      </c>
      <c r="C175" s="15">
        <v>27851</v>
      </c>
      <c r="D175" s="15">
        <v>27748</v>
      </c>
    </row>
    <row r="176" spans="1:5" s="15" customFormat="1">
      <c r="A176" s="15" t="s">
        <v>325</v>
      </c>
      <c r="C176" s="15">
        <v>250</v>
      </c>
      <c r="D176" s="15">
        <v>-41</v>
      </c>
    </row>
    <row r="177" spans="1:5" s="15" customFormat="1">
      <c r="A177" s="15" t="s">
        <v>326</v>
      </c>
      <c r="C177" s="15">
        <v>-2806</v>
      </c>
      <c r="D177" s="15">
        <v>-2677</v>
      </c>
    </row>
    <row r="178" spans="1:5" s="18" customFormat="1">
      <c r="A178" s="18" t="s">
        <v>327</v>
      </c>
      <c r="B178" s="18">
        <f t="shared" ref="B178:C178" si="72">+SUM(B174:B177)</f>
        <v>0</v>
      </c>
      <c r="C178" s="18">
        <f t="shared" si="72"/>
        <v>25302</v>
      </c>
      <c r="D178" s="18">
        <f>+SUM(D174:D177)</f>
        <v>25037</v>
      </c>
      <c r="E178" s="18">
        <f t="shared" ref="E178" si="73">+SUM(E174:E177)</f>
        <v>0</v>
      </c>
    </row>
    <row r="179" spans="1:5" s="15" customFormat="1">
      <c r="A179" s="15" t="s">
        <v>328</v>
      </c>
      <c r="C179" s="15">
        <v>239</v>
      </c>
      <c r="D179" s="15">
        <v>242</v>
      </c>
    </row>
    <row r="180" spans="1:5" s="18" customFormat="1">
      <c r="A180" s="18" t="s">
        <v>329</v>
      </c>
      <c r="B180" s="18">
        <f t="shared" ref="B180:C180" si="74">+B179+B178</f>
        <v>0</v>
      </c>
      <c r="C180" s="18">
        <f t="shared" si="74"/>
        <v>25541</v>
      </c>
      <c r="D180" s="18">
        <f>+D179+D178</f>
        <v>25279</v>
      </c>
      <c r="E180" s="18">
        <f t="shared" ref="E180" si="75">+E179+E178</f>
        <v>0</v>
      </c>
    </row>
    <row r="181" spans="1:5" s="18" customFormat="1">
      <c r="A181" s="18" t="s">
        <v>330</v>
      </c>
      <c r="B181" s="18">
        <f>+B180+B172</f>
        <v>0</v>
      </c>
      <c r="C181" s="18">
        <f>+C180+C172</f>
        <v>42618</v>
      </c>
      <c r="D181" s="18">
        <f>+D180+D172</f>
        <v>42996</v>
      </c>
      <c r="E181" s="18">
        <f>+E180+E172</f>
        <v>0</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
  <sheetViews>
    <sheetView zoomScale="85" zoomScaleNormal="85" workbookViewId="0"/>
  </sheetViews>
  <sheetFormatPr defaultRowHeight="14.5"/>
  <sheetData>
    <row r="1" spans="1:1">
      <c r="A1" s="1" t="s">
        <v>6</v>
      </c>
    </row>
  </sheetData>
  <hyperlinks>
    <hyperlink ref="A1" location="main!A1" display="main" xr:uid="{51A7B64E-206B-43A3-AC74-7B41F1B3F325}"/>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L56"/>
  <sheetViews>
    <sheetView workbookViewId="0">
      <selection activeCell="I37" sqref="I37"/>
    </sheetView>
  </sheetViews>
  <sheetFormatPr defaultRowHeight="14.5"/>
  <sheetData>
    <row r="1" spans="1:2">
      <c r="A1" s="1" t="s">
        <v>6</v>
      </c>
    </row>
    <row r="2" spans="1:2">
      <c r="B2" t="s">
        <v>16</v>
      </c>
    </row>
    <row r="34" spans="2:12">
      <c r="B34" s="1" t="s">
        <v>134</v>
      </c>
      <c r="F34" s="5" t="s">
        <v>113</v>
      </c>
      <c r="I34" s="5"/>
      <c r="L34" s="5" t="s">
        <v>184</v>
      </c>
    </row>
    <row r="35" spans="2:12">
      <c r="F35" t="s">
        <v>114</v>
      </c>
      <c r="L35" t="s">
        <v>185</v>
      </c>
    </row>
    <row r="36" spans="2:12">
      <c r="F36" t="s">
        <v>115</v>
      </c>
      <c r="L36" t="s">
        <v>186</v>
      </c>
    </row>
    <row r="37" spans="2:12">
      <c r="B37" s="5" t="s">
        <v>93</v>
      </c>
      <c r="F37" t="s">
        <v>116</v>
      </c>
    </row>
    <row r="38" spans="2:12">
      <c r="B38" t="s">
        <v>94</v>
      </c>
      <c r="F38" t="s">
        <v>117</v>
      </c>
    </row>
    <row r="39" spans="2:12">
      <c r="B39" t="s">
        <v>95</v>
      </c>
      <c r="F39" t="s">
        <v>118</v>
      </c>
      <c r="L39" s="5" t="s">
        <v>78</v>
      </c>
    </row>
    <row r="40" spans="2:12">
      <c r="B40" t="s">
        <v>96</v>
      </c>
      <c r="F40" t="s">
        <v>119</v>
      </c>
      <c r="L40" t="s">
        <v>187</v>
      </c>
    </row>
    <row r="41" spans="2:12">
      <c r="B41" t="s">
        <v>97</v>
      </c>
      <c r="F41" t="s">
        <v>120</v>
      </c>
    </row>
    <row r="42" spans="2:12">
      <c r="B42" t="s">
        <v>98</v>
      </c>
      <c r="F42" t="s">
        <v>121</v>
      </c>
    </row>
    <row r="43" spans="2:12">
      <c r="B43" t="s">
        <v>99</v>
      </c>
      <c r="F43" t="s">
        <v>122</v>
      </c>
    </row>
    <row r="44" spans="2:12">
      <c r="B44" t="s">
        <v>100</v>
      </c>
      <c r="F44" t="s">
        <v>123</v>
      </c>
    </row>
    <row r="45" spans="2:12">
      <c r="B45" t="s">
        <v>101</v>
      </c>
      <c r="F45" t="s">
        <v>124</v>
      </c>
    </row>
    <row r="46" spans="2:12">
      <c r="B46" t="s">
        <v>102</v>
      </c>
      <c r="F46" t="s">
        <v>125</v>
      </c>
    </row>
    <row r="47" spans="2:12">
      <c r="B47" t="s">
        <v>103</v>
      </c>
      <c r="F47" t="s">
        <v>126</v>
      </c>
    </row>
    <row r="48" spans="2:12">
      <c r="B48" t="s">
        <v>104</v>
      </c>
      <c r="F48" t="s">
        <v>127</v>
      </c>
    </row>
    <row r="49" spans="2:6">
      <c r="B49" t="s">
        <v>105</v>
      </c>
      <c r="F49" t="s">
        <v>128</v>
      </c>
    </row>
    <row r="50" spans="2:6">
      <c r="B50" t="s">
        <v>106</v>
      </c>
      <c r="F50" t="s">
        <v>129</v>
      </c>
    </row>
    <row r="51" spans="2:6">
      <c r="B51" t="s">
        <v>107</v>
      </c>
      <c r="F51" t="s">
        <v>130</v>
      </c>
    </row>
    <row r="52" spans="2:6">
      <c r="B52" t="s">
        <v>108</v>
      </c>
      <c r="F52" t="s">
        <v>131</v>
      </c>
    </row>
    <row r="53" spans="2:6">
      <c r="B53" t="s">
        <v>109</v>
      </c>
      <c r="F53" t="s">
        <v>132</v>
      </c>
    </row>
    <row r="54" spans="2:6">
      <c r="B54" t="s">
        <v>110</v>
      </c>
      <c r="F54" t="s">
        <v>133</v>
      </c>
    </row>
    <row r="55" spans="2:6">
      <c r="B55" t="s">
        <v>111</v>
      </c>
    </row>
    <row r="56" spans="2:6">
      <c r="B56" t="s">
        <v>112</v>
      </c>
    </row>
  </sheetData>
  <hyperlinks>
    <hyperlink ref="A1" location="main!A1" display="main" xr:uid="{7ECCAD04-ADB8-4C7E-9CEE-A8766A143CB8}"/>
    <hyperlink ref="B34" location="weedControl!A1" display="Weed Control" xr:uid="{FF4AC168-E4EE-402D-9641-C17BD36592D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ABD99F71-15C4-4DA1-961C-3FEE034835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topLeftCell="A31" workbookViewId="0">
      <selection activeCell="B72" sqref="B72"/>
    </sheetView>
  </sheetViews>
  <sheetFormatPr defaultRowHeight="14.5"/>
  <sheetData>
    <row r="1" spans="1:3">
      <c r="A1" s="1" t="s">
        <v>6</v>
      </c>
    </row>
    <row r="3" spans="1:3">
      <c r="B3" s="5" t="s">
        <v>332</v>
      </c>
    </row>
    <row r="4" spans="1:3">
      <c r="B4">
        <v>1</v>
      </c>
      <c r="C4" t="s">
        <v>230</v>
      </c>
    </row>
    <row r="5" spans="1:3">
      <c r="B5">
        <v>2</v>
      </c>
      <c r="C5" t="s">
        <v>231</v>
      </c>
    </row>
    <row r="6" spans="1:3">
      <c r="B6">
        <v>3</v>
      </c>
      <c r="C6" t="s">
        <v>232</v>
      </c>
    </row>
  </sheetData>
  <hyperlinks>
    <hyperlink ref="A1" location="main!A1" display="main" xr:uid="{E93CB30D-1812-4DED-8196-8225AA02AD0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Litigation</vt:lpstr>
      <vt:lpstr>Seed</vt:lpstr>
      <vt:lpstr>CropProtection</vt:lpstr>
      <vt:lpstr>weedControl</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2025-01-25T20:44:49Z</dcterms:modified>
</cp:coreProperties>
</file>