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wk5\"/>
    </mc:Choice>
  </mc:AlternateContent>
  <xr:revisionPtr revIDLastSave="0" documentId="13_ncr:1_{AE37B51A-3E0E-4E0F-B064-DDBFC5F1AEB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oss Reserve Tech" sheetId="4" r:id="rId1"/>
    <sheet name="age2age_factors" sheetId="3" r:id="rId2"/>
    <sheet name="ex2" sheetId="2" r:id="rId3"/>
    <sheet name="ex3" sheetId="1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3" l="1"/>
  <c r="G33" i="3" l="1"/>
  <c r="B29" i="3"/>
  <c r="H76" i="5" l="1"/>
  <c r="H75" i="5"/>
  <c r="H74" i="5"/>
  <c r="H73" i="5"/>
  <c r="H72" i="5"/>
  <c r="H71" i="5"/>
  <c r="G75" i="5"/>
  <c r="G74" i="5"/>
  <c r="G73" i="5"/>
  <c r="G72" i="5"/>
  <c r="G71" i="5"/>
  <c r="A72" i="5"/>
  <c r="A73" i="5" s="1"/>
  <c r="A74" i="5" s="1"/>
  <c r="A75" i="5" s="1"/>
  <c r="C70" i="5"/>
  <c r="D70" i="5" s="1"/>
  <c r="E70" i="5" s="1"/>
  <c r="F70" i="5" s="1"/>
  <c r="B66" i="5"/>
  <c r="B53" i="5"/>
  <c r="B54" i="5"/>
  <c r="B55" i="5"/>
  <c r="B56" i="5"/>
  <c r="F53" i="5"/>
  <c r="E54" i="5"/>
  <c r="D55" i="5"/>
  <c r="C56" i="5"/>
  <c r="B57" i="5"/>
  <c r="A54" i="5"/>
  <c r="A55" i="5" s="1"/>
  <c r="A56" i="5" s="1"/>
  <c r="A57" i="5" s="1"/>
  <c r="C52" i="5"/>
  <c r="D52" i="5" s="1"/>
  <c r="E52" i="5" s="1"/>
  <c r="F52" i="5" s="1"/>
  <c r="F42" i="5"/>
  <c r="A44" i="5"/>
  <c r="A45" i="5" s="1"/>
  <c r="A46" i="5" s="1"/>
  <c r="A43" i="5"/>
  <c r="C41" i="5"/>
  <c r="D41" i="5" s="1"/>
  <c r="E41" i="5" s="1"/>
  <c r="F41" i="5" s="1"/>
  <c r="C24" i="5"/>
  <c r="D24" i="5"/>
  <c r="E24" i="5"/>
  <c r="F24" i="5"/>
  <c r="C25" i="5"/>
  <c r="D25" i="5"/>
  <c r="E25" i="5"/>
  <c r="E42" i="5" s="1"/>
  <c r="F25" i="5"/>
  <c r="C26" i="5"/>
  <c r="D26" i="5"/>
  <c r="D42" i="5" s="1"/>
  <c r="E26" i="5"/>
  <c r="F26" i="5"/>
  <c r="C27" i="5"/>
  <c r="C45" i="5" s="1"/>
  <c r="D27" i="5"/>
  <c r="E27" i="5"/>
  <c r="F27" i="5"/>
  <c r="C28" i="5"/>
  <c r="D28" i="5"/>
  <c r="E28" i="5"/>
  <c r="F28" i="5"/>
  <c r="B25" i="5"/>
  <c r="B26" i="5"/>
  <c r="B27" i="5"/>
  <c r="B28" i="5"/>
  <c r="B42" i="5" s="1"/>
  <c r="B24" i="5"/>
  <c r="A25" i="5"/>
  <c r="A26" i="5" s="1"/>
  <c r="A27" i="5" s="1"/>
  <c r="A28" i="5" s="1"/>
  <c r="C23" i="5"/>
  <c r="D23" i="5" s="1"/>
  <c r="E23" i="5" s="1"/>
  <c r="F23" i="5" s="1"/>
  <c r="C4" i="5"/>
  <c r="D4" i="5" s="1"/>
  <c r="E4" i="5" s="1"/>
  <c r="F4" i="5" s="1"/>
  <c r="A6" i="5"/>
  <c r="A7" i="5" s="1"/>
  <c r="A8" i="5" s="1"/>
  <c r="A9" i="5" s="1"/>
  <c r="C13" i="5"/>
  <c r="D13" i="5" s="1"/>
  <c r="E13" i="5" s="1"/>
  <c r="F13" i="5" s="1"/>
  <c r="A15" i="5"/>
  <c r="A16" i="5" s="1"/>
  <c r="A17" i="5" s="1"/>
  <c r="A18" i="5" s="1"/>
  <c r="B31" i="1"/>
  <c r="B30" i="1"/>
  <c r="B29" i="1"/>
  <c r="A30" i="1"/>
  <c r="A31" i="1" s="1"/>
  <c r="A32" i="1" s="1"/>
  <c r="A33" i="1" s="1"/>
  <c r="A34" i="1" s="1"/>
  <c r="B25" i="1"/>
  <c r="C25" i="1"/>
  <c r="D25" i="1"/>
  <c r="E25" i="1"/>
  <c r="F25" i="1"/>
  <c r="G25" i="1"/>
  <c r="G19" i="1"/>
  <c r="F19" i="1"/>
  <c r="E19" i="1"/>
  <c r="D19" i="1"/>
  <c r="C19" i="1"/>
  <c r="B19" i="1"/>
  <c r="A5" i="1"/>
  <c r="A6" i="1" s="1"/>
  <c r="A7" i="1" s="1"/>
  <c r="A8" i="1" s="1"/>
  <c r="A9" i="1" s="1"/>
  <c r="C3" i="1"/>
  <c r="D3" i="1" s="1"/>
  <c r="E3" i="1" s="1"/>
  <c r="F3" i="1" s="1"/>
  <c r="G3" i="1" s="1"/>
  <c r="H3" i="1" s="1"/>
  <c r="H35" i="2"/>
  <c r="H36" i="2"/>
  <c r="H37" i="2"/>
  <c r="H34" i="2"/>
  <c r="G37" i="2"/>
  <c r="G36" i="2"/>
  <c r="G35" i="2"/>
  <c r="G34" i="2"/>
  <c r="F37" i="2"/>
  <c r="F36" i="2"/>
  <c r="F35" i="2"/>
  <c r="A35" i="2"/>
  <c r="A36" i="2" s="1"/>
  <c r="A37" i="2" s="1"/>
  <c r="C33" i="2"/>
  <c r="D33" i="2" s="1"/>
  <c r="E33" i="2" s="1"/>
  <c r="B27" i="2"/>
  <c r="C27" i="2"/>
  <c r="A28" i="2"/>
  <c r="A29" i="2" s="1"/>
  <c r="A30" i="2" s="1"/>
  <c r="D20" i="2"/>
  <c r="C20" i="2"/>
  <c r="B20" i="2"/>
  <c r="A21" i="2"/>
  <c r="A22" i="2" s="1"/>
  <c r="A23" i="2" s="1"/>
  <c r="B16" i="2"/>
  <c r="B15" i="2"/>
  <c r="C15" i="2" s="1"/>
  <c r="C14" i="2"/>
  <c r="D14" i="2" s="1"/>
  <c r="B14" i="2"/>
  <c r="B13" i="2"/>
  <c r="C13" i="2" s="1"/>
  <c r="D13" i="2" s="1"/>
  <c r="E13" i="2" s="1"/>
  <c r="C12" i="2"/>
  <c r="D12" i="2" s="1"/>
  <c r="E12" i="2" s="1"/>
  <c r="A14" i="2"/>
  <c r="A15" i="2" s="1"/>
  <c r="A16" i="2" s="1"/>
  <c r="C5" i="2"/>
  <c r="D5" i="2" s="1"/>
  <c r="E5" i="2" s="1"/>
  <c r="A7" i="2"/>
  <c r="A8" i="2" s="1"/>
  <c r="A9" i="2" s="1"/>
  <c r="B44" i="3"/>
  <c r="E40" i="3"/>
  <c r="D40" i="3"/>
  <c r="C40" i="3"/>
  <c r="A34" i="3"/>
  <c r="A35" i="3" s="1"/>
  <c r="A36" i="3" s="1"/>
  <c r="A37" i="3" s="1"/>
  <c r="D32" i="3"/>
  <c r="E32" i="3" s="1"/>
  <c r="F32" i="3" s="1"/>
  <c r="D29" i="3"/>
  <c r="C21" i="3"/>
  <c r="A22" i="3"/>
  <c r="A23" i="3" s="1"/>
  <c r="A24" i="3" s="1"/>
  <c r="A25" i="3" s="1"/>
  <c r="B14" i="3"/>
  <c r="C14" i="3"/>
  <c r="D14" i="3"/>
  <c r="E14" i="3"/>
  <c r="B15" i="3"/>
  <c r="C15" i="3"/>
  <c r="B16" i="3"/>
  <c r="C13" i="3"/>
  <c r="C29" i="3" s="1"/>
  <c r="D13" i="3"/>
  <c r="D21" i="3" s="1"/>
  <c r="E13" i="3"/>
  <c r="E21" i="3" s="1"/>
  <c r="B13" i="3"/>
  <c r="D3" i="3"/>
  <c r="E3" i="3" s="1"/>
  <c r="F3" i="3" s="1"/>
  <c r="A5" i="3"/>
  <c r="A6" i="3" s="1"/>
  <c r="A7" i="3" s="1"/>
  <c r="A8" i="3" s="1"/>
  <c r="A14" i="3"/>
  <c r="A15" i="3" s="1"/>
  <c r="A16" i="3" s="1"/>
  <c r="A17" i="3" s="1"/>
  <c r="C44" i="5" l="1"/>
  <c r="C43" i="5"/>
  <c r="B46" i="5"/>
  <c r="C42" i="5"/>
  <c r="B45" i="5"/>
  <c r="D44" i="5"/>
  <c r="B44" i="5"/>
  <c r="D43" i="5"/>
  <c r="B43" i="5"/>
  <c r="E43" i="5"/>
  <c r="B21" i="3"/>
  <c r="E29" i="3"/>
</calcChain>
</file>

<file path=xl/sharedStrings.xml><?xml version="1.0" encoding="utf-8"?>
<sst xmlns="http://schemas.openxmlformats.org/spreadsheetml/2006/main" count="144" uniqueCount="95">
  <si>
    <t>Case Reserve Plus</t>
  </si>
  <si>
    <t>Technique</t>
  </si>
  <si>
    <t xml:space="preserve">Add an arbitrary additional percentage to the reserves. </t>
  </si>
  <si>
    <t>This is no longer used.</t>
  </si>
  <si>
    <t>Chain Ladder</t>
  </si>
  <si>
    <t>Based on the cumulative loss payments.</t>
  </si>
  <si>
    <t>AY</t>
  </si>
  <si>
    <t>0/1</t>
  </si>
  <si>
    <t>0/2</t>
  </si>
  <si>
    <t>0/3</t>
  </si>
  <si>
    <t>0/4</t>
  </si>
  <si>
    <t>Development Year</t>
  </si>
  <si>
    <t>Age to Age Factor</t>
  </si>
  <si>
    <t>Ratio of the subsequent year over prior</t>
  </si>
  <si>
    <t>Age to Ultimate</t>
  </si>
  <si>
    <t>Age To Age Factor Calculation</t>
  </si>
  <si>
    <t>Age to Ultimate Factor Calculation</t>
  </si>
  <si>
    <t>0 to ult</t>
  </si>
  <si>
    <t>1 to ult</t>
  </si>
  <si>
    <t>2 to ult</t>
  </si>
  <si>
    <t>3 to ult</t>
  </si>
  <si>
    <t>No more dev</t>
  </si>
  <si>
    <t>2 to ult = 2 to ult &amp; 3 to ult</t>
  </si>
  <si>
    <t>3 to ult = is just the factor for 3 because we have no more information</t>
  </si>
  <si>
    <t>2 to ult = 1 to 2 * 2 to 3 * 3 to 4</t>
  </si>
  <si>
    <t>Average age-to-age</t>
  </si>
  <si>
    <t>Arithmetic Average</t>
  </si>
  <si>
    <t>Arithmetic Average:  Take the average of all 0/1 age to age factors</t>
  </si>
  <si>
    <t>Average can be calculated and applied to every accident year.</t>
  </si>
  <si>
    <t>Volume Weighted Average</t>
  </si>
  <si>
    <t>That earlier claim years should take more precedence</t>
  </si>
  <si>
    <t>Calculation: sum of 0/2 divided by sum 0/1</t>
  </si>
  <si>
    <t>Medial Average</t>
  </si>
  <si>
    <t>You drop the highest and lowest for a given development period and then average</t>
  </si>
  <si>
    <t>Geometric Average</t>
  </si>
  <si>
    <t>Multiply all age factors together for a given development period (column) and take the fourth root</t>
  </si>
  <si>
    <t>Problem</t>
  </si>
  <si>
    <t>Find the end of 1999 estimate loss reserve using the chain ladder method.</t>
  </si>
  <si>
    <t>Earned Premium</t>
  </si>
  <si>
    <t>Exp Lr</t>
  </si>
  <si>
    <t>Development Year Triangle</t>
  </si>
  <si>
    <t>Year to Year Triangle (Incremental)</t>
  </si>
  <si>
    <t>Ultimate</t>
  </si>
  <si>
    <t>0 to 1</t>
  </si>
  <si>
    <t>1 to 2</t>
  </si>
  <si>
    <t>2 to 3</t>
  </si>
  <si>
    <t>Compute Age to Age Factors (Volume Average)</t>
  </si>
  <si>
    <t>Compute Age to Ultimate</t>
  </si>
  <si>
    <t>0 to inf</t>
  </si>
  <si>
    <t>1 to inf</t>
  </si>
  <si>
    <t>2 to inf</t>
  </si>
  <si>
    <t>Compute Ultimate Values</t>
  </si>
  <si>
    <t>Reserve</t>
  </si>
  <si>
    <t>Paid</t>
  </si>
  <si>
    <t>Reserve (Ultimate - Paid)</t>
  </si>
  <si>
    <t>Development Periods</t>
  </si>
  <si>
    <t>```--</t>
  </si>
  <si>
    <t>Ask</t>
  </si>
  <si>
    <t>Cumulative Data</t>
  </si>
  <si>
    <t>3-year factor mode</t>
  </si>
  <si>
    <t>5-year factor model</t>
  </si>
  <si>
    <t>volume weighted factor model</t>
  </si>
  <si>
    <t>3-year weighted volume model</t>
  </si>
  <si>
    <t>Factors</t>
  </si>
  <si>
    <t>0to1</t>
  </si>
  <si>
    <t>1to2</t>
  </si>
  <si>
    <t>3to4</t>
  </si>
  <si>
    <t>2to3</t>
  </si>
  <si>
    <t>4to5</t>
  </si>
  <si>
    <t>5to6</t>
  </si>
  <si>
    <t>3 to inf</t>
  </si>
  <si>
    <t>4 to inf</t>
  </si>
  <si>
    <t>5 to inf'</t>
  </si>
  <si>
    <t>Ultimate Loss</t>
  </si>
  <si>
    <t>Development</t>
  </si>
  <si>
    <t>Paid Claims</t>
  </si>
  <si>
    <t>a.</t>
  </si>
  <si>
    <t xml:space="preserve">b. </t>
  </si>
  <si>
    <t>Closed Claims</t>
  </si>
  <si>
    <t>Estimate Ultimate</t>
  </si>
  <si>
    <t>Analyze the speed of finalized claims.  (essentially just take the ratio of closed to ultimate)</t>
  </si>
  <si>
    <t>Adjust the cumulative paid losses for changing speeds of</t>
  </si>
  <si>
    <t>finalization, by adjusting each paid entro pro-rata to what it</t>
  </si>
  <si>
    <t>would have been if the percentage of closed claimshad</t>
  </si>
  <si>
    <t>been equal to that of the latest diagonal</t>
  </si>
  <si>
    <t>Assume no change in aveage claim size.</t>
  </si>
  <si>
    <t>* The diagonal represents the close rate that we experienced in the past year (i.e. 1999)</t>
  </si>
  <si>
    <t>So apply to each column of closed claims the diangonal or last year's close rate.</t>
  </si>
  <si>
    <t xml:space="preserve">c. </t>
  </si>
  <si>
    <t>Calculate the estimated loss reserve using each of (i) the</t>
  </si>
  <si>
    <t>unadjusted data, and (ii) the adjusted data.</t>
  </si>
  <si>
    <t>Adjust paid losses (old factor / new factor) * incurred</t>
  </si>
  <si>
    <t>Diagonal does not change</t>
  </si>
  <si>
    <t xml:space="preserve">0to1 </t>
  </si>
  <si>
    <t>Age to Age Factors (using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</si>
</sst>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  <xf numFmtId="164" fontId="3" fillId="5" borderId="1" xfId="2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2" applyNumberFormat="1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49" fontId="3" fillId="2" borderId="1" xfId="0" applyNumberFormat="1" applyFont="1" applyFill="1" applyBorder="1"/>
    <xf numFmtId="43" fontId="3" fillId="2" borderId="1" xfId="1" applyFont="1" applyFill="1" applyBorder="1"/>
    <xf numFmtId="164" fontId="3" fillId="5" borderId="1" xfId="2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6" fontId="3" fillId="2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164" fontId="0" fillId="2" borderId="0" xfId="2" applyNumberFormat="1" applyFont="1" applyFill="1"/>
    <xf numFmtId="0" fontId="0" fillId="2" borderId="1" xfId="0" applyFill="1" applyBorder="1"/>
    <xf numFmtId="164" fontId="0" fillId="2" borderId="1" xfId="2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3" fontId="0" fillId="2" borderId="1" xfId="1" applyFont="1" applyFill="1" applyBorder="1"/>
    <xf numFmtId="166" fontId="0" fillId="2" borderId="1" xfId="0" applyNumberFormat="1" applyFill="1" applyBorder="1"/>
    <xf numFmtId="0" fontId="2" fillId="2" borderId="0" xfId="0" applyFont="1" applyFill="1"/>
    <xf numFmtId="0" fontId="0" fillId="2" borderId="0" xfId="0" applyFill="1" applyBorder="1"/>
    <xf numFmtId="167" fontId="0" fillId="2" borderId="1" xfId="0" applyNumberForma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3328-C1C2-4C10-9148-8C53D7ED823E}">
  <dimension ref="A1:B4"/>
  <sheetViews>
    <sheetView workbookViewId="0">
      <selection activeCell="B28" sqref="B28:B30"/>
    </sheetView>
  </sheetViews>
  <sheetFormatPr defaultRowHeight="13.8" x14ac:dyDescent="0.3"/>
  <cols>
    <col min="1" max="1" width="15.109375" style="3" bestFit="1" customWidth="1"/>
    <col min="2" max="2" width="39.88671875" style="2" bestFit="1" customWidth="1"/>
    <col min="3" max="16384" width="8.88671875" style="2"/>
  </cols>
  <sheetData>
    <row r="1" spans="1:2" x14ac:dyDescent="0.3">
      <c r="A1" s="3" t="s">
        <v>1</v>
      </c>
    </row>
    <row r="2" spans="1:2" x14ac:dyDescent="0.3">
      <c r="A2" s="3" t="s">
        <v>0</v>
      </c>
      <c r="B2" s="2" t="s">
        <v>2</v>
      </c>
    </row>
    <row r="3" spans="1:2" x14ac:dyDescent="0.3">
      <c r="B3" s="2" t="s">
        <v>3</v>
      </c>
    </row>
    <row r="4" spans="1:2" x14ac:dyDescent="0.3">
      <c r="A4" s="3" t="s">
        <v>4</v>
      </c>
      <c r="B4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194-2F24-4F61-8A7C-BF696EB61515}">
  <dimension ref="A2:J57"/>
  <sheetViews>
    <sheetView tabSelected="1" topLeftCell="A25" workbookViewId="0">
      <selection activeCell="C40" sqref="C40"/>
    </sheetView>
  </sheetViews>
  <sheetFormatPr defaultRowHeight="13.8" x14ac:dyDescent="0.3"/>
  <cols>
    <col min="1" max="1" width="27.44140625" style="5" bestFit="1" customWidth="1"/>
    <col min="2" max="2" width="9" style="5" bestFit="1" customWidth="1"/>
    <col min="3" max="5" width="9.88671875" style="5" bestFit="1" customWidth="1"/>
    <col min="6" max="6" width="11.33203125" style="5" bestFit="1" customWidth="1"/>
    <col min="7" max="16384" width="8.88671875" style="5"/>
  </cols>
  <sheetData>
    <row r="2" spans="1:6" x14ac:dyDescent="0.3">
      <c r="A2" s="6" t="s">
        <v>6</v>
      </c>
      <c r="B2" s="50" t="s">
        <v>11</v>
      </c>
      <c r="C2" s="50"/>
      <c r="D2" s="50"/>
      <c r="E2" s="50"/>
      <c r="F2" s="50"/>
    </row>
    <row r="3" spans="1:6" x14ac:dyDescent="0.3">
      <c r="A3" s="6"/>
      <c r="B3" s="6">
        <v>0</v>
      </c>
      <c r="C3" s="6">
        <v>1</v>
      </c>
      <c r="D3" s="6">
        <f>C3+1</f>
        <v>2</v>
      </c>
      <c r="E3" s="6">
        <f t="shared" ref="E3:F3" si="0">D3+1</f>
        <v>3</v>
      </c>
      <c r="F3" s="6">
        <f t="shared" si="0"/>
        <v>4</v>
      </c>
    </row>
    <row r="4" spans="1:6" x14ac:dyDescent="0.3">
      <c r="A4" s="6">
        <v>2012</v>
      </c>
      <c r="B4" s="7">
        <v>8525</v>
      </c>
      <c r="C4" s="7">
        <v>10285</v>
      </c>
      <c r="D4" s="7">
        <v>11304</v>
      </c>
      <c r="E4" s="7">
        <v>11884</v>
      </c>
      <c r="F4" s="7">
        <v>11922</v>
      </c>
    </row>
    <row r="5" spans="1:6" x14ac:dyDescent="0.3">
      <c r="A5" s="6">
        <f>A4+1</f>
        <v>2013</v>
      </c>
      <c r="B5" s="7">
        <v>10063</v>
      </c>
      <c r="C5" s="7">
        <v>12405</v>
      </c>
      <c r="D5" s="7">
        <v>13685</v>
      </c>
      <c r="E5" s="7">
        <v>14138</v>
      </c>
      <c r="F5" s="7"/>
    </row>
    <row r="6" spans="1:6" x14ac:dyDescent="0.3">
      <c r="A6" s="6">
        <f t="shared" ref="A6:A8" si="1">A5+1</f>
        <v>2014</v>
      </c>
      <c r="B6" s="7">
        <v>12265</v>
      </c>
      <c r="C6" s="7">
        <v>14101</v>
      </c>
      <c r="D6" s="7">
        <v>15633</v>
      </c>
      <c r="E6" s="7"/>
      <c r="F6" s="7"/>
    </row>
    <row r="7" spans="1:6" x14ac:dyDescent="0.3">
      <c r="A7" s="6">
        <f t="shared" si="1"/>
        <v>2015</v>
      </c>
      <c r="B7" s="7">
        <v>16943</v>
      </c>
      <c r="C7" s="7">
        <v>21586</v>
      </c>
      <c r="D7" s="7"/>
      <c r="E7" s="7"/>
      <c r="F7" s="7"/>
    </row>
    <row r="8" spans="1:6" x14ac:dyDescent="0.3">
      <c r="A8" s="6">
        <f t="shared" si="1"/>
        <v>2016</v>
      </c>
      <c r="B8" s="7">
        <v>20175</v>
      </c>
      <c r="C8" s="7"/>
      <c r="D8" s="7"/>
      <c r="E8" s="7"/>
      <c r="F8" s="7"/>
    </row>
    <row r="11" spans="1:6" x14ac:dyDescent="0.3">
      <c r="A11" s="10" t="s">
        <v>15</v>
      </c>
    </row>
    <row r="12" spans="1:6" x14ac:dyDescent="0.3">
      <c r="A12" s="6" t="s">
        <v>6</v>
      </c>
      <c r="B12" s="6" t="s">
        <v>7</v>
      </c>
      <c r="C12" s="6" t="s">
        <v>8</v>
      </c>
      <c r="D12" s="6" t="s">
        <v>9</v>
      </c>
      <c r="E12" s="6" t="s">
        <v>10</v>
      </c>
      <c r="F12" s="51" t="s">
        <v>21</v>
      </c>
    </row>
    <row r="13" spans="1:6" x14ac:dyDescent="0.3">
      <c r="A13" s="6">
        <v>2012</v>
      </c>
      <c r="B13" s="8">
        <f>C4/B4</f>
        <v>1.2064516129032259</v>
      </c>
      <c r="C13" s="8">
        <f t="shared" ref="C13:E13" si="2">D4/C4</f>
        <v>1.0990763247447739</v>
      </c>
      <c r="D13" s="8">
        <f t="shared" si="2"/>
        <v>1.051309271054494</v>
      </c>
      <c r="E13" s="8">
        <f t="shared" si="2"/>
        <v>1.0031975765735444</v>
      </c>
      <c r="F13" s="52"/>
    </row>
    <row r="14" spans="1:6" x14ac:dyDescent="0.3">
      <c r="A14" s="6">
        <f>A13+1</f>
        <v>2013</v>
      </c>
      <c r="B14" s="8">
        <f t="shared" ref="B14:E14" si="3">C5/B5</f>
        <v>1.2327337772036173</v>
      </c>
      <c r="C14" s="8">
        <f t="shared" si="3"/>
        <v>1.1031841999193874</v>
      </c>
      <c r="D14" s="8">
        <f t="shared" si="3"/>
        <v>1.0331019364267446</v>
      </c>
      <c r="E14" s="8">
        <f t="shared" si="3"/>
        <v>0</v>
      </c>
      <c r="F14" s="52"/>
    </row>
    <row r="15" spans="1:6" x14ac:dyDescent="0.3">
      <c r="A15" s="6">
        <f t="shared" ref="A15:A17" si="4">A14+1</f>
        <v>2014</v>
      </c>
      <c r="B15" s="8">
        <f t="shared" ref="B15:C15" si="5">C6/B6</f>
        <v>1.1496942519364044</v>
      </c>
      <c r="C15" s="8">
        <f t="shared" si="5"/>
        <v>1.1086447769661727</v>
      </c>
      <c r="D15" s="8"/>
      <c r="E15" s="8"/>
      <c r="F15" s="52"/>
    </row>
    <row r="16" spans="1:6" x14ac:dyDescent="0.3">
      <c r="A16" s="6">
        <f t="shared" si="4"/>
        <v>2015</v>
      </c>
      <c r="B16" s="8">
        <f t="shared" ref="B16" si="6">C7/B7</f>
        <v>1.2740364752405122</v>
      </c>
      <c r="C16" s="8"/>
      <c r="D16" s="8"/>
      <c r="E16" s="8"/>
      <c r="F16" s="52"/>
    </row>
    <row r="17" spans="1:6" x14ac:dyDescent="0.3">
      <c r="A17" s="6">
        <f t="shared" si="4"/>
        <v>2016</v>
      </c>
      <c r="B17" s="8"/>
      <c r="C17" s="8"/>
      <c r="D17" s="8"/>
      <c r="E17" s="8"/>
      <c r="F17" s="53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10" t="s">
        <v>16</v>
      </c>
      <c r="B19" s="9"/>
      <c r="C19" s="9"/>
      <c r="D19" s="9"/>
      <c r="E19" s="9"/>
      <c r="F19" s="9"/>
    </row>
    <row r="20" spans="1:6" x14ac:dyDescent="0.3">
      <c r="A20" s="6" t="s">
        <v>6</v>
      </c>
      <c r="B20" s="6" t="s">
        <v>17</v>
      </c>
      <c r="C20" s="6" t="s">
        <v>18</v>
      </c>
      <c r="D20" s="6" t="s">
        <v>19</v>
      </c>
      <c r="E20" s="6" t="s">
        <v>20</v>
      </c>
      <c r="F20" s="6" t="s">
        <v>14</v>
      </c>
    </row>
    <row r="21" spans="1:6" x14ac:dyDescent="0.3">
      <c r="A21" s="6">
        <v>2012</v>
      </c>
      <c r="B21" s="8">
        <f>B13*C13*D13*E13</f>
        <v>1.3984750733137832</v>
      </c>
      <c r="C21" s="8">
        <f>C13*D13*E13</f>
        <v>1.1591638308215848</v>
      </c>
      <c r="D21" s="8">
        <f>D13*E13</f>
        <v>1.0546709129511678</v>
      </c>
      <c r="E21" s="8">
        <f>E13</f>
        <v>1.0031975765735444</v>
      </c>
      <c r="F21" s="6"/>
    </row>
    <row r="22" spans="1:6" x14ac:dyDescent="0.3">
      <c r="A22" s="6">
        <f>A21+1</f>
        <v>2013</v>
      </c>
      <c r="B22" s="8"/>
      <c r="C22" s="8"/>
      <c r="D22" s="8"/>
      <c r="E22" s="8"/>
      <c r="F22" s="6"/>
    </row>
    <row r="23" spans="1:6" x14ac:dyDescent="0.3">
      <c r="A23" s="6">
        <f t="shared" ref="A23:A25" si="7">A22+1</f>
        <v>2014</v>
      </c>
      <c r="B23" s="8"/>
      <c r="C23" s="8"/>
      <c r="D23" s="8"/>
      <c r="E23" s="8"/>
      <c r="F23" s="6"/>
    </row>
    <row r="24" spans="1:6" x14ac:dyDescent="0.3">
      <c r="A24" s="6">
        <f t="shared" si="7"/>
        <v>2015</v>
      </c>
      <c r="B24" s="8"/>
      <c r="C24" s="8"/>
      <c r="D24" s="8"/>
      <c r="E24" s="8"/>
      <c r="F24" s="6"/>
    </row>
    <row r="25" spans="1:6" x14ac:dyDescent="0.3">
      <c r="A25" s="6">
        <f t="shared" si="7"/>
        <v>2016</v>
      </c>
      <c r="B25" s="8"/>
      <c r="C25" s="8"/>
      <c r="D25" s="8"/>
      <c r="E25" s="8"/>
      <c r="F25" s="6"/>
    </row>
    <row r="27" spans="1:6" x14ac:dyDescent="0.3">
      <c r="A27" s="11" t="s">
        <v>26</v>
      </c>
    </row>
    <row r="28" spans="1:6" x14ac:dyDescent="0.3">
      <c r="A28" s="6" t="s">
        <v>6</v>
      </c>
      <c r="B28" s="6" t="s">
        <v>7</v>
      </c>
      <c r="C28" s="6" t="s">
        <v>8</v>
      </c>
      <c r="D28" s="6" t="s">
        <v>9</v>
      </c>
      <c r="E28" s="6" t="s">
        <v>10</v>
      </c>
      <c r="F28" s="6"/>
    </row>
    <row r="29" spans="1:6" x14ac:dyDescent="0.3">
      <c r="A29" s="6"/>
      <c r="B29" s="8">
        <f>AVERAGE(B13:B17)</f>
        <v>1.21572902932094</v>
      </c>
      <c r="C29" s="8">
        <f t="shared" ref="C29:D29" si="8">AVERAGE(C13:C17)</f>
        <v>1.1036351005434446</v>
      </c>
      <c r="D29" s="8">
        <f t="shared" si="8"/>
        <v>1.0422056037406193</v>
      </c>
      <c r="E29" s="8">
        <f>AVERAGE(E13)</f>
        <v>1.0031975765735444</v>
      </c>
      <c r="F29" s="6"/>
    </row>
    <row r="30" spans="1:6" x14ac:dyDescent="0.3">
      <c r="A30" s="12"/>
      <c r="B30" s="13"/>
      <c r="C30" s="13"/>
      <c r="D30" s="13"/>
      <c r="E30" s="13"/>
      <c r="F30" s="12"/>
    </row>
    <row r="31" spans="1:6" x14ac:dyDescent="0.3">
      <c r="A31" s="6" t="s">
        <v>6</v>
      </c>
      <c r="B31" s="50" t="s">
        <v>11</v>
      </c>
      <c r="C31" s="50"/>
      <c r="D31" s="50"/>
      <c r="E31" s="50"/>
      <c r="F31" s="50"/>
    </row>
    <row r="32" spans="1:6" x14ac:dyDescent="0.3">
      <c r="A32" s="6"/>
      <c r="B32" s="6">
        <v>0</v>
      </c>
      <c r="C32" s="6">
        <v>1</v>
      </c>
      <c r="D32" s="6">
        <f>C32+1</f>
        <v>2</v>
      </c>
      <c r="E32" s="6">
        <f t="shared" ref="E32:F32" si="9">D32+1</f>
        <v>3</v>
      </c>
      <c r="F32" s="6">
        <f t="shared" si="9"/>
        <v>4</v>
      </c>
    </row>
    <row r="33" spans="1:10" x14ac:dyDescent="0.3">
      <c r="A33" s="6">
        <v>2012</v>
      </c>
      <c r="B33" s="7">
        <v>8525</v>
      </c>
      <c r="C33" s="17">
        <v>10285</v>
      </c>
      <c r="D33" s="18">
        <v>11304</v>
      </c>
      <c r="E33" s="18">
        <v>11884</v>
      </c>
      <c r="F33" s="7">
        <v>11922</v>
      </c>
      <c r="G33" s="5">
        <f>E33*E29</f>
        <v>11922.000000000002</v>
      </c>
    </row>
    <row r="34" spans="1:10" x14ac:dyDescent="0.3">
      <c r="A34" s="6">
        <f>A33+1</f>
        <v>2013</v>
      </c>
      <c r="B34" s="16">
        <v>10063</v>
      </c>
      <c r="C34" s="17">
        <v>12405</v>
      </c>
      <c r="D34" s="18">
        <v>13685</v>
      </c>
      <c r="E34" s="18">
        <v>14138</v>
      </c>
      <c r="F34" s="7"/>
    </row>
    <row r="35" spans="1:10" x14ac:dyDescent="0.3">
      <c r="A35" s="6">
        <f t="shared" ref="A35:A37" si="10">A34+1</f>
        <v>2014</v>
      </c>
      <c r="B35" s="16">
        <v>12265</v>
      </c>
      <c r="C35" s="17">
        <v>14101</v>
      </c>
      <c r="D35" s="17">
        <v>15633</v>
      </c>
      <c r="E35" s="7"/>
      <c r="F35" s="7"/>
    </row>
    <row r="36" spans="1:10" x14ac:dyDescent="0.3">
      <c r="A36" s="6">
        <f t="shared" si="10"/>
        <v>2015</v>
      </c>
      <c r="B36" s="16">
        <v>16943</v>
      </c>
      <c r="C36" s="16">
        <v>21586</v>
      </c>
      <c r="D36" s="7"/>
      <c r="E36" s="7"/>
      <c r="F36" s="7"/>
    </row>
    <row r="37" spans="1:10" x14ac:dyDescent="0.3">
      <c r="A37" s="6">
        <f t="shared" si="10"/>
        <v>2016</v>
      </c>
      <c r="B37" s="7">
        <v>20175</v>
      </c>
      <c r="C37" s="7"/>
      <c r="D37" s="7"/>
      <c r="E37" s="7"/>
      <c r="F37" s="7"/>
    </row>
    <row r="38" spans="1:10" x14ac:dyDescent="0.3">
      <c r="H38" s="4"/>
      <c r="I38" s="4"/>
      <c r="J38" s="4"/>
    </row>
    <row r="39" spans="1:10" x14ac:dyDescent="0.3">
      <c r="A39" s="14" t="s">
        <v>29</v>
      </c>
      <c r="B39" s="13"/>
      <c r="C39" s="13"/>
      <c r="D39" s="13"/>
      <c r="E39" s="13"/>
      <c r="F39" s="12"/>
      <c r="H39" s="4"/>
      <c r="I39" s="4"/>
      <c r="J39" s="4"/>
    </row>
    <row r="40" spans="1:10" x14ac:dyDescent="0.3">
      <c r="A40" s="6"/>
      <c r="B40" s="8">
        <f>SUM(C34:C36)/SUM(B34:B36)</f>
        <v>1.224618675358407</v>
      </c>
      <c r="C40" s="8">
        <f>SUM(D33:D35)/SUM(C33:C35)</f>
        <v>1.1041287271343536</v>
      </c>
      <c r="D40" s="8">
        <f>SUM(E33:E34)/SUM(D33:D34)</f>
        <v>1.0413381888030733</v>
      </c>
      <c r="E40" s="8">
        <f>F33/E33</f>
        <v>1.0031975765735444</v>
      </c>
      <c r="F40" s="6"/>
      <c r="H40" s="4"/>
      <c r="I40" s="4"/>
      <c r="J40" s="4"/>
    </row>
    <row r="41" spans="1:10" x14ac:dyDescent="0.3">
      <c r="A41" s="6"/>
      <c r="B41" s="8"/>
      <c r="C41" s="8"/>
      <c r="D41" s="8"/>
      <c r="E41" s="8"/>
      <c r="F41" s="6"/>
      <c r="H41" s="4"/>
      <c r="I41" s="4"/>
      <c r="J41" s="4"/>
    </row>
    <row r="42" spans="1:10" x14ac:dyDescent="0.3">
      <c r="H42" s="4"/>
      <c r="I42" s="4"/>
      <c r="J42" s="4"/>
    </row>
    <row r="43" spans="1:10" x14ac:dyDescent="0.3">
      <c r="A43" s="11" t="s">
        <v>32</v>
      </c>
      <c r="H43" s="4"/>
      <c r="I43" s="4"/>
      <c r="J43" s="4"/>
    </row>
    <row r="44" spans="1:10" x14ac:dyDescent="0.3">
      <c r="A44" s="6"/>
      <c r="B44" s="19">
        <f>(B14+B13)/2</f>
        <v>1.2195926950534215</v>
      </c>
      <c r="C44" s="6"/>
      <c r="D44" s="6"/>
      <c r="E44" s="6"/>
      <c r="F44" s="6"/>
      <c r="H44" s="4"/>
      <c r="I44" s="4"/>
      <c r="J44" s="4"/>
    </row>
    <row r="45" spans="1:10" x14ac:dyDescent="0.3">
      <c r="A45" s="6"/>
      <c r="B45" s="6"/>
      <c r="C45" s="6"/>
      <c r="D45" s="6"/>
      <c r="E45" s="6"/>
      <c r="F45" s="6"/>
      <c r="H45" s="4"/>
      <c r="I45" s="4"/>
      <c r="J45" s="4"/>
    </row>
    <row r="46" spans="1:10" x14ac:dyDescent="0.3">
      <c r="G46" s="4"/>
      <c r="H46" s="4"/>
      <c r="I46" s="4"/>
      <c r="J46" s="4"/>
    </row>
    <row r="47" spans="1:10" x14ac:dyDescent="0.3">
      <c r="G47" s="4"/>
      <c r="H47" s="4"/>
      <c r="I47" s="4"/>
      <c r="J47" s="4"/>
    </row>
    <row r="48" spans="1:10" x14ac:dyDescent="0.3">
      <c r="A48" s="15" t="s">
        <v>12</v>
      </c>
      <c r="B48" s="4" t="s">
        <v>13</v>
      </c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15" t="s">
        <v>14</v>
      </c>
      <c r="B49" s="4" t="s">
        <v>23</v>
      </c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 t="s">
        <v>22</v>
      </c>
      <c r="C50" s="4"/>
      <c r="D50" s="4"/>
      <c r="E50" s="4"/>
      <c r="F50" s="4"/>
      <c r="G50" s="4"/>
    </row>
    <row r="51" spans="1:10" x14ac:dyDescent="0.3">
      <c r="A51" s="4"/>
      <c r="B51" s="4" t="s">
        <v>24</v>
      </c>
      <c r="C51" s="4"/>
      <c r="D51" s="4"/>
      <c r="E51" s="4"/>
      <c r="F51" s="4"/>
      <c r="G51" s="4"/>
    </row>
    <row r="52" spans="1:10" x14ac:dyDescent="0.3">
      <c r="A52" s="15" t="s">
        <v>25</v>
      </c>
      <c r="B52" s="4" t="s">
        <v>28</v>
      </c>
      <c r="C52" s="4"/>
      <c r="D52" s="4"/>
      <c r="E52" s="4"/>
      <c r="F52" s="4"/>
      <c r="G52" s="4"/>
    </row>
    <row r="53" spans="1:10" x14ac:dyDescent="0.3">
      <c r="A53" s="4"/>
      <c r="B53" s="4" t="s">
        <v>27</v>
      </c>
      <c r="C53" s="4"/>
      <c r="D53" s="4"/>
      <c r="E53" s="4"/>
      <c r="F53" s="4"/>
      <c r="G53" s="4"/>
    </row>
    <row r="54" spans="1:10" x14ac:dyDescent="0.3">
      <c r="A54" s="15" t="s">
        <v>29</v>
      </c>
      <c r="B54" s="4" t="s">
        <v>30</v>
      </c>
      <c r="C54" s="4"/>
      <c r="D54" s="4"/>
      <c r="E54" s="4"/>
      <c r="F54" s="4"/>
    </row>
    <row r="55" spans="1:10" x14ac:dyDescent="0.3">
      <c r="A55" s="4"/>
      <c r="B55" s="4" t="s">
        <v>31</v>
      </c>
      <c r="C55" s="4"/>
      <c r="D55" s="4"/>
      <c r="E55" s="4"/>
      <c r="F55" s="4"/>
    </row>
    <row r="56" spans="1:10" x14ac:dyDescent="0.3">
      <c r="A56" s="10" t="s">
        <v>32</v>
      </c>
      <c r="B56" s="9" t="s">
        <v>33</v>
      </c>
    </row>
    <row r="57" spans="1:10" x14ac:dyDescent="0.3">
      <c r="A57" s="10" t="s">
        <v>34</v>
      </c>
      <c r="B57" s="9" t="s">
        <v>35</v>
      </c>
    </row>
  </sheetData>
  <mergeCells count="3">
    <mergeCell ref="B2:F2"/>
    <mergeCell ref="F12:F17"/>
    <mergeCell ref="B31:F3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C7B6-740B-402D-B8C0-A377BBA4693C}">
  <dimension ref="A1:H37"/>
  <sheetViews>
    <sheetView topLeftCell="A16" workbookViewId="0">
      <selection activeCell="I30" sqref="I30"/>
    </sheetView>
  </sheetViews>
  <sheetFormatPr defaultRowHeight="13.8" x14ac:dyDescent="0.3"/>
  <cols>
    <col min="1" max="1" width="8.88671875" style="2"/>
    <col min="2" max="5" width="9.88671875" style="2" bestFit="1" customWidth="1"/>
    <col min="6" max="6" width="13" style="2" bestFit="1" customWidth="1"/>
    <col min="7" max="7" width="8.88671875" style="2"/>
    <col min="8" max="8" width="11.77734375" style="2" customWidth="1"/>
    <col min="9" max="16384" width="8.88671875" style="2"/>
  </cols>
  <sheetData>
    <row r="1" spans="1:7" x14ac:dyDescent="0.3">
      <c r="A1" s="2" t="s">
        <v>36</v>
      </c>
      <c r="B1" s="2" t="s">
        <v>37</v>
      </c>
    </row>
    <row r="3" spans="1:7" x14ac:dyDescent="0.3">
      <c r="A3" s="2" t="s">
        <v>41</v>
      </c>
    </row>
    <row r="4" spans="1:7" x14ac:dyDescent="0.3">
      <c r="A4" s="22" t="s">
        <v>6</v>
      </c>
      <c r="B4" s="22"/>
      <c r="C4" s="22"/>
      <c r="D4" s="22"/>
      <c r="E4" s="22"/>
      <c r="F4" s="22" t="s">
        <v>38</v>
      </c>
      <c r="G4" s="22" t="s">
        <v>39</v>
      </c>
    </row>
    <row r="5" spans="1:7" x14ac:dyDescent="0.3">
      <c r="A5" s="20"/>
      <c r="B5" s="20">
        <v>1996</v>
      </c>
      <c r="C5" s="20">
        <f>B5+1</f>
        <v>1997</v>
      </c>
      <c r="D5" s="20">
        <f>C5+1</f>
        <v>1998</v>
      </c>
      <c r="E5" s="20">
        <f>D5+1</f>
        <v>1999</v>
      </c>
      <c r="F5" s="20"/>
      <c r="G5" s="20"/>
    </row>
    <row r="6" spans="1:7" x14ac:dyDescent="0.3">
      <c r="A6" s="20">
        <v>1996</v>
      </c>
      <c r="B6" s="21">
        <v>10000</v>
      </c>
      <c r="C6" s="21">
        <v>5000</v>
      </c>
      <c r="D6" s="21">
        <v>2000</v>
      </c>
      <c r="E6" s="21">
        <v>0</v>
      </c>
      <c r="F6" s="21">
        <v>25000</v>
      </c>
      <c r="G6" s="20">
        <v>0.68</v>
      </c>
    </row>
    <row r="7" spans="1:7" x14ac:dyDescent="0.3">
      <c r="A7" s="20">
        <f>A6+1</f>
        <v>1997</v>
      </c>
      <c r="B7" s="21"/>
      <c r="C7" s="21">
        <v>12050</v>
      </c>
      <c r="D7" s="21">
        <v>6025</v>
      </c>
      <c r="E7" s="21">
        <v>2400</v>
      </c>
      <c r="F7" s="21">
        <v>29750</v>
      </c>
      <c r="G7" s="20">
        <v>0.68799999999999994</v>
      </c>
    </row>
    <row r="8" spans="1:7" x14ac:dyDescent="0.3">
      <c r="A8" s="20">
        <f>A7+1</f>
        <v>1998</v>
      </c>
      <c r="B8" s="21"/>
      <c r="C8" s="21"/>
      <c r="D8" s="21">
        <v>14500</v>
      </c>
      <c r="E8" s="21">
        <v>7250</v>
      </c>
      <c r="F8" s="21">
        <v>33000</v>
      </c>
      <c r="G8" s="20">
        <v>0.7</v>
      </c>
    </row>
    <row r="9" spans="1:7" x14ac:dyDescent="0.3">
      <c r="A9" s="20">
        <f>A8+1</f>
        <v>1999</v>
      </c>
      <c r="B9" s="21"/>
      <c r="C9" s="21"/>
      <c r="D9" s="21"/>
      <c r="E9" s="21">
        <v>17465</v>
      </c>
      <c r="F9" s="21">
        <v>38000</v>
      </c>
      <c r="G9" s="20">
        <v>0.7</v>
      </c>
    </row>
    <row r="11" spans="1:7" x14ac:dyDescent="0.3">
      <c r="A11" s="2" t="s">
        <v>40</v>
      </c>
    </row>
    <row r="12" spans="1:7" x14ac:dyDescent="0.3">
      <c r="A12" s="22" t="s">
        <v>6</v>
      </c>
      <c r="B12" s="20">
        <v>0</v>
      </c>
      <c r="C12" s="20">
        <f>B12+1</f>
        <v>1</v>
      </c>
      <c r="D12" s="20">
        <f>C12+1</f>
        <v>2</v>
      </c>
      <c r="E12" s="20">
        <f>D12+1</f>
        <v>3</v>
      </c>
      <c r="F12" s="20" t="s">
        <v>42</v>
      </c>
    </row>
    <row r="13" spans="1:7" x14ac:dyDescent="0.3">
      <c r="A13" s="20">
        <v>1996</v>
      </c>
      <c r="B13" s="23">
        <f>B6</f>
        <v>10000</v>
      </c>
      <c r="C13" s="23">
        <f>B13+C6</f>
        <v>15000</v>
      </c>
      <c r="D13" s="23">
        <f>C13+D6</f>
        <v>17000</v>
      </c>
      <c r="E13" s="23">
        <f>D13+E6</f>
        <v>17000</v>
      </c>
      <c r="F13" s="20"/>
    </row>
    <row r="14" spans="1:7" x14ac:dyDescent="0.3">
      <c r="A14" s="20">
        <f>A13+1</f>
        <v>1997</v>
      </c>
      <c r="B14" s="23">
        <f>C7</f>
        <v>12050</v>
      </c>
      <c r="C14" s="23">
        <f>B14+D7</f>
        <v>18075</v>
      </c>
      <c r="D14" s="23">
        <f>C14+E7</f>
        <v>20475</v>
      </c>
      <c r="E14" s="23"/>
      <c r="F14" s="20"/>
    </row>
    <row r="15" spans="1:7" x14ac:dyDescent="0.3">
      <c r="A15" s="20">
        <f>A14+1</f>
        <v>1998</v>
      </c>
      <c r="B15" s="23">
        <f>D8</f>
        <v>14500</v>
      </c>
      <c r="C15" s="23">
        <f>E8+B15</f>
        <v>21750</v>
      </c>
      <c r="D15" s="23"/>
      <c r="E15" s="23"/>
      <c r="F15" s="20"/>
    </row>
    <row r="16" spans="1:7" x14ac:dyDescent="0.3">
      <c r="A16" s="20">
        <f>A15+1</f>
        <v>1999</v>
      </c>
      <c r="B16" s="23">
        <f>E9</f>
        <v>17465</v>
      </c>
      <c r="C16" s="23"/>
      <c r="D16" s="23"/>
      <c r="E16" s="23"/>
      <c r="F16" s="20"/>
    </row>
    <row r="18" spans="1:6" x14ac:dyDescent="0.3">
      <c r="A18" s="3" t="s">
        <v>46</v>
      </c>
    </row>
    <row r="19" spans="1:6" x14ac:dyDescent="0.3">
      <c r="A19" s="22" t="s">
        <v>6</v>
      </c>
      <c r="B19" s="24" t="s">
        <v>43</v>
      </c>
      <c r="C19" s="24" t="s">
        <v>44</v>
      </c>
      <c r="D19" s="24" t="s">
        <v>45</v>
      </c>
      <c r="E19" s="24"/>
      <c r="F19" s="20"/>
    </row>
    <row r="20" spans="1:6" x14ac:dyDescent="0.3">
      <c r="A20" s="20">
        <v>1996</v>
      </c>
      <c r="B20" s="25">
        <f>SUM(C13:C15)/SUM(B13:B15)</f>
        <v>1.5</v>
      </c>
      <c r="C20" s="25">
        <f>SUM(D13:D14)/SUM(C13:C14)</f>
        <v>1.1330309901738473</v>
      </c>
      <c r="D20" s="25">
        <f>E13/D13</f>
        <v>1</v>
      </c>
      <c r="E20" s="25"/>
      <c r="F20" s="25"/>
    </row>
    <row r="21" spans="1:6" x14ac:dyDescent="0.3">
      <c r="A21" s="20">
        <f>A20+1</f>
        <v>1997</v>
      </c>
      <c r="B21" s="25"/>
      <c r="C21" s="25"/>
      <c r="D21" s="25"/>
      <c r="E21" s="25"/>
      <c r="F21" s="25"/>
    </row>
    <row r="22" spans="1:6" x14ac:dyDescent="0.3">
      <c r="A22" s="20">
        <f>A21+1</f>
        <v>1998</v>
      </c>
      <c r="B22" s="25"/>
      <c r="C22" s="25"/>
      <c r="D22" s="25"/>
      <c r="E22" s="25"/>
      <c r="F22" s="25"/>
    </row>
    <row r="23" spans="1:6" x14ac:dyDescent="0.3">
      <c r="A23" s="20">
        <f>A22+1</f>
        <v>1999</v>
      </c>
      <c r="B23" s="25"/>
      <c r="C23" s="25"/>
      <c r="D23" s="25"/>
      <c r="E23" s="25"/>
      <c r="F23" s="25"/>
    </row>
    <row r="25" spans="1:6" x14ac:dyDescent="0.3">
      <c r="A25" s="3" t="s">
        <v>47</v>
      </c>
    </row>
    <row r="26" spans="1:6" x14ac:dyDescent="0.3">
      <c r="A26" s="22" t="s">
        <v>6</v>
      </c>
      <c r="B26" s="24" t="s">
        <v>48</v>
      </c>
      <c r="C26" s="24" t="s">
        <v>49</v>
      </c>
      <c r="D26" s="24" t="s">
        <v>50</v>
      </c>
      <c r="E26" s="24"/>
      <c r="F26" s="20"/>
    </row>
    <row r="27" spans="1:6" x14ac:dyDescent="0.3">
      <c r="A27" s="20">
        <v>1996</v>
      </c>
      <c r="B27" s="25">
        <f>C27*B20</f>
        <v>1.6995464852607709</v>
      </c>
      <c r="C27" s="25">
        <f>D27*C20</f>
        <v>1.1330309901738473</v>
      </c>
      <c r="D27" s="25">
        <v>1</v>
      </c>
      <c r="E27" s="25"/>
      <c r="F27" s="25"/>
    </row>
    <row r="28" spans="1:6" x14ac:dyDescent="0.3">
      <c r="A28" s="20">
        <f>A27+1</f>
        <v>1997</v>
      </c>
      <c r="B28" s="25"/>
      <c r="C28" s="25"/>
      <c r="D28" s="25"/>
      <c r="E28" s="25"/>
      <c r="F28" s="25"/>
    </row>
    <row r="29" spans="1:6" x14ac:dyDescent="0.3">
      <c r="A29" s="20">
        <f>A28+1</f>
        <v>1998</v>
      </c>
      <c r="B29" s="25"/>
      <c r="C29" s="25"/>
      <c r="D29" s="25"/>
      <c r="E29" s="25"/>
      <c r="F29" s="25"/>
    </row>
    <row r="30" spans="1:6" x14ac:dyDescent="0.3">
      <c r="A30" s="20">
        <f>A29+1</f>
        <v>1999</v>
      </c>
      <c r="B30" s="25"/>
      <c r="C30" s="25"/>
      <c r="D30" s="25"/>
      <c r="E30" s="25"/>
      <c r="F30" s="25"/>
    </row>
    <row r="32" spans="1:6" x14ac:dyDescent="0.3">
      <c r="A32" s="3" t="s">
        <v>51</v>
      </c>
    </row>
    <row r="33" spans="1:8" ht="41.4" x14ac:dyDescent="0.3">
      <c r="A33" s="22" t="s">
        <v>6</v>
      </c>
      <c r="B33" s="20">
        <v>0</v>
      </c>
      <c r="C33" s="20">
        <f>B33+1</f>
        <v>1</v>
      </c>
      <c r="D33" s="20">
        <f>C33+1</f>
        <v>2</v>
      </c>
      <c r="E33" s="20">
        <f>D33+1</f>
        <v>3</v>
      </c>
      <c r="F33" s="20" t="s">
        <v>42</v>
      </c>
      <c r="G33" s="22" t="s">
        <v>53</v>
      </c>
      <c r="H33" s="28" t="s">
        <v>54</v>
      </c>
    </row>
    <row r="34" spans="1:8" x14ac:dyDescent="0.3">
      <c r="A34" s="20">
        <v>1996</v>
      </c>
      <c r="B34" s="23">
        <v>10000</v>
      </c>
      <c r="C34" s="23">
        <v>15000</v>
      </c>
      <c r="D34" s="23">
        <v>17000</v>
      </c>
      <c r="E34" s="23">
        <v>17000</v>
      </c>
      <c r="F34" s="26">
        <v>17000</v>
      </c>
      <c r="G34" s="27">
        <f>E34</f>
        <v>17000</v>
      </c>
      <c r="H34" s="23">
        <f>F34-G34</f>
        <v>0</v>
      </c>
    </row>
    <row r="35" spans="1:8" x14ac:dyDescent="0.3">
      <c r="A35" s="20">
        <f>A34+1</f>
        <v>1997</v>
      </c>
      <c r="B35" s="23">
        <v>12050</v>
      </c>
      <c r="C35" s="23">
        <v>18075</v>
      </c>
      <c r="D35" s="23">
        <v>20475</v>
      </c>
      <c r="E35" s="23"/>
      <c r="F35" s="26">
        <f>D35*D27</f>
        <v>20475</v>
      </c>
      <c r="G35" s="27">
        <f>D35</f>
        <v>20475</v>
      </c>
      <c r="H35" s="23">
        <f t="shared" ref="H35:H37" si="0">F35-G35</f>
        <v>0</v>
      </c>
    </row>
    <row r="36" spans="1:8" x14ac:dyDescent="0.3">
      <c r="A36" s="20">
        <f>A35+1</f>
        <v>1998</v>
      </c>
      <c r="B36" s="23">
        <v>14500</v>
      </c>
      <c r="C36" s="23">
        <v>21750</v>
      </c>
      <c r="D36" s="23"/>
      <c r="E36" s="23"/>
      <c r="F36" s="26">
        <f>C36*C27</f>
        <v>24643.42403628118</v>
      </c>
      <c r="G36" s="27">
        <f>C36</f>
        <v>21750</v>
      </c>
      <c r="H36" s="23">
        <f t="shared" si="0"/>
        <v>2893.4240362811797</v>
      </c>
    </row>
    <row r="37" spans="1:8" x14ac:dyDescent="0.3">
      <c r="A37" s="20">
        <f>A36+1</f>
        <v>1999</v>
      </c>
      <c r="B37" s="23">
        <v>17465</v>
      </c>
      <c r="C37" s="23"/>
      <c r="D37" s="23"/>
      <c r="E37" s="23"/>
      <c r="F37" s="26">
        <f>B37*B27</f>
        <v>29682.579365079364</v>
      </c>
      <c r="G37" s="27">
        <f>B37</f>
        <v>17465</v>
      </c>
      <c r="H37" s="23">
        <f t="shared" si="0"/>
        <v>12217.579365079364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F37" sqref="F37"/>
    </sheetView>
  </sheetViews>
  <sheetFormatPr defaultRowHeight="13.8" x14ac:dyDescent="0.3"/>
  <cols>
    <col min="1" max="1" width="8.88671875" style="2"/>
    <col min="2" max="2" width="11.21875" style="2" customWidth="1"/>
    <col min="3" max="3" width="9.109375" style="2" customWidth="1"/>
    <col min="4" max="16384" width="8.88671875" style="2"/>
  </cols>
  <sheetData>
    <row r="1" spans="1:8" x14ac:dyDescent="0.3">
      <c r="A1" s="54" t="s">
        <v>58</v>
      </c>
      <c r="B1" s="54"/>
      <c r="C1" s="54"/>
      <c r="D1" s="54"/>
      <c r="E1" s="54"/>
      <c r="F1" s="54"/>
      <c r="G1" s="54"/>
      <c r="H1" s="54"/>
    </row>
    <row r="2" spans="1:8" x14ac:dyDescent="0.3">
      <c r="A2" s="29"/>
      <c r="B2" s="54" t="s">
        <v>55</v>
      </c>
      <c r="C2" s="54"/>
      <c r="D2" s="54"/>
      <c r="E2" s="54"/>
      <c r="F2" s="54"/>
      <c r="G2" s="54"/>
      <c r="H2" s="54"/>
    </row>
    <row r="3" spans="1:8" x14ac:dyDescent="0.3">
      <c r="A3" s="29" t="s">
        <v>6</v>
      </c>
      <c r="B3" s="29">
        <v>0</v>
      </c>
      <c r="C3" s="29">
        <f>B3+1</f>
        <v>1</v>
      </c>
      <c r="D3" s="29">
        <f t="shared" ref="D3:G3" si="0">C3+1</f>
        <v>2</v>
      </c>
      <c r="E3" s="29">
        <f t="shared" si="0"/>
        <v>3</v>
      </c>
      <c r="F3" s="29">
        <f t="shared" si="0"/>
        <v>4</v>
      </c>
      <c r="G3" s="29">
        <f t="shared" si="0"/>
        <v>5</v>
      </c>
      <c r="H3" s="29">
        <f>G3+1</f>
        <v>6</v>
      </c>
    </row>
    <row r="4" spans="1:8" x14ac:dyDescent="0.3">
      <c r="A4" s="29">
        <v>1993</v>
      </c>
      <c r="B4" s="31">
        <v>1780</v>
      </c>
      <c r="C4" s="31">
        <v>2673</v>
      </c>
      <c r="D4" s="31">
        <v>2874</v>
      </c>
      <c r="E4" s="31">
        <v>3094</v>
      </c>
      <c r="F4" s="31">
        <v>3157</v>
      </c>
      <c r="G4" s="31">
        <v>3166</v>
      </c>
      <c r="H4" s="31">
        <v>3166</v>
      </c>
    </row>
    <row r="5" spans="1:8" x14ac:dyDescent="0.3">
      <c r="A5" s="29">
        <f>A4+1</f>
        <v>1994</v>
      </c>
      <c r="B5" s="31">
        <v>3226</v>
      </c>
      <c r="C5" s="31">
        <v>4219</v>
      </c>
      <c r="D5" s="31">
        <v>4532</v>
      </c>
      <c r="E5" s="31">
        <v>4881</v>
      </c>
      <c r="F5" s="31">
        <v>5144</v>
      </c>
      <c r="G5" s="31">
        <v>5199</v>
      </c>
      <c r="H5" s="31"/>
    </row>
    <row r="6" spans="1:8" x14ac:dyDescent="0.3">
      <c r="A6" s="29">
        <f t="shared" ref="A6:A9" si="1">A5+1</f>
        <v>1995</v>
      </c>
      <c r="B6" s="31">
        <v>3652</v>
      </c>
      <c r="C6" s="31">
        <v>4989</v>
      </c>
      <c r="D6" s="31">
        <v>5762</v>
      </c>
      <c r="E6" s="31">
        <v>6436</v>
      </c>
      <c r="F6" s="31">
        <v>6720</v>
      </c>
      <c r="G6" s="31"/>
      <c r="H6" s="31"/>
    </row>
    <row r="7" spans="1:8" x14ac:dyDescent="0.3">
      <c r="A7" s="29">
        <f t="shared" si="1"/>
        <v>1996</v>
      </c>
      <c r="B7" s="31">
        <v>2723</v>
      </c>
      <c r="C7" s="31">
        <v>4301</v>
      </c>
      <c r="D7" s="31">
        <v>5526</v>
      </c>
      <c r="E7" s="31">
        <v>6231</v>
      </c>
      <c r="F7" s="31"/>
      <c r="G7" s="31"/>
      <c r="H7" s="31"/>
    </row>
    <row r="8" spans="1:8" x14ac:dyDescent="0.3">
      <c r="A8" s="29">
        <f t="shared" si="1"/>
        <v>1997</v>
      </c>
      <c r="B8" s="31">
        <v>2923</v>
      </c>
      <c r="C8" s="31">
        <v>4666</v>
      </c>
      <c r="D8" s="31">
        <v>5349</v>
      </c>
      <c r="E8" s="31"/>
      <c r="F8" s="31"/>
      <c r="G8" s="31"/>
      <c r="H8" s="31"/>
    </row>
    <row r="9" spans="1:8" x14ac:dyDescent="0.3">
      <c r="A9" s="29">
        <f t="shared" si="1"/>
        <v>1998</v>
      </c>
      <c r="B9" s="31">
        <v>2990</v>
      </c>
      <c r="C9" s="31">
        <v>5417</v>
      </c>
      <c r="D9" s="31"/>
      <c r="E9" s="31"/>
      <c r="F9" s="31"/>
      <c r="G9" s="31"/>
      <c r="H9" s="31"/>
    </row>
    <row r="10" spans="1:8" x14ac:dyDescent="0.3">
      <c r="A10" s="30">
        <v>1999</v>
      </c>
      <c r="B10" s="32">
        <v>3917</v>
      </c>
      <c r="C10" s="32"/>
      <c r="D10" s="32"/>
      <c r="E10" s="32"/>
      <c r="F10" s="32"/>
      <c r="G10" s="32"/>
      <c r="H10" s="32"/>
    </row>
    <row r="12" spans="1:8" x14ac:dyDescent="0.3">
      <c r="A12" s="3" t="s">
        <v>57</v>
      </c>
      <c r="B12" s="2" t="s">
        <v>59</v>
      </c>
    </row>
    <row r="13" spans="1:8" x14ac:dyDescent="0.3">
      <c r="B13" s="2" t="s">
        <v>60</v>
      </c>
    </row>
    <row r="14" spans="1:8" x14ac:dyDescent="0.3">
      <c r="B14" s="2" t="s">
        <v>61</v>
      </c>
    </row>
    <row r="16" spans="1:8" x14ac:dyDescent="0.3">
      <c r="A16" s="54" t="s">
        <v>62</v>
      </c>
      <c r="B16" s="54"/>
      <c r="C16" s="54"/>
      <c r="D16" s="54"/>
      <c r="E16" s="54"/>
      <c r="F16" s="54"/>
      <c r="G16" s="54"/>
      <c r="H16" s="54"/>
    </row>
    <row r="17" spans="1:8" x14ac:dyDescent="0.3">
      <c r="A17" s="29"/>
      <c r="B17" s="54" t="s">
        <v>55</v>
      </c>
      <c r="C17" s="54"/>
      <c r="D17" s="54"/>
      <c r="E17" s="54"/>
      <c r="F17" s="54"/>
      <c r="G17" s="54"/>
      <c r="H17" s="54"/>
    </row>
    <row r="18" spans="1:8" x14ac:dyDescent="0.3">
      <c r="A18" s="29"/>
      <c r="B18" s="29" t="s">
        <v>64</v>
      </c>
      <c r="C18" s="29" t="s">
        <v>65</v>
      </c>
      <c r="D18" s="29" t="s">
        <v>67</v>
      </c>
      <c r="E18" s="29" t="s">
        <v>66</v>
      </c>
      <c r="F18" s="29" t="s">
        <v>68</v>
      </c>
      <c r="G18" s="29" t="s">
        <v>69</v>
      </c>
      <c r="H18" s="29">
        <v>6</v>
      </c>
    </row>
    <row r="19" spans="1:8" x14ac:dyDescent="0.3">
      <c r="A19" s="29" t="s">
        <v>63</v>
      </c>
      <c r="B19" s="33">
        <f>SUM(C7:C9)/SUM(B7:B9)</f>
        <v>1.665585919407133</v>
      </c>
      <c r="C19" s="33">
        <f>SUM(D6:D8)/SUM(C6:C8)</f>
        <v>1.1921037546574951</v>
      </c>
      <c r="D19" s="33">
        <f>SUM(E5:E7)/SUM(D5:D7)</f>
        <v>1.1092288242730721</v>
      </c>
      <c r="E19" s="33">
        <f>SUM(F4:F6)/SUM(E4:E6)</f>
        <v>1.0423287766289639</v>
      </c>
      <c r="F19" s="33">
        <f>SUM(G4:G5)/SUM(F4:F5)</f>
        <v>1.0077099144681363</v>
      </c>
      <c r="G19" s="33">
        <f>H4/G4</f>
        <v>1</v>
      </c>
      <c r="H19" s="22"/>
    </row>
    <row r="22" spans="1:8" x14ac:dyDescent="0.3">
      <c r="A22" s="55" t="s">
        <v>47</v>
      </c>
      <c r="B22" s="55"/>
      <c r="C22" s="55"/>
      <c r="D22" s="55"/>
      <c r="E22" s="55"/>
      <c r="F22" s="55"/>
      <c r="G22" s="55"/>
      <c r="H22" s="56"/>
    </row>
    <row r="23" spans="1:8" x14ac:dyDescent="0.3">
      <c r="A23" s="29"/>
      <c r="B23" s="54" t="s">
        <v>55</v>
      </c>
      <c r="C23" s="54"/>
      <c r="D23" s="54"/>
      <c r="E23" s="54"/>
      <c r="F23" s="54"/>
      <c r="G23" s="54"/>
      <c r="H23" s="54"/>
    </row>
    <row r="24" spans="1:8" x14ac:dyDescent="0.3">
      <c r="A24" s="29"/>
      <c r="B24" s="29" t="s">
        <v>48</v>
      </c>
      <c r="C24" s="29" t="s">
        <v>49</v>
      </c>
      <c r="D24" s="29" t="s">
        <v>50</v>
      </c>
      <c r="E24" s="29" t="s">
        <v>70</v>
      </c>
      <c r="F24" s="29" t="s">
        <v>71</v>
      </c>
      <c r="G24" s="29" t="s">
        <v>72</v>
      </c>
      <c r="H24" s="29"/>
    </row>
    <row r="25" spans="1:8" x14ac:dyDescent="0.3">
      <c r="A25" s="29" t="s">
        <v>63</v>
      </c>
      <c r="B25" s="33">
        <f>B19*C19*D19*E19*F19*G19</f>
        <v>2.3133561675941556</v>
      </c>
      <c r="C25" s="33">
        <f>C19*D19*E19*F19*G19</f>
        <v>1.3889143397763577</v>
      </c>
      <c r="D25" s="33">
        <f>D19*E19*F19*G19</f>
        <v>1.1650951809772703</v>
      </c>
      <c r="E25" s="33">
        <f>E19*F19*G19</f>
        <v>1.0503650423444504</v>
      </c>
      <c r="F25" s="33">
        <f>F19*G19</f>
        <v>1.0077099144681363</v>
      </c>
      <c r="G25" s="33">
        <f>G19</f>
        <v>1</v>
      </c>
      <c r="H25" s="22"/>
    </row>
    <row r="28" spans="1:8" x14ac:dyDescent="0.3">
      <c r="A28" s="29" t="s">
        <v>6</v>
      </c>
      <c r="B28" s="20" t="s">
        <v>73</v>
      </c>
      <c r="C28" s="20" t="s">
        <v>52</v>
      </c>
      <c r="D28" s="20"/>
      <c r="E28" s="20"/>
      <c r="F28" s="20"/>
      <c r="G28" s="20"/>
      <c r="H28" s="20"/>
    </row>
    <row r="29" spans="1:8" x14ac:dyDescent="0.3">
      <c r="A29" s="29">
        <v>1993</v>
      </c>
      <c r="B29" s="21">
        <f>G25*H4</f>
        <v>3166</v>
      </c>
      <c r="C29" s="20"/>
      <c r="D29" s="20"/>
      <c r="E29" s="20"/>
      <c r="F29" s="20"/>
      <c r="G29" s="20"/>
      <c r="H29" s="20"/>
    </row>
    <row r="30" spans="1:8" x14ac:dyDescent="0.3">
      <c r="A30" s="29">
        <f>A29+1</f>
        <v>1994</v>
      </c>
      <c r="B30" s="21">
        <f>F25*G5</f>
        <v>5239.0838453198403</v>
      </c>
      <c r="C30" s="20"/>
      <c r="D30" s="20"/>
      <c r="E30" s="20"/>
      <c r="F30" s="20"/>
      <c r="G30" s="20"/>
      <c r="H30" s="20"/>
    </row>
    <row r="31" spans="1:8" x14ac:dyDescent="0.3">
      <c r="A31" s="29">
        <f t="shared" ref="A31:A34" si="2">A30+1</f>
        <v>1995</v>
      </c>
      <c r="B31" s="21">
        <f>E25*F6</f>
        <v>7058.4530845547069</v>
      </c>
      <c r="C31" s="20"/>
      <c r="D31" s="20"/>
      <c r="E31" s="20"/>
      <c r="F31" s="20"/>
      <c r="G31" s="20"/>
      <c r="H31" s="20"/>
    </row>
    <row r="32" spans="1:8" x14ac:dyDescent="0.3">
      <c r="A32" s="29">
        <f t="shared" si="2"/>
        <v>1996</v>
      </c>
      <c r="B32" s="21"/>
      <c r="C32" s="20"/>
      <c r="D32" s="20"/>
      <c r="E32" s="20"/>
      <c r="F32" s="20"/>
      <c r="G32" s="20"/>
      <c r="H32" s="20"/>
    </row>
    <row r="33" spans="1:8" x14ac:dyDescent="0.3">
      <c r="A33" s="29">
        <f t="shared" si="2"/>
        <v>1997</v>
      </c>
      <c r="B33" s="21"/>
      <c r="C33" s="20"/>
      <c r="D33" s="20"/>
      <c r="E33" s="20"/>
      <c r="F33" s="20"/>
      <c r="G33" s="20"/>
      <c r="H33" s="20"/>
    </row>
    <row r="34" spans="1:8" x14ac:dyDescent="0.3">
      <c r="A34" s="29">
        <f t="shared" si="2"/>
        <v>1998</v>
      </c>
      <c r="B34" s="21"/>
      <c r="C34" s="20"/>
      <c r="D34" s="20"/>
      <c r="E34" s="20"/>
      <c r="F34" s="20"/>
      <c r="G34" s="20"/>
      <c r="H34" s="20"/>
    </row>
    <row r="35" spans="1:8" x14ac:dyDescent="0.3">
      <c r="A35" s="34">
        <v>1999</v>
      </c>
      <c r="B35" s="20"/>
      <c r="C35" s="20"/>
      <c r="D35" s="20"/>
      <c r="E35" s="20"/>
      <c r="F35" s="20"/>
      <c r="G35" s="20"/>
      <c r="H35" s="20"/>
    </row>
    <row r="48" spans="1:8" x14ac:dyDescent="0.3">
      <c r="C48" s="2" t="s">
        <v>56</v>
      </c>
    </row>
  </sheetData>
  <mergeCells count="6">
    <mergeCell ref="B23:H23"/>
    <mergeCell ref="B2:H2"/>
    <mergeCell ref="A1:H1"/>
    <mergeCell ref="A16:H16"/>
    <mergeCell ref="B17:H17"/>
    <mergeCell ref="A22:H22"/>
  </mergeCells>
  <phoneticPr fontId="5" type="noConversion"/>
  <conditionalFormatting sqref="B3:H3">
    <cfRule type="top10" dxfId="2" priority="3" percent="1" rank="10"/>
  </conditionalFormatting>
  <conditionalFormatting sqref="B18:H18">
    <cfRule type="top10" dxfId="1" priority="2" percent="1" rank="10"/>
  </conditionalFormatting>
  <conditionalFormatting sqref="B24:H2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9AA9-4A84-441A-9FDC-560BF459AE00}">
  <dimension ref="A2:H76"/>
  <sheetViews>
    <sheetView topLeftCell="A58" workbookViewId="0">
      <selection activeCell="G75" sqref="G75"/>
    </sheetView>
  </sheetViews>
  <sheetFormatPr defaultRowHeight="14.4" x14ac:dyDescent="0.3"/>
  <cols>
    <col min="1" max="1" width="8.88671875" style="1"/>
    <col min="2" max="2" width="10.109375" style="1" bestFit="1" customWidth="1"/>
    <col min="3" max="7" width="11.109375" style="1" bestFit="1" customWidth="1"/>
    <col min="8" max="16384" width="8.88671875" style="1"/>
  </cols>
  <sheetData>
    <row r="2" spans="1:7" x14ac:dyDescent="0.3">
      <c r="A2" s="58" t="s">
        <v>78</v>
      </c>
      <c r="B2" s="59"/>
      <c r="C2" s="59"/>
      <c r="D2" s="59"/>
      <c r="E2" s="59"/>
      <c r="F2" s="59"/>
      <c r="G2" s="60"/>
    </row>
    <row r="3" spans="1:7" x14ac:dyDescent="0.3">
      <c r="A3" s="36"/>
      <c r="B3" s="57" t="s">
        <v>74</v>
      </c>
      <c r="C3" s="57"/>
      <c r="D3" s="57"/>
      <c r="E3" s="57"/>
      <c r="F3" s="57"/>
      <c r="G3" s="57"/>
    </row>
    <row r="4" spans="1:7" x14ac:dyDescent="0.3">
      <c r="A4" s="36" t="s">
        <v>6</v>
      </c>
      <c r="B4" s="36">
        <v>0</v>
      </c>
      <c r="C4" s="36">
        <f>B4+1</f>
        <v>1</v>
      </c>
      <c r="D4" s="36">
        <f>C4+1</f>
        <v>2</v>
      </c>
      <c r="E4" s="36">
        <f>D4+1</f>
        <v>3</v>
      </c>
      <c r="F4" s="36">
        <f>E4+1</f>
        <v>4</v>
      </c>
      <c r="G4" s="36" t="s">
        <v>79</v>
      </c>
    </row>
    <row r="5" spans="1:7" x14ac:dyDescent="0.3">
      <c r="A5" s="36">
        <v>1995</v>
      </c>
      <c r="B5" s="36">
        <v>400</v>
      </c>
      <c r="C5" s="36">
        <v>700</v>
      </c>
      <c r="D5" s="36">
        <v>850</v>
      </c>
      <c r="E5" s="36">
        <v>930</v>
      </c>
      <c r="F5" s="36">
        <v>1000</v>
      </c>
      <c r="G5" s="36">
        <v>1000</v>
      </c>
    </row>
    <row r="6" spans="1:7" x14ac:dyDescent="0.3">
      <c r="A6" s="36">
        <f>A5+1</f>
        <v>1996</v>
      </c>
      <c r="B6" s="36">
        <v>480</v>
      </c>
      <c r="C6" s="36">
        <v>790</v>
      </c>
      <c r="D6" s="36">
        <v>1000</v>
      </c>
      <c r="E6" s="36">
        <v>1140</v>
      </c>
      <c r="F6" s="36"/>
      <c r="G6" s="36">
        <v>1200</v>
      </c>
    </row>
    <row r="7" spans="1:7" x14ac:dyDescent="0.3">
      <c r="A7" s="36">
        <f>A6+1</f>
        <v>1997</v>
      </c>
      <c r="B7" s="36">
        <v>500</v>
      </c>
      <c r="C7" s="36">
        <v>950</v>
      </c>
      <c r="D7" s="36">
        <v>1190</v>
      </c>
      <c r="E7" s="36"/>
      <c r="F7" s="36"/>
      <c r="G7" s="36">
        <v>1400</v>
      </c>
    </row>
    <row r="8" spans="1:7" x14ac:dyDescent="0.3">
      <c r="A8" s="36">
        <f>A7+1</f>
        <v>1998</v>
      </c>
      <c r="B8" s="36">
        <v>570</v>
      </c>
      <c r="C8" s="36">
        <v>1050</v>
      </c>
      <c r="D8" s="36"/>
      <c r="E8" s="36"/>
      <c r="F8" s="36"/>
      <c r="G8" s="36">
        <v>1500</v>
      </c>
    </row>
    <row r="9" spans="1:7" x14ac:dyDescent="0.3">
      <c r="A9" s="36">
        <f>A8+1</f>
        <v>1999</v>
      </c>
      <c r="B9" s="36">
        <v>600</v>
      </c>
      <c r="C9" s="36"/>
      <c r="D9" s="36"/>
      <c r="E9" s="36"/>
      <c r="F9" s="36"/>
      <c r="G9" s="36">
        <v>1500</v>
      </c>
    </row>
    <row r="11" spans="1:7" x14ac:dyDescent="0.3">
      <c r="A11" s="57" t="s">
        <v>75</v>
      </c>
      <c r="B11" s="57"/>
      <c r="C11" s="57"/>
      <c r="D11" s="57"/>
      <c r="E11" s="57"/>
      <c r="F11" s="57"/>
    </row>
    <row r="12" spans="1:7" x14ac:dyDescent="0.3">
      <c r="A12" s="36"/>
      <c r="B12" s="57" t="s">
        <v>74</v>
      </c>
      <c r="C12" s="57"/>
      <c r="D12" s="57"/>
      <c r="E12" s="57"/>
      <c r="F12" s="57"/>
    </row>
    <row r="13" spans="1:7" x14ac:dyDescent="0.3">
      <c r="A13" s="36" t="s">
        <v>6</v>
      </c>
      <c r="B13" s="36">
        <v>0</v>
      </c>
      <c r="C13" s="36">
        <f>B13+1</f>
        <v>1</v>
      </c>
      <c r="D13" s="36">
        <f>C13+1</f>
        <v>2</v>
      </c>
      <c r="E13" s="36">
        <f>D13+1</f>
        <v>3</v>
      </c>
      <c r="F13" s="36">
        <f>E13+1</f>
        <v>4</v>
      </c>
    </row>
    <row r="14" spans="1:7" x14ac:dyDescent="0.3">
      <c r="A14" s="36">
        <v>1995</v>
      </c>
      <c r="B14" s="37">
        <v>2000</v>
      </c>
      <c r="C14" s="37">
        <v>6000</v>
      </c>
      <c r="D14" s="37">
        <v>9000</v>
      </c>
      <c r="E14" s="37">
        <v>11200</v>
      </c>
      <c r="F14" s="37">
        <v>14000</v>
      </c>
    </row>
    <row r="15" spans="1:7" x14ac:dyDescent="0.3">
      <c r="A15" s="36">
        <f>A14+1</f>
        <v>1996</v>
      </c>
      <c r="B15" s="37">
        <v>2600</v>
      </c>
      <c r="C15" s="37">
        <v>6840</v>
      </c>
      <c r="D15" s="37">
        <v>10920</v>
      </c>
      <c r="E15" s="37">
        <v>15600</v>
      </c>
      <c r="F15" s="37"/>
    </row>
    <row r="16" spans="1:7" x14ac:dyDescent="0.3">
      <c r="A16" s="36">
        <f>A15+1</f>
        <v>1997</v>
      </c>
      <c r="B16" s="37">
        <v>2380</v>
      </c>
      <c r="C16" s="37">
        <v>8960</v>
      </c>
      <c r="D16" s="37">
        <v>14400</v>
      </c>
      <c r="E16" s="37"/>
      <c r="F16" s="37"/>
    </row>
    <row r="17" spans="1:7" x14ac:dyDescent="0.3">
      <c r="A17" s="36">
        <f>A16+1</f>
        <v>1998</v>
      </c>
      <c r="B17" s="37">
        <v>3120</v>
      </c>
      <c r="C17" s="37">
        <v>10800</v>
      </c>
      <c r="D17" s="37"/>
      <c r="E17" s="37"/>
      <c r="F17" s="37"/>
    </row>
    <row r="18" spans="1:7" x14ac:dyDescent="0.3">
      <c r="A18" s="36">
        <f>A17+1</f>
        <v>1999</v>
      </c>
      <c r="B18" s="37">
        <v>3800</v>
      </c>
      <c r="C18" s="37"/>
      <c r="D18" s="37"/>
      <c r="E18" s="37"/>
      <c r="F18" s="37"/>
    </row>
    <row r="20" spans="1:7" x14ac:dyDescent="0.3">
      <c r="A20" s="44" t="s">
        <v>76</v>
      </c>
      <c r="B20" s="44" t="s">
        <v>80</v>
      </c>
    </row>
    <row r="22" spans="1:7" x14ac:dyDescent="0.3">
      <c r="A22" s="36"/>
      <c r="B22" s="57" t="s">
        <v>74</v>
      </c>
      <c r="C22" s="57"/>
      <c r="D22" s="57"/>
      <c r="E22" s="57"/>
      <c r="F22" s="57"/>
      <c r="G22" s="57"/>
    </row>
    <row r="23" spans="1:7" ht="28.8" x14ac:dyDescent="0.3">
      <c r="A23" s="40" t="s">
        <v>6</v>
      </c>
      <c r="B23" s="40">
        <v>0</v>
      </c>
      <c r="C23" s="40">
        <f>B23+1</f>
        <v>1</v>
      </c>
      <c r="D23" s="40">
        <f>C23+1</f>
        <v>2</v>
      </c>
      <c r="E23" s="40">
        <f>D23+1</f>
        <v>3</v>
      </c>
      <c r="F23" s="40">
        <f>E23+1</f>
        <v>4</v>
      </c>
      <c r="G23" s="41" t="s">
        <v>79</v>
      </c>
    </row>
    <row r="24" spans="1:7" x14ac:dyDescent="0.3">
      <c r="A24" s="36">
        <v>1995</v>
      </c>
      <c r="B24" s="42">
        <f t="shared" ref="B24:F28" si="0">B5/$G24</f>
        <v>0.4</v>
      </c>
      <c r="C24" s="42">
        <f t="shared" si="0"/>
        <v>0.7</v>
      </c>
      <c r="D24" s="42">
        <f t="shared" si="0"/>
        <v>0.85</v>
      </c>
      <c r="E24" s="42">
        <f t="shared" si="0"/>
        <v>0.93</v>
      </c>
      <c r="F24" s="42">
        <f t="shared" si="0"/>
        <v>1</v>
      </c>
      <c r="G24" s="36">
        <v>1000</v>
      </c>
    </row>
    <row r="25" spans="1:7" x14ac:dyDescent="0.3">
      <c r="A25" s="36">
        <f>A24+1</f>
        <v>1996</v>
      </c>
      <c r="B25" s="42">
        <f t="shared" si="0"/>
        <v>0.4</v>
      </c>
      <c r="C25" s="42">
        <f t="shared" si="0"/>
        <v>0.65833333333333333</v>
      </c>
      <c r="D25" s="42">
        <f t="shared" si="0"/>
        <v>0.83333333333333337</v>
      </c>
      <c r="E25" s="42">
        <f t="shared" si="0"/>
        <v>0.95</v>
      </c>
      <c r="F25" s="42">
        <f t="shared" si="0"/>
        <v>0</v>
      </c>
      <c r="G25" s="36">
        <v>1200</v>
      </c>
    </row>
    <row r="26" spans="1:7" x14ac:dyDescent="0.3">
      <c r="A26" s="36">
        <f>A25+1</f>
        <v>1997</v>
      </c>
      <c r="B26" s="42">
        <f t="shared" si="0"/>
        <v>0.35714285714285715</v>
      </c>
      <c r="C26" s="42">
        <f t="shared" si="0"/>
        <v>0.6785714285714286</v>
      </c>
      <c r="D26" s="42">
        <f t="shared" si="0"/>
        <v>0.85</v>
      </c>
      <c r="E26" s="42">
        <f t="shared" si="0"/>
        <v>0</v>
      </c>
      <c r="F26" s="42">
        <f t="shared" si="0"/>
        <v>0</v>
      </c>
      <c r="G26" s="36">
        <v>1400</v>
      </c>
    </row>
    <row r="27" spans="1:7" x14ac:dyDescent="0.3">
      <c r="A27" s="36">
        <f>A26+1</f>
        <v>1998</v>
      </c>
      <c r="B27" s="42">
        <f t="shared" si="0"/>
        <v>0.38</v>
      </c>
      <c r="C27" s="42">
        <f t="shared" si="0"/>
        <v>0.7</v>
      </c>
      <c r="D27" s="42">
        <f t="shared" si="0"/>
        <v>0</v>
      </c>
      <c r="E27" s="42">
        <f t="shared" si="0"/>
        <v>0</v>
      </c>
      <c r="F27" s="42">
        <f t="shared" si="0"/>
        <v>0</v>
      </c>
      <c r="G27" s="36">
        <v>1500</v>
      </c>
    </row>
    <row r="28" spans="1:7" x14ac:dyDescent="0.3">
      <c r="A28" s="36">
        <f>A27+1</f>
        <v>1999</v>
      </c>
      <c r="B28" s="42">
        <f t="shared" si="0"/>
        <v>0.4</v>
      </c>
      <c r="C28" s="42">
        <f t="shared" si="0"/>
        <v>0</v>
      </c>
      <c r="D28" s="42">
        <f t="shared" si="0"/>
        <v>0</v>
      </c>
      <c r="E28" s="42">
        <f t="shared" si="0"/>
        <v>0</v>
      </c>
      <c r="F28" s="42">
        <f t="shared" si="0"/>
        <v>0</v>
      </c>
      <c r="G28" s="36">
        <v>1500</v>
      </c>
    </row>
    <row r="30" spans="1:7" x14ac:dyDescent="0.3">
      <c r="A30" s="1" t="s">
        <v>77</v>
      </c>
      <c r="B30" s="1" t="s">
        <v>81</v>
      </c>
    </row>
    <row r="31" spans="1:7" x14ac:dyDescent="0.3">
      <c r="B31" s="1" t="s">
        <v>82</v>
      </c>
    </row>
    <row r="32" spans="1:7" x14ac:dyDescent="0.3">
      <c r="B32" s="1" t="s">
        <v>83</v>
      </c>
    </row>
    <row r="33" spans="1:7" x14ac:dyDescent="0.3">
      <c r="B33" s="1" t="s">
        <v>84</v>
      </c>
    </row>
    <row r="34" spans="1:7" x14ac:dyDescent="0.3">
      <c r="B34" s="1" t="s">
        <v>85</v>
      </c>
    </row>
    <row r="36" spans="1:7" x14ac:dyDescent="0.3">
      <c r="A36" s="1" t="s">
        <v>86</v>
      </c>
    </row>
    <row r="37" spans="1:7" x14ac:dyDescent="0.3">
      <c r="A37" s="1" t="s">
        <v>87</v>
      </c>
    </row>
    <row r="39" spans="1:7" x14ac:dyDescent="0.3">
      <c r="A39" s="58" t="s">
        <v>78</v>
      </c>
      <c r="B39" s="59"/>
      <c r="C39" s="59"/>
      <c r="D39" s="59"/>
      <c r="E39" s="59"/>
      <c r="F39" s="59"/>
      <c r="G39" s="60"/>
    </row>
    <row r="40" spans="1:7" x14ac:dyDescent="0.3">
      <c r="A40" s="36"/>
      <c r="B40" s="57" t="s">
        <v>74</v>
      </c>
      <c r="C40" s="57"/>
      <c r="D40" s="57"/>
      <c r="E40" s="57"/>
      <c r="F40" s="57"/>
      <c r="G40" s="57"/>
    </row>
    <row r="41" spans="1:7" ht="28.8" x14ac:dyDescent="0.3">
      <c r="A41" s="36" t="s">
        <v>6</v>
      </c>
      <c r="B41" s="36">
        <v>0</v>
      </c>
      <c r="C41" s="36">
        <f>B41+1</f>
        <v>1</v>
      </c>
      <c r="D41" s="36">
        <f>C41+1</f>
        <v>2</v>
      </c>
      <c r="E41" s="36">
        <f>D41+1</f>
        <v>3</v>
      </c>
      <c r="F41" s="36">
        <f>E41+1</f>
        <v>4</v>
      </c>
      <c r="G41" s="39" t="s">
        <v>79</v>
      </c>
    </row>
    <row r="42" spans="1:7" x14ac:dyDescent="0.3">
      <c r="A42" s="36">
        <v>1995</v>
      </c>
      <c r="B42" s="43">
        <f t="shared" ref="B42:B45" si="1">B$28*$G42</f>
        <v>400</v>
      </c>
      <c r="C42" s="43">
        <f t="shared" ref="C42:C44" si="2">C$27*$G42</f>
        <v>700</v>
      </c>
      <c r="D42" s="43">
        <f t="shared" ref="D42:D43" si="3">D$26*G42</f>
        <v>850</v>
      </c>
      <c r="E42" s="43">
        <f>E$25*G42</f>
        <v>950</v>
      </c>
      <c r="F42" s="36">
        <f>G42</f>
        <v>1000</v>
      </c>
      <c r="G42" s="36">
        <v>1000</v>
      </c>
    </row>
    <row r="43" spans="1:7" x14ac:dyDescent="0.3">
      <c r="A43" s="36">
        <f>A42+1</f>
        <v>1996</v>
      </c>
      <c r="B43" s="43">
        <f t="shared" si="1"/>
        <v>480</v>
      </c>
      <c r="C43" s="43">
        <f t="shared" si="2"/>
        <v>840</v>
      </c>
      <c r="D43" s="43">
        <f t="shared" si="3"/>
        <v>1020</v>
      </c>
      <c r="E43" s="43">
        <f>E$25*G43</f>
        <v>1140</v>
      </c>
      <c r="F43" s="36"/>
      <c r="G43" s="36">
        <v>1200</v>
      </c>
    </row>
    <row r="44" spans="1:7" x14ac:dyDescent="0.3">
      <c r="A44" s="36">
        <f>A43+1</f>
        <v>1997</v>
      </c>
      <c r="B44" s="43">
        <f t="shared" si="1"/>
        <v>560</v>
      </c>
      <c r="C44" s="43">
        <f t="shared" si="2"/>
        <v>979.99999999999989</v>
      </c>
      <c r="D44" s="43">
        <f>D$26*G44</f>
        <v>1190</v>
      </c>
      <c r="E44" s="43"/>
      <c r="F44" s="36"/>
      <c r="G44" s="36">
        <v>1400</v>
      </c>
    </row>
    <row r="45" spans="1:7" x14ac:dyDescent="0.3">
      <c r="A45" s="36">
        <f>A44+1</f>
        <v>1998</v>
      </c>
      <c r="B45" s="43">
        <f t="shared" si="1"/>
        <v>600</v>
      </c>
      <c r="C45" s="43">
        <f>C$27*$G45</f>
        <v>1050</v>
      </c>
      <c r="D45" s="43"/>
      <c r="E45" s="43"/>
      <c r="F45" s="36"/>
      <c r="G45" s="36">
        <v>1500</v>
      </c>
    </row>
    <row r="46" spans="1:7" x14ac:dyDescent="0.3">
      <c r="A46" s="36">
        <f>A45+1</f>
        <v>1999</v>
      </c>
      <c r="B46" s="43">
        <f>B$28*$G46</f>
        <v>600</v>
      </c>
      <c r="C46" s="43"/>
      <c r="D46" s="43"/>
      <c r="E46" s="43"/>
      <c r="F46" s="36"/>
      <c r="G46" s="36">
        <v>1500</v>
      </c>
    </row>
    <row r="48" spans="1:7" x14ac:dyDescent="0.3">
      <c r="A48" s="44" t="s">
        <v>91</v>
      </c>
    </row>
    <row r="49" spans="1:6" x14ac:dyDescent="0.3">
      <c r="B49" s="1" t="s">
        <v>92</v>
      </c>
    </row>
    <row r="50" spans="1:6" x14ac:dyDescent="0.3">
      <c r="A50" s="61" t="s">
        <v>75</v>
      </c>
      <c r="B50" s="61"/>
      <c r="C50" s="61"/>
      <c r="D50" s="61"/>
      <c r="E50" s="61"/>
      <c r="F50" s="61"/>
    </row>
    <row r="51" spans="1:6" x14ac:dyDescent="0.3">
      <c r="A51" s="36"/>
      <c r="B51" s="38" t="s">
        <v>74</v>
      </c>
      <c r="C51" s="38"/>
      <c r="D51" s="38"/>
      <c r="E51" s="38"/>
      <c r="F51" s="38"/>
    </row>
    <row r="52" spans="1:6" x14ac:dyDescent="0.3">
      <c r="A52" s="36" t="s">
        <v>6</v>
      </c>
      <c r="B52" s="36">
        <v>0</v>
      </c>
      <c r="C52" s="36">
        <f>B52+1</f>
        <v>1</v>
      </c>
      <c r="D52" s="36">
        <f>C52+1</f>
        <v>2</v>
      </c>
      <c r="E52" s="36">
        <f>D52+1</f>
        <v>3</v>
      </c>
      <c r="F52" s="36">
        <f>E52+1</f>
        <v>4</v>
      </c>
    </row>
    <row r="53" spans="1:6" x14ac:dyDescent="0.3">
      <c r="A53" s="36">
        <v>1995</v>
      </c>
      <c r="B53" s="37">
        <f t="shared" ref="B53:B55" si="4">B14*($B$28/B24)</f>
        <v>2000</v>
      </c>
      <c r="C53" s="37"/>
      <c r="D53" s="37"/>
      <c r="E53" s="37"/>
      <c r="F53" s="37">
        <f>F14</f>
        <v>14000</v>
      </c>
    </row>
    <row r="54" spans="1:6" x14ac:dyDescent="0.3">
      <c r="A54" s="36">
        <f>A53+1</f>
        <v>1996</v>
      </c>
      <c r="B54" s="37">
        <f t="shared" si="4"/>
        <v>2600</v>
      </c>
      <c r="C54" s="37"/>
      <c r="D54" s="37"/>
      <c r="E54" s="37">
        <f>E15</f>
        <v>15600</v>
      </c>
      <c r="F54" s="37"/>
    </row>
    <row r="55" spans="1:6" x14ac:dyDescent="0.3">
      <c r="A55" s="36">
        <f>A54+1</f>
        <v>1997</v>
      </c>
      <c r="B55" s="37">
        <f t="shared" si="4"/>
        <v>2665.6000000000004</v>
      </c>
      <c r="C55" s="37"/>
      <c r="D55" s="37">
        <f>D16</f>
        <v>14400</v>
      </c>
      <c r="E55" s="37"/>
      <c r="F55" s="37"/>
    </row>
    <row r="56" spans="1:6" x14ac:dyDescent="0.3">
      <c r="A56" s="36">
        <f>A55+1</f>
        <v>1998</v>
      </c>
      <c r="B56" s="37">
        <f>B17*($B$28/B27)</f>
        <v>3284.2105263157891</v>
      </c>
      <c r="C56" s="37">
        <f>C17</f>
        <v>10800</v>
      </c>
      <c r="D56" s="37"/>
      <c r="E56" s="37"/>
      <c r="F56" s="37"/>
    </row>
    <row r="57" spans="1:6" x14ac:dyDescent="0.3">
      <c r="A57" s="36">
        <f>A56+1</f>
        <v>1999</v>
      </c>
      <c r="B57" s="37">
        <f>B18</f>
        <v>3800</v>
      </c>
      <c r="C57" s="37"/>
      <c r="D57" s="37"/>
      <c r="E57" s="37"/>
      <c r="F57" s="37"/>
    </row>
    <row r="61" spans="1:6" x14ac:dyDescent="0.3">
      <c r="A61" s="1" t="s">
        <v>88</v>
      </c>
      <c r="B61" s="1" t="s">
        <v>89</v>
      </c>
    </row>
    <row r="62" spans="1:6" x14ac:dyDescent="0.3">
      <c r="B62" s="1" t="s">
        <v>90</v>
      </c>
    </row>
    <row r="64" spans="1:6" x14ac:dyDescent="0.3">
      <c r="A64" s="1" t="s">
        <v>94</v>
      </c>
    </row>
    <row r="65" spans="1:8" x14ac:dyDescent="0.3">
      <c r="A65" s="47"/>
      <c r="B65" s="48" t="s">
        <v>93</v>
      </c>
      <c r="C65" s="48" t="s">
        <v>65</v>
      </c>
      <c r="D65" s="48" t="s">
        <v>67</v>
      </c>
      <c r="E65" s="48" t="s">
        <v>66</v>
      </c>
    </row>
    <row r="66" spans="1:8" x14ac:dyDescent="0.3">
      <c r="A66" s="36" t="s">
        <v>63</v>
      </c>
      <c r="B66" s="46">
        <f>((C14/B14)+(C15/B15)+(C16/B16)+(C17/B17))/4</f>
        <v>3.2142533936651581</v>
      </c>
      <c r="C66" s="36">
        <v>1.5680000000000001</v>
      </c>
      <c r="D66" s="36">
        <v>1.3360000000000001</v>
      </c>
      <c r="E66" s="36">
        <v>1.25</v>
      </c>
    </row>
    <row r="67" spans="1:8" x14ac:dyDescent="0.3">
      <c r="A67" s="45"/>
      <c r="B67" s="45"/>
    </row>
    <row r="68" spans="1:8" x14ac:dyDescent="0.3">
      <c r="A68" s="57" t="s">
        <v>75</v>
      </c>
      <c r="B68" s="57"/>
      <c r="C68" s="57"/>
      <c r="D68" s="57"/>
      <c r="E68" s="57"/>
      <c r="F68" s="57"/>
    </row>
    <row r="69" spans="1:8" x14ac:dyDescent="0.3">
      <c r="A69" s="36"/>
      <c r="B69" s="57" t="s">
        <v>74</v>
      </c>
      <c r="C69" s="57"/>
      <c r="D69" s="57"/>
      <c r="E69" s="57"/>
      <c r="F69" s="57"/>
    </row>
    <row r="70" spans="1:8" x14ac:dyDescent="0.3">
      <c r="A70" s="36" t="s">
        <v>6</v>
      </c>
      <c r="B70" s="36">
        <v>0</v>
      </c>
      <c r="C70" s="36">
        <f>B70+1</f>
        <v>1</v>
      </c>
      <c r="D70" s="36">
        <f>C70+1</f>
        <v>2</v>
      </c>
      <c r="E70" s="36">
        <f>D70+1</f>
        <v>3</v>
      </c>
      <c r="F70" s="36">
        <f>E70+1</f>
        <v>4</v>
      </c>
      <c r="G70" s="1" t="s">
        <v>42</v>
      </c>
      <c r="H70" s="1" t="s">
        <v>52</v>
      </c>
    </row>
    <row r="71" spans="1:8" x14ac:dyDescent="0.3">
      <c r="A71" s="36">
        <v>1995</v>
      </c>
      <c r="B71" s="37">
        <v>2000</v>
      </c>
      <c r="C71" s="37">
        <v>6000</v>
      </c>
      <c r="D71" s="37">
        <v>9000</v>
      </c>
      <c r="E71" s="37">
        <v>11200</v>
      </c>
      <c r="F71" s="37">
        <v>14000</v>
      </c>
      <c r="G71" s="35">
        <f>F71</f>
        <v>14000</v>
      </c>
      <c r="H71" s="49">
        <f>G71-F71</f>
        <v>0</v>
      </c>
    </row>
    <row r="72" spans="1:8" x14ac:dyDescent="0.3">
      <c r="A72" s="36">
        <f>A71+1</f>
        <v>1996</v>
      </c>
      <c r="B72" s="37">
        <v>2600</v>
      </c>
      <c r="C72" s="37">
        <v>6840</v>
      </c>
      <c r="D72" s="37">
        <v>10920</v>
      </c>
      <c r="E72" s="37">
        <v>15600</v>
      </c>
      <c r="F72" s="37"/>
      <c r="G72" s="35">
        <f>E72*E66</f>
        <v>19500</v>
      </c>
      <c r="H72" s="49">
        <f>G72-E72</f>
        <v>3900</v>
      </c>
    </row>
    <row r="73" spans="1:8" x14ac:dyDescent="0.3">
      <c r="A73" s="36">
        <f>A72+1</f>
        <v>1997</v>
      </c>
      <c r="B73" s="37">
        <v>2380</v>
      </c>
      <c r="C73" s="37">
        <v>8960</v>
      </c>
      <c r="D73" s="37">
        <v>14400</v>
      </c>
      <c r="E73" s="37"/>
      <c r="F73" s="37"/>
      <c r="G73" s="35">
        <f>D73*D66</f>
        <v>19238.400000000001</v>
      </c>
      <c r="H73" s="49">
        <f>G73-D73</f>
        <v>4838.4000000000015</v>
      </c>
    </row>
    <row r="74" spans="1:8" x14ac:dyDescent="0.3">
      <c r="A74" s="36">
        <f>A73+1</f>
        <v>1998</v>
      </c>
      <c r="B74" s="37">
        <v>3120</v>
      </c>
      <c r="C74" s="37">
        <v>10800</v>
      </c>
      <c r="D74" s="37"/>
      <c r="E74" s="37"/>
      <c r="F74" s="37"/>
      <c r="G74" s="35">
        <f>C74*C66</f>
        <v>16934.400000000001</v>
      </c>
      <c r="H74" s="49">
        <f>G74-C74</f>
        <v>6134.4000000000015</v>
      </c>
    </row>
    <row r="75" spans="1:8" x14ac:dyDescent="0.3">
      <c r="A75" s="36">
        <f>A74+1</f>
        <v>1999</v>
      </c>
      <c r="B75" s="37">
        <v>3800</v>
      </c>
      <c r="C75" s="37"/>
      <c r="D75" s="37"/>
      <c r="E75" s="37"/>
      <c r="F75" s="37"/>
      <c r="G75" s="35">
        <f>B75*B66</f>
        <v>12214.1628959276</v>
      </c>
      <c r="H75" s="49">
        <f>G75-B75</f>
        <v>8414.1628959276004</v>
      </c>
    </row>
    <row r="76" spans="1:8" x14ac:dyDescent="0.3">
      <c r="H76" s="49">
        <f>SUM(H71:H75)</f>
        <v>23286.962895927601</v>
      </c>
    </row>
  </sheetData>
  <mergeCells count="10">
    <mergeCell ref="B40:G40"/>
    <mergeCell ref="A50:F50"/>
    <mergeCell ref="A68:F68"/>
    <mergeCell ref="B69:F69"/>
    <mergeCell ref="B12:F12"/>
    <mergeCell ref="A11:F11"/>
    <mergeCell ref="B3:G3"/>
    <mergeCell ref="A2:G2"/>
    <mergeCell ref="B22:G22"/>
    <mergeCell ref="A39:G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Loss Reserve Tech</vt:lpstr>
      <vt:lpstr>age2age_factors</vt:lpstr>
      <vt:lpstr>ex2</vt:lpstr>
      <vt:lpstr>ex3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2015-06-05T18:17:20Z</dcterms:created>
  <dcterms:modified xsi:type="dcterms:W3CDTF">2020-10-14T00:34:33Z</dcterms:modified>
</cp:coreProperties>
</file>