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Tibolão\01 - Particular\08 - Palestras e Cursos\UFBA - 2024\01 - Mini Curso\04 - Validação e Monitoramento\"/>
    </mc:Choice>
  </mc:AlternateContent>
  <xr:revisionPtr revIDLastSave="0" documentId="13_ncr:1_{0D434746-D8AE-4F27-9BD1-24C7E9A7674A}" xr6:coauthVersionLast="47" xr6:coauthVersionMax="47" xr10:uidLastSave="{00000000-0000-0000-0000-000000000000}"/>
  <bookViews>
    <workbookView xWindow="-120" yWindow="-120" windowWidth="20730" windowHeight="11310" tabRatio="685" xr2:uid="{DB4050E2-A328-4A04-9248-C9B6B107B6EF}"/>
  </bookViews>
  <sheets>
    <sheet name="Estabilidade" sheetId="3" r:id="rId1"/>
    <sheet name="Performance" sheetId="5" r:id="rId2"/>
    <sheet name="Categorias" sheetId="10" r:id="rId3"/>
    <sheet name="Simulador Score" sheetId="11" r:id="rId4"/>
    <sheet name="Pesos e Variáveis" sheetId="2" r:id="rId5"/>
    <sheet name="Dist_Cidades" sheetId="12" state="hidden" r:id="rId6"/>
  </sheets>
  <definedNames>
    <definedName name="_xlnm._FilterDatabase" localSheetId="5" hidden="1">Dist_Cidades!$A$7:$B$493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5" l="1"/>
  <c r="G33" i="5"/>
  <c r="F33" i="5"/>
  <c r="M32" i="5"/>
  <c r="L32" i="5"/>
  <c r="H32" i="5"/>
  <c r="G32" i="5"/>
  <c r="F32" i="5"/>
  <c r="M31" i="5"/>
  <c r="L31" i="5"/>
  <c r="H31" i="5"/>
  <c r="G31" i="5"/>
  <c r="F31" i="5"/>
  <c r="M30" i="5"/>
  <c r="L30" i="5"/>
  <c r="H30" i="5"/>
  <c r="G30" i="5"/>
  <c r="F30" i="5"/>
  <c r="M29" i="5"/>
  <c r="L29" i="5"/>
  <c r="H29" i="5"/>
  <c r="G29" i="5"/>
  <c r="F29" i="5"/>
  <c r="M28" i="5"/>
  <c r="L28" i="5"/>
  <c r="H28" i="5"/>
  <c r="G28" i="5"/>
  <c r="F28" i="5"/>
  <c r="M27" i="5"/>
  <c r="L27" i="5"/>
  <c r="H27" i="5"/>
  <c r="G27" i="5"/>
  <c r="F27" i="5"/>
  <c r="M26" i="5"/>
  <c r="L26" i="5"/>
  <c r="H26" i="5"/>
  <c r="G26" i="5"/>
  <c r="F26" i="5"/>
  <c r="M25" i="5"/>
  <c r="L25" i="5"/>
  <c r="H25" i="5"/>
  <c r="G25" i="5"/>
  <c r="F25" i="5"/>
  <c r="M24" i="5"/>
  <c r="L24" i="5"/>
  <c r="H24" i="5"/>
  <c r="G24" i="5"/>
  <c r="F24" i="5"/>
  <c r="E33" i="5"/>
  <c r="D33" i="5"/>
  <c r="I33" i="5" s="1"/>
  <c r="C33" i="5"/>
  <c r="E32" i="5"/>
  <c r="I32" i="5" s="1"/>
  <c r="E31" i="5"/>
  <c r="I30" i="5"/>
  <c r="E30" i="5"/>
  <c r="I29" i="5"/>
  <c r="E29" i="5"/>
  <c r="E28" i="5"/>
  <c r="I28" i="5" s="1"/>
  <c r="E27" i="5"/>
  <c r="I26" i="5"/>
  <c r="E26" i="5"/>
  <c r="J25" i="5"/>
  <c r="J26" i="5" s="1"/>
  <c r="I25" i="5"/>
  <c r="E25" i="5"/>
  <c r="K24" i="5"/>
  <c r="K25" i="5" s="1"/>
  <c r="J24" i="5"/>
  <c r="E24" i="5"/>
  <c r="I24" i="5" s="1"/>
  <c r="E17" i="11"/>
  <c r="G17" i="11" s="1"/>
  <c r="I17" i="11" s="1"/>
  <c r="E16" i="11"/>
  <c r="G16" i="11" s="1"/>
  <c r="I16" i="11" s="1"/>
  <c r="E15" i="11"/>
  <c r="G15" i="11" s="1"/>
  <c r="I15" i="11" s="1"/>
  <c r="E14" i="11"/>
  <c r="G14" i="11" s="1"/>
  <c r="I14" i="11" s="1"/>
  <c r="E13" i="11"/>
  <c r="G13" i="11" s="1"/>
  <c r="I13" i="11" s="1"/>
  <c r="D12" i="11"/>
  <c r="E12" i="11" s="1"/>
  <c r="G12" i="11" s="1"/>
  <c r="I12" i="11" s="1"/>
  <c r="E11" i="11"/>
  <c r="E10" i="11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9" i="11"/>
  <c r="E8" i="11"/>
  <c r="K26" i="5" l="1"/>
  <c r="J27" i="5"/>
  <c r="N25" i="5"/>
  <c r="I27" i="5"/>
  <c r="I31" i="5"/>
  <c r="N24" i="5"/>
  <c r="N33" i="5" s="1"/>
  <c r="F10" i="11"/>
  <c r="G10" i="11" s="1"/>
  <c r="I10" i="11" s="1"/>
  <c r="F8" i="11"/>
  <c r="G8" i="11" s="1"/>
  <c r="H8" i="11" s="1"/>
  <c r="H12" i="11"/>
  <c r="H13" i="11"/>
  <c r="H14" i="11"/>
  <c r="H15" i="11"/>
  <c r="H16" i="11"/>
  <c r="H17" i="11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N30" i="2"/>
  <c r="J31" i="2"/>
  <c r="J29" i="2"/>
  <c r="J27" i="2"/>
  <c r="J23" i="2"/>
  <c r="J20" i="2"/>
  <c r="J17" i="2"/>
  <c r="J13" i="2"/>
  <c r="J9" i="2"/>
  <c r="N16" i="2"/>
  <c r="N15" i="2"/>
  <c r="N32" i="2"/>
  <c r="N31" i="2"/>
  <c r="N14" i="2"/>
  <c r="N11" i="2"/>
  <c r="N12" i="2"/>
  <c r="J28" i="5" l="1"/>
  <c r="K27" i="5"/>
  <c r="N26" i="5"/>
  <c r="H10" i="11"/>
  <c r="I8" i="11"/>
  <c r="I19" i="11" s="1"/>
  <c r="I20" i="11" s="1"/>
  <c r="I21" i="11" s="1"/>
  <c r="E11" i="5"/>
  <c r="I11" i="5" s="1"/>
  <c r="N26" i="2"/>
  <c r="N28" i="2"/>
  <c r="N25" i="2"/>
  <c r="N22" i="2"/>
  <c r="N19" i="2"/>
  <c r="N29" i="2"/>
  <c r="N24" i="2"/>
  <c r="N23" i="2"/>
  <c r="N27" i="2"/>
  <c r="N21" i="2"/>
  <c r="N20" i="2"/>
  <c r="N18" i="2"/>
  <c r="N17" i="2"/>
  <c r="N13" i="2"/>
  <c r="N10" i="2"/>
  <c r="N9" i="2"/>
  <c r="N8" i="2"/>
  <c r="K10" i="5"/>
  <c r="K11" i="5" s="1"/>
  <c r="E15" i="5"/>
  <c r="F18" i="3"/>
  <c r="G18" i="3" s="1"/>
  <c r="C18" i="3"/>
  <c r="D18" i="3" s="1"/>
  <c r="J29" i="5" l="1"/>
  <c r="N27" i="5"/>
  <c r="K28" i="5"/>
  <c r="D19" i="5"/>
  <c r="G14" i="5" s="1"/>
  <c r="E14" i="5"/>
  <c r="E12" i="5"/>
  <c r="I12" i="5" s="1"/>
  <c r="E13" i="5"/>
  <c r="E17" i="5"/>
  <c r="I17" i="5" s="1"/>
  <c r="E18" i="5"/>
  <c r="I18" i="5" s="1"/>
  <c r="C19" i="5"/>
  <c r="F19" i="5" s="1"/>
  <c r="E10" i="5"/>
  <c r="I10" i="5" s="1"/>
  <c r="E16" i="5"/>
  <c r="I16" i="5" s="1"/>
  <c r="J10" i="5"/>
  <c r="J11" i="5" s="1"/>
  <c r="G15" i="5"/>
  <c r="I13" i="5"/>
  <c r="I14" i="5"/>
  <c r="M11" i="5"/>
  <c r="G16" i="5"/>
  <c r="I15" i="5"/>
  <c r="G17" i="5"/>
  <c r="G10" i="5"/>
  <c r="G18" i="5"/>
  <c r="M10" i="5"/>
  <c r="G11" i="5"/>
  <c r="G12" i="5"/>
  <c r="G19" i="5"/>
  <c r="G13" i="5"/>
  <c r="K12" i="5"/>
  <c r="G12" i="3"/>
  <c r="D13" i="3"/>
  <c r="D12" i="3"/>
  <c r="G13" i="3"/>
  <c r="G14" i="3"/>
  <c r="G9" i="3"/>
  <c r="G15" i="3"/>
  <c r="G10" i="3"/>
  <c r="G16" i="3"/>
  <c r="G11" i="3"/>
  <c r="D11" i="3"/>
  <c r="D17" i="3"/>
  <c r="D14" i="3"/>
  <c r="G17" i="3"/>
  <c r="D9" i="3"/>
  <c r="D15" i="3"/>
  <c r="D10" i="3"/>
  <c r="D16" i="3"/>
  <c r="K29" i="5" l="1"/>
  <c r="N28" i="5"/>
  <c r="J30" i="5"/>
  <c r="F12" i="5"/>
  <c r="L11" i="5"/>
  <c r="F11" i="5"/>
  <c r="E19" i="5"/>
  <c r="H17" i="5" s="1"/>
  <c r="F18" i="5"/>
  <c r="F10" i="5"/>
  <c r="F13" i="5"/>
  <c r="F15" i="5"/>
  <c r="F17" i="5"/>
  <c r="F16" i="5"/>
  <c r="F14" i="5"/>
  <c r="L10" i="5"/>
  <c r="N10" i="5" s="1"/>
  <c r="J12" i="5"/>
  <c r="H15" i="5"/>
  <c r="H16" i="5"/>
  <c r="H14" i="5"/>
  <c r="H11" i="3"/>
  <c r="I12" i="3"/>
  <c r="I17" i="3"/>
  <c r="I14" i="3"/>
  <c r="H13" i="3"/>
  <c r="I11" i="3"/>
  <c r="E14" i="3"/>
  <c r="N11" i="5"/>
  <c r="K13" i="5"/>
  <c r="M12" i="5"/>
  <c r="H16" i="3"/>
  <c r="H14" i="3"/>
  <c r="H9" i="3"/>
  <c r="H10" i="3"/>
  <c r="H15" i="3"/>
  <c r="H12" i="3"/>
  <c r="I15" i="3"/>
  <c r="I13" i="3"/>
  <c r="E16" i="3"/>
  <c r="E12" i="3"/>
  <c r="I10" i="3"/>
  <c r="I16" i="3"/>
  <c r="E10" i="3"/>
  <c r="E9" i="3"/>
  <c r="E11" i="3"/>
  <c r="E15" i="3"/>
  <c r="E17" i="3"/>
  <c r="I9" i="3"/>
  <c r="E13" i="3"/>
  <c r="H17" i="3"/>
  <c r="J31" i="5" l="1"/>
  <c r="K30" i="5"/>
  <c r="N29" i="5"/>
  <c r="J13" i="3"/>
  <c r="H19" i="5"/>
  <c r="H11" i="5"/>
  <c r="H12" i="5"/>
  <c r="H13" i="5"/>
  <c r="H18" i="5"/>
  <c r="I19" i="5"/>
  <c r="H10" i="5"/>
  <c r="J11" i="3"/>
  <c r="J13" i="5"/>
  <c r="L12" i="5"/>
  <c r="N12" i="5" s="1"/>
  <c r="J10" i="3"/>
  <c r="J14" i="3"/>
  <c r="J16" i="3"/>
  <c r="J15" i="3"/>
  <c r="J12" i="3"/>
  <c r="K14" i="5"/>
  <c r="M13" i="5"/>
  <c r="J9" i="3"/>
  <c r="I18" i="3"/>
  <c r="I19" i="3" s="1"/>
  <c r="J17" i="3"/>
  <c r="J32" i="5" l="1"/>
  <c r="K31" i="5"/>
  <c r="N30" i="5"/>
  <c r="J14" i="5"/>
  <c r="L13" i="5"/>
  <c r="N13" i="5" s="1"/>
  <c r="J18" i="3"/>
  <c r="J19" i="3" s="1"/>
  <c r="K15" i="5"/>
  <c r="M14" i="5"/>
  <c r="K32" i="5" l="1"/>
  <c r="N32" i="5"/>
  <c r="N31" i="5"/>
  <c r="J15" i="5"/>
  <c r="L14" i="5"/>
  <c r="N14" i="5" s="1"/>
  <c r="K16" i="5"/>
  <c r="M15" i="5"/>
  <c r="J16" i="5" l="1"/>
  <c r="L15" i="5"/>
  <c r="N15" i="5" s="1"/>
  <c r="K17" i="5"/>
  <c r="M16" i="5"/>
  <c r="J17" i="5" l="1"/>
  <c r="L16" i="5"/>
  <c r="N16" i="5" s="1"/>
  <c r="K18" i="5"/>
  <c r="M17" i="5"/>
  <c r="J18" i="5" l="1"/>
  <c r="L17" i="5"/>
  <c r="N17" i="5" s="1"/>
  <c r="M18" i="5"/>
  <c r="L18" i="5" l="1"/>
  <c r="N18" i="5" s="1"/>
  <c r="N19" i="5" l="1"/>
</calcChain>
</file>

<file path=xl/sharedStrings.xml><?xml version="1.0" encoding="utf-8"?>
<sst xmlns="http://schemas.openxmlformats.org/spreadsheetml/2006/main" count="703" uniqueCount="592">
  <si>
    <t>Variável</t>
  </si>
  <si>
    <t>Descrição</t>
  </si>
  <si>
    <t>Categoria</t>
  </si>
  <si>
    <t>Atributo</t>
  </si>
  <si>
    <t>Intercepto</t>
  </si>
  <si>
    <t>Int_Renda_Parcela</t>
  </si>
  <si>
    <t>Int_Entrada_PrecoVeic</t>
  </si>
  <si>
    <t>C_Distancia_SJC_Ajuste</t>
  </si>
  <si>
    <t>C_Idade_Ajuste</t>
  </si>
  <si>
    <t>C_status_pre_analise_Ajuste</t>
  </si>
  <si>
    <t>C_tipo_trabalho_Ajuste</t>
  </si>
  <si>
    <t>Peso (xbeta)</t>
  </si>
  <si>
    <t>% Part. Wald</t>
  </si>
  <si>
    <t>Wald</t>
  </si>
  <si>
    <t>Constante</t>
  </si>
  <si>
    <t>Intercept</t>
  </si>
  <si>
    <t>p valor</t>
  </si>
  <si>
    <t>Distancia cidade cliente até São José dos Campos</t>
  </si>
  <si>
    <t>Idade cliente</t>
  </si>
  <si>
    <t>Status Pré Análise</t>
  </si>
  <si>
    <t>Tipo de Trabalho</t>
  </si>
  <si>
    <t>Modelo Ajustado - Pesos e Variáveis</t>
  </si>
  <si>
    <t>PSI</t>
  </si>
  <si>
    <t>KS1</t>
  </si>
  <si>
    <t>Qtde</t>
  </si>
  <si>
    <t>% part.</t>
  </si>
  <si>
    <t>% part. acum.</t>
  </si>
  <si>
    <t>Total</t>
  </si>
  <si>
    <t>Análise de Estabilidade</t>
  </si>
  <si>
    <t>Faixa Score</t>
  </si>
  <si>
    <t>Não Venda</t>
  </si>
  <si>
    <t>Venda</t>
  </si>
  <si>
    <t>Quantidade</t>
  </si>
  <si>
    <t>% Conversão</t>
  </si>
  <si>
    <t>% Part. Desenv.</t>
  </si>
  <si>
    <t>% Part.</t>
  </si>
  <si>
    <t>% Não Venda</t>
  </si>
  <si>
    <t>% Venda</t>
  </si>
  <si>
    <t>Acumulada</t>
  </si>
  <si>
    <t>% Não Venda Acum.</t>
  </si>
  <si>
    <t>% Venda Acum.</t>
  </si>
  <si>
    <t>Diferença (KS)</t>
  </si>
  <si>
    <t>KS</t>
  </si>
  <si>
    <t>BZ2</t>
  </si>
  <si>
    <t>CC2</t>
  </si>
  <si>
    <t>CA2</t>
  </si>
  <si>
    <t>CD2</t>
  </si>
  <si>
    <t>CB2</t>
  </si>
  <si>
    <t>CE2</t>
  </si>
  <si>
    <t>CF2</t>
  </si>
  <si>
    <t>CG2</t>
  </si>
  <si>
    <t>Interação: Faixa de Renda e Faixa de Parcela</t>
  </si>
  <si>
    <t>Interação: Valor Entrada e Preço do Veículo</t>
  </si>
  <si>
    <t>Empresário</t>
  </si>
  <si>
    <t>Aposentado</t>
  </si>
  <si>
    <t>Assalariado | Desempregado</t>
  </si>
  <si>
    <t>Sem Informação</t>
  </si>
  <si>
    <t>APPROVED | MINIMUM</t>
  </si>
  <si>
    <r>
      <t xml:space="preserve">FAILED | DENIED | TIME_EXCEED | PENDING | </t>
    </r>
    <r>
      <rPr>
        <i/>
        <sz val="11"/>
        <color theme="1"/>
        <rFont val="Calibri"/>
        <family val="2"/>
        <scheme val="minor"/>
      </rPr>
      <t>Sem Informação</t>
    </r>
  </si>
  <si>
    <r>
      <t xml:space="preserve">&lt;= 30 anos | </t>
    </r>
    <r>
      <rPr>
        <i/>
        <sz val="11"/>
        <color theme="1"/>
        <rFont val="Calibri"/>
        <family val="2"/>
        <scheme val="minor"/>
      </rPr>
      <t>Sem Informação</t>
    </r>
  </si>
  <si>
    <t>De 31 a 55 anos</t>
  </si>
  <si>
    <t>&gt;= 56 anos</t>
  </si>
  <si>
    <t>0 Km (cidades SJC, Caraquatatuba, Ubatuba e Vale do Paraíba)</t>
  </si>
  <si>
    <t>De 1 a 109 Km</t>
  </si>
  <si>
    <r>
      <t>Acima de 110 Km |</t>
    </r>
    <r>
      <rPr>
        <i/>
        <sz val="11"/>
        <color theme="1"/>
        <rFont val="Calibri"/>
        <family val="2"/>
        <scheme val="minor"/>
      </rPr>
      <t xml:space="preserve"> Sem Informação</t>
    </r>
  </si>
  <si>
    <t>Grupo 1</t>
  </si>
  <si>
    <t>Grupo 2</t>
  </si>
  <si>
    <t>Grupo 3</t>
  </si>
  <si>
    <t>Grupo 4</t>
  </si>
  <si>
    <t>C_veiculo_ano_Ajuste</t>
  </si>
  <si>
    <r>
      <t xml:space="preserve">Até 2019 | </t>
    </r>
    <r>
      <rPr>
        <i/>
        <sz val="11"/>
        <color theme="1"/>
        <rFont val="Calibri"/>
        <family val="2"/>
        <scheme val="minor"/>
      </rPr>
      <t>Sem Informação</t>
    </r>
  </si>
  <si>
    <t>Acima de 2020</t>
  </si>
  <si>
    <t xml:space="preserve">Ano do Veículo </t>
  </si>
  <si>
    <t>C_preco_troca_Ajuste</t>
  </si>
  <si>
    <t>Troca - Preço Veículo</t>
  </si>
  <si>
    <t>Acima de R$ 42.000</t>
  </si>
  <si>
    <r>
      <t xml:space="preserve">Abaixo de R$ 41.999 | </t>
    </r>
    <r>
      <rPr>
        <i/>
        <sz val="11"/>
        <color theme="1"/>
        <rFont val="Calibri"/>
        <family val="2"/>
        <scheme val="minor"/>
      </rPr>
      <t>Sem Informação</t>
    </r>
  </si>
  <si>
    <t>Performance (KS)</t>
  </si>
  <si>
    <t>Variação das Categorias</t>
  </si>
  <si>
    <t>% Participação REFERÊNCIA</t>
  </si>
  <si>
    <t>% Participação Novas Info.</t>
  </si>
  <si>
    <t>% Variação</t>
  </si>
  <si>
    <t>Renda</t>
  </si>
  <si>
    <t>Parcela</t>
  </si>
  <si>
    <t>Valor Entrada</t>
  </si>
  <si>
    <t>Preço Veículo</t>
  </si>
  <si>
    <t>Cidade</t>
  </si>
  <si>
    <t>Tipo Trabalho</t>
  </si>
  <si>
    <t>Idade</t>
  </si>
  <si>
    <t>Staus Pré-Análise</t>
  </si>
  <si>
    <t>Ano Veículo</t>
  </si>
  <si>
    <t>Preenchimento</t>
  </si>
  <si>
    <t>Peso</t>
  </si>
  <si>
    <t>Score</t>
  </si>
  <si>
    <t>Simulador Score</t>
  </si>
  <si>
    <t>Interação</t>
  </si>
  <si>
    <t>Distância entre as cidades dos clientes até São José dos Campos</t>
  </si>
  <si>
    <t>Cidades</t>
  </si>
  <si>
    <t>Distancia Sanja (em Km)</t>
  </si>
  <si>
    <t>Consultas realizadas nos sites</t>
  </si>
  <si>
    <t>Adamantina</t>
  </si>
  <si>
    <t>* https://www.distanciasentrecidades.com/</t>
  </si>
  <si>
    <t>Água Clara</t>
  </si>
  <si>
    <t>** https://www.google.com.br/maps/</t>
  </si>
  <si>
    <t>Águas de Lindóia</t>
  </si>
  <si>
    <t>Águas Lindas de Goiás</t>
  </si>
  <si>
    <t>Agudos</t>
  </si>
  <si>
    <t>Almirante Tamandaré</t>
  </si>
  <si>
    <t>Altos</t>
  </si>
  <si>
    <t>Americana</t>
  </si>
  <si>
    <t>Américo Brasiliense</t>
  </si>
  <si>
    <t>Amparo</t>
  </si>
  <si>
    <t>Analândia</t>
  </si>
  <si>
    <t>Andirá</t>
  </si>
  <si>
    <t>Andradas</t>
  </si>
  <si>
    <t>Andradina</t>
  </si>
  <si>
    <t>Angatuba</t>
  </si>
  <si>
    <t>Angra dos Reis</t>
  </si>
  <si>
    <t>Antunes (Igaratinga)</t>
  </si>
  <si>
    <t>Aparecida</t>
  </si>
  <si>
    <t>Aparecida de Goiânia</t>
  </si>
  <si>
    <t>Aparecida do Taboado</t>
  </si>
  <si>
    <t>Aparecida D'Oeste</t>
  </si>
  <si>
    <t>Apucarana</t>
  </si>
  <si>
    <t>Araçariguama</t>
  </si>
  <si>
    <t>Araçás</t>
  </si>
  <si>
    <t>Araçatuba</t>
  </si>
  <si>
    <t>Araçoiaba da Serra</t>
  </si>
  <si>
    <t>Araçuaí</t>
  </si>
  <si>
    <t>Arapeí</t>
  </si>
  <si>
    <t>Araquari</t>
  </si>
  <si>
    <t>Araraquara</t>
  </si>
  <si>
    <t>Araras</t>
  </si>
  <si>
    <t>Araxá</t>
  </si>
  <si>
    <t>Areias</t>
  </si>
  <si>
    <t>Areiópolis</t>
  </si>
  <si>
    <t>aruja</t>
  </si>
  <si>
    <t>Arujá</t>
  </si>
  <si>
    <t>Atibaia</t>
  </si>
  <si>
    <t>Avaré</t>
  </si>
  <si>
    <t>Bady Bassitt</t>
  </si>
  <si>
    <t>Balbinos</t>
  </si>
  <si>
    <t>Balneário Camboriú</t>
  </si>
  <si>
    <t>Barão Ataliba Nogueira (Itapira)</t>
  </si>
  <si>
    <t>Barbacena</t>
  </si>
  <si>
    <t>Barbosa</t>
  </si>
  <si>
    <t>Barra Mansa</t>
  </si>
  <si>
    <t>Barueri</t>
  </si>
  <si>
    <t>Bastos</t>
  </si>
  <si>
    <t>Batatais</t>
  </si>
  <si>
    <t>Bauru</t>
  </si>
  <si>
    <t>Bebedouro</t>
  </si>
  <si>
    <t>Bela Vista de Minas</t>
  </si>
  <si>
    <t>Belo Horizonte</t>
  </si>
  <si>
    <t>Belo Monte</t>
  </si>
  <si>
    <t>Bertioga</t>
  </si>
  <si>
    <t>Biritiba Mirim</t>
  </si>
  <si>
    <t>Biritiba-Mirim</t>
  </si>
  <si>
    <t>Biritiba-Ussu (Mogi das Cruzes)</t>
  </si>
  <si>
    <t>Boa Esperança do Sul</t>
  </si>
  <si>
    <t>Boa Vista</t>
  </si>
  <si>
    <t>Bocaina</t>
  </si>
  <si>
    <t>Boituva</t>
  </si>
  <si>
    <t>Bom Despacho</t>
  </si>
  <si>
    <t>Bom Jesus dos Perdões</t>
  </si>
  <si>
    <t>Bom Repouso</t>
  </si>
  <si>
    <t>Bon Jesus dos Perdedores</t>
  </si>
  <si>
    <t>Boracéia</t>
  </si>
  <si>
    <t>Borborema</t>
  </si>
  <si>
    <t>Botucatu</t>
  </si>
  <si>
    <t>Bragança Paulista</t>
  </si>
  <si>
    <t>Brasília</t>
  </si>
  <si>
    <t>Brazópolis</t>
  </si>
  <si>
    <t>Buri</t>
  </si>
  <si>
    <t>Buriti Alegre</t>
  </si>
  <si>
    <t>Buritirama</t>
  </si>
  <si>
    <t>Buritis</t>
  </si>
  <si>
    <t>Cabo Verde</t>
  </si>
  <si>
    <t>Cabreúva</t>
  </si>
  <si>
    <t>Caçapava</t>
  </si>
  <si>
    <t>Cachoeira Paulista</t>
  </si>
  <si>
    <t>Caieiras</t>
  </si>
  <si>
    <t>Cajamar</t>
  </si>
  <si>
    <t>Cajati</t>
  </si>
  <si>
    <t>Cajuru</t>
  </si>
  <si>
    <t>Camanducaia</t>
  </si>
  <si>
    <t>Cambuí</t>
  </si>
  <si>
    <t>Campestre</t>
  </si>
  <si>
    <t>Campinas</t>
  </si>
  <si>
    <t>Campinas e Região</t>
  </si>
  <si>
    <t>Campo Limpo Paulista</t>
  </si>
  <si>
    <t>Campos do jordao</t>
  </si>
  <si>
    <t>Campos do Jordão</t>
  </si>
  <si>
    <t>Campos Gerais</t>
  </si>
  <si>
    <t>Canas</t>
  </si>
  <si>
    <t>Canelinha</t>
  </si>
  <si>
    <t>Canguaretama</t>
  </si>
  <si>
    <t>Capão Bonito</t>
  </si>
  <si>
    <t>Capela do Alto</t>
  </si>
  <si>
    <t>Capetinga</t>
  </si>
  <si>
    <t>Capivari</t>
  </si>
  <si>
    <t>Caraguatatuba</t>
  </si>
  <si>
    <t>Carandaí</t>
  </si>
  <si>
    <t>Carapicuíba</t>
  </si>
  <si>
    <t>Cardoso</t>
  </si>
  <si>
    <t>Carmo de Minas</t>
  </si>
  <si>
    <t>Carvalhópolis</t>
  </si>
  <si>
    <t>Castilho</t>
  </si>
  <si>
    <t>Catanduva</t>
  </si>
  <si>
    <t>Catucaba (São Luiz do Paraitinga)</t>
  </si>
  <si>
    <t>Caucaia</t>
  </si>
  <si>
    <t>Caxias do Sul</t>
  </si>
  <si>
    <t>Cerquilho</t>
  </si>
  <si>
    <t>Cesário Lange</t>
  </si>
  <si>
    <t>Chapadão do Céu</t>
  </si>
  <si>
    <t>Charqueada</t>
  </si>
  <si>
    <t>Cidade Ocidental</t>
  </si>
  <si>
    <t>Colatina</t>
  </si>
  <si>
    <t>Colina</t>
  </si>
  <si>
    <t>Conceição da Barra</t>
  </si>
  <si>
    <t>Conceição do Rio Verde</t>
  </si>
  <si>
    <t>Conceição dos Ouros</t>
  </si>
  <si>
    <t>Conchal</t>
  </si>
  <si>
    <t>Conchas</t>
  </si>
  <si>
    <t>Confresa</t>
  </si>
  <si>
    <t>Contagem</t>
  </si>
  <si>
    <t>Contenda</t>
  </si>
  <si>
    <t>Cordeirópolis</t>
  </si>
  <si>
    <t>Coronel Fabriciano</t>
  </si>
  <si>
    <t>Cosmópolis</t>
  </si>
  <si>
    <t>Cotia</t>
  </si>
  <si>
    <t>Cristalina</t>
  </si>
  <si>
    <t>Cristina</t>
  </si>
  <si>
    <t>Cruzeiro</t>
  </si>
  <si>
    <t>Cruzília</t>
  </si>
  <si>
    <t>Cubatão</t>
  </si>
  <si>
    <t>Cuiabá</t>
  </si>
  <si>
    <t>Cunha</t>
  </si>
  <si>
    <t>Curitiba</t>
  </si>
  <si>
    <t>Descalvado</t>
  </si>
  <si>
    <t>Diadema</t>
  </si>
  <si>
    <t>Diamantina</t>
  </si>
  <si>
    <t>Divisa Nova</t>
  </si>
  <si>
    <t>Duque de Caxias</t>
  </si>
  <si>
    <t>Elias Fausto</t>
  </si>
  <si>
    <t>Elisiário</t>
  </si>
  <si>
    <t>Embu das Artes</t>
  </si>
  <si>
    <t>Embu-Guaçu</t>
  </si>
  <si>
    <t>Engenheiro Coelho</t>
  </si>
  <si>
    <t>Esmeraldas</t>
  </si>
  <si>
    <t>Espinosa</t>
  </si>
  <si>
    <t>Espírito Santo do Pinhal</t>
  </si>
  <si>
    <t>Espírito Santo do Turvo</t>
  </si>
  <si>
    <t>Esteio</t>
  </si>
  <si>
    <t>Extrema</t>
  </si>
  <si>
    <t>Fazenda Rio Grande</t>
  </si>
  <si>
    <t>Feira Nova</t>
  </si>
  <si>
    <t>Ferraz de Vasconcelos</t>
  </si>
  <si>
    <t>Formiga</t>
  </si>
  <si>
    <t>Formoso</t>
  </si>
  <si>
    <t>Foz do Iguaçu</t>
  </si>
  <si>
    <t>Franca</t>
  </si>
  <si>
    <t>Francisco Morato</t>
  </si>
  <si>
    <t>Franco da Rocha</t>
  </si>
  <si>
    <t>Garça</t>
  </si>
  <si>
    <t>Goiânia</t>
  </si>
  <si>
    <t>Gonçalves</t>
  </si>
  <si>
    <t>Grande São Paulo</t>
  </si>
  <si>
    <t>Gravataí</t>
  </si>
  <si>
    <t>Guaíba</t>
  </si>
  <si>
    <t>Guanambi</t>
  </si>
  <si>
    <t>Guapimirim</t>
  </si>
  <si>
    <t>Guaranta do Norte</t>
  </si>
  <si>
    <t>Guarapari</t>
  </si>
  <si>
    <t>Guararema</t>
  </si>
  <si>
    <t>Guaratinguetá</t>
  </si>
  <si>
    <t>Guarujá</t>
  </si>
  <si>
    <t>Guarulhos</t>
  </si>
  <si>
    <t>Heliodora</t>
  </si>
  <si>
    <t>Holambra</t>
  </si>
  <si>
    <t>Hortolândia</t>
  </si>
  <si>
    <t>Iacanga</t>
  </si>
  <si>
    <t>Iacri</t>
  </si>
  <si>
    <t>Ibaté</t>
  </si>
  <si>
    <t>Ibirité</t>
  </si>
  <si>
    <t>Ibitinga</t>
  </si>
  <si>
    <t>Ibiúna</t>
  </si>
  <si>
    <t>Icém</t>
  </si>
  <si>
    <t>Igarapava</t>
  </si>
  <si>
    <t>Igaratá</t>
  </si>
  <si>
    <t>Iguape</t>
  </si>
  <si>
    <t>Ilha Solteira</t>
  </si>
  <si>
    <t>Ilhabela</t>
  </si>
  <si>
    <t>Indaial</t>
  </si>
  <si>
    <t>Indaiatuba</t>
  </si>
  <si>
    <t>Iperó</t>
  </si>
  <si>
    <t>Iracemápolis</t>
  </si>
  <si>
    <t>Iraí de Minas</t>
  </si>
  <si>
    <t>Irapuru</t>
  </si>
  <si>
    <t>Itaboraí</t>
  </si>
  <si>
    <t>Itaí</t>
  </si>
  <si>
    <t>Itajaí</t>
  </si>
  <si>
    <t>Itajobi</t>
  </si>
  <si>
    <t>Itajubá</t>
  </si>
  <si>
    <t>Itamaraju</t>
  </si>
  <si>
    <t>Itamonte</t>
  </si>
  <si>
    <t>Itanhaém</t>
  </si>
  <si>
    <t>Itanhandu</t>
  </si>
  <si>
    <t>Itapecerica da Serra</t>
  </si>
  <si>
    <t>Itapetininga</t>
  </si>
  <si>
    <t>Itapeva</t>
  </si>
  <si>
    <t>Itapevi</t>
  </si>
  <si>
    <t>Itapira</t>
  </si>
  <si>
    <t>Itapuí</t>
  </si>
  <si>
    <t>Itaquaquecetuba</t>
  </si>
  <si>
    <t>Itarantim</t>
  </si>
  <si>
    <t>Itararé</t>
  </si>
  <si>
    <t>Itatiaia</t>
  </si>
  <si>
    <t>Itatiba</t>
  </si>
  <si>
    <t>Itinga</t>
  </si>
  <si>
    <t>Itobi</t>
  </si>
  <si>
    <t>Itu</t>
  </si>
  <si>
    <t>Ituiutaba</t>
  </si>
  <si>
    <t>Itumbiara</t>
  </si>
  <si>
    <t>Itupeva</t>
  </si>
  <si>
    <t>Jacareí</t>
  </si>
  <si>
    <t>Jacupiranga</t>
  </si>
  <si>
    <t>Jacutinga</t>
  </si>
  <si>
    <t>Jaguariúna</t>
  </si>
  <si>
    <t>Jambeiro</t>
  </si>
  <si>
    <t>Jandira</t>
  </si>
  <si>
    <t>Jaraguá do Sul</t>
  </si>
  <si>
    <t>Jarinu</t>
  </si>
  <si>
    <t>Jaú</t>
  </si>
  <si>
    <t>Jequié</t>
  </si>
  <si>
    <t>Joanópolis</t>
  </si>
  <si>
    <t>João Pessoa</t>
  </si>
  <si>
    <t>Joinville</t>
  </si>
  <si>
    <t>Juiz de Fora</t>
  </si>
  <si>
    <t>Jundiaí</t>
  </si>
  <si>
    <t>Juquiá</t>
  </si>
  <si>
    <t>Juquitiba</t>
  </si>
  <si>
    <t>Lagoa da Prata</t>
  </si>
  <si>
    <t>Lagoinha</t>
  </si>
  <si>
    <t>Laranjal Paulista</t>
  </si>
  <si>
    <t>Laranjeiras de Caldas (Caldas)</t>
  </si>
  <si>
    <t>Laranjeiras do Sul</t>
  </si>
  <si>
    <t>Lavras</t>
  </si>
  <si>
    <t>Lavrinhas</t>
  </si>
  <si>
    <t>Leme</t>
  </si>
  <si>
    <t>Lima Duarte</t>
  </si>
  <si>
    <t>Limeira</t>
  </si>
  <si>
    <t>Lindóia</t>
  </si>
  <si>
    <t>Lins</t>
  </si>
  <si>
    <t>Litoral Norte</t>
  </si>
  <si>
    <t>Lorena</t>
  </si>
  <si>
    <t>Louveira</t>
  </si>
  <si>
    <t>Luís Antônio</t>
  </si>
  <si>
    <t>Mairinque</t>
  </si>
  <si>
    <t>Mairiporã</t>
  </si>
  <si>
    <t>Manduri</t>
  </si>
  <si>
    <t>Manhuaçu</t>
  </si>
  <si>
    <t>Mar de Espanha</t>
  </si>
  <si>
    <t>Marapoama</t>
  </si>
  <si>
    <t>Maria da Fé</t>
  </si>
  <si>
    <t>Maricá</t>
  </si>
  <si>
    <t>Marília</t>
  </si>
  <si>
    <t>Mário Campos</t>
  </si>
  <si>
    <t>Mauá</t>
  </si>
  <si>
    <t>Maua - SP</t>
  </si>
  <si>
    <t>Minas Novas</t>
  </si>
  <si>
    <t>Mineiros do Tietê</t>
  </si>
  <si>
    <t>Miracatu</t>
  </si>
  <si>
    <t>Mogi das Cruzes</t>
  </si>
  <si>
    <t>Mogi Guaçu</t>
  </si>
  <si>
    <t>Mogi Mirim</t>
  </si>
  <si>
    <t>Mongaguá</t>
  </si>
  <si>
    <t>Monsenhor Paulo</t>
  </si>
  <si>
    <t>Monte Azul Paulista</t>
  </si>
  <si>
    <t>Monte Mor</t>
  </si>
  <si>
    <t>Monte Santo de Minas</t>
  </si>
  <si>
    <t>Monte Sião</t>
  </si>
  <si>
    <t>Monte Verde (Camanducaia)</t>
  </si>
  <si>
    <t>Monteiro Lobato</t>
  </si>
  <si>
    <t>Montes Claros</t>
  </si>
  <si>
    <t>Muriaé</t>
  </si>
  <si>
    <t>Muzambinho</t>
  </si>
  <si>
    <t>Natal</t>
  </si>
  <si>
    <t>Natividade da Serra</t>
  </si>
  <si>
    <t>Nazaré Paulista</t>
  </si>
  <si>
    <t>Nerópolis</t>
  </si>
  <si>
    <t>Niterói</t>
  </si>
  <si>
    <t>Nova Campina</t>
  </si>
  <si>
    <t>Nova Europa</t>
  </si>
  <si>
    <t>Nova Iguaçu</t>
  </si>
  <si>
    <t>Nova Odessa</t>
  </si>
  <si>
    <t>Nova Serrana</t>
  </si>
  <si>
    <t>Novo Cruzeiro</t>
  </si>
  <si>
    <t>Novo Oriente de Minas</t>
  </si>
  <si>
    <t>Onda Verde</t>
  </si>
  <si>
    <t>Osasco</t>
  </si>
  <si>
    <t>Osvaldo Cruz</t>
  </si>
  <si>
    <t>Ourinhos</t>
  </si>
  <si>
    <t>Ouro Fino</t>
  </si>
  <si>
    <t>Outros</t>
  </si>
  <si>
    <t>Palmital</t>
  </si>
  <si>
    <t>Papagaios</t>
  </si>
  <si>
    <t>Pará de Minas</t>
  </si>
  <si>
    <t>Paraguaçu Paulista</t>
  </si>
  <si>
    <t>Paraibuna</t>
  </si>
  <si>
    <t>Paraisópolis</t>
  </si>
  <si>
    <t>Paranaguá</t>
  </si>
  <si>
    <t>Paranapanema</t>
  </si>
  <si>
    <t>Paraty</t>
  </si>
  <si>
    <t>Paruru (Ibiúna)</t>
  </si>
  <si>
    <t>Passa Quatro</t>
  </si>
  <si>
    <t>Patrocínio</t>
  </si>
  <si>
    <t>Paty do Alferes</t>
  </si>
  <si>
    <t>Paulínia</t>
  </si>
  <si>
    <t>Pedreira</t>
  </si>
  <si>
    <t>Pedro Leopoldo</t>
  </si>
  <si>
    <t>Perdões</t>
  </si>
  <si>
    <t>Pereira Barreto</t>
  </si>
  <si>
    <t>Peruíbe</t>
  </si>
  <si>
    <t>Piedade</t>
  </si>
  <si>
    <t>Piedade de Ponte Nova</t>
  </si>
  <si>
    <t>Pindamonhangaba</t>
  </si>
  <si>
    <t>Pinhais</t>
  </si>
  <si>
    <t>Piquete</t>
  </si>
  <si>
    <t>Piracaia</t>
  </si>
  <si>
    <t>Piracicaba</t>
  </si>
  <si>
    <t>Piracicaba - SP</t>
  </si>
  <si>
    <t>Pirangi</t>
  </si>
  <si>
    <t>Piranguinho</t>
  </si>
  <si>
    <t>Pirpirituba</t>
  </si>
  <si>
    <t>Planaltina</t>
  </si>
  <si>
    <t>Poá</t>
  </si>
  <si>
    <t>Poços de Caldas</t>
  </si>
  <si>
    <t>Ponta Grossa</t>
  </si>
  <si>
    <t>Porto Alegre</t>
  </si>
  <si>
    <t>Porto Feliz</t>
  </si>
  <si>
    <t>Porto Ferreira</t>
  </si>
  <si>
    <t>Porto Real</t>
  </si>
  <si>
    <t>Porto Velho</t>
  </si>
  <si>
    <t>Potim</t>
  </si>
  <si>
    <t>Pouso Alegre</t>
  </si>
  <si>
    <t>Pouso Alto</t>
  </si>
  <si>
    <t>Praia Grande</t>
  </si>
  <si>
    <t>Presidente Prudente</t>
  </si>
  <si>
    <t>Presidente Tancredo Neves</t>
  </si>
  <si>
    <t>Primavera do Leste</t>
  </si>
  <si>
    <t>Princesa</t>
  </si>
  <si>
    <t>Promissão</t>
  </si>
  <si>
    <t>Quatá</t>
  </si>
  <si>
    <t>Queiroz</t>
  </si>
  <si>
    <t>Queluz</t>
  </si>
  <si>
    <t>Redenção da Serra</t>
  </si>
  <si>
    <t>Resende</t>
  </si>
  <si>
    <t>Ribeirão das Neves</t>
  </si>
  <si>
    <t>Ribeirão Grande</t>
  </si>
  <si>
    <t>Ribeirão Pires</t>
  </si>
  <si>
    <t>Ribeirão Preto</t>
  </si>
  <si>
    <t>Rio Bananal</t>
  </si>
  <si>
    <t>Rio Claro</t>
  </si>
  <si>
    <t>Rio das Pedras</t>
  </si>
  <si>
    <t>Rio de Janeiro</t>
  </si>
  <si>
    <t>Rio Grande da Serra</t>
  </si>
  <si>
    <t>Rio Largo</t>
  </si>
  <si>
    <t>Rio Piracicaba</t>
  </si>
  <si>
    <t>Rio Verde</t>
  </si>
  <si>
    <t>Rosana</t>
  </si>
  <si>
    <t>Roseira</t>
  </si>
  <si>
    <t>Roseira sp</t>
  </si>
  <si>
    <t>Sacramento</t>
  </si>
  <si>
    <t>Salesópolis</t>
  </si>
  <si>
    <t>Salgueiro</t>
  </si>
  <si>
    <t>Salinas</t>
  </si>
  <si>
    <t>Salto</t>
  </si>
  <si>
    <t>Salto de Pirapora</t>
  </si>
  <si>
    <t>Salvador</t>
  </si>
  <si>
    <t>Santa Adélia</t>
  </si>
  <si>
    <t>Santa Bárbara D'Oeste</t>
  </si>
  <si>
    <t>Santa Branca</t>
  </si>
  <si>
    <t>Santa Cruz das Palmeiras</t>
  </si>
  <si>
    <t>Santa Fé do Sul</t>
  </si>
  <si>
    <t>Santa Gertrudes</t>
  </si>
  <si>
    <t>Santa Isabel</t>
  </si>
  <si>
    <t>Santa Isabel do Ivaí</t>
  </si>
  <si>
    <t>Santa Luzia</t>
  </si>
  <si>
    <t>Santa Rita de Caldas</t>
  </si>
  <si>
    <t>Santa Rita do Sapucaí</t>
  </si>
  <si>
    <t>Santana de Parnaíba</t>
  </si>
  <si>
    <t>Santana do Riacho</t>
  </si>
  <si>
    <t>Santo André</t>
  </si>
  <si>
    <t>Santo Antônio de Posse</t>
  </si>
  <si>
    <t>Santo Antônio do Pinhal</t>
  </si>
  <si>
    <t>Santos</t>
  </si>
  <si>
    <t>São Bento do Sapucaí</t>
  </si>
  <si>
    <t>SAO BERNARDO DO CAMPO</t>
  </si>
  <si>
    <t>São Bernardo do Campo</t>
  </si>
  <si>
    <t>São Caetano do Sul</t>
  </si>
  <si>
    <t>São Carlos</t>
  </si>
  <si>
    <t>São Domingos</t>
  </si>
  <si>
    <t>São Francisco Xavier</t>
  </si>
  <si>
    <t>São Francisco Xavier (São José dos Campos)</t>
  </si>
  <si>
    <t>São Gonçalo</t>
  </si>
  <si>
    <t>São Gotardo</t>
  </si>
  <si>
    <t>São João da Boa Vista</t>
  </si>
  <si>
    <t>São João Del Rei</t>
  </si>
  <si>
    <t>São Joaquim da Barra</t>
  </si>
  <si>
    <t>São José da Coroa Grande</t>
  </si>
  <si>
    <t>São José de Ribamar</t>
  </si>
  <si>
    <t>São José do Barreiro</t>
  </si>
  <si>
    <t>São José do Pântano (Pouso Alegre)</t>
  </si>
  <si>
    <t>São José do Rio Pardo</t>
  </si>
  <si>
    <t>São José do Rio Preto</t>
  </si>
  <si>
    <t>Sao jose dos campos</t>
  </si>
  <si>
    <t>São José dos Campos</t>
  </si>
  <si>
    <t>São José dos Pinhais</t>
  </si>
  <si>
    <t>São Lourenço</t>
  </si>
  <si>
    <t>São Ludgero</t>
  </si>
  <si>
    <t>São Luís</t>
  </si>
  <si>
    <t>São Luiz do Paraitinga</t>
  </si>
  <si>
    <t>São Miguel Arcanjo</t>
  </si>
  <si>
    <t>São Miguel do Iguaçu</t>
  </si>
  <si>
    <t>São Patrício</t>
  </si>
  <si>
    <t>Sao Paulo</t>
  </si>
  <si>
    <t>São Paulo</t>
  </si>
  <si>
    <t>São Paulo - SP</t>
  </si>
  <si>
    <t>São Pedro</t>
  </si>
  <si>
    <t>São Roque</t>
  </si>
  <si>
    <t>São Sebastião</t>
  </si>
  <si>
    <t>São Sebastião da Grama</t>
  </si>
  <si>
    <t>São Sebastião de Lagoa de Roça</t>
  </si>
  <si>
    <t>São Sebastião do Maranhão</t>
  </si>
  <si>
    <t>São Sebastião do Paraíso</t>
  </si>
  <si>
    <t>São Vicente</t>
  </si>
  <si>
    <t>Sapucaia</t>
  </si>
  <si>
    <t>Sapucaí-Mirim</t>
  </si>
  <si>
    <t>Saquarema</t>
  </si>
  <si>
    <t>Sebastianópolis do Sul</t>
  </si>
  <si>
    <t>Senador Amaral</t>
  </si>
  <si>
    <t>Serra</t>
  </si>
  <si>
    <t>Serra Negra</t>
  </si>
  <si>
    <t>Serrana</t>
  </si>
  <si>
    <t>Serro</t>
  </si>
  <si>
    <t>Sertãozinho</t>
  </si>
  <si>
    <t>Sete Lagoas</t>
  </si>
  <si>
    <t>Socorro</t>
  </si>
  <si>
    <t>Sorocaba</t>
  </si>
  <si>
    <t>Sp</t>
  </si>
  <si>
    <t>Sumaré</t>
  </si>
  <si>
    <t>Surubim</t>
  </si>
  <si>
    <t>Suzano</t>
  </si>
  <si>
    <t>Tabatinga</t>
  </si>
  <si>
    <t>Taboão da Serra</t>
  </si>
  <si>
    <t>Tambaú</t>
  </si>
  <si>
    <t>Tatuí</t>
  </si>
  <si>
    <t>Taubaté</t>
  </si>
  <si>
    <t>Teodoro Sampaio</t>
  </si>
  <si>
    <t>Teófilo Otoni</t>
  </si>
  <si>
    <t>Tietê</t>
  </si>
  <si>
    <t>Timbó</t>
  </si>
  <si>
    <t>Toledo</t>
  </si>
  <si>
    <t>Trancoso (Porto Seguro)</t>
  </si>
  <si>
    <t>Tremembé</t>
  </si>
  <si>
    <t>Três Corações</t>
  </si>
  <si>
    <t>Três Lagoas</t>
  </si>
  <si>
    <t>Três Pontas</t>
  </si>
  <si>
    <t>Ubatuba</t>
  </si>
  <si>
    <t>Uberaba</t>
  </si>
  <si>
    <t>Uberlândia</t>
  </si>
  <si>
    <t>Unaí</t>
  </si>
  <si>
    <t>Urupês</t>
  </si>
  <si>
    <t>Vale do Paraíba</t>
  </si>
  <si>
    <t>Valinhos</t>
  </si>
  <si>
    <t>Valparaíso de Goiás</t>
  </si>
  <si>
    <t>Vargem Grande Paulista</t>
  </si>
  <si>
    <t>Varginha</t>
  </si>
  <si>
    <t>Várzea Paulista</t>
  </si>
  <si>
    <t>Vespasiano</t>
  </si>
  <si>
    <t>Vila Barroso (Frutal)</t>
  </si>
  <si>
    <t>Vinhedo</t>
  </si>
  <si>
    <t>Viradouro</t>
  </si>
  <si>
    <t>Virgínia</t>
  </si>
  <si>
    <t>Volta Redonda</t>
  </si>
  <si>
    <t>Votorantim</t>
  </si>
  <si>
    <t>Xambioá</t>
  </si>
  <si>
    <t>Xbeta - Soma</t>
  </si>
  <si>
    <t>Alinhamento Reta</t>
  </si>
  <si>
    <t>Desenvolvimento (70%)</t>
  </si>
  <si>
    <t>Validação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</si>
</sst>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#,##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8"/>
      <color theme="2" tint="-0.74999237037263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alibri"/>
      <family val="2"/>
    </font>
    <font>
      <b/>
      <sz val="18"/>
      <color theme="0"/>
      <name val="Calibri"/>
      <family val="2"/>
    </font>
    <font>
      <b/>
      <sz val="18"/>
      <color theme="2" tint="-0.74999237037263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9" tint="0.7999816888943144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8764000366222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5" fillId="5" borderId="0" xfId="3" applyFont="1" applyFill="1"/>
    <xf numFmtId="0" fontId="6" fillId="5" borderId="0" xfId="3" applyFont="1" applyFill="1" applyAlignment="1">
      <alignment vertical="center" wrapText="1"/>
    </xf>
    <xf numFmtId="3" fontId="7" fillId="4" borderId="1" xfId="1" applyNumberFormat="1" applyFont="1" applyFill="1" applyBorder="1" applyAlignment="1">
      <alignment horizontal="center" vertical="center"/>
    </xf>
    <xf numFmtId="165" fontId="7" fillId="6" borderId="1" xfId="2" applyNumberFormat="1" applyFont="1" applyFill="1" applyBorder="1" applyAlignment="1">
      <alignment horizontal="center" vertical="center"/>
    </xf>
    <xf numFmtId="165" fontId="8" fillId="6" borderId="1" xfId="2" applyNumberFormat="1" applyFont="1" applyFill="1" applyBorder="1" applyAlignment="1">
      <alignment horizontal="center" vertical="center"/>
    </xf>
    <xf numFmtId="166" fontId="8" fillId="7" borderId="1" xfId="1" applyNumberFormat="1" applyFont="1" applyFill="1" applyBorder="1" applyAlignment="1">
      <alignment horizontal="center" vertical="center"/>
    </xf>
    <xf numFmtId="165" fontId="8" fillId="7" borderId="1" xfId="2" applyNumberFormat="1" applyFont="1" applyFill="1" applyBorder="1" applyAlignment="1">
      <alignment horizontal="center" vertical="center"/>
    </xf>
    <xf numFmtId="3" fontId="7" fillId="7" borderId="1" xfId="1" applyNumberFormat="1" applyFont="1" applyFill="1" applyBorder="1" applyAlignment="1">
      <alignment horizontal="center" vertical="center"/>
    </xf>
    <xf numFmtId="165" fontId="7" fillId="7" borderId="1" xfId="2" applyNumberFormat="1" applyFont="1" applyFill="1" applyBorder="1" applyAlignment="1">
      <alignment horizontal="center" vertical="center"/>
    </xf>
    <xf numFmtId="3" fontId="8" fillId="7" borderId="1" xfId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7" fillId="6" borderId="1" xfId="2" applyNumberFormat="1" applyFont="1" applyFill="1" applyBorder="1" applyAlignment="1">
      <alignment horizontal="center" vertical="center"/>
    </xf>
    <xf numFmtId="3" fontId="9" fillId="7" borderId="1" xfId="1" applyNumberFormat="1" applyFont="1" applyFill="1" applyBorder="1" applyAlignment="1">
      <alignment horizontal="center" vertical="center"/>
    </xf>
    <xf numFmtId="3" fontId="9" fillId="7" borderId="1" xfId="2" applyNumberFormat="1" applyFont="1" applyFill="1" applyBorder="1" applyAlignment="1">
      <alignment horizontal="center" vertical="center"/>
    </xf>
    <xf numFmtId="3" fontId="7" fillId="4" borderId="19" xfId="1" applyNumberFormat="1" applyFont="1" applyFill="1" applyBorder="1" applyAlignment="1">
      <alignment horizontal="center" vertical="center"/>
    </xf>
    <xf numFmtId="3" fontId="7" fillId="6" borderId="19" xfId="2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3" fontId="2" fillId="2" borderId="22" xfId="0" applyNumberFormat="1" applyFont="1" applyFill="1" applyBorder="1" applyAlignment="1">
      <alignment horizontal="center" vertical="center" wrapText="1"/>
    </xf>
    <xf numFmtId="165" fontId="7" fillId="4" borderId="19" xfId="2" applyNumberFormat="1" applyFont="1" applyFill="1" applyBorder="1" applyAlignment="1">
      <alignment horizontal="center" vertical="center"/>
    </xf>
    <xf numFmtId="165" fontId="7" fillId="4" borderId="1" xfId="2" applyNumberFormat="1" applyFont="1" applyFill="1" applyBorder="1" applyAlignment="1">
      <alignment horizontal="center" vertical="center"/>
    </xf>
    <xf numFmtId="165" fontId="9" fillId="7" borderId="1" xfId="2" applyNumberFormat="1" applyFont="1" applyFill="1" applyBorder="1" applyAlignment="1">
      <alignment horizontal="center" vertical="center"/>
    </xf>
    <xf numFmtId="165" fontId="8" fillId="9" borderId="23" xfId="4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 wrapText="1"/>
    </xf>
    <xf numFmtId="3" fontId="2" fillId="2" borderId="21" xfId="0" applyNumberFormat="1" applyFont="1" applyFill="1" applyBorder="1" applyAlignment="1">
      <alignment horizontal="center" vertical="center" wrapText="1"/>
    </xf>
    <xf numFmtId="165" fontId="8" fillId="9" borderId="25" xfId="4" applyNumberFormat="1" applyFont="1" applyFill="1" applyBorder="1" applyAlignment="1">
      <alignment horizontal="center"/>
    </xf>
    <xf numFmtId="165" fontId="9" fillId="10" borderId="34" xfId="2" applyNumberFormat="1" applyFont="1" applyFill="1" applyBorder="1" applyAlignment="1">
      <alignment horizontal="center" vertical="center"/>
    </xf>
    <xf numFmtId="165" fontId="9" fillId="10" borderId="35" xfId="2" applyNumberFormat="1" applyFont="1" applyFill="1" applyBorder="1" applyAlignment="1">
      <alignment horizontal="center" vertical="center"/>
    </xf>
    <xf numFmtId="166" fontId="8" fillId="10" borderId="1" xfId="1" applyNumberFormat="1" applyFont="1" applyFill="1" applyBorder="1" applyAlignment="1">
      <alignment horizontal="center" vertical="center"/>
    </xf>
    <xf numFmtId="165" fontId="8" fillId="10" borderId="1" xfId="2" applyNumberFormat="1" applyFont="1" applyFill="1" applyBorder="1" applyAlignment="1">
      <alignment horizontal="center" vertical="center"/>
    </xf>
    <xf numFmtId="0" fontId="3" fillId="0" borderId="0" xfId="0" applyFont="1"/>
    <xf numFmtId="17" fontId="2" fillId="2" borderId="1" xfId="0" quotePrefix="1" applyNumberFormat="1" applyFont="1" applyFill="1" applyBorder="1" applyAlignment="1">
      <alignment horizontal="center" vertical="center"/>
    </xf>
    <xf numFmtId="165" fontId="0" fillId="4" borderId="3" xfId="2" applyNumberFormat="1" applyFont="1" applyFill="1" applyBorder="1" applyAlignment="1">
      <alignment horizontal="center"/>
    </xf>
    <xf numFmtId="165" fontId="0" fillId="0" borderId="3" xfId="2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5" fontId="0" fillId="0" borderId="3" xfId="2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5" fontId="0" fillId="4" borderId="3" xfId="2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11" fillId="5" borderId="0" xfId="3" applyFont="1" applyFill="1"/>
    <xf numFmtId="0" fontId="12" fillId="5" borderId="0" xfId="3" applyFont="1" applyFill="1" applyAlignment="1">
      <alignment vertical="center" wrapText="1"/>
    </xf>
    <xf numFmtId="3" fontId="8" fillId="12" borderId="1" xfId="1" applyNumberFormat="1" applyFont="1" applyFill="1" applyBorder="1" applyAlignment="1">
      <alignment horizontal="center" vertical="center"/>
    </xf>
    <xf numFmtId="3" fontId="7" fillId="12" borderId="19" xfId="1" applyNumberFormat="1" applyFont="1" applyFill="1" applyBorder="1" applyAlignment="1">
      <alignment horizontal="center" vertical="center"/>
    </xf>
    <xf numFmtId="3" fontId="7" fillId="12" borderId="1" xfId="1" applyNumberFormat="1" applyFont="1" applyFill="1" applyBorder="1" applyAlignment="1">
      <alignment horizontal="center" vertical="center"/>
    </xf>
    <xf numFmtId="165" fontId="0" fillId="12" borderId="3" xfId="2" applyNumberFormat="1" applyFont="1" applyFill="1" applyBorder="1" applyAlignment="1">
      <alignment horizontal="center" vertical="center"/>
    </xf>
    <xf numFmtId="165" fontId="0" fillId="12" borderId="3" xfId="2" applyNumberFormat="1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13" borderId="0" xfId="3" applyFill="1"/>
    <xf numFmtId="0" fontId="4" fillId="0" borderId="0" xfId="3"/>
    <xf numFmtId="0" fontId="14" fillId="11" borderId="41" xfId="3" applyFont="1" applyFill="1" applyBorder="1"/>
    <xf numFmtId="0" fontId="4" fillId="0" borderId="41" xfId="3" applyBorder="1" applyAlignment="1">
      <alignment horizontal="left"/>
    </xf>
    <xf numFmtId="0" fontId="4" fillId="0" borderId="41" xfId="3" applyBorder="1"/>
    <xf numFmtId="0" fontId="4" fillId="14" borderId="41" xfId="3" applyFill="1" applyBorder="1" applyAlignment="1">
      <alignment horizontal="left"/>
    </xf>
    <xf numFmtId="0" fontId="4" fillId="14" borderId="41" xfId="3" applyFill="1" applyBorder="1"/>
    <xf numFmtId="0" fontId="5" fillId="5" borderId="0" xfId="3" applyFont="1" applyFill="1" applyAlignment="1">
      <alignment horizontal="center" vertical="center"/>
    </xf>
    <xf numFmtId="0" fontId="2" fillId="2" borderId="2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0" fontId="0" fillId="10" borderId="22" xfId="0" applyFill="1" applyBorder="1" applyAlignment="1">
      <alignment horizontal="center" vertical="center"/>
    </xf>
    <xf numFmtId="1" fontId="0" fillId="10" borderId="22" xfId="0" applyNumberFormat="1" applyFill="1" applyBorder="1" applyAlignment="1">
      <alignment horizontal="center"/>
    </xf>
    <xf numFmtId="0" fontId="0" fillId="12" borderId="22" xfId="0" applyFill="1" applyBorder="1"/>
    <xf numFmtId="0" fontId="0" fillId="0" borderId="3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0" xfId="3" applyFont="1" applyFill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 wrapText="1"/>
    </xf>
    <xf numFmtId="0" fontId="2" fillId="8" borderId="32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5" fontId="0" fillId="4" borderId="5" xfId="2" applyNumberFormat="1" applyFont="1" applyFill="1" applyBorder="1" applyAlignment="1">
      <alignment horizontal="center" vertical="center" wrapText="1"/>
    </xf>
    <xf numFmtId="165" fontId="0" fillId="4" borderId="9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11" xfId="2" applyNumberFormat="1" applyFont="1" applyFill="1" applyBorder="1" applyAlignment="1">
      <alignment horizontal="center" vertical="center" wrapText="1"/>
    </xf>
    <xf numFmtId="165" fontId="0" fillId="0" borderId="7" xfId="2" applyNumberFormat="1" applyFont="1" applyFill="1" applyBorder="1" applyAlignment="1">
      <alignment horizontal="center" vertical="center" wrapText="1"/>
    </xf>
    <xf numFmtId="165" fontId="0" fillId="0" borderId="15" xfId="2" applyNumberFormat="1" applyFont="1" applyFill="1" applyBorder="1" applyAlignment="1">
      <alignment horizontal="center" vertical="center" wrapText="1"/>
    </xf>
    <xf numFmtId="165" fontId="0" fillId="0" borderId="5" xfId="2" applyNumberFormat="1" applyFont="1" applyFill="1" applyBorder="1" applyAlignment="1">
      <alignment horizontal="center" vertical="center" wrapText="1"/>
    </xf>
    <xf numFmtId="165" fontId="0" fillId="0" borderId="9" xfId="2" applyNumberFormat="1" applyFont="1" applyFill="1" applyBorder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center" vertical="center" wrapText="1"/>
    </xf>
    <xf numFmtId="165" fontId="0" fillId="4" borderId="7" xfId="2" applyNumberFormat="1" applyFont="1" applyFill="1" applyBorder="1" applyAlignment="1">
      <alignment horizontal="center" vertical="center" wrapText="1"/>
    </xf>
    <xf numFmtId="165" fontId="0" fillId="4" borderId="16" xfId="2" applyNumberFormat="1" applyFont="1" applyFill="1" applyBorder="1" applyAlignment="1">
      <alignment horizontal="center" vertical="center"/>
    </xf>
    <xf numFmtId="165" fontId="0" fillId="4" borderId="17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3" fillId="13" borderId="0" xfId="3" applyFont="1" applyFill="1" applyAlignment="1">
      <alignment horizontal="center" vertical="center" wrapText="1"/>
    </xf>
  </cellXfs>
  <cellStyles count="5">
    <cellStyle name="Normal" xfId="0" builtinId="0"/>
    <cellStyle name="Normal 2" xfId="3" xr:uid="{FEF27539-DF10-4485-B42F-E155D39DB30B}"/>
    <cellStyle name="Porcentagem" xfId="2" builtinId="5"/>
    <cellStyle name="Porcentagem 2" xfId="4" xr:uid="{7F83F9D4-03D3-46E6-8E07-96EC11453100}"/>
    <cellStyle name="Vírgula" xfId="1" builtinId="3"/>
  </cellStyles>
  <dxfs count="7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1"/>
              <a:t>Score - Análise de Estabilidade</a:t>
            </a:r>
            <a:endParaRPr lang="pt-BR" sz="12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Estabilidade!$C$7</c:f>
              <c:strCache>
                <c:ptCount val="1"/>
                <c:pt idx="0">
                  <c:v>Desenvolvimento (70%)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Estabilidade!$B$9:$B$17</c:f>
              <c:numCache>
                <c:formatCode>General</c:formatCode>
                <c:ptCount val="9"/>
              </c:numCache>
            </c:numRef>
          </c:cat>
          <c:val>
            <c:numRef>
              <c:f>Estabilidade!$D$9:$D$17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7-4B83-A14D-9CE2B6D9779B}"/>
            </c:ext>
          </c:extLst>
        </c:ser>
        <c:ser>
          <c:idx val="1"/>
          <c:order val="1"/>
          <c:tx>
            <c:strRef>
              <c:f>Estabilidade!$F$7</c:f>
              <c:strCache>
                <c:ptCount val="1"/>
                <c:pt idx="0">
                  <c:v>Validação (30%)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Estabilidade!$B$9:$B$17</c:f>
              <c:numCache>
                <c:formatCode>General</c:formatCode>
                <c:ptCount val="9"/>
              </c:numCache>
            </c:numRef>
          </c:cat>
          <c:val>
            <c:numRef>
              <c:f>Estabilidade!$G$9:$G$17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7-4B83-A14D-9CE2B6D9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86907240"/>
        <c:axId val="786901752"/>
      </c:barChart>
      <c:catAx>
        <c:axId val="78690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901752"/>
        <c:crosses val="autoZero"/>
        <c:auto val="1"/>
        <c:lblAlgn val="ctr"/>
        <c:lblOffset val="100"/>
        <c:noMultiLvlLbl val="0"/>
      </c:catAx>
      <c:valAx>
        <c:axId val="786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69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847725" cy="595861"/>
    <xdr:pic>
      <xdr:nvPicPr>
        <xdr:cNvPr id="2" name="Imagem 1">
          <a:extLst>
            <a:ext uri="{FF2B5EF4-FFF2-40B4-BE49-F238E27FC236}">
              <a16:creationId xmlns:a16="http://schemas.microsoft.com/office/drawing/2014/main" id="{6A5A094E-EF30-4051-B0E4-873C7729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200"/>
          <a:ext cx="847725" cy="595861"/>
        </a:xfrm>
        <a:prstGeom prst="rect">
          <a:avLst/>
        </a:prstGeom>
      </xdr:spPr>
    </xdr:pic>
    <xdr:clientData/>
  </xdr:oneCellAnchor>
  <xdr:twoCellAnchor>
    <xdr:from>
      <xdr:col>1</xdr:col>
      <xdr:colOff>1019174</xdr:colOff>
      <xdr:row>21</xdr:row>
      <xdr:rowOff>9525</xdr:rowOff>
    </xdr:from>
    <xdr:to>
      <xdr:col>8</xdr:col>
      <xdr:colOff>561974</xdr:colOff>
      <xdr:row>34</xdr:row>
      <xdr:rowOff>161925</xdr:rowOff>
    </xdr:to>
    <xdr:graphicFrame macro="">
      <xdr:nvGraphicFramePr>
        <xdr:cNvPr id="3" name="Graf1Estab">
          <a:extLst>
            <a:ext uri="{FF2B5EF4-FFF2-40B4-BE49-F238E27FC236}">
              <a16:creationId xmlns:a16="http://schemas.microsoft.com/office/drawing/2014/main" id="{4A968566-6C23-4892-A989-3A5FC9B00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847725" cy="595861"/>
    <xdr:pic>
      <xdr:nvPicPr>
        <xdr:cNvPr id="2" name="Imagem 1">
          <a:extLst>
            <a:ext uri="{FF2B5EF4-FFF2-40B4-BE49-F238E27FC236}">
              <a16:creationId xmlns:a16="http://schemas.microsoft.com/office/drawing/2014/main" id="{B2737285-890C-4D24-AC67-D6FCB429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200"/>
          <a:ext cx="847725" cy="59586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847725" cy="595861"/>
    <xdr:pic>
      <xdr:nvPicPr>
        <xdr:cNvPr id="2" name="Imagem 1">
          <a:extLst>
            <a:ext uri="{FF2B5EF4-FFF2-40B4-BE49-F238E27FC236}">
              <a16:creationId xmlns:a16="http://schemas.microsoft.com/office/drawing/2014/main" id="{A0F0E433-DC6C-4434-9A41-4C521FD3D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200"/>
          <a:ext cx="847725" cy="59586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847725" cy="595861"/>
    <xdr:pic>
      <xdr:nvPicPr>
        <xdr:cNvPr id="2" name="Imagem 1">
          <a:extLst>
            <a:ext uri="{FF2B5EF4-FFF2-40B4-BE49-F238E27FC236}">
              <a16:creationId xmlns:a16="http://schemas.microsoft.com/office/drawing/2014/main" id="{A1A577D9-B185-47E6-98E6-945BA2A44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200"/>
          <a:ext cx="847725" cy="59586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76200</xdr:rowOff>
    </xdr:from>
    <xdr:ext cx="847725" cy="595861"/>
    <xdr:pic>
      <xdr:nvPicPr>
        <xdr:cNvPr id="2" name="Imagem 1">
          <a:extLst>
            <a:ext uri="{FF2B5EF4-FFF2-40B4-BE49-F238E27FC236}">
              <a16:creationId xmlns:a16="http://schemas.microsoft.com/office/drawing/2014/main" id="{84D1D76E-943C-449D-83AD-92ED47698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76200"/>
          <a:ext cx="847725" cy="59586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76200</xdr:rowOff>
    </xdr:from>
    <xdr:to>
      <xdr:col>0</xdr:col>
      <xdr:colOff>1104900</xdr:colOff>
      <xdr:row>4</xdr:row>
      <xdr:rowOff>24361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D06E1A-A1D2-4162-8857-5066DEE21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76200"/>
          <a:ext cx="847725" cy="595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DF19-F1C0-4DFE-8133-E1B50C9EE787}">
  <dimension ref="A1:K20"/>
  <sheetViews>
    <sheetView showGridLines="0" tabSelected="1" workbookViewId="0">
      <selection activeCell="B9" sqref="B9:B17"/>
    </sheetView>
  </sheetViews>
  <sheetFormatPr defaultRowHeight="15" x14ac:dyDescent="0.25"/>
  <cols>
    <col min="1" max="1" width="3.42578125" customWidth="1"/>
    <col min="2" max="2" width="16" customWidth="1"/>
    <col min="3" max="8" width="14.42578125" customWidth="1"/>
    <col min="9" max="10" width="11.42578125" customWidth="1"/>
    <col min="11" max="11" width="4.140625" customWidth="1"/>
  </cols>
  <sheetData>
    <row r="1" spans="1:1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5" customHeight="1" x14ac:dyDescent="0.25">
      <c r="A2" s="9"/>
      <c r="B2" s="9"/>
      <c r="C2" s="79" t="s">
        <v>28</v>
      </c>
      <c r="D2" s="79"/>
      <c r="E2" s="79"/>
      <c r="F2" s="79"/>
      <c r="G2" s="79"/>
      <c r="H2" s="79"/>
      <c r="I2" s="10"/>
      <c r="J2" s="10"/>
      <c r="K2" s="10"/>
    </row>
    <row r="3" spans="1:11" ht="15" customHeight="1" x14ac:dyDescent="0.25">
      <c r="A3" s="9"/>
      <c r="B3" s="9"/>
      <c r="C3" s="79"/>
      <c r="D3" s="79"/>
      <c r="E3" s="79"/>
      <c r="F3" s="79"/>
      <c r="G3" s="79"/>
      <c r="H3" s="79"/>
      <c r="I3" s="10"/>
      <c r="J3" s="10"/>
      <c r="K3" s="10"/>
    </row>
    <row r="4" spans="1:11" ht="15" customHeight="1" x14ac:dyDescent="0.25">
      <c r="A4" s="9"/>
      <c r="B4" s="9"/>
      <c r="C4" s="79"/>
      <c r="D4" s="79"/>
      <c r="E4" s="79"/>
      <c r="F4" s="79"/>
      <c r="G4" s="79"/>
      <c r="H4" s="79"/>
      <c r="I4" s="10"/>
      <c r="J4" s="10"/>
      <c r="K4" s="10"/>
    </row>
    <row r="5" spans="1:1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7" spans="1:11" x14ac:dyDescent="0.25">
      <c r="B7" s="78" t="s">
        <v>29</v>
      </c>
      <c r="C7" s="78" t="s">
        <v>590</v>
      </c>
      <c r="D7" s="78"/>
      <c r="E7" s="78"/>
      <c r="F7" s="78" t="s">
        <v>591</v>
      </c>
      <c r="G7" s="78"/>
      <c r="H7" s="78"/>
      <c r="I7" s="80" t="s">
        <v>22</v>
      </c>
      <c r="J7" s="78" t="s">
        <v>23</v>
      </c>
    </row>
    <row r="8" spans="1:11" x14ac:dyDescent="0.25">
      <c r="B8" s="78"/>
      <c r="C8" s="19" t="s">
        <v>24</v>
      </c>
      <c r="D8" s="2" t="s">
        <v>25</v>
      </c>
      <c r="E8" s="2" t="s">
        <v>26</v>
      </c>
      <c r="F8" s="19" t="s">
        <v>24</v>
      </c>
      <c r="G8" s="2" t="s">
        <v>25</v>
      </c>
      <c r="H8" s="2" t="s">
        <v>26</v>
      </c>
      <c r="I8" s="80"/>
      <c r="J8" s="78"/>
    </row>
    <row r="9" spans="1:11" x14ac:dyDescent="0.25">
      <c r="B9" s="20"/>
      <c r="C9" s="11"/>
      <c r="D9" s="12" t="e">
        <f>C9/C18</f>
        <v>#DIV/0!</v>
      </c>
      <c r="E9" s="12" t="e">
        <f>SUM(D9:D9)</f>
        <v>#DIV/0!</v>
      </c>
      <c r="F9" s="53"/>
      <c r="G9" s="13" t="e">
        <f>F9/F18</f>
        <v>#DIV/0!</v>
      </c>
      <c r="H9" s="12" t="e">
        <f>SUM(G9:G9)</f>
        <v>#DIV/0!</v>
      </c>
      <c r="I9" s="14" t="str">
        <f>IFERROR((D9-G9)*LN(D9/G9),"-")</f>
        <v>-</v>
      </c>
      <c r="J9" s="15" t="e">
        <f>ABS(E9-H9)</f>
        <v>#DIV/0!</v>
      </c>
    </row>
    <row r="10" spans="1:11" x14ac:dyDescent="0.25">
      <c r="B10" s="20"/>
      <c r="C10" s="11"/>
      <c r="D10" s="12" t="e">
        <f>C10/C18</f>
        <v>#DIV/0!</v>
      </c>
      <c r="E10" s="12" t="e">
        <f>SUM(D9:D10)</f>
        <v>#DIV/0!</v>
      </c>
      <c r="F10" s="53"/>
      <c r="G10" s="13" t="e">
        <f>F10/F18</f>
        <v>#DIV/0!</v>
      </c>
      <c r="H10" s="12" t="e">
        <f>SUM(G9:G10)</f>
        <v>#DIV/0!</v>
      </c>
      <c r="I10" s="14" t="str">
        <f t="shared" ref="I10:I16" si="0">IFERROR((D10-G10)*LN(D10/G10),"-")</f>
        <v>-</v>
      </c>
      <c r="J10" s="15" t="e">
        <f t="shared" ref="J10:J17" si="1">ABS(E10-H10)</f>
        <v>#DIV/0!</v>
      </c>
    </row>
    <row r="11" spans="1:11" x14ac:dyDescent="0.25">
      <c r="B11" s="20"/>
      <c r="C11" s="11"/>
      <c r="D11" s="12" t="e">
        <f>C11/C18</f>
        <v>#DIV/0!</v>
      </c>
      <c r="E11" s="12" t="e">
        <f>SUM(D9:D11)</f>
        <v>#DIV/0!</v>
      </c>
      <c r="F11" s="53"/>
      <c r="G11" s="13" t="e">
        <f>F11/F18</f>
        <v>#DIV/0!</v>
      </c>
      <c r="H11" s="12" t="e">
        <f>SUM(G9:G11)</f>
        <v>#DIV/0!</v>
      </c>
      <c r="I11" s="14" t="str">
        <f t="shared" si="0"/>
        <v>-</v>
      </c>
      <c r="J11" s="15" t="e">
        <f t="shared" si="1"/>
        <v>#DIV/0!</v>
      </c>
    </row>
    <row r="12" spans="1:11" x14ac:dyDescent="0.25">
      <c r="B12" s="20"/>
      <c r="C12" s="11"/>
      <c r="D12" s="12" t="e">
        <f>C12/C18</f>
        <v>#DIV/0!</v>
      </c>
      <c r="E12" s="12" t="e">
        <f>SUM(D9:D12)</f>
        <v>#DIV/0!</v>
      </c>
      <c r="F12" s="53"/>
      <c r="G12" s="13" t="e">
        <f>F12/F18</f>
        <v>#DIV/0!</v>
      </c>
      <c r="H12" s="12" t="e">
        <f>SUM(G9:G12)</f>
        <v>#DIV/0!</v>
      </c>
      <c r="I12" s="14" t="str">
        <f t="shared" si="0"/>
        <v>-</v>
      </c>
      <c r="J12" s="15" t="e">
        <f t="shared" si="1"/>
        <v>#DIV/0!</v>
      </c>
    </row>
    <row r="13" spans="1:11" x14ac:dyDescent="0.25">
      <c r="B13" s="20"/>
      <c r="C13" s="11"/>
      <c r="D13" s="12" t="e">
        <f>C13/C18</f>
        <v>#DIV/0!</v>
      </c>
      <c r="E13" s="12" t="e">
        <f>SUM(D9:D13)</f>
        <v>#DIV/0!</v>
      </c>
      <c r="F13" s="53"/>
      <c r="G13" s="13" t="e">
        <f>F13/F18</f>
        <v>#DIV/0!</v>
      </c>
      <c r="H13" s="12" t="e">
        <f>SUM(G9:G13)</f>
        <v>#DIV/0!</v>
      </c>
      <c r="I13" s="14" t="str">
        <f t="shared" si="0"/>
        <v>-</v>
      </c>
      <c r="J13" s="15" t="e">
        <f t="shared" si="1"/>
        <v>#DIV/0!</v>
      </c>
    </row>
    <row r="14" spans="1:11" x14ac:dyDescent="0.25">
      <c r="B14" s="20"/>
      <c r="C14" s="11"/>
      <c r="D14" s="12" t="e">
        <f>C14/C18</f>
        <v>#DIV/0!</v>
      </c>
      <c r="E14" s="12" t="e">
        <f>SUM(D9:D14)</f>
        <v>#DIV/0!</v>
      </c>
      <c r="F14" s="53"/>
      <c r="G14" s="13" t="e">
        <f>F14/F18</f>
        <v>#DIV/0!</v>
      </c>
      <c r="H14" s="12" t="e">
        <f>SUM(G9:G14)</f>
        <v>#DIV/0!</v>
      </c>
      <c r="I14" s="14" t="str">
        <f t="shared" si="0"/>
        <v>-</v>
      </c>
      <c r="J14" s="15" t="e">
        <f t="shared" si="1"/>
        <v>#DIV/0!</v>
      </c>
    </row>
    <row r="15" spans="1:11" x14ac:dyDescent="0.25">
      <c r="B15" s="20"/>
      <c r="C15" s="11"/>
      <c r="D15" s="12" t="e">
        <f>C15/C18</f>
        <v>#DIV/0!</v>
      </c>
      <c r="E15" s="12" t="e">
        <f>SUM(D9:D15)</f>
        <v>#DIV/0!</v>
      </c>
      <c r="F15" s="53"/>
      <c r="G15" s="13" t="e">
        <f>F15/F18</f>
        <v>#DIV/0!</v>
      </c>
      <c r="H15" s="12" t="e">
        <f>SUM(G9:G15)</f>
        <v>#DIV/0!</v>
      </c>
      <c r="I15" s="14" t="str">
        <f t="shared" si="0"/>
        <v>-</v>
      </c>
      <c r="J15" s="15" t="e">
        <f t="shared" si="1"/>
        <v>#DIV/0!</v>
      </c>
    </row>
    <row r="16" spans="1:11" x14ac:dyDescent="0.25">
      <c r="B16" s="40"/>
      <c r="C16" s="11"/>
      <c r="D16" s="12" t="e">
        <f>C16/C18</f>
        <v>#DIV/0!</v>
      </c>
      <c r="E16" s="12" t="e">
        <f>SUM(D9:D16)</f>
        <v>#DIV/0!</v>
      </c>
      <c r="F16" s="53"/>
      <c r="G16" s="13" t="e">
        <f>F16/F18</f>
        <v>#DIV/0!</v>
      </c>
      <c r="H16" s="12" t="e">
        <f>SUM(G9:G16)</f>
        <v>#DIV/0!</v>
      </c>
      <c r="I16" s="14" t="str">
        <f t="shared" si="0"/>
        <v>-</v>
      </c>
      <c r="J16" s="15" t="e">
        <f t="shared" si="1"/>
        <v>#DIV/0!</v>
      </c>
    </row>
    <row r="17" spans="2:10" x14ac:dyDescent="0.25">
      <c r="B17" s="40"/>
      <c r="C17" s="11"/>
      <c r="D17" s="12" t="e">
        <f>C17/C18</f>
        <v>#DIV/0!</v>
      </c>
      <c r="E17" s="12" t="e">
        <f>SUM(D9:D17)</f>
        <v>#DIV/0!</v>
      </c>
      <c r="F17" s="53"/>
      <c r="G17" s="13" t="e">
        <f>F17/F18</f>
        <v>#DIV/0!</v>
      </c>
      <c r="H17" s="12" t="e">
        <f>SUM(G9:G17)</f>
        <v>#DIV/0!</v>
      </c>
      <c r="I17" s="14" t="str">
        <f>IFERROR((D17-G17)*LN(D17/G17),"-")</f>
        <v>-</v>
      </c>
      <c r="J17" s="15" t="e">
        <f t="shared" si="1"/>
        <v>#DIV/0!</v>
      </c>
    </row>
    <row r="18" spans="2:10" x14ac:dyDescent="0.25">
      <c r="B18" s="20" t="s">
        <v>27</v>
      </c>
      <c r="C18" s="16">
        <f>SUM(C9:C17)</f>
        <v>0</v>
      </c>
      <c r="D18" s="17" t="e">
        <f>C18/C18</f>
        <v>#DIV/0!</v>
      </c>
      <c r="E18" s="17"/>
      <c r="F18" s="18">
        <f>SUM(F9:F17)</f>
        <v>0</v>
      </c>
      <c r="G18" s="15" t="e">
        <f>F18/F18</f>
        <v>#DIV/0!</v>
      </c>
      <c r="H18" s="17"/>
      <c r="I18" s="37">
        <f>SUM(I9:I17)</f>
        <v>0</v>
      </c>
      <c r="J18" s="38" t="e">
        <f>MAX(J9:J17)</f>
        <v>#DIV/0!</v>
      </c>
    </row>
    <row r="19" spans="2:10" x14ac:dyDescent="0.25">
      <c r="I19" s="76" t="str">
        <f>IF(I18&gt;=0.1,"Atenção - Acima 10%","Ok")</f>
        <v>Ok</v>
      </c>
      <c r="J19" s="76" t="e">
        <f>IF(J18&gt;=0.1,"Atenção - Acima 10%","Ok")</f>
        <v>#DIV/0!</v>
      </c>
    </row>
    <row r="20" spans="2:10" x14ac:dyDescent="0.25">
      <c r="I20" s="77"/>
      <c r="J20" s="77"/>
    </row>
  </sheetData>
  <mergeCells count="8">
    <mergeCell ref="I19:I20"/>
    <mergeCell ref="J19:J20"/>
    <mergeCell ref="J7:J8"/>
    <mergeCell ref="C2:H4"/>
    <mergeCell ref="B7:B8"/>
    <mergeCell ref="C7:E7"/>
    <mergeCell ref="F7:H7"/>
    <mergeCell ref="I7:I8"/>
  </mergeCells>
  <conditionalFormatting sqref="I19:J19">
    <cfRule type="cellIs" dxfId="6" priority="3" operator="equal">
      <formula>"Atenção - Acima 10%"</formula>
    </cfRule>
  </conditionalFormatting>
  <conditionalFormatting sqref="I19:J20">
    <cfRule type="cellIs" dxfId="5" priority="1" operator="equal">
      <formula>"Ok"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EB12-9AEC-4278-9FD3-27180B546B64}">
  <dimension ref="A1:O33"/>
  <sheetViews>
    <sheetView showGridLines="0" topLeftCell="A7" workbookViewId="0">
      <selection activeCell="B24" sqref="B24:B32"/>
    </sheetView>
  </sheetViews>
  <sheetFormatPr defaultRowHeight="15" x14ac:dyDescent="0.25"/>
  <cols>
    <col min="1" max="1" width="3.42578125" customWidth="1"/>
    <col min="2" max="2" width="10.85546875" bestFit="1" customWidth="1"/>
    <col min="3" max="3" width="11.7109375" customWidth="1"/>
    <col min="4" max="5" width="10.28515625" customWidth="1"/>
    <col min="6" max="6" width="9.7109375" customWidth="1"/>
    <col min="7" max="8" width="7.85546875" customWidth="1"/>
    <col min="9" max="9" width="12.28515625" bestFit="1" customWidth="1"/>
    <col min="10" max="10" width="10.7109375" bestFit="1" customWidth="1"/>
    <col min="11" max="11" width="9" customWidth="1"/>
    <col min="12" max="12" width="13.85546875" customWidth="1"/>
    <col min="13" max="13" width="11.140625" customWidth="1"/>
    <col min="14" max="14" width="12.42578125" customWidth="1"/>
    <col min="15" max="15" width="3.42578125" customWidth="1"/>
  </cols>
  <sheetData>
    <row r="1" spans="1:15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5">
      <c r="A2" s="9"/>
      <c r="B2" s="9"/>
      <c r="C2" s="79" t="s">
        <v>77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9"/>
    </row>
    <row r="3" spans="1:15" ht="15" customHeight="1" x14ac:dyDescent="0.25">
      <c r="A3" s="9"/>
      <c r="B3" s="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9"/>
    </row>
    <row r="4" spans="1:15" ht="15" customHeight="1" x14ac:dyDescent="0.25">
      <c r="A4" s="9"/>
      <c r="B4" s="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1:15" ht="15" customHeight="1" x14ac:dyDescent="0.25">
      <c r="B7" s="81" t="s">
        <v>29</v>
      </c>
      <c r="C7" s="82" t="s">
        <v>590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</row>
    <row r="8" spans="1:15" ht="15" customHeight="1" x14ac:dyDescent="0.25">
      <c r="B8" s="81"/>
      <c r="C8" s="85" t="s">
        <v>32</v>
      </c>
      <c r="D8" s="85"/>
      <c r="E8" s="82"/>
      <c r="F8" s="86" t="s">
        <v>36</v>
      </c>
      <c r="G8" s="88" t="s">
        <v>37</v>
      </c>
      <c r="H8" s="88" t="s">
        <v>35</v>
      </c>
      <c r="I8" s="90" t="s">
        <v>33</v>
      </c>
      <c r="J8" s="83" t="s">
        <v>38</v>
      </c>
      <c r="K8" s="84"/>
      <c r="L8" s="86" t="s">
        <v>39</v>
      </c>
      <c r="M8" s="88" t="s">
        <v>40</v>
      </c>
      <c r="N8" s="92" t="s">
        <v>41</v>
      </c>
    </row>
    <row r="9" spans="1:15" x14ac:dyDescent="0.25">
      <c r="B9" s="81"/>
      <c r="C9" s="27" t="s">
        <v>30</v>
      </c>
      <c r="D9" s="26" t="s">
        <v>31</v>
      </c>
      <c r="E9" s="32" t="s">
        <v>27</v>
      </c>
      <c r="F9" s="87" t="s">
        <v>36</v>
      </c>
      <c r="G9" s="89" t="s">
        <v>37</v>
      </c>
      <c r="H9" s="89" t="s">
        <v>37</v>
      </c>
      <c r="I9" s="91" t="s">
        <v>33</v>
      </c>
      <c r="J9" s="33" t="s">
        <v>30</v>
      </c>
      <c r="K9" s="26" t="s">
        <v>31</v>
      </c>
      <c r="L9" s="87" t="s">
        <v>36</v>
      </c>
      <c r="M9" s="89" t="s">
        <v>37</v>
      </c>
      <c r="N9" s="93" t="s">
        <v>37</v>
      </c>
    </row>
    <row r="10" spans="1:15" x14ac:dyDescent="0.25">
      <c r="B10" s="20"/>
      <c r="C10" s="54"/>
      <c r="D10" s="54"/>
      <c r="E10" s="25">
        <f>SUM(C10:D10)</f>
        <v>0</v>
      </c>
      <c r="F10" s="28" t="e">
        <f t="shared" ref="F10:F19" si="0">C10/$C$19</f>
        <v>#DIV/0!</v>
      </c>
      <c r="G10" s="28" t="e">
        <f t="shared" ref="G10:G19" si="1">D10/$D$19</f>
        <v>#DIV/0!</v>
      </c>
      <c r="H10" s="28" t="e">
        <f t="shared" ref="H10:H19" si="2">E10/$E$19</f>
        <v>#DIV/0!</v>
      </c>
      <c r="I10" s="34" t="e">
        <f t="shared" ref="I10:I19" si="3">D10/E10</f>
        <v>#DIV/0!</v>
      </c>
      <c r="J10" s="24">
        <f>C10</f>
        <v>0</v>
      </c>
      <c r="K10" s="24">
        <f>D10</f>
        <v>0</v>
      </c>
      <c r="L10" s="28" t="e">
        <f t="shared" ref="L10:L18" si="4">J10/$C$19</f>
        <v>#DIV/0!</v>
      </c>
      <c r="M10" s="28" t="e">
        <f t="shared" ref="M10:M18" si="5">K10/$D$19</f>
        <v>#DIV/0!</v>
      </c>
      <c r="N10" s="28" t="e">
        <f>ABS(L10-M10)</f>
        <v>#DIV/0!</v>
      </c>
    </row>
    <row r="11" spans="1:15" x14ac:dyDescent="0.25">
      <c r="B11" s="20"/>
      <c r="C11" s="55"/>
      <c r="D11" s="55"/>
      <c r="E11" s="21">
        <f t="shared" ref="E11:E19" si="6">SUM(C11:D11)</f>
        <v>0</v>
      </c>
      <c r="F11" s="29" t="e">
        <f t="shared" si="0"/>
        <v>#DIV/0!</v>
      </c>
      <c r="G11" s="29" t="e">
        <f t="shared" si="1"/>
        <v>#DIV/0!</v>
      </c>
      <c r="H11" s="29" t="e">
        <f t="shared" si="2"/>
        <v>#DIV/0!</v>
      </c>
      <c r="I11" s="31" t="e">
        <f t="shared" si="3"/>
        <v>#DIV/0!</v>
      </c>
      <c r="J11" s="11">
        <f t="shared" ref="J11:K18" si="7">J10+C11</f>
        <v>0</v>
      </c>
      <c r="K11" s="11">
        <f t="shared" si="7"/>
        <v>0</v>
      </c>
      <c r="L11" s="28" t="e">
        <f t="shared" si="4"/>
        <v>#DIV/0!</v>
      </c>
      <c r="M11" s="28" t="e">
        <f t="shared" si="5"/>
        <v>#DIV/0!</v>
      </c>
      <c r="N11" s="28" t="e">
        <f t="shared" ref="N11:N18" si="8">ABS(L11-M11)</f>
        <v>#DIV/0!</v>
      </c>
    </row>
    <row r="12" spans="1:15" x14ac:dyDescent="0.25">
      <c r="B12" s="20"/>
      <c r="C12" s="55"/>
      <c r="D12" s="55"/>
      <c r="E12" s="21">
        <f t="shared" si="6"/>
        <v>0</v>
      </c>
      <c r="F12" s="29" t="e">
        <f t="shared" si="0"/>
        <v>#DIV/0!</v>
      </c>
      <c r="G12" s="29" t="e">
        <f t="shared" si="1"/>
        <v>#DIV/0!</v>
      </c>
      <c r="H12" s="29" t="e">
        <f t="shared" si="2"/>
        <v>#DIV/0!</v>
      </c>
      <c r="I12" s="31" t="e">
        <f t="shared" si="3"/>
        <v>#DIV/0!</v>
      </c>
      <c r="J12" s="11">
        <f t="shared" si="7"/>
        <v>0</v>
      </c>
      <c r="K12" s="11">
        <f t="shared" si="7"/>
        <v>0</v>
      </c>
      <c r="L12" s="28" t="e">
        <f t="shared" si="4"/>
        <v>#DIV/0!</v>
      </c>
      <c r="M12" s="28" t="e">
        <f t="shared" si="5"/>
        <v>#DIV/0!</v>
      </c>
      <c r="N12" s="28" t="e">
        <f t="shared" si="8"/>
        <v>#DIV/0!</v>
      </c>
    </row>
    <row r="13" spans="1:15" x14ac:dyDescent="0.25">
      <c r="B13" s="20"/>
      <c r="C13" s="55"/>
      <c r="D13" s="55"/>
      <c r="E13" s="21">
        <f t="shared" si="6"/>
        <v>0</v>
      </c>
      <c r="F13" s="29" t="e">
        <f t="shared" si="0"/>
        <v>#DIV/0!</v>
      </c>
      <c r="G13" s="29" t="e">
        <f t="shared" si="1"/>
        <v>#DIV/0!</v>
      </c>
      <c r="H13" s="29" t="e">
        <f t="shared" si="2"/>
        <v>#DIV/0!</v>
      </c>
      <c r="I13" s="31" t="e">
        <f t="shared" si="3"/>
        <v>#DIV/0!</v>
      </c>
      <c r="J13" s="11">
        <f t="shared" si="7"/>
        <v>0</v>
      </c>
      <c r="K13" s="11">
        <f t="shared" si="7"/>
        <v>0</v>
      </c>
      <c r="L13" s="28" t="e">
        <f t="shared" si="4"/>
        <v>#DIV/0!</v>
      </c>
      <c r="M13" s="28" t="e">
        <f t="shared" si="5"/>
        <v>#DIV/0!</v>
      </c>
      <c r="N13" s="28" t="e">
        <f t="shared" si="8"/>
        <v>#DIV/0!</v>
      </c>
    </row>
    <row r="14" spans="1:15" x14ac:dyDescent="0.25">
      <c r="B14" s="20"/>
      <c r="C14" s="55"/>
      <c r="D14" s="55"/>
      <c r="E14" s="21">
        <f t="shared" si="6"/>
        <v>0</v>
      </c>
      <c r="F14" s="29" t="e">
        <f t="shared" si="0"/>
        <v>#DIV/0!</v>
      </c>
      <c r="G14" s="29" t="e">
        <f t="shared" si="1"/>
        <v>#DIV/0!</v>
      </c>
      <c r="H14" s="29" t="e">
        <f t="shared" si="2"/>
        <v>#DIV/0!</v>
      </c>
      <c r="I14" s="31" t="e">
        <f t="shared" si="3"/>
        <v>#DIV/0!</v>
      </c>
      <c r="J14" s="11">
        <f t="shared" si="7"/>
        <v>0</v>
      </c>
      <c r="K14" s="11">
        <f t="shared" si="7"/>
        <v>0</v>
      </c>
      <c r="L14" s="28" t="e">
        <f t="shared" si="4"/>
        <v>#DIV/0!</v>
      </c>
      <c r="M14" s="28" t="e">
        <f t="shared" si="5"/>
        <v>#DIV/0!</v>
      </c>
      <c r="N14" s="28" t="e">
        <f t="shared" si="8"/>
        <v>#DIV/0!</v>
      </c>
    </row>
    <row r="15" spans="1:15" x14ac:dyDescent="0.25">
      <c r="B15" s="20"/>
      <c r="C15" s="55"/>
      <c r="D15" s="55"/>
      <c r="E15" s="21">
        <f t="shared" si="6"/>
        <v>0</v>
      </c>
      <c r="F15" s="29" t="e">
        <f t="shared" si="0"/>
        <v>#DIV/0!</v>
      </c>
      <c r="G15" s="29" t="e">
        <f t="shared" si="1"/>
        <v>#DIV/0!</v>
      </c>
      <c r="H15" s="29" t="e">
        <f t="shared" si="2"/>
        <v>#DIV/0!</v>
      </c>
      <c r="I15" s="31" t="e">
        <f t="shared" si="3"/>
        <v>#DIV/0!</v>
      </c>
      <c r="J15" s="11">
        <f t="shared" si="7"/>
        <v>0</v>
      </c>
      <c r="K15" s="11">
        <f t="shared" si="7"/>
        <v>0</v>
      </c>
      <c r="L15" s="28" t="e">
        <f t="shared" si="4"/>
        <v>#DIV/0!</v>
      </c>
      <c r="M15" s="28" t="e">
        <f t="shared" si="5"/>
        <v>#DIV/0!</v>
      </c>
      <c r="N15" s="28" t="e">
        <f t="shared" si="8"/>
        <v>#DIV/0!</v>
      </c>
    </row>
    <row r="16" spans="1:15" x14ac:dyDescent="0.25">
      <c r="B16" s="20"/>
      <c r="C16" s="55"/>
      <c r="D16" s="55"/>
      <c r="E16" s="21">
        <f t="shared" si="6"/>
        <v>0</v>
      </c>
      <c r="F16" s="29" t="e">
        <f t="shared" si="0"/>
        <v>#DIV/0!</v>
      </c>
      <c r="G16" s="29" t="e">
        <f t="shared" si="1"/>
        <v>#DIV/0!</v>
      </c>
      <c r="H16" s="29" t="e">
        <f t="shared" si="2"/>
        <v>#DIV/0!</v>
      </c>
      <c r="I16" s="31" t="e">
        <f t="shared" si="3"/>
        <v>#DIV/0!</v>
      </c>
      <c r="J16" s="11">
        <f t="shared" si="7"/>
        <v>0</v>
      </c>
      <c r="K16" s="11">
        <f t="shared" si="7"/>
        <v>0</v>
      </c>
      <c r="L16" s="28" t="e">
        <f t="shared" si="4"/>
        <v>#DIV/0!</v>
      </c>
      <c r="M16" s="28" t="e">
        <f t="shared" si="5"/>
        <v>#DIV/0!</v>
      </c>
      <c r="N16" s="28" t="e">
        <f t="shared" si="8"/>
        <v>#DIV/0!</v>
      </c>
    </row>
    <row r="17" spans="2:14" x14ac:dyDescent="0.25">
      <c r="B17" s="40"/>
      <c r="C17" s="55"/>
      <c r="D17" s="55"/>
      <c r="E17" s="21">
        <f t="shared" si="6"/>
        <v>0</v>
      </c>
      <c r="F17" s="29" t="e">
        <f t="shared" si="0"/>
        <v>#DIV/0!</v>
      </c>
      <c r="G17" s="29" t="e">
        <f t="shared" si="1"/>
        <v>#DIV/0!</v>
      </c>
      <c r="H17" s="29" t="e">
        <f t="shared" si="2"/>
        <v>#DIV/0!</v>
      </c>
      <c r="I17" s="31" t="e">
        <f t="shared" si="3"/>
        <v>#DIV/0!</v>
      </c>
      <c r="J17" s="11">
        <f t="shared" si="7"/>
        <v>0</v>
      </c>
      <c r="K17" s="11">
        <f t="shared" si="7"/>
        <v>0</v>
      </c>
      <c r="L17" s="28" t="e">
        <f t="shared" si="4"/>
        <v>#DIV/0!</v>
      </c>
      <c r="M17" s="28" t="e">
        <f t="shared" si="5"/>
        <v>#DIV/0!</v>
      </c>
      <c r="N17" s="28" t="e">
        <f t="shared" si="8"/>
        <v>#DIV/0!</v>
      </c>
    </row>
    <row r="18" spans="2:14" x14ac:dyDescent="0.25">
      <c r="B18" s="40"/>
      <c r="C18" s="55"/>
      <c r="D18" s="55"/>
      <c r="E18" s="21">
        <f t="shared" si="6"/>
        <v>0</v>
      </c>
      <c r="F18" s="29" t="e">
        <f t="shared" si="0"/>
        <v>#DIV/0!</v>
      </c>
      <c r="G18" s="29" t="e">
        <f t="shared" si="1"/>
        <v>#DIV/0!</v>
      </c>
      <c r="H18" s="29" t="e">
        <f t="shared" si="2"/>
        <v>#DIV/0!</v>
      </c>
      <c r="I18" s="31" t="e">
        <f t="shared" si="3"/>
        <v>#DIV/0!</v>
      </c>
      <c r="J18" s="11">
        <f t="shared" si="7"/>
        <v>0</v>
      </c>
      <c r="K18" s="11">
        <f t="shared" si="7"/>
        <v>0</v>
      </c>
      <c r="L18" s="28" t="e">
        <f t="shared" si="4"/>
        <v>#DIV/0!</v>
      </c>
      <c r="M18" s="28" t="e">
        <f t="shared" si="5"/>
        <v>#DIV/0!</v>
      </c>
      <c r="N18" s="28" t="e">
        <f t="shared" si="8"/>
        <v>#DIV/0!</v>
      </c>
    </row>
    <row r="19" spans="2:14" x14ac:dyDescent="0.25">
      <c r="B19" s="20" t="s">
        <v>27</v>
      </c>
      <c r="C19" s="22">
        <f>SUM(C10:C18)</f>
        <v>0</v>
      </c>
      <c r="D19" s="22">
        <f>SUM(D10:D18)</f>
        <v>0</v>
      </c>
      <c r="E19" s="23">
        <f t="shared" si="6"/>
        <v>0</v>
      </c>
      <c r="F19" s="30" t="e">
        <f t="shared" si="0"/>
        <v>#DIV/0!</v>
      </c>
      <c r="G19" s="30" t="e">
        <f t="shared" si="1"/>
        <v>#DIV/0!</v>
      </c>
      <c r="H19" s="30" t="e">
        <f t="shared" si="2"/>
        <v>#DIV/0!</v>
      </c>
      <c r="I19" s="30" t="e">
        <f t="shared" si="3"/>
        <v>#DIV/0!</v>
      </c>
      <c r="J19" s="22"/>
      <c r="K19" s="22"/>
      <c r="L19" s="30"/>
      <c r="M19" s="35" t="s">
        <v>42</v>
      </c>
      <c r="N19" s="36" t="e">
        <f>MAX(N10:N18)</f>
        <v>#DIV/0!</v>
      </c>
    </row>
    <row r="21" spans="2:14" x14ac:dyDescent="0.25">
      <c r="B21" s="81" t="s">
        <v>29</v>
      </c>
      <c r="C21" s="82" t="s">
        <v>591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4"/>
    </row>
    <row r="22" spans="2:14" ht="15" customHeight="1" x14ac:dyDescent="0.25">
      <c r="B22" s="81"/>
      <c r="C22" s="85" t="s">
        <v>32</v>
      </c>
      <c r="D22" s="85"/>
      <c r="E22" s="82"/>
      <c r="F22" s="86" t="s">
        <v>36</v>
      </c>
      <c r="G22" s="88" t="s">
        <v>37</v>
      </c>
      <c r="H22" s="88" t="s">
        <v>35</v>
      </c>
      <c r="I22" s="90" t="s">
        <v>33</v>
      </c>
      <c r="J22" s="83" t="s">
        <v>38</v>
      </c>
      <c r="K22" s="84"/>
      <c r="L22" s="86" t="s">
        <v>39</v>
      </c>
      <c r="M22" s="88" t="s">
        <v>40</v>
      </c>
      <c r="N22" s="92" t="s">
        <v>41</v>
      </c>
    </row>
    <row r="23" spans="2:14" ht="15" customHeight="1" x14ac:dyDescent="0.25">
      <c r="B23" s="81"/>
      <c r="C23" s="27" t="s">
        <v>30</v>
      </c>
      <c r="D23" s="26" t="s">
        <v>31</v>
      </c>
      <c r="E23" s="32" t="s">
        <v>27</v>
      </c>
      <c r="F23" s="87" t="s">
        <v>36</v>
      </c>
      <c r="G23" s="89" t="s">
        <v>37</v>
      </c>
      <c r="H23" s="89" t="s">
        <v>37</v>
      </c>
      <c r="I23" s="91" t="s">
        <v>33</v>
      </c>
      <c r="J23" s="33" t="s">
        <v>30</v>
      </c>
      <c r="K23" s="26" t="s">
        <v>31</v>
      </c>
      <c r="L23" s="87" t="s">
        <v>36</v>
      </c>
      <c r="M23" s="89" t="s">
        <v>37</v>
      </c>
      <c r="N23" s="93" t="s">
        <v>37</v>
      </c>
    </row>
    <row r="24" spans="2:14" x14ac:dyDescent="0.25">
      <c r="B24" s="20"/>
      <c r="C24" s="54"/>
      <c r="D24" s="54"/>
      <c r="E24" s="25">
        <f>SUM(C24:D24)</f>
        <v>0</v>
      </c>
      <c r="F24" s="28" t="e">
        <f t="shared" ref="F24:F33" si="9">C24/$C$33</f>
        <v>#DIV/0!</v>
      </c>
      <c r="G24" s="28" t="e">
        <f t="shared" ref="G24:G33" si="10">D24/$D$33</f>
        <v>#DIV/0!</v>
      </c>
      <c r="H24" s="28" t="e">
        <f t="shared" ref="H24:H33" si="11">E24/$E$33</f>
        <v>#DIV/0!</v>
      </c>
      <c r="I24" s="34" t="e">
        <f t="shared" ref="I24:I33" si="12">D24/E24</f>
        <v>#DIV/0!</v>
      </c>
      <c r="J24" s="24">
        <f>C24</f>
        <v>0</v>
      </c>
      <c r="K24" s="24">
        <f>D24</f>
        <v>0</v>
      </c>
      <c r="L24" s="28" t="e">
        <f t="shared" ref="L24:L32" si="13">J24/$C$33</f>
        <v>#DIV/0!</v>
      </c>
      <c r="M24" s="28" t="e">
        <f t="shared" ref="M24:M32" si="14">K24/$D$33</f>
        <v>#DIV/0!</v>
      </c>
      <c r="N24" s="28" t="e">
        <f>ABS(L24-M24)</f>
        <v>#DIV/0!</v>
      </c>
    </row>
    <row r="25" spans="2:14" x14ac:dyDescent="0.25">
      <c r="B25" s="20"/>
      <c r="C25" s="55"/>
      <c r="D25" s="55"/>
      <c r="E25" s="21">
        <f t="shared" ref="E25:E33" si="15">SUM(C25:D25)</f>
        <v>0</v>
      </c>
      <c r="F25" s="29" t="e">
        <f t="shared" si="9"/>
        <v>#DIV/0!</v>
      </c>
      <c r="G25" s="29" t="e">
        <f t="shared" si="10"/>
        <v>#DIV/0!</v>
      </c>
      <c r="H25" s="29" t="e">
        <f t="shared" si="11"/>
        <v>#DIV/0!</v>
      </c>
      <c r="I25" s="31" t="e">
        <f t="shared" si="12"/>
        <v>#DIV/0!</v>
      </c>
      <c r="J25" s="11">
        <f t="shared" ref="J25:J32" si="16">J24+C25</f>
        <v>0</v>
      </c>
      <c r="K25" s="11">
        <f t="shared" ref="K25:K32" si="17">K24+D25</f>
        <v>0</v>
      </c>
      <c r="L25" s="28" t="e">
        <f t="shared" si="13"/>
        <v>#DIV/0!</v>
      </c>
      <c r="M25" s="28" t="e">
        <f t="shared" si="14"/>
        <v>#DIV/0!</v>
      </c>
      <c r="N25" s="28" t="e">
        <f t="shared" ref="N25:N32" si="18">ABS(L25-M25)</f>
        <v>#DIV/0!</v>
      </c>
    </row>
    <row r="26" spans="2:14" x14ac:dyDescent="0.25">
      <c r="B26" s="20"/>
      <c r="C26" s="55"/>
      <c r="D26" s="55"/>
      <c r="E26" s="21">
        <f t="shared" si="15"/>
        <v>0</v>
      </c>
      <c r="F26" s="29" t="e">
        <f t="shared" si="9"/>
        <v>#DIV/0!</v>
      </c>
      <c r="G26" s="29" t="e">
        <f t="shared" si="10"/>
        <v>#DIV/0!</v>
      </c>
      <c r="H26" s="29" t="e">
        <f t="shared" si="11"/>
        <v>#DIV/0!</v>
      </c>
      <c r="I26" s="31" t="e">
        <f t="shared" si="12"/>
        <v>#DIV/0!</v>
      </c>
      <c r="J26" s="11">
        <f t="shared" si="16"/>
        <v>0</v>
      </c>
      <c r="K26" s="11">
        <f t="shared" si="17"/>
        <v>0</v>
      </c>
      <c r="L26" s="28" t="e">
        <f t="shared" si="13"/>
        <v>#DIV/0!</v>
      </c>
      <c r="M26" s="28" t="e">
        <f t="shared" si="14"/>
        <v>#DIV/0!</v>
      </c>
      <c r="N26" s="28" t="e">
        <f t="shared" si="18"/>
        <v>#DIV/0!</v>
      </c>
    </row>
    <row r="27" spans="2:14" x14ac:dyDescent="0.25">
      <c r="B27" s="20"/>
      <c r="C27" s="55"/>
      <c r="D27" s="55"/>
      <c r="E27" s="21">
        <f t="shared" si="15"/>
        <v>0</v>
      </c>
      <c r="F27" s="29" t="e">
        <f t="shared" si="9"/>
        <v>#DIV/0!</v>
      </c>
      <c r="G27" s="29" t="e">
        <f t="shared" si="10"/>
        <v>#DIV/0!</v>
      </c>
      <c r="H27" s="29" t="e">
        <f t="shared" si="11"/>
        <v>#DIV/0!</v>
      </c>
      <c r="I27" s="31" t="e">
        <f t="shared" si="12"/>
        <v>#DIV/0!</v>
      </c>
      <c r="J27" s="11">
        <f t="shared" si="16"/>
        <v>0</v>
      </c>
      <c r="K27" s="11">
        <f t="shared" si="17"/>
        <v>0</v>
      </c>
      <c r="L27" s="28" t="e">
        <f t="shared" si="13"/>
        <v>#DIV/0!</v>
      </c>
      <c r="M27" s="28" t="e">
        <f t="shared" si="14"/>
        <v>#DIV/0!</v>
      </c>
      <c r="N27" s="28" t="e">
        <f t="shared" si="18"/>
        <v>#DIV/0!</v>
      </c>
    </row>
    <row r="28" spans="2:14" x14ac:dyDescent="0.25">
      <c r="B28" s="20"/>
      <c r="C28" s="55"/>
      <c r="D28" s="55"/>
      <c r="E28" s="21">
        <f t="shared" si="15"/>
        <v>0</v>
      </c>
      <c r="F28" s="29" t="e">
        <f t="shared" si="9"/>
        <v>#DIV/0!</v>
      </c>
      <c r="G28" s="29" t="e">
        <f t="shared" si="10"/>
        <v>#DIV/0!</v>
      </c>
      <c r="H28" s="29" t="e">
        <f t="shared" si="11"/>
        <v>#DIV/0!</v>
      </c>
      <c r="I28" s="31" t="e">
        <f t="shared" si="12"/>
        <v>#DIV/0!</v>
      </c>
      <c r="J28" s="11">
        <f t="shared" si="16"/>
        <v>0</v>
      </c>
      <c r="K28" s="11">
        <f t="shared" si="17"/>
        <v>0</v>
      </c>
      <c r="L28" s="28" t="e">
        <f t="shared" si="13"/>
        <v>#DIV/0!</v>
      </c>
      <c r="M28" s="28" t="e">
        <f t="shared" si="14"/>
        <v>#DIV/0!</v>
      </c>
      <c r="N28" s="28" t="e">
        <f t="shared" si="18"/>
        <v>#DIV/0!</v>
      </c>
    </row>
    <row r="29" spans="2:14" x14ac:dyDescent="0.25">
      <c r="B29" s="20"/>
      <c r="C29" s="55"/>
      <c r="D29" s="55"/>
      <c r="E29" s="21">
        <f t="shared" si="15"/>
        <v>0</v>
      </c>
      <c r="F29" s="29" t="e">
        <f t="shared" si="9"/>
        <v>#DIV/0!</v>
      </c>
      <c r="G29" s="29" t="e">
        <f t="shared" si="10"/>
        <v>#DIV/0!</v>
      </c>
      <c r="H29" s="29" t="e">
        <f t="shared" si="11"/>
        <v>#DIV/0!</v>
      </c>
      <c r="I29" s="31" t="e">
        <f t="shared" si="12"/>
        <v>#DIV/0!</v>
      </c>
      <c r="J29" s="11">
        <f t="shared" si="16"/>
        <v>0</v>
      </c>
      <c r="K29" s="11">
        <f t="shared" si="17"/>
        <v>0</v>
      </c>
      <c r="L29" s="28" t="e">
        <f t="shared" si="13"/>
        <v>#DIV/0!</v>
      </c>
      <c r="M29" s="28" t="e">
        <f t="shared" si="14"/>
        <v>#DIV/0!</v>
      </c>
      <c r="N29" s="28" t="e">
        <f t="shared" si="18"/>
        <v>#DIV/0!</v>
      </c>
    </row>
    <row r="30" spans="2:14" x14ac:dyDescent="0.25">
      <c r="B30" s="20"/>
      <c r="C30" s="55"/>
      <c r="D30" s="55"/>
      <c r="E30" s="21">
        <f t="shared" si="15"/>
        <v>0</v>
      </c>
      <c r="F30" s="29" t="e">
        <f t="shared" si="9"/>
        <v>#DIV/0!</v>
      </c>
      <c r="G30" s="29" t="e">
        <f t="shared" si="10"/>
        <v>#DIV/0!</v>
      </c>
      <c r="H30" s="29" t="e">
        <f t="shared" si="11"/>
        <v>#DIV/0!</v>
      </c>
      <c r="I30" s="31" t="e">
        <f t="shared" si="12"/>
        <v>#DIV/0!</v>
      </c>
      <c r="J30" s="11">
        <f t="shared" si="16"/>
        <v>0</v>
      </c>
      <c r="K30" s="11">
        <f t="shared" si="17"/>
        <v>0</v>
      </c>
      <c r="L30" s="28" t="e">
        <f t="shared" si="13"/>
        <v>#DIV/0!</v>
      </c>
      <c r="M30" s="28" t="e">
        <f t="shared" si="14"/>
        <v>#DIV/0!</v>
      </c>
      <c r="N30" s="28" t="e">
        <f t="shared" si="18"/>
        <v>#DIV/0!</v>
      </c>
    </row>
    <row r="31" spans="2:14" x14ac:dyDescent="0.25">
      <c r="B31" s="40"/>
      <c r="C31" s="55"/>
      <c r="D31" s="55"/>
      <c r="E31" s="21">
        <f t="shared" si="15"/>
        <v>0</v>
      </c>
      <c r="F31" s="29" t="e">
        <f t="shared" si="9"/>
        <v>#DIV/0!</v>
      </c>
      <c r="G31" s="29" t="e">
        <f t="shared" si="10"/>
        <v>#DIV/0!</v>
      </c>
      <c r="H31" s="29" t="e">
        <f t="shared" si="11"/>
        <v>#DIV/0!</v>
      </c>
      <c r="I31" s="31" t="e">
        <f t="shared" si="12"/>
        <v>#DIV/0!</v>
      </c>
      <c r="J31" s="11">
        <f t="shared" si="16"/>
        <v>0</v>
      </c>
      <c r="K31" s="11">
        <f t="shared" si="17"/>
        <v>0</v>
      </c>
      <c r="L31" s="28" t="e">
        <f t="shared" si="13"/>
        <v>#DIV/0!</v>
      </c>
      <c r="M31" s="28" t="e">
        <f t="shared" si="14"/>
        <v>#DIV/0!</v>
      </c>
      <c r="N31" s="28" t="e">
        <f t="shared" si="18"/>
        <v>#DIV/0!</v>
      </c>
    </row>
    <row r="32" spans="2:14" x14ac:dyDescent="0.25">
      <c r="B32" s="40"/>
      <c r="C32" s="55"/>
      <c r="D32" s="55"/>
      <c r="E32" s="21">
        <f t="shared" si="15"/>
        <v>0</v>
      </c>
      <c r="F32" s="29" t="e">
        <f t="shared" si="9"/>
        <v>#DIV/0!</v>
      </c>
      <c r="G32" s="29" t="e">
        <f t="shared" si="10"/>
        <v>#DIV/0!</v>
      </c>
      <c r="H32" s="29" t="e">
        <f t="shared" si="11"/>
        <v>#DIV/0!</v>
      </c>
      <c r="I32" s="31" t="e">
        <f t="shared" si="12"/>
        <v>#DIV/0!</v>
      </c>
      <c r="J32" s="11">
        <f t="shared" si="16"/>
        <v>0</v>
      </c>
      <c r="K32" s="11">
        <f t="shared" si="17"/>
        <v>0</v>
      </c>
      <c r="L32" s="28" t="e">
        <f t="shared" si="13"/>
        <v>#DIV/0!</v>
      </c>
      <c r="M32" s="28" t="e">
        <f t="shared" si="14"/>
        <v>#DIV/0!</v>
      </c>
      <c r="N32" s="28" t="e">
        <f t="shared" si="18"/>
        <v>#DIV/0!</v>
      </c>
    </row>
    <row r="33" spans="2:14" x14ac:dyDescent="0.25">
      <c r="B33" s="20" t="s">
        <v>27</v>
      </c>
      <c r="C33" s="22">
        <f>SUM(C24:C32)</f>
        <v>0</v>
      </c>
      <c r="D33" s="22">
        <f>SUM(D24:D32)</f>
        <v>0</v>
      </c>
      <c r="E33" s="23">
        <f t="shared" si="15"/>
        <v>0</v>
      </c>
      <c r="F33" s="30" t="e">
        <f t="shared" si="9"/>
        <v>#DIV/0!</v>
      </c>
      <c r="G33" s="30" t="e">
        <f t="shared" si="10"/>
        <v>#DIV/0!</v>
      </c>
      <c r="H33" s="30" t="e">
        <f t="shared" si="11"/>
        <v>#DIV/0!</v>
      </c>
      <c r="I33" s="30" t="e">
        <f t="shared" si="12"/>
        <v>#DIV/0!</v>
      </c>
      <c r="J33" s="22"/>
      <c r="K33" s="22"/>
      <c r="L33" s="30"/>
      <c r="M33" s="35" t="s">
        <v>42</v>
      </c>
      <c r="N33" s="36" t="e">
        <f>MAX(N24:N32)</f>
        <v>#DIV/0!</v>
      </c>
    </row>
  </sheetData>
  <mergeCells count="23">
    <mergeCell ref="C2:N4"/>
    <mergeCell ref="B7:B9"/>
    <mergeCell ref="C8:E8"/>
    <mergeCell ref="F8:F9"/>
    <mergeCell ref="G8:G9"/>
    <mergeCell ref="I8:I9"/>
    <mergeCell ref="J8:K8"/>
    <mergeCell ref="L8:L9"/>
    <mergeCell ref="M8:M9"/>
    <mergeCell ref="N8:N9"/>
    <mergeCell ref="C7:N7"/>
    <mergeCell ref="H8:H9"/>
    <mergeCell ref="B21:B23"/>
    <mergeCell ref="C21:N21"/>
    <mergeCell ref="C22:E22"/>
    <mergeCell ref="F22:F23"/>
    <mergeCell ref="G22:G23"/>
    <mergeCell ref="H22:H23"/>
    <mergeCell ref="I22:I23"/>
    <mergeCell ref="J22:K22"/>
    <mergeCell ref="L22:L23"/>
    <mergeCell ref="M22:M23"/>
    <mergeCell ref="N22:N23"/>
  </mergeCells>
  <conditionalFormatting sqref="I10:I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I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1801-16A2-4D5F-8597-9A2D90714D48}">
  <dimension ref="A1:I31"/>
  <sheetViews>
    <sheetView showGridLines="0" workbookViewId="0">
      <selection activeCell="J10" sqref="J10"/>
    </sheetView>
  </sheetViews>
  <sheetFormatPr defaultRowHeight="15" x14ac:dyDescent="0.25"/>
  <cols>
    <col min="1" max="1" width="3.42578125" customWidth="1"/>
    <col min="2" max="2" width="27" bestFit="1" customWidth="1"/>
    <col min="3" max="3" width="24.140625" customWidth="1"/>
    <col min="4" max="4" width="9.42578125" bestFit="1" customWidth="1"/>
    <col min="5" max="5" width="57.28515625" bestFit="1" customWidth="1"/>
    <col min="6" max="7" width="13.85546875" bestFit="1" customWidth="1"/>
    <col min="8" max="8" width="9.140625" customWidth="1"/>
    <col min="9" max="9" width="3.28515625" customWidth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ht="15" customHeight="1" x14ac:dyDescent="0.25">
      <c r="A2" s="9"/>
      <c r="B2" s="9"/>
      <c r="C2" s="79" t="s">
        <v>78</v>
      </c>
      <c r="D2" s="79"/>
      <c r="E2" s="79"/>
      <c r="F2" s="10"/>
      <c r="G2" s="9"/>
      <c r="H2" s="9"/>
      <c r="I2" s="9"/>
    </row>
    <row r="3" spans="1:9" ht="15" customHeight="1" x14ac:dyDescent="0.25">
      <c r="A3" s="9"/>
      <c r="B3" s="9"/>
      <c r="C3" s="79"/>
      <c r="D3" s="79"/>
      <c r="E3" s="79"/>
      <c r="F3" s="10"/>
      <c r="G3" s="9"/>
      <c r="H3" s="9"/>
      <c r="I3" s="9"/>
    </row>
    <row r="4" spans="1:9" ht="15" customHeight="1" x14ac:dyDescent="0.25">
      <c r="A4" s="9"/>
      <c r="B4" s="9"/>
      <c r="C4" s="79"/>
      <c r="D4" s="79"/>
      <c r="E4" s="79"/>
      <c r="F4" s="10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7" spans="1:9" ht="30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79</v>
      </c>
      <c r="G7" s="3" t="s">
        <v>80</v>
      </c>
      <c r="H7" s="58" t="s">
        <v>81</v>
      </c>
    </row>
    <row r="8" spans="1:9" ht="15" customHeight="1" x14ac:dyDescent="0.25">
      <c r="B8" s="100" t="s">
        <v>5</v>
      </c>
      <c r="C8" s="101" t="s">
        <v>51</v>
      </c>
      <c r="D8" s="43">
        <v>2</v>
      </c>
      <c r="E8" s="5" t="s">
        <v>65</v>
      </c>
      <c r="F8" s="46">
        <v>0.72611522080251067</v>
      </c>
      <c r="G8" s="56"/>
      <c r="H8" s="46">
        <f>ABS(F8-G8)</f>
        <v>0.72611522080251067</v>
      </c>
    </row>
    <row r="9" spans="1:9" x14ac:dyDescent="0.25">
      <c r="B9" s="95"/>
      <c r="C9" s="98"/>
      <c r="D9" s="43">
        <v>99</v>
      </c>
      <c r="E9" s="5" t="s">
        <v>66</v>
      </c>
      <c r="F9" s="46">
        <v>5.3351266532167672E-2</v>
      </c>
      <c r="G9" s="56"/>
      <c r="H9" s="46">
        <f t="shared" ref="H9:H31" si="0">ABS(F9-G9)</f>
        <v>5.3351266532167672E-2</v>
      </c>
    </row>
    <row r="10" spans="1:9" x14ac:dyDescent="0.25">
      <c r="B10" s="95"/>
      <c r="C10" s="98"/>
      <c r="D10" s="43">
        <v>5</v>
      </c>
      <c r="E10" s="5" t="s">
        <v>67</v>
      </c>
      <c r="F10" s="46">
        <v>0.17906299036090562</v>
      </c>
      <c r="G10" s="56"/>
      <c r="H10" s="46">
        <f t="shared" si="0"/>
        <v>0.17906299036090562</v>
      </c>
    </row>
    <row r="11" spans="1:9" x14ac:dyDescent="0.25">
      <c r="B11" s="95"/>
      <c r="C11" s="98"/>
      <c r="D11" s="43">
        <v>6</v>
      </c>
      <c r="E11" s="5" t="s">
        <v>68</v>
      </c>
      <c r="F11" s="46">
        <v>4.1470522304416051E-2</v>
      </c>
      <c r="G11" s="56"/>
      <c r="H11" s="46">
        <f t="shared" si="0"/>
        <v>4.1470522304416051E-2</v>
      </c>
    </row>
    <row r="12" spans="1:9" x14ac:dyDescent="0.25">
      <c r="B12" s="100" t="s">
        <v>6</v>
      </c>
      <c r="C12" s="101" t="s">
        <v>52</v>
      </c>
      <c r="D12" s="45">
        <v>2</v>
      </c>
      <c r="E12" s="6" t="s">
        <v>65</v>
      </c>
      <c r="F12" s="48">
        <v>0.69486662183366954</v>
      </c>
      <c r="G12" s="56"/>
      <c r="H12" s="46">
        <f t="shared" si="0"/>
        <v>0.69486662183366954</v>
      </c>
    </row>
    <row r="13" spans="1:9" x14ac:dyDescent="0.25">
      <c r="B13" s="95"/>
      <c r="C13" s="98"/>
      <c r="D13" s="45">
        <v>99</v>
      </c>
      <c r="E13" s="6" t="s">
        <v>66</v>
      </c>
      <c r="F13" s="48">
        <v>0.17171037883882537</v>
      </c>
      <c r="G13" s="56"/>
      <c r="H13" s="46">
        <f t="shared" si="0"/>
        <v>0.17171037883882537</v>
      </c>
    </row>
    <row r="14" spans="1:9" x14ac:dyDescent="0.25">
      <c r="B14" s="95"/>
      <c r="C14" s="98"/>
      <c r="D14" s="45">
        <v>5</v>
      </c>
      <c r="E14" s="6" t="s">
        <v>67</v>
      </c>
      <c r="F14" s="48">
        <v>0.10226406635283569</v>
      </c>
      <c r="G14" s="56"/>
      <c r="H14" s="46">
        <f t="shared" si="0"/>
        <v>0.10226406635283569</v>
      </c>
    </row>
    <row r="15" spans="1:9" x14ac:dyDescent="0.25">
      <c r="B15" s="95"/>
      <c r="C15" s="98"/>
      <c r="D15" s="45">
        <v>6</v>
      </c>
      <c r="E15" s="6" t="s">
        <v>68</v>
      </c>
      <c r="F15" s="48">
        <v>3.1158932974669356E-2</v>
      </c>
      <c r="G15" s="56"/>
      <c r="H15" s="46">
        <f t="shared" si="0"/>
        <v>3.1158932974669356E-2</v>
      </c>
    </row>
    <row r="16" spans="1:9" x14ac:dyDescent="0.25">
      <c r="B16" s="94" t="s">
        <v>7</v>
      </c>
      <c r="C16" s="97" t="s">
        <v>17</v>
      </c>
      <c r="D16" s="5">
        <v>1</v>
      </c>
      <c r="E16" s="5" t="s">
        <v>62</v>
      </c>
      <c r="F16" s="42">
        <v>0.13857879399237838</v>
      </c>
      <c r="G16" s="57"/>
      <c r="H16" s="46">
        <f t="shared" si="0"/>
        <v>0.13857879399237838</v>
      </c>
    </row>
    <row r="17" spans="2:8" x14ac:dyDescent="0.25">
      <c r="B17" s="95"/>
      <c r="C17" s="98"/>
      <c r="D17" s="5">
        <v>2</v>
      </c>
      <c r="E17" s="5" t="s">
        <v>63</v>
      </c>
      <c r="F17" s="42">
        <v>0.13665097511768662</v>
      </c>
      <c r="G17" s="57"/>
      <c r="H17" s="46">
        <f t="shared" si="0"/>
        <v>0.13665097511768662</v>
      </c>
    </row>
    <row r="18" spans="2:8" x14ac:dyDescent="0.25">
      <c r="B18" s="96"/>
      <c r="C18" s="99"/>
      <c r="D18" s="5">
        <v>99</v>
      </c>
      <c r="E18" s="5" t="s">
        <v>64</v>
      </c>
      <c r="F18" s="42">
        <v>0.72477023088993497</v>
      </c>
      <c r="G18" s="57"/>
      <c r="H18" s="46">
        <f t="shared" si="0"/>
        <v>0.72477023088993497</v>
      </c>
    </row>
    <row r="19" spans="2:8" x14ac:dyDescent="0.25">
      <c r="B19" s="94" t="s">
        <v>8</v>
      </c>
      <c r="C19" s="97" t="s">
        <v>18</v>
      </c>
      <c r="D19" s="6">
        <v>99</v>
      </c>
      <c r="E19" s="6" t="s">
        <v>59</v>
      </c>
      <c r="F19" s="41">
        <v>0.54857655234252412</v>
      </c>
      <c r="G19" s="57"/>
      <c r="H19" s="46">
        <f t="shared" si="0"/>
        <v>0.54857655234252412</v>
      </c>
    </row>
    <row r="20" spans="2:8" x14ac:dyDescent="0.25">
      <c r="B20" s="95"/>
      <c r="C20" s="98"/>
      <c r="D20" s="6">
        <v>4</v>
      </c>
      <c r="E20" s="6" t="s">
        <v>60</v>
      </c>
      <c r="F20" s="41">
        <v>0.38740192781887467</v>
      </c>
      <c r="G20" s="57"/>
      <c r="H20" s="46">
        <f t="shared" si="0"/>
        <v>0.38740192781887467</v>
      </c>
    </row>
    <row r="21" spans="2:8" ht="15" customHeight="1" x14ac:dyDescent="0.25">
      <c r="B21" s="96"/>
      <c r="C21" s="99"/>
      <c r="D21" s="6">
        <v>5</v>
      </c>
      <c r="E21" s="6" t="s">
        <v>61</v>
      </c>
      <c r="F21" s="41">
        <v>6.4021519838601215E-2</v>
      </c>
      <c r="G21" s="57"/>
      <c r="H21" s="46">
        <f t="shared" si="0"/>
        <v>6.4021519838601215E-2</v>
      </c>
    </row>
    <row r="22" spans="2:8" x14ac:dyDescent="0.25">
      <c r="B22" s="100" t="s">
        <v>10</v>
      </c>
      <c r="C22" s="101" t="s">
        <v>20</v>
      </c>
      <c r="D22" s="5">
        <v>1</v>
      </c>
      <c r="E22" s="5" t="s">
        <v>53</v>
      </c>
      <c r="F22" s="42">
        <v>4.0484196368527237E-2</v>
      </c>
      <c r="G22" s="57"/>
      <c r="H22" s="46">
        <f t="shared" si="0"/>
        <v>4.0484196368527237E-2</v>
      </c>
    </row>
    <row r="23" spans="2:8" x14ac:dyDescent="0.25">
      <c r="B23" s="95"/>
      <c r="C23" s="98"/>
      <c r="D23" s="5">
        <v>2</v>
      </c>
      <c r="E23" s="5" t="s">
        <v>54</v>
      </c>
      <c r="F23" s="42">
        <v>1.6543375924680564E-2</v>
      </c>
      <c r="G23" s="57"/>
      <c r="H23" s="46">
        <f t="shared" si="0"/>
        <v>1.6543375924680564E-2</v>
      </c>
    </row>
    <row r="24" spans="2:8" x14ac:dyDescent="0.25">
      <c r="B24" s="95"/>
      <c r="C24" s="98"/>
      <c r="D24" s="5">
        <v>3</v>
      </c>
      <c r="E24" s="5" t="s">
        <v>55</v>
      </c>
      <c r="F24" s="42">
        <v>0.25191661062542031</v>
      </c>
      <c r="G24" s="57"/>
      <c r="H24" s="46">
        <f t="shared" si="0"/>
        <v>0.25191661062542031</v>
      </c>
    </row>
    <row r="25" spans="2:8" ht="15" customHeight="1" x14ac:dyDescent="0.25">
      <c r="B25" s="95"/>
      <c r="C25" s="102"/>
      <c r="D25" s="5">
        <v>99</v>
      </c>
      <c r="E25" s="49" t="s">
        <v>56</v>
      </c>
      <c r="F25" s="42">
        <v>0.69105581708137187</v>
      </c>
      <c r="G25" s="57"/>
      <c r="H25" s="46">
        <f t="shared" si="0"/>
        <v>0.69105581708137187</v>
      </c>
    </row>
    <row r="26" spans="2:8" x14ac:dyDescent="0.25">
      <c r="B26" s="103" t="s">
        <v>9</v>
      </c>
      <c r="C26" s="105" t="s">
        <v>19</v>
      </c>
      <c r="D26" s="6">
        <v>99</v>
      </c>
      <c r="E26" s="6" t="s">
        <v>58</v>
      </c>
      <c r="F26" s="41">
        <v>0.90302622730329518</v>
      </c>
      <c r="G26" s="57"/>
      <c r="H26" s="46">
        <f t="shared" si="0"/>
        <v>0.90302622730329518</v>
      </c>
    </row>
    <row r="27" spans="2:8" ht="15" customHeight="1" x14ac:dyDescent="0.25">
      <c r="B27" s="104"/>
      <c r="C27" s="105"/>
      <c r="D27" s="6">
        <v>4</v>
      </c>
      <c r="E27" s="6" t="s">
        <v>57</v>
      </c>
      <c r="F27" s="41">
        <v>9.6973772696704777E-2</v>
      </c>
      <c r="G27" s="57"/>
      <c r="H27" s="46">
        <f t="shared" si="0"/>
        <v>9.6973772696704777E-2</v>
      </c>
    </row>
    <row r="28" spans="2:8" x14ac:dyDescent="0.25">
      <c r="B28" s="94" t="s">
        <v>73</v>
      </c>
      <c r="C28" s="97" t="s">
        <v>74</v>
      </c>
      <c r="D28" s="43">
        <v>99</v>
      </c>
      <c r="E28" s="5" t="s">
        <v>76</v>
      </c>
      <c r="F28" s="46">
        <v>0.96054696256444738</v>
      </c>
      <c r="G28" s="56"/>
      <c r="H28" s="46">
        <f t="shared" si="0"/>
        <v>0.96054696256444738</v>
      </c>
    </row>
    <row r="29" spans="2:8" x14ac:dyDescent="0.25">
      <c r="B29" s="96"/>
      <c r="C29" s="99"/>
      <c r="D29" s="43">
        <v>2</v>
      </c>
      <c r="E29" s="5" t="s">
        <v>75</v>
      </c>
      <c r="F29" s="46">
        <v>3.945303743555257E-2</v>
      </c>
      <c r="G29" s="56"/>
      <c r="H29" s="46">
        <f t="shared" si="0"/>
        <v>3.945303743555257E-2</v>
      </c>
    </row>
    <row r="30" spans="2:8" x14ac:dyDescent="0.25">
      <c r="B30" s="94" t="s">
        <v>69</v>
      </c>
      <c r="C30" s="97" t="s">
        <v>72</v>
      </c>
      <c r="D30" s="45">
        <v>99</v>
      </c>
      <c r="E30" s="50" t="s">
        <v>70</v>
      </c>
      <c r="F30" s="48">
        <v>0.85944855413584398</v>
      </c>
      <c r="G30" s="56"/>
      <c r="H30" s="46">
        <f t="shared" si="0"/>
        <v>0.85944855413584398</v>
      </c>
    </row>
    <row r="31" spans="2:8" x14ac:dyDescent="0.25">
      <c r="B31" s="96"/>
      <c r="C31" s="99"/>
      <c r="D31" s="45">
        <v>3</v>
      </c>
      <c r="E31" s="50" t="s">
        <v>71</v>
      </c>
      <c r="F31" s="48">
        <v>0.14055144586415602</v>
      </c>
      <c r="G31" s="56"/>
      <c r="H31" s="46">
        <f t="shared" si="0"/>
        <v>0.14055144586415602</v>
      </c>
    </row>
  </sheetData>
  <mergeCells count="17">
    <mergeCell ref="B28:B29"/>
    <mergeCell ref="C28:C29"/>
    <mergeCell ref="B30:B31"/>
    <mergeCell ref="C30:C31"/>
    <mergeCell ref="B22:B25"/>
    <mergeCell ref="C22:C25"/>
    <mergeCell ref="B26:B27"/>
    <mergeCell ref="C26:C27"/>
    <mergeCell ref="B16:B18"/>
    <mergeCell ref="C16:C18"/>
    <mergeCell ref="B19:B21"/>
    <mergeCell ref="C19:C21"/>
    <mergeCell ref="C2:E4"/>
    <mergeCell ref="B8:B11"/>
    <mergeCell ref="C8:C11"/>
    <mergeCell ref="B12:B15"/>
    <mergeCell ref="C12:C15"/>
  </mergeCells>
  <conditionalFormatting sqref="H8:H31">
    <cfRule type="cellIs" dxfId="4" priority="1" operator="lessThan">
      <formula>-0.1</formula>
    </cfRule>
    <cfRule type="cellIs" dxfId="3" priority="2" operator="greaterThan">
      <formula>0.1</formula>
    </cfRule>
    <cfRule type="cellIs" dxfId="2" priority="3" operator="between">
      <formula>-0.1</formula>
      <formula>-0.05</formula>
    </cfRule>
    <cfRule type="cellIs" dxfId="1" priority="4" operator="between">
      <formula>0.05</formula>
      <formula>0.1</formula>
    </cfRule>
    <cfRule type="cellIs" dxfId="0" priority="5" operator="between">
      <formula>-0.05</formula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5D66-B068-43FC-A251-E84831FB8FAE}">
  <dimension ref="A1:J21"/>
  <sheetViews>
    <sheetView showGridLines="0" workbookViewId="0">
      <selection activeCell="D1" sqref="D1:D1048576"/>
    </sheetView>
  </sheetViews>
  <sheetFormatPr defaultRowHeight="15" x14ac:dyDescent="0.25"/>
  <cols>
    <col min="1" max="1" width="2.7109375" customWidth="1"/>
    <col min="2" max="2" width="19.5703125" bestFit="1" customWidth="1"/>
    <col min="3" max="3" width="14.85546875" bestFit="1" customWidth="1"/>
    <col min="4" max="4" width="2" hidden="1" customWidth="1"/>
    <col min="5" max="5" width="9.42578125" bestFit="1" customWidth="1"/>
    <col min="6" max="6" width="10.85546875" customWidth="1"/>
    <col min="7" max="7" width="24.140625" hidden="1" customWidth="1"/>
    <col min="8" max="8" width="56.85546875" style="59" bestFit="1" customWidth="1"/>
    <col min="9" max="9" width="20.5703125" bestFit="1" customWidth="1"/>
    <col min="10" max="11" width="4.5703125" customWidth="1"/>
  </cols>
  <sheetData>
    <row r="1" spans="1:10" x14ac:dyDescent="0.25">
      <c r="A1" s="9"/>
      <c r="B1" s="9"/>
      <c r="C1" s="9"/>
      <c r="D1" s="9"/>
      <c r="E1" s="9"/>
      <c r="F1" s="9"/>
      <c r="G1" s="9"/>
      <c r="H1" s="67"/>
      <c r="I1" s="9"/>
      <c r="J1" s="9"/>
    </row>
    <row r="2" spans="1:10" x14ac:dyDescent="0.25">
      <c r="A2" s="9"/>
      <c r="B2" s="9"/>
      <c r="C2" s="79" t="s">
        <v>94</v>
      </c>
      <c r="D2" s="79"/>
      <c r="E2" s="79"/>
      <c r="F2" s="79"/>
      <c r="G2" s="79"/>
      <c r="H2" s="79"/>
      <c r="I2" s="79"/>
      <c r="J2" s="9"/>
    </row>
    <row r="3" spans="1:10" x14ac:dyDescent="0.25">
      <c r="A3" s="9"/>
      <c r="B3" s="9"/>
      <c r="C3" s="79"/>
      <c r="D3" s="79"/>
      <c r="E3" s="79"/>
      <c r="F3" s="79"/>
      <c r="G3" s="79"/>
      <c r="H3" s="79"/>
      <c r="I3" s="79"/>
      <c r="J3" s="9"/>
    </row>
    <row r="4" spans="1:10" x14ac:dyDescent="0.25">
      <c r="A4" s="9"/>
      <c r="B4" s="9"/>
      <c r="C4" s="79"/>
      <c r="D4" s="79"/>
      <c r="E4" s="79"/>
      <c r="F4" s="79"/>
      <c r="G4" s="79"/>
      <c r="H4" s="79"/>
      <c r="I4" s="79"/>
      <c r="J4" s="9"/>
    </row>
    <row r="5" spans="1:10" x14ac:dyDescent="0.25">
      <c r="A5" s="9"/>
      <c r="B5" s="9"/>
      <c r="C5" s="9"/>
      <c r="D5" s="9"/>
      <c r="E5" s="9"/>
      <c r="F5" s="9"/>
      <c r="G5" s="9"/>
      <c r="H5" s="67"/>
      <c r="I5" s="9"/>
      <c r="J5" s="9"/>
    </row>
    <row r="7" spans="1:10" x14ac:dyDescent="0.25">
      <c r="B7" s="68" t="s">
        <v>0</v>
      </c>
      <c r="C7" s="68" t="s">
        <v>91</v>
      </c>
      <c r="D7" s="68"/>
      <c r="E7" s="68" t="s">
        <v>2</v>
      </c>
      <c r="F7" s="68" t="s">
        <v>95</v>
      </c>
      <c r="G7" s="68"/>
      <c r="H7" s="69" t="s">
        <v>1</v>
      </c>
      <c r="I7" s="68" t="s">
        <v>92</v>
      </c>
    </row>
    <row r="8" spans="1:10" x14ac:dyDescent="0.25">
      <c r="B8" s="70" t="s">
        <v>82</v>
      </c>
      <c r="C8" s="75"/>
      <c r="D8" s="70"/>
      <c r="E8" s="70">
        <f>IF(C8="",99,
IF(C8&lt;=2500,1,
IF(C8&lt;=4500,2,
IF(C8&lt;=6000,3,
IF(C8&lt;=9000,4,
IF(C8&gt; 9000,5,999))))))</f>
        <v>99</v>
      </c>
      <c r="F8" s="106">
        <f>IF(E8=99,2,
IF(E8=1,IF(E9=99,2,
IF(E9&lt;=1,99,
IF(E9&lt;=3,5,
IF(E9&gt;3,5,5)))),
IF(E8=2,IF(E9=99,2,
IF(E9&lt;=1,99,
IF(E9&lt;=3,5,
IF(E9&gt;3,5,5)))),
IF(E8=3,IF(E9=99,2,
IF(E9&lt;=2,5,
IF(E9&gt;2,5,5))),
IF(E8=4,IF(E9=99,99,
IF(E9&lt;=1,5,
IF(E9&lt;=4,5,
IF(E9&gt;4,6,99)))),
IF(E8=5,IF(E9=99,99,
IF(E9&lt;=1,5,
IF(E9&lt;=3,5,
IF(E9&gt;3,6,99)))),99))))))</f>
        <v>2</v>
      </c>
      <c r="G8" s="106" t="str">
        <f>"Int_Renda_Parcela"&amp;F8</f>
        <v>Int_Renda_Parcela2</v>
      </c>
      <c r="H8" s="106" t="str">
        <f>VLOOKUP(G8,'Pesos e Variáveis'!$E$9:$F$32,2,FALSE)</f>
        <v>Grupo 1</v>
      </c>
      <c r="I8" s="107">
        <f>VLOOKUP(G8,'Pesos e Variáveis'!$E$9:$H$32,3,FALSE)</f>
        <v>-0.63449999999999995</v>
      </c>
    </row>
    <row r="9" spans="1:10" x14ac:dyDescent="0.25">
      <c r="B9" s="70" t="s">
        <v>83</v>
      </c>
      <c r="C9" s="75"/>
      <c r="D9" s="70"/>
      <c r="E9" s="70">
        <f>IF(C9="",99,
IF(C9&lt;=799,1,
IF(C9&lt;=999,2,
IF(C9&lt;=1399,3,
IF(C9&lt;=1599,4,
IF(C9&lt;=2000,5,
IF(C9&gt;2000,6,999)))))))</f>
        <v>99</v>
      </c>
      <c r="F9" s="106"/>
      <c r="G9" s="106"/>
      <c r="H9" s="106"/>
      <c r="I9" s="107"/>
    </row>
    <row r="10" spans="1:10" x14ac:dyDescent="0.25">
      <c r="B10" s="70" t="s">
        <v>84</v>
      </c>
      <c r="C10" s="75"/>
      <c r="D10" s="70"/>
      <c r="E10" s="70">
        <f>IF(C10=0,99,
IF(C10&lt;=3000,1,
IF(C10&lt;=7000,2,
IF(C10&lt;=10000,3,
IF(C10&lt;=17000,4,
IF(C10&lt;=26000,5,
IF(C10&lt;=50000,6,
IF(C10&gt;50000,7,999))))))))</f>
        <v>99</v>
      </c>
      <c r="F10" s="106">
        <f>IF(E10=99,
IF(E11=99,2,
IF(E11&lt;=6,2,
IF(E11&gt;6,2,99))),
IF(E10=1,
IF(E11=99,2,
IF(E11&lt;=6,2,
IF(E11&gt;6,2,99))),
IF(E10=2,
IF(E11=99,2,
IF(E11&lt;=2,2,
IF(E11&gt;2,2,99))),
IF(E10=3,
IF(E11=99,2,
IF(E11&lt;=3,2,
IF(E11&gt;3,99,99))),
IF(E10=4,
IF(E11=99,2,
IF(E11&lt;=1,2,
IF(E11&lt;=3,99,
IF(E11&gt;3,99,99)))),
IF(E10=5,
IF(E11=99,2,
IF(E11&lt;=1,2,
IF(E11&lt;=4,99,
IF(E11&gt;4,5,99)))),
IF(E10=6,
IF(E11=99,2,
IF(E11&lt;=4,99,
IF(E11&lt;=6,5,
IF(E11&gt;6,6,99)))),
IF(E10=7,
IF(E11=99,99,
IF(E11&lt;=1,99,
IF(E11&lt;=6,5,
IF(E11&gt;6,6,99)))),99))))))))</f>
        <v>2</v>
      </c>
      <c r="G10" s="106" t="str">
        <f>"Int_Entrada_PrecoVeic"&amp;F10</f>
        <v>Int_Entrada_PrecoVeic2</v>
      </c>
      <c r="H10" s="106" t="str">
        <f>VLOOKUP(G10,'Pesos e Variáveis'!$E$9:$F$32,2,FALSE)</f>
        <v>Grupo 1</v>
      </c>
      <c r="I10" s="107">
        <f>VLOOKUP(G10,'Pesos e Variáveis'!$E$9:$H$32,3,FALSE)</f>
        <v>-0.59750000000000003</v>
      </c>
    </row>
    <row r="11" spans="1:10" x14ac:dyDescent="0.25">
      <c r="B11" s="70" t="s">
        <v>85</v>
      </c>
      <c r="C11" s="75"/>
      <c r="D11" s="70"/>
      <c r="E11" s="70">
        <f>IF(C11="",99,
IF(C11&lt;19000.1,1,
IF(C11&lt;25000,2,
IF(C11&lt;33000,3,
IF(C11&lt;41000,4,
IF(C11&lt;54000,5,
IF(C11&lt;58000,5,
IF(C11&lt;87000,6,
IF(C11&gt;=87000,7,999)))))))))</f>
        <v>99</v>
      </c>
      <c r="F11" s="106"/>
      <c r="G11" s="106"/>
      <c r="H11" s="106"/>
      <c r="I11" s="107"/>
    </row>
    <row r="12" spans="1:10" x14ac:dyDescent="0.25">
      <c r="B12" s="70" t="s">
        <v>86</v>
      </c>
      <c r="C12" s="75" t="s">
        <v>569</v>
      </c>
      <c r="D12" s="70">
        <f>IF(ISNA(VLOOKUP(C12,Dist_Cidades!$A$7:$B$493,2,FALSE)),"",VLOOKUP(C12,Dist_Cidades!$A$7:$B$493,2,FALSE))</f>
        <v>0</v>
      </c>
      <c r="E12" s="70">
        <f>IF(D12="",99,
IF(D12=0,1,
IF(D12&lt;90,2,
IF(D12&lt;110,2,
IF(D12&gt;=110,99,999)))))</f>
        <v>1</v>
      </c>
      <c r="F12" s="70"/>
      <c r="G12" s="70" t="str">
        <f>"C_Distancia_SJC_Ajuste"&amp;E12</f>
        <v>C_Distancia_SJC_Ajuste1</v>
      </c>
      <c r="H12" s="71" t="str">
        <f>VLOOKUP(G12,'Pesos e Variáveis'!$E$9:$F$32,2,FALSE)</f>
        <v>0 Km (cidades SJC, Caraquatatuba, Ubatuba e Vale do Paraíba)</v>
      </c>
      <c r="I12" s="72">
        <f>VLOOKUP(G12,'Pesos e Variáveis'!$E$9:$H$32,3,FALSE)</f>
        <v>0.79620000000000002</v>
      </c>
    </row>
    <row r="13" spans="1:10" x14ac:dyDescent="0.25">
      <c r="B13" s="70" t="s">
        <v>88</v>
      </c>
      <c r="C13" s="75"/>
      <c r="D13" s="70"/>
      <c r="E13" s="70">
        <f>IF(C13="",99,
IF(C13&lt;18,99,
IF(C13&lt;=25,99,
IF(C13&lt;=30,99,
IF(C13&lt;=35,4,
IF(C13&lt;=40,4,
IF(C13&lt;=45,4,
IF(C13&lt;=55,4,
IF(C13&gt;55,5,999)))))))))</f>
        <v>99</v>
      </c>
      <c r="F13" s="70"/>
      <c r="G13" s="70" t="str">
        <f>"C_Idade_Ajuste"&amp;E13</f>
        <v>C_Idade_Ajuste99</v>
      </c>
      <c r="H13" s="71" t="str">
        <f>VLOOKUP(G13,'Pesos e Variáveis'!$E$9:$F$32,2,FALSE)</f>
        <v>&lt;= 30 anos | Sem Informação</v>
      </c>
      <c r="I13" s="72">
        <f>VLOOKUP(G13,'Pesos e Variáveis'!$E$9:$G$32,3,FALSE)</f>
        <v>0</v>
      </c>
    </row>
    <row r="14" spans="1:10" x14ac:dyDescent="0.25">
      <c r="B14" s="70" t="s">
        <v>87</v>
      </c>
      <c r="C14" s="75"/>
      <c r="D14" s="70"/>
      <c r="E14" s="70">
        <f>IF(C14="Aposentado",2,
IF(C14="Assalariado",3,
IF(C14="Desempregado",3,
IF(C14="Empresário",1,
IF(C14="",99,99)))))</f>
        <v>99</v>
      </c>
      <c r="F14" s="70"/>
      <c r="G14" s="70" t="str">
        <f>"C_tipo_trabalho_Ajuste"&amp;E14</f>
        <v>C_tipo_trabalho_Ajuste99</v>
      </c>
      <c r="H14" s="71" t="str">
        <f>VLOOKUP(G14,'Pesos e Variáveis'!$E$9:$F$32,2,FALSE)</f>
        <v>Sem Informação</v>
      </c>
      <c r="I14" s="72">
        <f>VLOOKUP(G14,'Pesos e Variáveis'!$E$9:$G$32,3,FALSE)</f>
        <v>0</v>
      </c>
    </row>
    <row r="15" spans="1:10" x14ac:dyDescent="0.25">
      <c r="B15" s="70" t="s">
        <v>89</v>
      </c>
      <c r="C15" s="75"/>
      <c r="D15" s="70"/>
      <c r="E15" s="70">
        <f>IF(C15="APPROVED",4,
IF(C15="MINIMUM",4,
IF(C15="FAILED",99,
IF(C15="DENIED",99,
IF(C15="TIME_EXCEED",99,
IF(C15="PENDING",99,
IF(C15="",99,99)))))))</f>
        <v>99</v>
      </c>
      <c r="F15" s="70"/>
      <c r="G15" s="70" t="str">
        <f>"C_status_pre_analise_Ajuste"&amp;E15</f>
        <v>C_status_pre_analise_Ajuste99</v>
      </c>
      <c r="H15" s="71" t="str">
        <f>VLOOKUP(G15,'Pesos e Variáveis'!$E$9:$F$32,2,FALSE)</f>
        <v>FAILED | DENIED | TIME_EXCEED | PENDING | Sem Informação</v>
      </c>
      <c r="I15" s="72">
        <f>VLOOKUP(G15,'Pesos e Variáveis'!$E$9:$G$32,3,FALSE)</f>
        <v>0</v>
      </c>
    </row>
    <row r="16" spans="1:10" x14ac:dyDescent="0.25">
      <c r="B16" s="70" t="s">
        <v>74</v>
      </c>
      <c r="C16" s="75"/>
      <c r="D16" s="70"/>
      <c r="E16" s="70">
        <f>IF(C16="",99,
IF(C16&lt;16000,99,
IF(C16&lt;26000,99,
IF(C16&lt;42000,99,
IF(C16&gt;=42000,2,999)))))</f>
        <v>99</v>
      </c>
      <c r="F16" s="70"/>
      <c r="G16" s="70" t="str">
        <f>"C_preco_troca_Ajuste"&amp;E16</f>
        <v>C_preco_troca_Ajuste99</v>
      </c>
      <c r="H16" s="71" t="str">
        <f>VLOOKUP(G16,'Pesos e Variáveis'!$E$9:$F$32,2,FALSE)</f>
        <v>Abaixo de R$ 41.999 | Sem Informação</v>
      </c>
      <c r="I16" s="72">
        <f>VLOOKUP(G16,'Pesos e Variáveis'!$E$9:$G$32,3,FALSE)</f>
        <v>0</v>
      </c>
    </row>
    <row r="17" spans="2:9" x14ac:dyDescent="0.25">
      <c r="B17" s="70" t="s">
        <v>90</v>
      </c>
      <c r="C17" s="75"/>
      <c r="D17" s="70"/>
      <c r="E17" s="70">
        <f>IF(C17="",99,
IF(C17&lt;=2015,99,
IF(C17&lt;=2019,99,
IF(C17&gt;2019,3,999))))</f>
        <v>99</v>
      </c>
      <c r="F17" s="70"/>
      <c r="G17" s="70" t="str">
        <f>"C_veiculo_ano_Ajuste"&amp;E17</f>
        <v>C_veiculo_ano_Ajuste99</v>
      </c>
      <c r="H17" s="71" t="str">
        <f>VLOOKUP(G17,'Pesos e Variáveis'!$E$9:$F$32,2,FALSE)</f>
        <v>Até 2019 | Sem Informação</v>
      </c>
      <c r="I17" s="72">
        <f>VLOOKUP(G17,'Pesos e Variáveis'!$E$9:$G$32,3,FALSE)</f>
        <v>0</v>
      </c>
    </row>
    <row r="19" spans="2:9" x14ac:dyDescent="0.25">
      <c r="H19" s="71" t="s">
        <v>588</v>
      </c>
      <c r="I19" s="72">
        <f>SUM(-4.7625,I8:I17)</f>
        <v>-5.1983000000000006</v>
      </c>
    </row>
    <row r="20" spans="2:9" x14ac:dyDescent="0.25">
      <c r="H20" s="71" t="s">
        <v>589</v>
      </c>
      <c r="I20" s="72">
        <f>(((I19-(-3.465735903))/ 0.006931472 ))</f>
        <v>-249.95615606612859</v>
      </c>
    </row>
    <row r="21" spans="2:9" x14ac:dyDescent="0.25">
      <c r="H21" s="73" t="s">
        <v>93</v>
      </c>
      <c r="I21" s="74">
        <f>(2+((I20-(-364.823532000129))*(1000-2))/(537.23594396688-(-364.823532000129)))</f>
        <v>129.08434891085278</v>
      </c>
    </row>
  </sheetData>
  <mergeCells count="9">
    <mergeCell ref="C2:I4"/>
    <mergeCell ref="F8:F9"/>
    <mergeCell ref="G8:G9"/>
    <mergeCell ref="H8:H9"/>
    <mergeCell ref="H10:H11"/>
    <mergeCell ref="F10:F11"/>
    <mergeCell ref="G10:G11"/>
    <mergeCell ref="I8:I9"/>
    <mergeCell ref="I10:I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3F3B-E3A3-418E-9465-F32382FA4D41}">
  <dimension ref="A1:Q32"/>
  <sheetViews>
    <sheetView showGridLines="0" topLeftCell="D7" workbookViewId="0">
      <selection activeCell="J9" sqref="J9:J12"/>
    </sheetView>
  </sheetViews>
  <sheetFormatPr defaultRowHeight="15" x14ac:dyDescent="0.25"/>
  <cols>
    <col min="1" max="1" width="3.42578125" customWidth="1"/>
    <col min="2" max="2" width="27" bestFit="1" customWidth="1"/>
    <col min="3" max="3" width="21.42578125" customWidth="1"/>
    <col min="4" max="4" width="9.42578125" bestFit="1" customWidth="1"/>
    <col min="5" max="5" width="24.140625" bestFit="1" customWidth="1"/>
    <col min="6" max="6" width="57.28515625" bestFit="1" customWidth="1"/>
    <col min="7" max="7" width="9.7109375" customWidth="1"/>
    <col min="8" max="8" width="8" bestFit="1" customWidth="1"/>
    <col min="9" max="9" width="7.7109375" customWidth="1"/>
    <col min="10" max="10" width="9.7109375" customWidth="1"/>
    <col min="11" max="11" width="10.28515625" bestFit="1" customWidth="1"/>
    <col min="12" max="12" width="11.140625" customWidth="1"/>
    <col min="13" max="13" width="4.140625" style="39" customWidth="1"/>
  </cols>
  <sheetData>
    <row r="1" spans="1:17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51"/>
    </row>
    <row r="2" spans="1:17" ht="15" customHeight="1" x14ac:dyDescent="0.25">
      <c r="A2" s="9"/>
      <c r="B2" s="9"/>
      <c r="C2" s="79" t="s">
        <v>21</v>
      </c>
      <c r="D2" s="79"/>
      <c r="E2" s="79"/>
      <c r="F2" s="79"/>
      <c r="G2" s="79"/>
      <c r="H2" s="79"/>
      <c r="I2" s="79"/>
      <c r="J2" s="10"/>
      <c r="K2" s="10"/>
      <c r="L2" s="10"/>
      <c r="M2" s="52"/>
    </row>
    <row r="3" spans="1:17" ht="15" customHeight="1" x14ac:dyDescent="0.25">
      <c r="A3" s="9"/>
      <c r="B3" s="9"/>
      <c r="C3" s="79"/>
      <c r="D3" s="79"/>
      <c r="E3" s="79"/>
      <c r="F3" s="79"/>
      <c r="G3" s="79"/>
      <c r="H3" s="79"/>
      <c r="I3" s="79"/>
      <c r="J3" s="10"/>
      <c r="K3" s="10"/>
      <c r="L3" s="10"/>
      <c r="M3" s="52"/>
    </row>
    <row r="4" spans="1:17" ht="15" customHeight="1" x14ac:dyDescent="0.25">
      <c r="A4" s="9"/>
      <c r="B4" s="9"/>
      <c r="C4" s="79"/>
      <c r="D4" s="79"/>
      <c r="E4" s="79"/>
      <c r="F4" s="79"/>
      <c r="G4" s="79"/>
      <c r="H4" s="79"/>
      <c r="I4" s="79"/>
      <c r="J4" s="10"/>
      <c r="K4" s="10"/>
      <c r="L4" s="10"/>
      <c r="M4" s="52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51"/>
    </row>
    <row r="7" spans="1:17" ht="30" x14ac:dyDescent="0.25">
      <c r="B7" s="3" t="s">
        <v>0</v>
      </c>
      <c r="C7" s="3" t="s">
        <v>1</v>
      </c>
      <c r="D7" s="3" t="s">
        <v>2</v>
      </c>
      <c r="E7" s="3"/>
      <c r="F7" s="3" t="s">
        <v>3</v>
      </c>
      <c r="G7" s="3" t="s">
        <v>11</v>
      </c>
      <c r="H7" s="3" t="s">
        <v>16</v>
      </c>
      <c r="I7" s="3" t="s">
        <v>13</v>
      </c>
      <c r="J7" s="3" t="s">
        <v>12</v>
      </c>
      <c r="K7" s="3" t="s">
        <v>34</v>
      </c>
      <c r="L7" s="3" t="s">
        <v>33</v>
      </c>
    </row>
    <row r="8" spans="1:17" x14ac:dyDescent="0.25">
      <c r="B8" s="4" t="s">
        <v>15</v>
      </c>
      <c r="C8" s="4" t="s">
        <v>4</v>
      </c>
      <c r="D8" s="5"/>
      <c r="E8" s="5"/>
      <c r="F8" s="6" t="s">
        <v>14</v>
      </c>
      <c r="G8" s="7">
        <v>-4.7625000000000002</v>
      </c>
      <c r="H8" s="7">
        <v>0</v>
      </c>
      <c r="I8" s="6"/>
      <c r="J8" s="6"/>
      <c r="K8" s="7"/>
      <c r="L8" s="6"/>
      <c r="N8" s="39" t="str">
        <f>"="&amp;G8&amp;"+("</f>
        <v>=-4,7625+(</v>
      </c>
      <c r="O8" s="39"/>
      <c r="Q8" s="1"/>
    </row>
    <row r="9" spans="1:17" ht="15" customHeight="1" x14ac:dyDescent="0.25">
      <c r="B9" s="100" t="s">
        <v>5</v>
      </c>
      <c r="C9" s="101" t="s">
        <v>51</v>
      </c>
      <c r="D9" s="43">
        <v>2</v>
      </c>
      <c r="E9" s="43" t="str">
        <f>$B$9&amp;D9</f>
        <v>Int_Renda_Parcela2</v>
      </c>
      <c r="F9" s="5" t="s">
        <v>65</v>
      </c>
      <c r="G9" s="44">
        <v>-0.63449999999999995</v>
      </c>
      <c r="H9" s="44">
        <v>1.7481E-2</v>
      </c>
      <c r="I9" s="112">
        <v>903.87</v>
      </c>
      <c r="J9" s="115">
        <f>I9/SUM($I$9:$I$32)</f>
        <v>0.75407962357338298</v>
      </c>
      <c r="K9" s="46">
        <v>0.72611522080251067</v>
      </c>
      <c r="L9" s="46">
        <v>5.7421585576685604E-3</v>
      </c>
      <c r="M9" s="39" t="s">
        <v>43</v>
      </c>
      <c r="N9" s="39" t="str">
        <f>"SE("&amp;M9&amp;"="&amp;D9&amp;";"&amp;G9&amp;";"</f>
        <v>SE(BZ2=2;-0,6345;</v>
      </c>
      <c r="O9" s="39"/>
    </row>
    <row r="10" spans="1:17" x14ac:dyDescent="0.25">
      <c r="B10" s="95"/>
      <c r="C10" s="98"/>
      <c r="D10" s="43">
        <v>99</v>
      </c>
      <c r="E10" s="43" t="str">
        <f t="shared" ref="E10:E12" si="0">$B$9&amp;D10</f>
        <v>Int_Renda_Parcela99</v>
      </c>
      <c r="F10" s="5" t="s">
        <v>66</v>
      </c>
      <c r="G10" s="44">
        <v>0</v>
      </c>
      <c r="H10" s="44"/>
      <c r="I10" s="113"/>
      <c r="J10" s="116"/>
      <c r="K10" s="46">
        <v>5.3351266532167672E-2</v>
      </c>
      <c r="L10" s="46">
        <v>3.2773109243697481E-2</v>
      </c>
      <c r="M10" s="39" t="s">
        <v>43</v>
      </c>
      <c r="N10" s="39" t="str">
        <f>"SE("&amp;M10&amp;"="&amp;D10&amp;";"&amp;G10&amp;";"</f>
        <v>SE(BZ2=99;0;</v>
      </c>
      <c r="O10" s="39"/>
    </row>
    <row r="11" spans="1:17" x14ac:dyDescent="0.25">
      <c r="B11" s="95"/>
      <c r="C11" s="98"/>
      <c r="D11" s="43">
        <v>5</v>
      </c>
      <c r="E11" s="43" t="str">
        <f t="shared" si="0"/>
        <v>Int_Renda_Parcela5</v>
      </c>
      <c r="F11" s="5" t="s">
        <v>67</v>
      </c>
      <c r="G11" s="44">
        <v>0.3967</v>
      </c>
      <c r="H11" s="44">
        <v>2.811E-2</v>
      </c>
      <c r="I11" s="113"/>
      <c r="J11" s="116"/>
      <c r="K11" s="46">
        <v>0.17906299036090562</v>
      </c>
      <c r="L11" s="46">
        <v>6.8853279919879815E-2</v>
      </c>
      <c r="M11" s="39" t="s">
        <v>43</v>
      </c>
      <c r="N11" s="39" t="str">
        <f>"SE("&amp;M11&amp;"="&amp;D11&amp;";"&amp;G11&amp;";"</f>
        <v>SE(BZ2=5;0,3967;</v>
      </c>
      <c r="O11" s="39"/>
    </row>
    <row r="12" spans="1:17" x14ac:dyDescent="0.25">
      <c r="B12" s="95"/>
      <c r="C12" s="98"/>
      <c r="D12" s="43">
        <v>6</v>
      </c>
      <c r="E12" s="43" t="str">
        <f t="shared" si="0"/>
        <v>Int_Renda_Parcela6</v>
      </c>
      <c r="F12" s="5" t="s">
        <v>68</v>
      </c>
      <c r="G12" s="44">
        <v>0.86870000000000003</v>
      </c>
      <c r="H12" s="44">
        <v>2.1299999999999999E-5</v>
      </c>
      <c r="I12" s="114"/>
      <c r="J12" s="117"/>
      <c r="K12" s="46">
        <v>4.1470522304416051E-2</v>
      </c>
      <c r="L12" s="46">
        <v>0.16324324324324324</v>
      </c>
      <c r="M12" s="39" t="s">
        <v>43</v>
      </c>
      <c r="N12" s="39" t="str">
        <f>"SE("&amp;M12&amp;"="&amp;D12&amp;";"&amp;G12&amp;";0))))+("</f>
        <v>SE(BZ2=6;0,8687;0))))+(</v>
      </c>
      <c r="O12" s="39"/>
    </row>
    <row r="13" spans="1:17" x14ac:dyDescent="0.25">
      <c r="B13" s="100" t="s">
        <v>6</v>
      </c>
      <c r="C13" s="101" t="s">
        <v>52</v>
      </c>
      <c r="D13" s="45">
        <v>2</v>
      </c>
      <c r="E13" s="45" t="str">
        <f>$B$13&amp;D13</f>
        <v>Int_Entrada_PrecoVeic2</v>
      </c>
      <c r="F13" s="6" t="s">
        <v>65</v>
      </c>
      <c r="G13" s="47">
        <v>-0.59750000000000003</v>
      </c>
      <c r="H13" s="47">
        <v>6.6599999999999996E-7</v>
      </c>
      <c r="I13" s="124">
        <v>162.97999999999999</v>
      </c>
      <c r="J13" s="120">
        <f>I13/SUM($I$9:$I$32)</f>
        <v>0.1359707668691183</v>
      </c>
      <c r="K13" s="48">
        <v>0.69486662183366954</v>
      </c>
      <c r="L13" s="48">
        <v>1.129105103555068E-2</v>
      </c>
      <c r="M13" s="39" t="s">
        <v>45</v>
      </c>
      <c r="N13" s="39" t="str">
        <f t="shared" ref="N13:N15" si="1">"SE("&amp;M13&amp;"="&amp;D13&amp;";"&amp;G13&amp;";"</f>
        <v>SE(CA2=2;-0,5975;</v>
      </c>
      <c r="O13" s="39"/>
    </row>
    <row r="14" spans="1:17" x14ac:dyDescent="0.25">
      <c r="B14" s="95"/>
      <c r="C14" s="98"/>
      <c r="D14" s="45">
        <v>99</v>
      </c>
      <c r="E14" s="45" t="str">
        <f t="shared" ref="E14:E16" si="2">$B$13&amp;D14</f>
        <v>Int_Entrada_PrecoVeic99</v>
      </c>
      <c r="F14" s="6" t="s">
        <v>66</v>
      </c>
      <c r="G14" s="47">
        <v>0</v>
      </c>
      <c r="H14" s="47"/>
      <c r="I14" s="125"/>
      <c r="J14" s="121"/>
      <c r="K14" s="48">
        <v>0.17171037883882537</v>
      </c>
      <c r="L14" s="48">
        <v>3.8120104438642298E-2</v>
      </c>
      <c r="M14" s="39" t="s">
        <v>45</v>
      </c>
      <c r="N14" s="39" t="str">
        <f t="shared" si="1"/>
        <v>SE(CA2=99;0;</v>
      </c>
      <c r="O14" s="39"/>
    </row>
    <row r="15" spans="1:17" x14ac:dyDescent="0.25">
      <c r="B15" s="95"/>
      <c r="C15" s="98"/>
      <c r="D15" s="45">
        <v>5</v>
      </c>
      <c r="E15" s="45" t="str">
        <f t="shared" si="2"/>
        <v>Int_Entrada_PrecoVeic5</v>
      </c>
      <c r="F15" s="6" t="s">
        <v>67</v>
      </c>
      <c r="G15" s="47">
        <v>0.54059999999999997</v>
      </c>
      <c r="H15" s="47">
        <v>1.8499999999999999E-5</v>
      </c>
      <c r="I15" s="125"/>
      <c r="J15" s="121"/>
      <c r="K15" s="48">
        <v>0.10226406635283569</v>
      </c>
      <c r="L15" s="48">
        <v>6.7075843928101717E-2</v>
      </c>
      <c r="M15" s="39" t="s">
        <v>45</v>
      </c>
      <c r="N15" s="39" t="str">
        <f t="shared" si="1"/>
        <v>SE(CA2=5;0,5406;</v>
      </c>
      <c r="O15" s="39"/>
    </row>
    <row r="16" spans="1:17" x14ac:dyDescent="0.25">
      <c r="B16" s="95"/>
      <c r="C16" s="98"/>
      <c r="D16" s="45">
        <v>6</v>
      </c>
      <c r="E16" s="45" t="str">
        <f t="shared" si="2"/>
        <v>Int_Entrada_PrecoVeic6</v>
      </c>
      <c r="F16" s="6" t="s">
        <v>68</v>
      </c>
      <c r="G16" s="47">
        <v>0.6976</v>
      </c>
      <c r="H16" s="47">
        <v>1.5100000000000001E-4</v>
      </c>
      <c r="I16" s="125"/>
      <c r="J16" s="121"/>
      <c r="K16" s="48">
        <v>3.1158932974669356E-2</v>
      </c>
      <c r="L16" s="48">
        <v>0.12086330935251799</v>
      </c>
      <c r="M16" s="39" t="s">
        <v>45</v>
      </c>
      <c r="N16" s="39" t="str">
        <f>"SE("&amp;M16&amp;"="&amp;D16&amp;";"&amp;G16&amp;";0)))))))+("</f>
        <v>SE(CA2=6;0,6976;0)))))))+(</v>
      </c>
      <c r="O16" s="39"/>
    </row>
    <row r="17" spans="2:15" x14ac:dyDescent="0.25">
      <c r="B17" s="94" t="s">
        <v>7</v>
      </c>
      <c r="C17" s="97" t="s">
        <v>17</v>
      </c>
      <c r="D17" s="5">
        <v>1</v>
      </c>
      <c r="E17" s="43" t="str">
        <f>$B$17&amp;D17</f>
        <v>C_Distancia_SJC_Ajuste1</v>
      </c>
      <c r="F17" s="5" t="s">
        <v>62</v>
      </c>
      <c r="G17" s="8">
        <v>0.79620000000000002</v>
      </c>
      <c r="H17" s="8">
        <v>1.14E-9</v>
      </c>
      <c r="I17" s="126">
        <v>61.65</v>
      </c>
      <c r="J17" s="118">
        <f>I17/SUM($I$9:$I$32)</f>
        <v>5.1433291063204947E-2</v>
      </c>
      <c r="K17" s="42">
        <v>0.13857879399237838</v>
      </c>
      <c r="L17" s="42">
        <v>8.4115173083144618E-2</v>
      </c>
      <c r="M17" s="39" t="s">
        <v>46</v>
      </c>
      <c r="N17" s="39" t="str">
        <f t="shared" ref="N17:N18" si="3">"SE("&amp;M17&amp;"="&amp;D17&amp;";"&amp;G17&amp;";"</f>
        <v>SE(CD2=1;0,7962;</v>
      </c>
      <c r="O17" s="39"/>
    </row>
    <row r="18" spans="2:15" x14ac:dyDescent="0.25">
      <c r="B18" s="95"/>
      <c r="C18" s="98"/>
      <c r="D18" s="5">
        <v>2</v>
      </c>
      <c r="E18" s="43" t="str">
        <f t="shared" ref="E18:E19" si="4">$B$17&amp;D18</f>
        <v>C_Distancia_SJC_Ajuste2</v>
      </c>
      <c r="F18" s="5" t="s">
        <v>63</v>
      </c>
      <c r="G18" s="8">
        <v>0.33460000000000001</v>
      </c>
      <c r="H18" s="8">
        <v>1.6226999999999998E-2</v>
      </c>
      <c r="I18" s="127"/>
      <c r="J18" s="116"/>
      <c r="K18" s="42">
        <v>0.13665097511768662</v>
      </c>
      <c r="L18" s="42">
        <v>5.0196850393700788E-2</v>
      </c>
      <c r="M18" s="39" t="s">
        <v>46</v>
      </c>
      <c r="N18" s="39" t="str">
        <f t="shared" si="3"/>
        <v>SE(CD2=2;0,3346;</v>
      </c>
      <c r="O18" s="39"/>
    </row>
    <row r="19" spans="2:15" x14ac:dyDescent="0.25">
      <c r="B19" s="96"/>
      <c r="C19" s="99"/>
      <c r="D19" s="5">
        <v>99</v>
      </c>
      <c r="E19" s="43" t="str">
        <f t="shared" si="4"/>
        <v>C_Distancia_SJC_Ajuste99</v>
      </c>
      <c r="F19" s="5" t="s">
        <v>64</v>
      </c>
      <c r="G19" s="8">
        <v>0</v>
      </c>
      <c r="H19" s="8"/>
      <c r="I19" s="128"/>
      <c r="J19" s="119"/>
      <c r="K19" s="42">
        <v>0.72477023088993497</v>
      </c>
      <c r="L19" s="42">
        <v>8.9694420388469632E-3</v>
      </c>
      <c r="M19" s="39" t="s">
        <v>46</v>
      </c>
      <c r="N19" s="39" t="str">
        <f>"SE("&amp;M19&amp;"="&amp;D19&amp;";"&amp;G19&amp;";0))))+("</f>
        <v>SE(CD2=99;0;0))))+(</v>
      </c>
      <c r="O19" s="39"/>
    </row>
    <row r="20" spans="2:15" x14ac:dyDescent="0.25">
      <c r="B20" s="94" t="s">
        <v>8</v>
      </c>
      <c r="C20" s="97" t="s">
        <v>18</v>
      </c>
      <c r="D20" s="6">
        <v>99</v>
      </c>
      <c r="E20" s="45" t="str">
        <f>$B$20&amp;D20</f>
        <v>C_Idade_Ajuste99</v>
      </c>
      <c r="F20" s="6" t="s">
        <v>59</v>
      </c>
      <c r="G20" s="7">
        <v>0</v>
      </c>
      <c r="H20" s="6"/>
      <c r="I20" s="108">
        <v>29.88</v>
      </c>
      <c r="J20" s="110">
        <f>I20/SUM($I$9:$I$32)</f>
        <v>2.4928252018954808E-2</v>
      </c>
      <c r="K20" s="41">
        <v>0.54857655234252412</v>
      </c>
      <c r="L20" s="41">
        <v>9.6436744033998045E-3</v>
      </c>
      <c r="M20" s="39" t="s">
        <v>47</v>
      </c>
      <c r="N20" s="39" t="str">
        <f t="shared" ref="N20:N21" si="5">"SE("&amp;M20&amp;"="&amp;D20&amp;";"&amp;G20&amp;";"</f>
        <v>SE(CB2=99;0;</v>
      </c>
      <c r="O20" s="39"/>
    </row>
    <row r="21" spans="2:15" x14ac:dyDescent="0.25">
      <c r="B21" s="95"/>
      <c r="C21" s="98"/>
      <c r="D21" s="6">
        <v>4</v>
      </c>
      <c r="E21" s="45" t="str">
        <f t="shared" ref="E21:E22" si="6">$B$20&amp;D21</f>
        <v>C_Idade_Ajuste4</v>
      </c>
      <c r="F21" s="6" t="s">
        <v>60</v>
      </c>
      <c r="G21" s="7">
        <v>0.42699999999999999</v>
      </c>
      <c r="H21" s="7">
        <v>2.4000000000000001E-4</v>
      </c>
      <c r="I21" s="129"/>
      <c r="J21" s="121"/>
      <c r="K21" s="41">
        <v>0.38740192781887467</v>
      </c>
      <c r="L21" s="41">
        <v>4.0851753269297533E-2</v>
      </c>
      <c r="M21" s="39" t="s">
        <v>47</v>
      </c>
      <c r="N21" s="39" t="str">
        <f t="shared" si="5"/>
        <v>SE(CB2=4;0,427;</v>
      </c>
      <c r="O21" s="39"/>
    </row>
    <row r="22" spans="2:15" ht="15" customHeight="1" x14ac:dyDescent="0.25">
      <c r="B22" s="96"/>
      <c r="C22" s="99"/>
      <c r="D22" s="6">
        <v>5</v>
      </c>
      <c r="E22" s="45" t="str">
        <f t="shared" si="6"/>
        <v>C_Idade_Ajuste5</v>
      </c>
      <c r="F22" s="6" t="s">
        <v>61</v>
      </c>
      <c r="G22" s="7">
        <v>0.64590000000000003</v>
      </c>
      <c r="H22" s="7">
        <v>1.6200000000000001E-4</v>
      </c>
      <c r="I22" s="109"/>
      <c r="J22" s="111"/>
      <c r="K22" s="41">
        <v>6.4021519838601215E-2</v>
      </c>
      <c r="L22" s="41">
        <v>6.0924369747899158E-2</v>
      </c>
      <c r="M22" s="39" t="s">
        <v>47</v>
      </c>
      <c r="N22" s="39" t="str">
        <f>"SE("&amp;M22&amp;"="&amp;D22&amp;";"&amp;G22&amp;";0))))+("</f>
        <v>SE(CB2=5;0,6459;0))))+(</v>
      </c>
      <c r="O22" s="39"/>
    </row>
    <row r="23" spans="2:15" x14ac:dyDescent="0.25">
      <c r="B23" s="100" t="s">
        <v>10</v>
      </c>
      <c r="C23" s="101" t="s">
        <v>20</v>
      </c>
      <c r="D23" s="5">
        <v>1</v>
      </c>
      <c r="E23" s="43" t="str">
        <f>$B$23&amp;D23</f>
        <v>C_tipo_trabalho_Ajuste1</v>
      </c>
      <c r="F23" s="5" t="s">
        <v>53</v>
      </c>
      <c r="G23" s="8">
        <v>1.0590999999999999</v>
      </c>
      <c r="H23" s="8">
        <v>5.52E-5</v>
      </c>
      <c r="I23" s="112">
        <v>15.73</v>
      </c>
      <c r="J23" s="115">
        <f>I23/SUM($I$9:$I$32)</f>
        <v>1.3123206300473866E-2</v>
      </c>
      <c r="K23" s="42">
        <v>4.0484196368527237E-2</v>
      </c>
      <c r="L23" s="42">
        <v>0.11184939091915837</v>
      </c>
      <c r="M23" s="39" t="s">
        <v>49</v>
      </c>
      <c r="N23" s="39" t="str">
        <f t="shared" ref="N23:N25" si="7">"SE("&amp;M23&amp;"="&amp;D23&amp;";"&amp;G23&amp;";"</f>
        <v>SE(CF2=1;1,0591;</v>
      </c>
      <c r="O23" s="39"/>
    </row>
    <row r="24" spans="2:15" x14ac:dyDescent="0.25">
      <c r="B24" s="95"/>
      <c r="C24" s="98"/>
      <c r="D24" s="5">
        <v>2</v>
      </c>
      <c r="E24" s="43" t="str">
        <f t="shared" ref="E24:E26" si="8">$B$23&amp;D24</f>
        <v>C_tipo_trabalho_Ajuste2</v>
      </c>
      <c r="F24" s="5" t="s">
        <v>54</v>
      </c>
      <c r="G24" s="8">
        <v>0.93110000000000004</v>
      </c>
      <c r="H24" s="8">
        <v>3.0279999999999999E-3</v>
      </c>
      <c r="I24" s="113"/>
      <c r="J24" s="116"/>
      <c r="K24" s="42">
        <v>1.6543375924680564E-2</v>
      </c>
      <c r="L24" s="42">
        <v>9.4850948509485097E-2</v>
      </c>
      <c r="M24" s="39" t="s">
        <v>49</v>
      </c>
      <c r="N24" s="39" t="str">
        <f t="shared" si="7"/>
        <v>SE(CF2=2;0,9311;</v>
      </c>
      <c r="O24" s="39"/>
    </row>
    <row r="25" spans="2:15" x14ac:dyDescent="0.25">
      <c r="B25" s="95"/>
      <c r="C25" s="98"/>
      <c r="D25" s="5">
        <v>3</v>
      </c>
      <c r="E25" s="43" t="str">
        <f t="shared" si="8"/>
        <v>C_tipo_trabalho_Ajuste3</v>
      </c>
      <c r="F25" s="5" t="s">
        <v>55</v>
      </c>
      <c r="G25" s="8">
        <v>0.89590000000000003</v>
      </c>
      <c r="H25" s="8">
        <v>1.74E-4</v>
      </c>
      <c r="I25" s="113"/>
      <c r="J25" s="116"/>
      <c r="K25" s="42">
        <v>0.25191661062542031</v>
      </c>
      <c r="L25" s="42">
        <v>6.0508987364299695E-2</v>
      </c>
      <c r="M25" s="39" t="s">
        <v>49</v>
      </c>
      <c r="N25" s="39" t="str">
        <f t="shared" si="7"/>
        <v>SE(CF2=3;0,8959;</v>
      </c>
      <c r="O25" s="39"/>
    </row>
    <row r="26" spans="2:15" ht="15" customHeight="1" x14ac:dyDescent="0.25">
      <c r="B26" s="95"/>
      <c r="C26" s="102"/>
      <c r="D26" s="5">
        <v>99</v>
      </c>
      <c r="E26" s="43" t="str">
        <f t="shared" si="8"/>
        <v>C_tipo_trabalho_Ajuste99</v>
      </c>
      <c r="F26" s="49" t="s">
        <v>56</v>
      </c>
      <c r="G26" s="8">
        <v>0</v>
      </c>
      <c r="H26" s="8"/>
      <c r="I26" s="114"/>
      <c r="J26" s="117"/>
      <c r="K26" s="42">
        <v>0.69105581708137187</v>
      </c>
      <c r="L26" s="42">
        <v>5.3198391073050475E-3</v>
      </c>
      <c r="M26" s="39" t="s">
        <v>49</v>
      </c>
      <c r="N26" s="39" t="str">
        <f>"SE("&amp;M26&amp;"="&amp;D26&amp;";"&amp;G26&amp;";0)))))+("</f>
        <v>SE(CF2=99;0;0)))))+(</v>
      </c>
      <c r="O26" s="39"/>
    </row>
    <row r="27" spans="2:15" x14ac:dyDescent="0.25">
      <c r="B27" s="103" t="s">
        <v>9</v>
      </c>
      <c r="C27" s="105" t="s">
        <v>19</v>
      </c>
      <c r="D27" s="6">
        <v>99</v>
      </c>
      <c r="E27" s="45" t="str">
        <f>$B$27&amp;D27</f>
        <v>C_status_pre_analise_Ajuste99</v>
      </c>
      <c r="F27" s="6" t="s">
        <v>58</v>
      </c>
      <c r="G27" s="7">
        <v>0</v>
      </c>
      <c r="H27" s="7"/>
      <c r="I27" s="130">
        <v>10.92</v>
      </c>
      <c r="J27" s="122">
        <f>I27/SUM($I$9:$I$32)</f>
        <v>9.1103250350397097E-3</v>
      </c>
      <c r="K27" s="41">
        <v>0.90302622730329518</v>
      </c>
      <c r="L27" s="41">
        <v>2.0305828616820575E-2</v>
      </c>
      <c r="M27" s="39" t="s">
        <v>48</v>
      </c>
      <c r="N27" s="39" t="str">
        <f>"SE("&amp;M27&amp;"="&amp;D27&amp;";"&amp;G27&amp;";"</f>
        <v>SE(CE2=99;0;</v>
      </c>
      <c r="O27" s="39"/>
    </row>
    <row r="28" spans="2:15" ht="15" customHeight="1" x14ac:dyDescent="0.25">
      <c r="B28" s="104"/>
      <c r="C28" s="105"/>
      <c r="D28" s="6">
        <v>4</v>
      </c>
      <c r="E28" s="45" t="str">
        <f t="shared" ref="E28" si="9">$B$27&amp;D28</f>
        <v>C_status_pre_analise_Ajuste4</v>
      </c>
      <c r="F28" s="6" t="s">
        <v>57</v>
      </c>
      <c r="G28" s="7">
        <v>0.35199999999999998</v>
      </c>
      <c r="H28" s="7">
        <v>1.2080000000000001E-3</v>
      </c>
      <c r="I28" s="131"/>
      <c r="J28" s="123"/>
      <c r="K28" s="41">
        <v>9.6973772696704777E-2</v>
      </c>
      <c r="L28" s="41">
        <v>6.8885806749884426E-2</v>
      </c>
      <c r="M28" s="39" t="s">
        <v>48</v>
      </c>
      <c r="N28" s="39" t="str">
        <f>"SE("&amp;M28&amp;"="&amp;D28&amp;";"&amp;G28&amp;";0)))+("</f>
        <v>SE(CE2=4;0,352;0)))+(</v>
      </c>
      <c r="O28" s="39"/>
    </row>
    <row r="29" spans="2:15" x14ac:dyDescent="0.25">
      <c r="B29" s="94" t="s">
        <v>73</v>
      </c>
      <c r="C29" s="97" t="s">
        <v>74</v>
      </c>
      <c r="D29" s="43">
        <v>99</v>
      </c>
      <c r="E29" s="43" t="str">
        <f>$B$29&amp;D29</f>
        <v>C_preco_troca_Ajuste99</v>
      </c>
      <c r="F29" s="5" t="s">
        <v>76</v>
      </c>
      <c r="G29" s="44">
        <v>0</v>
      </c>
      <c r="H29" s="44"/>
      <c r="I29" s="126">
        <v>9.9600000000000009</v>
      </c>
      <c r="J29" s="118">
        <f>I29/SUM($I$9:$I$32)</f>
        <v>8.3094173396516032E-3</v>
      </c>
      <c r="K29" s="46">
        <v>0.96054696256444738</v>
      </c>
      <c r="L29" s="46">
        <v>2.3010501750291717E-2</v>
      </c>
      <c r="M29" s="39" t="s">
        <v>50</v>
      </c>
      <c r="N29" s="39" t="str">
        <f t="shared" ref="N29" si="10">"SE("&amp;M29&amp;"="&amp;D29&amp;";"&amp;G29&amp;";"</f>
        <v>SE(CG2=99;0;</v>
      </c>
      <c r="O29" s="39"/>
    </row>
    <row r="30" spans="2:15" x14ac:dyDescent="0.25">
      <c r="B30" s="96"/>
      <c r="C30" s="99"/>
      <c r="D30" s="43">
        <v>2</v>
      </c>
      <c r="E30" s="43" t="str">
        <f>$B$29&amp;D30</f>
        <v>C_preco_troca_Ajuste2</v>
      </c>
      <c r="F30" s="5" t="s">
        <v>75</v>
      </c>
      <c r="G30" s="44">
        <v>0.53969999999999996</v>
      </c>
      <c r="H30" s="44">
        <v>1.5889999999999999E-3</v>
      </c>
      <c r="I30" s="128"/>
      <c r="J30" s="119"/>
      <c r="K30" s="46">
        <v>3.945303743555257E-2</v>
      </c>
      <c r="L30" s="46">
        <v>7.3863636363636367E-2</v>
      </c>
      <c r="M30" s="39" t="s">
        <v>50</v>
      </c>
      <c r="N30" s="39" t="str">
        <f>"SE("&amp;M30&amp;"="&amp;D30&amp;";"&amp;G30&amp;";0))))+("</f>
        <v>SE(CG2=2;0,5397;0))))+(</v>
      </c>
      <c r="O30" s="39"/>
    </row>
    <row r="31" spans="2:15" x14ac:dyDescent="0.25">
      <c r="B31" s="94" t="s">
        <v>69</v>
      </c>
      <c r="C31" s="97" t="s">
        <v>72</v>
      </c>
      <c r="D31" s="45">
        <v>99</v>
      </c>
      <c r="E31" s="45" t="str">
        <f>$B$31&amp;D31</f>
        <v>C_veiculo_ano_Ajuste99</v>
      </c>
      <c r="F31" s="50" t="s">
        <v>70</v>
      </c>
      <c r="G31" s="47">
        <v>0</v>
      </c>
      <c r="H31" s="47"/>
      <c r="I31" s="108">
        <v>3.65</v>
      </c>
      <c r="J31" s="110">
        <f>I31/SUM($I$9:$I$32)</f>
        <v>3.045117800173529E-3</v>
      </c>
      <c r="K31" s="48">
        <v>0.85944855413584398</v>
      </c>
      <c r="L31" s="48">
        <v>2.1648408972352633E-2</v>
      </c>
      <c r="M31" s="39" t="s">
        <v>44</v>
      </c>
      <c r="N31" s="39" t="str">
        <f t="shared" ref="N31" si="11">"SE("&amp;M31&amp;"="&amp;D31&amp;";"&amp;G31&amp;";"</f>
        <v>SE(CC2=99;0;</v>
      </c>
      <c r="O31" s="39"/>
    </row>
    <row r="32" spans="2:15" x14ac:dyDescent="0.25">
      <c r="B32" s="96"/>
      <c r="C32" s="99"/>
      <c r="D32" s="45">
        <v>3</v>
      </c>
      <c r="E32" s="45" t="str">
        <f>$B$31&amp;D32</f>
        <v>C_veiculo_ano_Ajuste3</v>
      </c>
      <c r="F32" s="50" t="s">
        <v>71</v>
      </c>
      <c r="G32" s="47">
        <v>0.22459999999999999</v>
      </c>
      <c r="H32" s="47">
        <v>5.2852999999999997E-2</v>
      </c>
      <c r="I32" s="109"/>
      <c r="J32" s="111"/>
      <c r="K32" s="48">
        <v>0.14055144586415602</v>
      </c>
      <c r="L32" s="48">
        <v>4.5614035087719301E-2</v>
      </c>
      <c r="M32" s="39" t="s">
        <v>44</v>
      </c>
      <c r="N32" s="39" t="str">
        <f>"SE("&amp;M32&amp;"="&amp;D32&amp;";"&amp;G32&amp;";0))))"</f>
        <v>SE(CC2=3;0,2246;0))))</v>
      </c>
      <c r="O32" s="39"/>
    </row>
  </sheetData>
  <mergeCells count="33">
    <mergeCell ref="C2:I4"/>
    <mergeCell ref="J23:J26"/>
    <mergeCell ref="J29:J30"/>
    <mergeCell ref="J13:J16"/>
    <mergeCell ref="J17:J19"/>
    <mergeCell ref="J20:J22"/>
    <mergeCell ref="J27:J28"/>
    <mergeCell ref="I13:I16"/>
    <mergeCell ref="I17:I19"/>
    <mergeCell ref="I20:I22"/>
    <mergeCell ref="I27:I28"/>
    <mergeCell ref="I23:I26"/>
    <mergeCell ref="I29:I30"/>
    <mergeCell ref="B20:B22"/>
    <mergeCell ref="C20:C22"/>
    <mergeCell ref="B13:B16"/>
    <mergeCell ref="C29:C30"/>
    <mergeCell ref="C13:C16"/>
    <mergeCell ref="B9:B12"/>
    <mergeCell ref="C17:C19"/>
    <mergeCell ref="I9:I12"/>
    <mergeCell ref="J9:J12"/>
    <mergeCell ref="B17:B19"/>
    <mergeCell ref="C9:C12"/>
    <mergeCell ref="B31:B32"/>
    <mergeCell ref="C31:C32"/>
    <mergeCell ref="I31:I32"/>
    <mergeCell ref="J31:J32"/>
    <mergeCell ref="B23:B26"/>
    <mergeCell ref="B29:B30"/>
    <mergeCell ref="B27:B28"/>
    <mergeCell ref="C27:C28"/>
    <mergeCell ref="C23:C26"/>
  </mergeCells>
  <pageMargins left="0.511811024" right="0.511811024" top="0.78740157499999996" bottom="0.78740157499999996" header="0.31496062000000002" footer="0.31496062000000002"/>
  <ignoredErrors>
    <ignoredError sqref="N27:N28 N17:N22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4473-4515-4AE9-A771-C549546A1004}">
  <dimension ref="A1:M493"/>
  <sheetViews>
    <sheetView showGridLines="0" workbookViewId="0">
      <selection activeCell="B494" sqref="B494"/>
    </sheetView>
  </sheetViews>
  <sheetFormatPr defaultRowHeight="12.75" x14ac:dyDescent="0.2"/>
  <cols>
    <col min="1" max="1" width="36.42578125" style="61" bestFit="1" customWidth="1"/>
    <col min="2" max="2" width="19.7109375" style="61" bestFit="1" customWidth="1"/>
    <col min="3" max="16384" width="9.140625" style="61"/>
  </cols>
  <sheetData>
    <row r="1" spans="1:13" x14ac:dyDescent="0.2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2.75" customHeight="1" x14ac:dyDescent="0.2">
      <c r="A2" s="60"/>
      <c r="B2" s="132" t="s">
        <v>96</v>
      </c>
      <c r="C2" s="132"/>
      <c r="D2" s="132"/>
      <c r="E2" s="132"/>
      <c r="F2" s="132"/>
      <c r="G2" s="132"/>
      <c r="H2" s="132"/>
      <c r="I2" s="132"/>
      <c r="J2" s="132"/>
      <c r="K2" s="132"/>
      <c r="L2" s="60"/>
      <c r="M2" s="60"/>
    </row>
    <row r="3" spans="1:13" ht="12.75" customHeight="1" x14ac:dyDescent="0.2">
      <c r="A3" s="60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60"/>
      <c r="M3" s="60"/>
    </row>
    <row r="4" spans="1:13" ht="12.75" customHeight="1" x14ac:dyDescent="0.2">
      <c r="A4" s="60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60"/>
      <c r="M4" s="60"/>
    </row>
    <row r="5" spans="1:13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7" spans="1:13" x14ac:dyDescent="0.2">
      <c r="A7" s="62" t="s">
        <v>97</v>
      </c>
      <c r="B7" s="62" t="s">
        <v>98</v>
      </c>
      <c r="F7" s="61" t="s">
        <v>99</v>
      </c>
    </row>
    <row r="8" spans="1:13" x14ac:dyDescent="0.2">
      <c r="A8" s="63" t="s">
        <v>100</v>
      </c>
      <c r="B8" s="64">
        <v>675</v>
      </c>
      <c r="F8" s="61" t="s">
        <v>101</v>
      </c>
    </row>
    <row r="9" spans="1:13" x14ac:dyDescent="0.2">
      <c r="A9" s="63" t="s">
        <v>102</v>
      </c>
      <c r="B9" s="64">
        <v>1021</v>
      </c>
      <c r="F9" s="61" t="s">
        <v>103</v>
      </c>
    </row>
    <row r="10" spans="1:13" x14ac:dyDescent="0.2">
      <c r="A10" s="63" t="s">
        <v>104</v>
      </c>
      <c r="B10" s="64">
        <v>196</v>
      </c>
    </row>
    <row r="11" spans="1:13" x14ac:dyDescent="0.2">
      <c r="A11" s="63" t="s">
        <v>105</v>
      </c>
      <c r="B11" s="64">
        <v>1102</v>
      </c>
    </row>
    <row r="12" spans="1:13" x14ac:dyDescent="0.2">
      <c r="A12" s="63" t="s">
        <v>106</v>
      </c>
      <c r="B12" s="64">
        <v>406</v>
      </c>
    </row>
    <row r="13" spans="1:13" x14ac:dyDescent="0.2">
      <c r="A13" s="63" t="s">
        <v>107</v>
      </c>
      <c r="B13" s="64">
        <v>513</v>
      </c>
    </row>
    <row r="14" spans="1:13" x14ac:dyDescent="0.2">
      <c r="A14" s="63" t="s">
        <v>108</v>
      </c>
      <c r="B14" s="64">
        <v>2746</v>
      </c>
    </row>
    <row r="15" spans="1:13" x14ac:dyDescent="0.2">
      <c r="A15" s="63" t="s">
        <v>109</v>
      </c>
      <c r="B15" s="64">
        <v>192</v>
      </c>
    </row>
    <row r="16" spans="1:13" x14ac:dyDescent="0.2">
      <c r="A16" s="63" t="s">
        <v>110</v>
      </c>
      <c r="B16" s="64">
        <v>352</v>
      </c>
    </row>
    <row r="17" spans="1:2" x14ac:dyDescent="0.2">
      <c r="A17" s="63" t="s">
        <v>111</v>
      </c>
      <c r="B17" s="64">
        <v>169</v>
      </c>
    </row>
    <row r="18" spans="1:2" x14ac:dyDescent="0.2">
      <c r="A18" s="63" t="s">
        <v>112</v>
      </c>
      <c r="B18" s="64">
        <v>293</v>
      </c>
    </row>
    <row r="19" spans="1:2" x14ac:dyDescent="0.2">
      <c r="A19" s="63" t="s">
        <v>113</v>
      </c>
      <c r="B19" s="64">
        <v>515</v>
      </c>
    </row>
    <row r="20" spans="1:2" x14ac:dyDescent="0.2">
      <c r="A20" s="63" t="s">
        <v>114</v>
      </c>
      <c r="B20" s="64">
        <v>269</v>
      </c>
    </row>
    <row r="21" spans="1:2" x14ac:dyDescent="0.2">
      <c r="A21" s="63" t="s">
        <v>115</v>
      </c>
      <c r="B21" s="64">
        <v>720</v>
      </c>
    </row>
    <row r="22" spans="1:2" x14ac:dyDescent="0.2">
      <c r="A22" s="63" t="s">
        <v>116</v>
      </c>
      <c r="B22" s="64">
        <v>306</v>
      </c>
    </row>
    <row r="23" spans="1:2" x14ac:dyDescent="0.2">
      <c r="A23" s="63" t="s">
        <v>117</v>
      </c>
      <c r="B23" s="64">
        <v>321</v>
      </c>
    </row>
    <row r="24" spans="1:2" x14ac:dyDescent="0.2">
      <c r="A24" s="63" t="s">
        <v>118</v>
      </c>
      <c r="B24" s="64">
        <v>600</v>
      </c>
    </row>
    <row r="25" spans="1:2" x14ac:dyDescent="0.2">
      <c r="A25" s="63" t="s">
        <v>119</v>
      </c>
      <c r="B25" s="64">
        <v>82</v>
      </c>
    </row>
    <row r="26" spans="1:2" x14ac:dyDescent="0.2">
      <c r="A26" s="63" t="s">
        <v>120</v>
      </c>
      <c r="B26" s="64">
        <v>998</v>
      </c>
    </row>
    <row r="27" spans="1:2" x14ac:dyDescent="0.2">
      <c r="A27" s="63" t="s">
        <v>121</v>
      </c>
      <c r="B27" s="64">
        <v>718</v>
      </c>
    </row>
    <row r="28" spans="1:2" x14ac:dyDescent="0.2">
      <c r="A28" s="63" t="s">
        <v>122</v>
      </c>
      <c r="B28" s="64">
        <v>697</v>
      </c>
    </row>
    <row r="29" spans="1:2" x14ac:dyDescent="0.2">
      <c r="A29" s="63" t="s">
        <v>123</v>
      </c>
      <c r="B29" s="64">
        <v>696</v>
      </c>
    </row>
    <row r="30" spans="1:2" x14ac:dyDescent="0.2">
      <c r="A30" s="63" t="s">
        <v>124</v>
      </c>
      <c r="B30" s="64">
        <v>147</v>
      </c>
    </row>
    <row r="31" spans="1:2" x14ac:dyDescent="0.2">
      <c r="A31" s="63" t="s">
        <v>125</v>
      </c>
      <c r="B31" s="64">
        <v>607</v>
      </c>
    </row>
    <row r="32" spans="1:2" x14ac:dyDescent="0.2">
      <c r="A32" s="63" t="s">
        <v>126</v>
      </c>
      <c r="B32" s="64">
        <v>615</v>
      </c>
    </row>
    <row r="33" spans="1:2" x14ac:dyDescent="0.2">
      <c r="A33" s="63" t="s">
        <v>127</v>
      </c>
      <c r="B33" s="64">
        <v>210</v>
      </c>
    </row>
    <row r="34" spans="1:2" x14ac:dyDescent="0.2">
      <c r="A34" s="63" t="s">
        <v>128</v>
      </c>
      <c r="B34" s="64">
        <v>1193</v>
      </c>
    </row>
    <row r="35" spans="1:2" x14ac:dyDescent="0.2">
      <c r="A35" s="63" t="s">
        <v>129</v>
      </c>
      <c r="B35" s="64">
        <v>209</v>
      </c>
    </row>
    <row r="36" spans="1:2" x14ac:dyDescent="0.2">
      <c r="A36" s="63" t="s">
        <v>130</v>
      </c>
      <c r="B36" s="64">
        <v>651</v>
      </c>
    </row>
    <row r="37" spans="1:2" x14ac:dyDescent="0.2">
      <c r="A37" s="63" t="s">
        <v>131</v>
      </c>
      <c r="B37" s="64">
        <v>343</v>
      </c>
    </row>
    <row r="38" spans="1:2" x14ac:dyDescent="0.2">
      <c r="A38" s="63" t="s">
        <v>132</v>
      </c>
      <c r="B38" s="64">
        <v>237</v>
      </c>
    </row>
    <row r="39" spans="1:2" x14ac:dyDescent="0.2">
      <c r="A39" s="63" t="s">
        <v>133</v>
      </c>
      <c r="B39" s="64">
        <v>636</v>
      </c>
    </row>
    <row r="40" spans="1:2" x14ac:dyDescent="0.2">
      <c r="A40" s="63" t="s">
        <v>134</v>
      </c>
      <c r="B40" s="64">
        <v>158</v>
      </c>
    </row>
    <row r="41" spans="1:2" x14ac:dyDescent="0.2">
      <c r="A41" s="63" t="s">
        <v>135</v>
      </c>
      <c r="B41" s="64">
        <v>363</v>
      </c>
    </row>
    <row r="42" spans="1:2" x14ac:dyDescent="0.2">
      <c r="A42" s="63" t="s">
        <v>136</v>
      </c>
      <c r="B42" s="64">
        <v>59</v>
      </c>
    </row>
    <row r="43" spans="1:2" x14ac:dyDescent="0.2">
      <c r="A43" s="63" t="s">
        <v>137</v>
      </c>
      <c r="B43" s="64">
        <v>59</v>
      </c>
    </row>
    <row r="44" spans="1:2" x14ac:dyDescent="0.2">
      <c r="A44" s="63" t="s">
        <v>138</v>
      </c>
      <c r="B44" s="64">
        <v>99</v>
      </c>
    </row>
    <row r="45" spans="1:2" x14ac:dyDescent="0.2">
      <c r="A45" s="63" t="s">
        <v>139</v>
      </c>
      <c r="B45" s="64">
        <v>357</v>
      </c>
    </row>
    <row r="46" spans="1:2" x14ac:dyDescent="0.2">
      <c r="A46" s="63" t="s">
        <v>140</v>
      </c>
      <c r="B46" s="64">
        <v>518</v>
      </c>
    </row>
    <row r="47" spans="1:2" x14ac:dyDescent="0.2">
      <c r="A47" s="63" t="s">
        <v>141</v>
      </c>
      <c r="B47" s="64">
        <v>492</v>
      </c>
    </row>
    <row r="48" spans="1:2" x14ac:dyDescent="0.2">
      <c r="A48" s="63" t="s">
        <v>142</v>
      </c>
      <c r="B48" s="64">
        <v>720</v>
      </c>
    </row>
    <row r="49" spans="1:2" x14ac:dyDescent="0.2">
      <c r="A49" s="63" t="s">
        <v>143</v>
      </c>
      <c r="B49" s="64">
        <v>232</v>
      </c>
    </row>
    <row r="50" spans="1:2" x14ac:dyDescent="0.2">
      <c r="A50" s="63" t="s">
        <v>144</v>
      </c>
      <c r="B50" s="64">
        <v>491</v>
      </c>
    </row>
    <row r="51" spans="1:2" x14ac:dyDescent="0.2">
      <c r="A51" s="63" t="s">
        <v>145</v>
      </c>
      <c r="B51" s="64">
        <v>584</v>
      </c>
    </row>
    <row r="52" spans="1:2" x14ac:dyDescent="0.2">
      <c r="A52" s="63" t="s">
        <v>146</v>
      </c>
      <c r="B52" s="64">
        <v>215</v>
      </c>
    </row>
    <row r="53" spans="1:2" x14ac:dyDescent="0.2">
      <c r="A53" s="63" t="s">
        <v>147</v>
      </c>
      <c r="B53" s="64">
        <v>121</v>
      </c>
    </row>
    <row r="54" spans="1:2" x14ac:dyDescent="0.2">
      <c r="A54" s="63" t="s">
        <v>148</v>
      </c>
      <c r="B54" s="64">
        <v>638</v>
      </c>
    </row>
    <row r="55" spans="1:2" x14ac:dyDescent="0.2">
      <c r="A55" s="63" t="s">
        <v>149</v>
      </c>
      <c r="B55" s="64">
        <v>419</v>
      </c>
    </row>
    <row r="56" spans="1:2" x14ac:dyDescent="0.2">
      <c r="A56" s="63" t="s">
        <v>150</v>
      </c>
      <c r="B56" s="64">
        <v>418</v>
      </c>
    </row>
    <row r="57" spans="1:2" x14ac:dyDescent="0.2">
      <c r="A57" s="63" t="s">
        <v>151</v>
      </c>
      <c r="B57" s="64">
        <v>450</v>
      </c>
    </row>
    <row r="58" spans="1:2" x14ac:dyDescent="0.2">
      <c r="A58" s="63" t="s">
        <v>152</v>
      </c>
      <c r="B58" s="64">
        <v>740</v>
      </c>
    </row>
    <row r="59" spans="1:2" x14ac:dyDescent="0.2">
      <c r="A59" s="63" t="s">
        <v>153</v>
      </c>
      <c r="B59" s="64">
        <v>617</v>
      </c>
    </row>
    <row r="60" spans="1:2" x14ac:dyDescent="0.2">
      <c r="A60" s="63" t="s">
        <v>154</v>
      </c>
      <c r="B60" s="64">
        <v>2297</v>
      </c>
    </row>
    <row r="61" spans="1:2" x14ac:dyDescent="0.2">
      <c r="A61" s="63" t="s">
        <v>155</v>
      </c>
      <c r="B61" s="64">
        <v>119</v>
      </c>
    </row>
    <row r="62" spans="1:2" x14ac:dyDescent="0.2">
      <c r="A62" s="63" t="s">
        <v>156</v>
      </c>
      <c r="B62" s="64">
        <v>92</v>
      </c>
    </row>
    <row r="63" spans="1:2" x14ac:dyDescent="0.2">
      <c r="A63" s="63" t="s">
        <v>157</v>
      </c>
      <c r="B63" s="64">
        <v>92</v>
      </c>
    </row>
    <row r="64" spans="1:2" x14ac:dyDescent="0.2">
      <c r="A64" s="63" t="s">
        <v>158</v>
      </c>
      <c r="B64" s="64">
        <v>90</v>
      </c>
    </row>
    <row r="65" spans="1:2" x14ac:dyDescent="0.2">
      <c r="A65" s="63" t="s">
        <v>159</v>
      </c>
      <c r="B65" s="64">
        <v>369</v>
      </c>
    </row>
    <row r="66" spans="1:2" x14ac:dyDescent="0.2">
      <c r="A66" s="63" t="s">
        <v>160</v>
      </c>
      <c r="B66" s="64">
        <v>4718</v>
      </c>
    </row>
    <row r="67" spans="1:2" x14ac:dyDescent="0.2">
      <c r="A67" s="63" t="s">
        <v>161</v>
      </c>
      <c r="B67" s="64">
        <v>375</v>
      </c>
    </row>
    <row r="68" spans="1:2" x14ac:dyDescent="0.2">
      <c r="A68" s="63" t="s">
        <v>162</v>
      </c>
      <c r="B68" s="64">
        <v>213</v>
      </c>
    </row>
    <row r="69" spans="1:2" x14ac:dyDescent="0.2">
      <c r="A69" s="63" t="s">
        <v>163</v>
      </c>
      <c r="B69" s="64">
        <v>618</v>
      </c>
    </row>
    <row r="70" spans="1:2" x14ac:dyDescent="0.2">
      <c r="A70" s="63" t="s">
        <v>164</v>
      </c>
      <c r="B70" s="64">
        <v>85</v>
      </c>
    </row>
    <row r="71" spans="1:2" x14ac:dyDescent="0.2">
      <c r="A71" s="63" t="s">
        <v>165</v>
      </c>
      <c r="B71" s="64">
        <v>216</v>
      </c>
    </row>
    <row r="72" spans="1:2" x14ac:dyDescent="0.2">
      <c r="A72" s="63" t="s">
        <v>166</v>
      </c>
      <c r="B72" s="64">
        <v>999</v>
      </c>
    </row>
    <row r="73" spans="1:2" x14ac:dyDescent="0.2">
      <c r="A73" s="63" t="s">
        <v>167</v>
      </c>
      <c r="B73" s="64">
        <v>408</v>
      </c>
    </row>
    <row r="74" spans="1:2" x14ac:dyDescent="0.2">
      <c r="A74" s="63" t="s">
        <v>168</v>
      </c>
      <c r="B74" s="64">
        <v>452</v>
      </c>
    </row>
    <row r="75" spans="1:2" x14ac:dyDescent="0.2">
      <c r="A75" s="63" t="s">
        <v>169</v>
      </c>
      <c r="B75" s="64">
        <v>326</v>
      </c>
    </row>
    <row r="76" spans="1:2" x14ac:dyDescent="0.2">
      <c r="A76" s="63" t="s">
        <v>170</v>
      </c>
      <c r="B76" s="64">
        <v>119</v>
      </c>
    </row>
    <row r="77" spans="1:2" x14ac:dyDescent="0.2">
      <c r="A77" s="63" t="s">
        <v>171</v>
      </c>
      <c r="B77" s="64">
        <v>1072</v>
      </c>
    </row>
    <row r="78" spans="1:2" x14ac:dyDescent="0.2">
      <c r="A78" s="63" t="s">
        <v>172</v>
      </c>
      <c r="B78" s="64">
        <v>141</v>
      </c>
    </row>
    <row r="79" spans="1:2" x14ac:dyDescent="0.2">
      <c r="A79" s="63" t="s">
        <v>173</v>
      </c>
      <c r="B79" s="64">
        <v>358</v>
      </c>
    </row>
    <row r="80" spans="1:2" x14ac:dyDescent="0.2">
      <c r="A80" s="63" t="s">
        <v>174</v>
      </c>
      <c r="B80" s="64">
        <v>843</v>
      </c>
    </row>
    <row r="81" spans="1:2" x14ac:dyDescent="0.2">
      <c r="A81" s="63" t="s">
        <v>175</v>
      </c>
      <c r="B81" s="64">
        <v>1826</v>
      </c>
    </row>
    <row r="82" spans="1:2" x14ac:dyDescent="0.2">
      <c r="A82" s="63" t="s">
        <v>176</v>
      </c>
      <c r="B82" s="64">
        <v>1250</v>
      </c>
    </row>
    <row r="83" spans="1:2" x14ac:dyDescent="0.2">
      <c r="A83" s="63" t="s">
        <v>177</v>
      </c>
      <c r="B83" s="64">
        <v>367</v>
      </c>
    </row>
    <row r="84" spans="1:2" x14ac:dyDescent="0.2">
      <c r="A84" s="63" t="s">
        <v>178</v>
      </c>
      <c r="B84" s="64">
        <v>180</v>
      </c>
    </row>
    <row r="85" spans="1:2" x14ac:dyDescent="0.2">
      <c r="A85" s="63" t="s">
        <v>179</v>
      </c>
      <c r="B85" s="64">
        <v>25</v>
      </c>
    </row>
    <row r="86" spans="1:2" x14ac:dyDescent="0.2">
      <c r="A86" s="63" t="s">
        <v>180</v>
      </c>
      <c r="B86" s="64">
        <v>114</v>
      </c>
    </row>
    <row r="87" spans="1:2" x14ac:dyDescent="0.2">
      <c r="A87" s="63" t="s">
        <v>181</v>
      </c>
      <c r="B87" s="64">
        <v>126</v>
      </c>
    </row>
    <row r="88" spans="1:2" x14ac:dyDescent="0.2">
      <c r="A88" s="63" t="s">
        <v>182</v>
      </c>
      <c r="B88" s="64">
        <v>135</v>
      </c>
    </row>
    <row r="89" spans="1:2" x14ac:dyDescent="0.2">
      <c r="A89" s="63" t="s">
        <v>183</v>
      </c>
      <c r="B89" s="64">
        <v>334</v>
      </c>
    </row>
    <row r="90" spans="1:2" x14ac:dyDescent="0.2">
      <c r="A90" s="63" t="s">
        <v>184</v>
      </c>
      <c r="B90" s="64">
        <v>354</v>
      </c>
    </row>
    <row r="91" spans="1:2" x14ac:dyDescent="0.2">
      <c r="A91" s="63" t="s">
        <v>185</v>
      </c>
      <c r="B91" s="64">
        <v>167</v>
      </c>
    </row>
    <row r="92" spans="1:2" x14ac:dyDescent="0.2">
      <c r="A92" s="63" t="s">
        <v>186</v>
      </c>
      <c r="B92" s="64">
        <v>184</v>
      </c>
    </row>
    <row r="93" spans="1:2" x14ac:dyDescent="0.2">
      <c r="A93" s="63" t="s">
        <v>187</v>
      </c>
      <c r="B93" s="64">
        <v>351</v>
      </c>
    </row>
    <row r="94" spans="1:2" x14ac:dyDescent="0.2">
      <c r="A94" s="63" t="s">
        <v>188</v>
      </c>
      <c r="B94" s="64">
        <v>164</v>
      </c>
    </row>
    <row r="95" spans="1:2" x14ac:dyDescent="0.2">
      <c r="A95" s="63" t="s">
        <v>189</v>
      </c>
      <c r="B95" s="64">
        <v>164</v>
      </c>
    </row>
    <row r="96" spans="1:2" x14ac:dyDescent="0.2">
      <c r="A96" s="63" t="s">
        <v>190</v>
      </c>
      <c r="B96" s="64">
        <v>138</v>
      </c>
    </row>
    <row r="97" spans="1:2" x14ac:dyDescent="0.2">
      <c r="A97" s="63" t="s">
        <v>191</v>
      </c>
      <c r="B97" s="64">
        <v>89</v>
      </c>
    </row>
    <row r="98" spans="1:2" x14ac:dyDescent="0.2">
      <c r="A98" s="63" t="s">
        <v>192</v>
      </c>
      <c r="B98" s="64">
        <v>89</v>
      </c>
    </row>
    <row r="99" spans="1:2" x14ac:dyDescent="0.2">
      <c r="A99" s="63" t="s">
        <v>193</v>
      </c>
      <c r="B99" s="64">
        <v>382</v>
      </c>
    </row>
    <row r="100" spans="1:2" x14ac:dyDescent="0.2">
      <c r="A100" s="63" t="s">
        <v>194</v>
      </c>
      <c r="B100" s="64">
        <v>107</v>
      </c>
    </row>
    <row r="101" spans="1:2" x14ac:dyDescent="0.2">
      <c r="A101" s="63" t="s">
        <v>195</v>
      </c>
      <c r="B101" s="64">
        <v>761</v>
      </c>
    </row>
    <row r="102" spans="1:2" x14ac:dyDescent="0.2">
      <c r="A102" s="63" t="s">
        <v>196</v>
      </c>
      <c r="B102" s="64">
        <v>2751</v>
      </c>
    </row>
    <row r="103" spans="1:2" x14ac:dyDescent="0.2">
      <c r="A103" s="63" t="s">
        <v>197</v>
      </c>
      <c r="B103" s="64">
        <v>322</v>
      </c>
    </row>
    <row r="104" spans="1:2" x14ac:dyDescent="0.2">
      <c r="A104" s="63" t="s">
        <v>198</v>
      </c>
      <c r="B104" s="64">
        <v>234</v>
      </c>
    </row>
    <row r="105" spans="1:2" x14ac:dyDescent="0.2">
      <c r="A105" s="63" t="s">
        <v>199</v>
      </c>
      <c r="B105" s="64">
        <v>503</v>
      </c>
    </row>
    <row r="106" spans="1:2" x14ac:dyDescent="0.2">
      <c r="A106" s="63" t="s">
        <v>200</v>
      </c>
      <c r="B106" s="64">
        <v>210</v>
      </c>
    </row>
    <row r="107" spans="1:2" x14ac:dyDescent="0.2">
      <c r="A107" s="65" t="s">
        <v>201</v>
      </c>
      <c r="B107" s="66">
        <v>0</v>
      </c>
    </row>
    <row r="108" spans="1:2" x14ac:dyDescent="0.2">
      <c r="A108" s="63" t="s">
        <v>202</v>
      </c>
      <c r="B108" s="64">
        <v>521</v>
      </c>
    </row>
    <row r="109" spans="1:2" x14ac:dyDescent="0.2">
      <c r="A109" s="63" t="s">
        <v>203</v>
      </c>
      <c r="B109" s="64">
        <v>121</v>
      </c>
    </row>
    <row r="110" spans="1:2" x14ac:dyDescent="0.2">
      <c r="A110" s="63" t="s">
        <v>204</v>
      </c>
      <c r="B110" s="64">
        <v>627</v>
      </c>
    </row>
    <row r="111" spans="1:2" x14ac:dyDescent="0.2">
      <c r="A111" s="63" t="s">
        <v>205</v>
      </c>
      <c r="B111" s="64">
        <v>210</v>
      </c>
    </row>
    <row r="112" spans="1:2" x14ac:dyDescent="0.2">
      <c r="A112" s="63" t="s">
        <v>206</v>
      </c>
      <c r="B112" s="64">
        <v>305</v>
      </c>
    </row>
    <row r="113" spans="1:2" x14ac:dyDescent="0.2">
      <c r="A113" s="63" t="s">
        <v>207</v>
      </c>
      <c r="B113" s="64">
        <v>735</v>
      </c>
    </row>
    <row r="114" spans="1:2" x14ac:dyDescent="0.2">
      <c r="A114" s="63" t="s">
        <v>208</v>
      </c>
      <c r="B114" s="64">
        <v>453</v>
      </c>
    </row>
    <row r="115" spans="1:2" x14ac:dyDescent="0.2">
      <c r="A115" s="63" t="s">
        <v>209</v>
      </c>
      <c r="B115" s="64">
        <v>98</v>
      </c>
    </row>
    <row r="116" spans="1:2" x14ac:dyDescent="0.2">
      <c r="A116" s="63" t="s">
        <v>210</v>
      </c>
      <c r="B116" s="64">
        <v>2846</v>
      </c>
    </row>
    <row r="117" spans="1:2" x14ac:dyDescent="0.2">
      <c r="A117" s="63" t="s">
        <v>211</v>
      </c>
      <c r="B117" s="64">
        <v>1091</v>
      </c>
    </row>
    <row r="118" spans="1:2" x14ac:dyDescent="0.2">
      <c r="A118" s="63" t="s">
        <v>212</v>
      </c>
      <c r="B118" s="64">
        <v>240</v>
      </c>
    </row>
    <row r="119" spans="1:2" x14ac:dyDescent="0.2">
      <c r="A119" s="63" t="s">
        <v>213</v>
      </c>
      <c r="B119" s="64">
        <v>242</v>
      </c>
    </row>
    <row r="120" spans="1:2" x14ac:dyDescent="0.2">
      <c r="A120" s="63" t="s">
        <v>214</v>
      </c>
      <c r="B120" s="64">
        <v>1007</v>
      </c>
    </row>
    <row r="121" spans="1:2" x14ac:dyDescent="0.2">
      <c r="A121" s="63" t="s">
        <v>215</v>
      </c>
      <c r="B121" s="64">
        <v>256</v>
      </c>
    </row>
    <row r="122" spans="1:2" x14ac:dyDescent="0.2">
      <c r="A122" s="63" t="s">
        <v>216</v>
      </c>
      <c r="B122" s="64">
        <v>1036</v>
      </c>
    </row>
    <row r="123" spans="1:2" x14ac:dyDescent="0.2">
      <c r="A123" s="63" t="s">
        <v>217</v>
      </c>
      <c r="B123" s="64">
        <v>880</v>
      </c>
    </row>
    <row r="124" spans="1:2" x14ac:dyDescent="0.2">
      <c r="A124" s="63" t="s">
        <v>218</v>
      </c>
      <c r="B124" s="64">
        <v>465</v>
      </c>
    </row>
    <row r="125" spans="1:2" x14ac:dyDescent="0.2">
      <c r="A125" s="63" t="s">
        <v>219</v>
      </c>
      <c r="B125" s="64">
        <v>1095</v>
      </c>
    </row>
    <row r="126" spans="1:2" x14ac:dyDescent="0.2">
      <c r="A126" s="63" t="s">
        <v>220</v>
      </c>
      <c r="B126" s="64">
        <v>245</v>
      </c>
    </row>
    <row r="127" spans="1:2" x14ac:dyDescent="0.2">
      <c r="A127" s="63" t="s">
        <v>221</v>
      </c>
      <c r="B127" s="64">
        <v>135</v>
      </c>
    </row>
    <row r="128" spans="1:2" x14ac:dyDescent="0.2">
      <c r="A128" s="63" t="s">
        <v>222</v>
      </c>
      <c r="B128" s="64">
        <v>228</v>
      </c>
    </row>
    <row r="129" spans="1:2" x14ac:dyDescent="0.2">
      <c r="A129" s="63" t="s">
        <v>223</v>
      </c>
      <c r="B129" s="64">
        <v>270</v>
      </c>
    </row>
    <row r="130" spans="1:2" x14ac:dyDescent="0.2">
      <c r="A130" s="63" t="s">
        <v>224</v>
      </c>
      <c r="B130" s="64">
        <v>2053</v>
      </c>
    </row>
    <row r="131" spans="1:2" x14ac:dyDescent="0.2">
      <c r="A131" s="63" t="s">
        <v>225</v>
      </c>
      <c r="B131" s="64">
        <v>606</v>
      </c>
    </row>
    <row r="132" spans="1:2" x14ac:dyDescent="0.2">
      <c r="A132" s="63" t="s">
        <v>226</v>
      </c>
      <c r="B132" s="64">
        <v>557</v>
      </c>
    </row>
    <row r="133" spans="1:2" x14ac:dyDescent="0.2">
      <c r="A133" s="63" t="s">
        <v>227</v>
      </c>
      <c r="B133" s="64">
        <v>227</v>
      </c>
    </row>
    <row r="134" spans="1:2" x14ac:dyDescent="0.2">
      <c r="A134" s="63" t="s">
        <v>228</v>
      </c>
      <c r="B134" s="64">
        <v>837</v>
      </c>
    </row>
    <row r="135" spans="1:2" x14ac:dyDescent="0.2">
      <c r="A135" s="63" t="s">
        <v>229</v>
      </c>
      <c r="B135" s="64">
        <v>192</v>
      </c>
    </row>
    <row r="136" spans="1:2" x14ac:dyDescent="0.2">
      <c r="A136" s="63" t="s">
        <v>230</v>
      </c>
      <c r="B136" s="64">
        <v>138</v>
      </c>
    </row>
    <row r="137" spans="1:2" x14ac:dyDescent="0.2">
      <c r="A137" s="63" t="s">
        <v>231</v>
      </c>
      <c r="B137" s="64">
        <v>943</v>
      </c>
    </row>
    <row r="138" spans="1:2" x14ac:dyDescent="0.2">
      <c r="A138" s="63" t="s">
        <v>232</v>
      </c>
      <c r="B138" s="64">
        <v>208</v>
      </c>
    </row>
    <row r="139" spans="1:2" x14ac:dyDescent="0.2">
      <c r="A139" s="63" t="s">
        <v>233</v>
      </c>
      <c r="B139" s="64">
        <v>127</v>
      </c>
    </row>
    <row r="140" spans="1:2" x14ac:dyDescent="0.2">
      <c r="A140" s="63" t="s">
        <v>234</v>
      </c>
      <c r="B140" s="64">
        <v>241</v>
      </c>
    </row>
    <row r="141" spans="1:2" x14ac:dyDescent="0.2">
      <c r="A141" s="63" t="s">
        <v>235</v>
      </c>
      <c r="B141" s="64">
        <v>149</v>
      </c>
    </row>
    <row r="142" spans="1:2" x14ac:dyDescent="0.2">
      <c r="A142" s="63" t="s">
        <v>236</v>
      </c>
      <c r="B142" s="64">
        <v>1595</v>
      </c>
    </row>
    <row r="143" spans="1:2" x14ac:dyDescent="0.2">
      <c r="A143" s="63" t="s">
        <v>237</v>
      </c>
      <c r="B143" s="64">
        <v>135</v>
      </c>
    </row>
    <row r="144" spans="1:2" x14ac:dyDescent="0.2">
      <c r="A144" s="63" t="s">
        <v>238</v>
      </c>
      <c r="B144" s="64">
        <v>511</v>
      </c>
    </row>
    <row r="145" spans="1:2" x14ac:dyDescent="0.2">
      <c r="A145" s="63" t="s">
        <v>239</v>
      </c>
      <c r="B145" s="64">
        <v>311</v>
      </c>
    </row>
    <row r="146" spans="1:2" x14ac:dyDescent="0.2">
      <c r="A146" s="63" t="s">
        <v>240</v>
      </c>
      <c r="B146" s="64">
        <v>115</v>
      </c>
    </row>
    <row r="147" spans="1:2" x14ac:dyDescent="0.2">
      <c r="A147" s="63" t="s">
        <v>241</v>
      </c>
      <c r="B147" s="64">
        <v>889</v>
      </c>
    </row>
    <row r="148" spans="1:2" x14ac:dyDescent="0.2">
      <c r="A148" s="63" t="s">
        <v>242</v>
      </c>
      <c r="B148" s="64">
        <v>381</v>
      </c>
    </row>
    <row r="149" spans="1:2" x14ac:dyDescent="0.2">
      <c r="A149" s="63" t="s">
        <v>243</v>
      </c>
      <c r="B149" s="64">
        <v>327</v>
      </c>
    </row>
    <row r="150" spans="1:2" x14ac:dyDescent="0.2">
      <c r="A150" s="63" t="s">
        <v>244</v>
      </c>
      <c r="B150" s="64">
        <v>203</v>
      </c>
    </row>
    <row r="151" spans="1:2" x14ac:dyDescent="0.2">
      <c r="A151" s="63" t="s">
        <v>245</v>
      </c>
      <c r="B151" s="64">
        <v>464</v>
      </c>
    </row>
    <row r="152" spans="1:2" x14ac:dyDescent="0.2">
      <c r="A152" s="63" t="s">
        <v>246</v>
      </c>
      <c r="B152" s="64">
        <v>135</v>
      </c>
    </row>
    <row r="153" spans="1:2" x14ac:dyDescent="0.2">
      <c r="A153" s="63" t="s">
        <v>247</v>
      </c>
      <c r="B153" s="64">
        <v>156</v>
      </c>
    </row>
    <row r="154" spans="1:2" x14ac:dyDescent="0.2">
      <c r="A154" s="63" t="s">
        <v>248</v>
      </c>
      <c r="B154" s="64">
        <v>212</v>
      </c>
    </row>
    <row r="155" spans="1:2" x14ac:dyDescent="0.2">
      <c r="A155" s="63" t="s">
        <v>249</v>
      </c>
      <c r="B155" s="64">
        <v>614</v>
      </c>
    </row>
    <row r="156" spans="1:2" x14ac:dyDescent="0.2">
      <c r="A156" s="63" t="s">
        <v>250</v>
      </c>
      <c r="B156" s="64">
        <v>1291</v>
      </c>
    </row>
    <row r="157" spans="1:2" x14ac:dyDescent="0.2">
      <c r="A157" s="63" t="s">
        <v>251</v>
      </c>
      <c r="B157" s="64">
        <v>245</v>
      </c>
    </row>
    <row r="158" spans="1:2" x14ac:dyDescent="0.2">
      <c r="A158" s="63" t="s">
        <v>252</v>
      </c>
      <c r="B158" s="64">
        <v>418</v>
      </c>
    </row>
    <row r="159" spans="1:2" x14ac:dyDescent="0.2">
      <c r="A159" s="63" t="s">
        <v>253</v>
      </c>
      <c r="B159" s="64">
        <v>1241</v>
      </c>
    </row>
    <row r="160" spans="1:2" x14ac:dyDescent="0.2">
      <c r="A160" s="63" t="s">
        <v>254</v>
      </c>
      <c r="B160" s="64">
        <v>142</v>
      </c>
    </row>
    <row r="161" spans="1:2" x14ac:dyDescent="0.2">
      <c r="A161" s="63" t="s">
        <v>255</v>
      </c>
      <c r="B161" s="64">
        <v>539</v>
      </c>
    </row>
    <row r="162" spans="1:2" x14ac:dyDescent="0.2">
      <c r="A162" s="63" t="s">
        <v>256</v>
      </c>
      <c r="B162" s="64">
        <v>2600</v>
      </c>
    </row>
    <row r="163" spans="1:2" x14ac:dyDescent="0.2">
      <c r="A163" s="63" t="s">
        <v>257</v>
      </c>
      <c r="B163" s="64">
        <v>82</v>
      </c>
    </row>
    <row r="164" spans="1:2" x14ac:dyDescent="0.2">
      <c r="A164" s="63" t="s">
        <v>258</v>
      </c>
      <c r="B164" s="64">
        <v>496</v>
      </c>
    </row>
    <row r="165" spans="1:2" x14ac:dyDescent="0.2">
      <c r="A165" s="63" t="s">
        <v>259</v>
      </c>
      <c r="B165" s="64">
        <v>1280</v>
      </c>
    </row>
    <row r="166" spans="1:2" x14ac:dyDescent="0.2">
      <c r="A166" s="63" t="s">
        <v>260</v>
      </c>
      <c r="B166" s="64">
        <v>1146</v>
      </c>
    </row>
    <row r="167" spans="1:2" x14ac:dyDescent="0.2">
      <c r="A167" s="63" t="s">
        <v>261</v>
      </c>
      <c r="B167" s="64">
        <v>465</v>
      </c>
    </row>
    <row r="168" spans="1:2" x14ac:dyDescent="0.2">
      <c r="A168" s="63" t="s">
        <v>262</v>
      </c>
      <c r="B168" s="64">
        <v>140</v>
      </c>
    </row>
    <row r="169" spans="1:2" x14ac:dyDescent="0.2">
      <c r="A169" s="63" t="s">
        <v>263</v>
      </c>
      <c r="B169" s="64">
        <v>132</v>
      </c>
    </row>
    <row r="170" spans="1:2" x14ac:dyDescent="0.2">
      <c r="A170" s="63" t="s">
        <v>264</v>
      </c>
      <c r="B170" s="64">
        <v>504</v>
      </c>
    </row>
    <row r="171" spans="1:2" x14ac:dyDescent="0.2">
      <c r="A171" s="63" t="s">
        <v>265</v>
      </c>
      <c r="B171" s="64">
        <v>1014</v>
      </c>
    </row>
    <row r="172" spans="1:2" x14ac:dyDescent="0.2">
      <c r="A172" s="63" t="s">
        <v>266</v>
      </c>
      <c r="B172" s="64">
        <v>699</v>
      </c>
    </row>
    <row r="173" spans="1:2" x14ac:dyDescent="0.2">
      <c r="A173" s="63" t="s">
        <v>267</v>
      </c>
      <c r="B173" s="64">
        <v>103</v>
      </c>
    </row>
    <row r="174" spans="1:2" x14ac:dyDescent="0.2">
      <c r="A174" s="63" t="s">
        <v>268</v>
      </c>
      <c r="B174" s="64">
        <v>1214</v>
      </c>
    </row>
    <row r="175" spans="1:2" x14ac:dyDescent="0.2">
      <c r="A175" s="63" t="s">
        <v>269</v>
      </c>
      <c r="B175" s="64">
        <v>1258</v>
      </c>
    </row>
    <row r="176" spans="1:2" x14ac:dyDescent="0.2">
      <c r="A176" s="63" t="s">
        <v>270</v>
      </c>
      <c r="B176" s="64">
        <v>1384</v>
      </c>
    </row>
    <row r="177" spans="1:2" x14ac:dyDescent="0.2">
      <c r="A177" s="63" t="s">
        <v>271</v>
      </c>
      <c r="B177" s="64">
        <v>371</v>
      </c>
    </row>
    <row r="178" spans="1:2" x14ac:dyDescent="0.2">
      <c r="A178" s="63" t="s">
        <v>272</v>
      </c>
      <c r="B178" s="64">
        <v>2344</v>
      </c>
    </row>
    <row r="179" spans="1:2" x14ac:dyDescent="0.2">
      <c r="A179" s="63" t="s">
        <v>273</v>
      </c>
      <c r="B179" s="64">
        <v>818</v>
      </c>
    </row>
    <row r="180" spans="1:2" x14ac:dyDescent="0.2">
      <c r="A180" s="63" t="s">
        <v>274</v>
      </c>
      <c r="B180" s="64">
        <v>44</v>
      </c>
    </row>
    <row r="181" spans="1:2" x14ac:dyDescent="0.2">
      <c r="A181" s="63" t="s">
        <v>275</v>
      </c>
      <c r="B181" s="64">
        <v>91</v>
      </c>
    </row>
    <row r="182" spans="1:2" x14ac:dyDescent="0.2">
      <c r="A182" s="63" t="s">
        <v>276</v>
      </c>
      <c r="B182" s="64">
        <v>183</v>
      </c>
    </row>
    <row r="183" spans="1:2" x14ac:dyDescent="0.2">
      <c r="A183" s="63" t="s">
        <v>277</v>
      </c>
      <c r="B183" s="64">
        <v>86</v>
      </c>
    </row>
    <row r="184" spans="1:2" x14ac:dyDescent="0.2">
      <c r="A184" s="63" t="s">
        <v>278</v>
      </c>
      <c r="B184" s="64">
        <v>280</v>
      </c>
    </row>
    <row r="185" spans="1:2" x14ac:dyDescent="0.2">
      <c r="A185" s="63" t="s">
        <v>279</v>
      </c>
      <c r="B185" s="64">
        <v>189</v>
      </c>
    </row>
    <row r="186" spans="1:2" x14ac:dyDescent="0.2">
      <c r="A186" s="63" t="s">
        <v>280</v>
      </c>
      <c r="B186" s="64">
        <v>176</v>
      </c>
    </row>
    <row r="187" spans="1:2" x14ac:dyDescent="0.2">
      <c r="A187" s="63" t="s">
        <v>281</v>
      </c>
      <c r="B187" s="64">
        <v>469</v>
      </c>
    </row>
    <row r="188" spans="1:2" x14ac:dyDescent="0.2">
      <c r="A188" s="63" t="s">
        <v>282</v>
      </c>
      <c r="B188" s="64">
        <v>630</v>
      </c>
    </row>
    <row r="189" spans="1:2" x14ac:dyDescent="0.2">
      <c r="A189" s="63" t="s">
        <v>283</v>
      </c>
      <c r="B189" s="64">
        <v>315</v>
      </c>
    </row>
    <row r="190" spans="1:2" x14ac:dyDescent="0.2">
      <c r="A190" s="63" t="s">
        <v>284</v>
      </c>
      <c r="B190" s="64">
        <v>605</v>
      </c>
    </row>
    <row r="191" spans="1:2" x14ac:dyDescent="0.2">
      <c r="A191" s="63" t="s">
        <v>285</v>
      </c>
      <c r="B191" s="64">
        <v>410</v>
      </c>
    </row>
    <row r="192" spans="1:2" x14ac:dyDescent="0.2">
      <c r="A192" s="63" t="s">
        <v>286</v>
      </c>
      <c r="B192" s="64">
        <v>181</v>
      </c>
    </row>
    <row r="193" spans="1:2" x14ac:dyDescent="0.2">
      <c r="A193" s="63" t="s">
        <v>287</v>
      </c>
      <c r="B193" s="64">
        <v>566</v>
      </c>
    </row>
    <row r="194" spans="1:2" x14ac:dyDescent="0.2">
      <c r="A194" s="63" t="s">
        <v>288</v>
      </c>
      <c r="B194" s="64">
        <v>513</v>
      </c>
    </row>
    <row r="195" spans="1:2" x14ac:dyDescent="0.2">
      <c r="A195" s="63" t="s">
        <v>289</v>
      </c>
      <c r="B195" s="64">
        <v>51</v>
      </c>
    </row>
    <row r="196" spans="1:2" x14ac:dyDescent="0.2">
      <c r="A196" s="63" t="s">
        <v>290</v>
      </c>
      <c r="B196" s="64">
        <v>343</v>
      </c>
    </row>
    <row r="197" spans="1:2" x14ac:dyDescent="0.2">
      <c r="A197" s="63" t="s">
        <v>291</v>
      </c>
      <c r="B197" s="64">
        <v>727</v>
      </c>
    </row>
    <row r="198" spans="1:2" x14ac:dyDescent="0.2">
      <c r="A198" s="63" t="s">
        <v>292</v>
      </c>
      <c r="B198" s="64">
        <v>114</v>
      </c>
    </row>
    <row r="199" spans="1:2" x14ac:dyDescent="0.2">
      <c r="A199" s="63" t="s">
        <v>293</v>
      </c>
      <c r="B199" s="64">
        <v>723</v>
      </c>
    </row>
    <row r="200" spans="1:2" x14ac:dyDescent="0.2">
      <c r="A200" s="63" t="s">
        <v>294</v>
      </c>
      <c r="B200" s="64">
        <v>188</v>
      </c>
    </row>
    <row r="201" spans="1:2" x14ac:dyDescent="0.2">
      <c r="A201" s="63" t="s">
        <v>295</v>
      </c>
      <c r="B201" s="64">
        <v>218</v>
      </c>
    </row>
    <row r="202" spans="1:2" x14ac:dyDescent="0.2">
      <c r="A202" s="63" t="s">
        <v>296</v>
      </c>
      <c r="B202" s="64">
        <v>227</v>
      </c>
    </row>
    <row r="203" spans="1:2" x14ac:dyDescent="0.2">
      <c r="A203" s="63" t="s">
        <v>297</v>
      </c>
      <c r="B203" s="64">
        <v>665</v>
      </c>
    </row>
    <row r="204" spans="1:2" x14ac:dyDescent="0.2">
      <c r="A204" s="63" t="s">
        <v>298</v>
      </c>
      <c r="B204" s="64">
        <v>713</v>
      </c>
    </row>
    <row r="205" spans="1:2" x14ac:dyDescent="0.2">
      <c r="A205" s="63" t="s">
        <v>299</v>
      </c>
      <c r="B205" s="64">
        <v>384</v>
      </c>
    </row>
    <row r="206" spans="1:2" x14ac:dyDescent="0.2">
      <c r="A206" s="63" t="s">
        <v>300</v>
      </c>
      <c r="B206" s="64">
        <v>400</v>
      </c>
    </row>
    <row r="207" spans="1:2" x14ac:dyDescent="0.2">
      <c r="A207" s="63" t="s">
        <v>301</v>
      </c>
      <c r="B207" s="64">
        <v>706</v>
      </c>
    </row>
    <row r="208" spans="1:2" x14ac:dyDescent="0.2">
      <c r="A208" s="63" t="s">
        <v>302</v>
      </c>
      <c r="B208" s="64">
        <v>463</v>
      </c>
    </row>
    <row r="209" spans="1:2" x14ac:dyDescent="0.2">
      <c r="A209" s="63" t="s">
        <v>303</v>
      </c>
      <c r="B209" s="64">
        <v>172</v>
      </c>
    </row>
    <row r="210" spans="1:2" x14ac:dyDescent="0.2">
      <c r="A210" s="63" t="s">
        <v>304</v>
      </c>
      <c r="B210" s="64">
        <v>1285</v>
      </c>
    </row>
    <row r="211" spans="1:2" x14ac:dyDescent="0.2">
      <c r="A211" s="63" t="s">
        <v>305</v>
      </c>
      <c r="B211" s="64">
        <v>176</v>
      </c>
    </row>
    <row r="212" spans="1:2" x14ac:dyDescent="0.2">
      <c r="A212" s="63" t="s">
        <v>306</v>
      </c>
      <c r="B212" s="64">
        <v>214</v>
      </c>
    </row>
    <row r="213" spans="1:2" x14ac:dyDescent="0.2">
      <c r="A213" s="63" t="s">
        <v>307</v>
      </c>
      <c r="B213" s="64">
        <v>162</v>
      </c>
    </row>
    <row r="214" spans="1:2" x14ac:dyDescent="0.2">
      <c r="A214" s="63" t="s">
        <v>308</v>
      </c>
      <c r="B214" s="64">
        <v>143</v>
      </c>
    </row>
    <row r="215" spans="1:2" x14ac:dyDescent="0.2">
      <c r="A215" s="63" t="s">
        <v>309</v>
      </c>
      <c r="B215" s="64">
        <v>261</v>
      </c>
    </row>
    <row r="216" spans="1:2" x14ac:dyDescent="0.2">
      <c r="A216" s="63" t="s">
        <v>310</v>
      </c>
      <c r="B216" s="64">
        <v>381</v>
      </c>
    </row>
    <row r="217" spans="1:2" x14ac:dyDescent="0.2">
      <c r="A217" s="63" t="s">
        <v>311</v>
      </c>
      <c r="B217" s="64">
        <v>136</v>
      </c>
    </row>
    <row r="218" spans="1:2" x14ac:dyDescent="0.2">
      <c r="A218" s="63" t="s">
        <v>312</v>
      </c>
      <c r="B218" s="64">
        <v>221</v>
      </c>
    </row>
    <row r="219" spans="1:2" x14ac:dyDescent="0.2">
      <c r="A219" s="63" t="s">
        <v>313</v>
      </c>
      <c r="B219" s="64">
        <v>380</v>
      </c>
    </row>
    <row r="220" spans="1:2" x14ac:dyDescent="0.2">
      <c r="A220" s="63" t="s">
        <v>314</v>
      </c>
      <c r="B220" s="64">
        <v>69</v>
      </c>
    </row>
    <row r="221" spans="1:2" x14ac:dyDescent="0.2">
      <c r="A221" s="63" t="s">
        <v>315</v>
      </c>
      <c r="B221" s="64">
        <v>1369</v>
      </c>
    </row>
    <row r="222" spans="1:2" x14ac:dyDescent="0.2">
      <c r="A222" s="63" t="s">
        <v>316</v>
      </c>
      <c r="B222" s="64">
        <v>101</v>
      </c>
    </row>
    <row r="223" spans="1:2" x14ac:dyDescent="0.2">
      <c r="A223" s="63" t="s">
        <v>317</v>
      </c>
      <c r="B223" s="64">
        <v>174</v>
      </c>
    </row>
    <row r="224" spans="1:2" x14ac:dyDescent="0.2">
      <c r="A224" s="63" t="s">
        <v>318</v>
      </c>
      <c r="B224" s="64">
        <v>134</v>
      </c>
    </row>
    <row r="225" spans="1:2" x14ac:dyDescent="0.2">
      <c r="A225" s="63" t="s">
        <v>319</v>
      </c>
      <c r="B225" s="64">
        <v>1145</v>
      </c>
    </row>
    <row r="226" spans="1:2" x14ac:dyDescent="0.2">
      <c r="A226" s="63" t="s">
        <v>320</v>
      </c>
      <c r="B226" s="64">
        <v>292</v>
      </c>
    </row>
    <row r="227" spans="1:2" x14ac:dyDescent="0.2">
      <c r="A227" s="63" t="s">
        <v>321</v>
      </c>
      <c r="B227" s="64">
        <v>190</v>
      </c>
    </row>
    <row r="228" spans="1:2" x14ac:dyDescent="0.2">
      <c r="A228" s="63" t="s">
        <v>322</v>
      </c>
      <c r="B228" s="64">
        <v>793</v>
      </c>
    </row>
    <row r="229" spans="1:2" x14ac:dyDescent="0.2">
      <c r="A229" s="63" t="s">
        <v>323</v>
      </c>
      <c r="B229" s="64">
        <v>809</v>
      </c>
    </row>
    <row r="230" spans="1:2" x14ac:dyDescent="0.2">
      <c r="A230" s="63" t="s">
        <v>324</v>
      </c>
      <c r="B230" s="64">
        <v>167</v>
      </c>
    </row>
    <row r="231" spans="1:2" x14ac:dyDescent="0.2">
      <c r="A231" s="63" t="s">
        <v>325</v>
      </c>
      <c r="B231" s="64">
        <v>23</v>
      </c>
    </row>
    <row r="232" spans="1:2" x14ac:dyDescent="0.2">
      <c r="A232" s="63" t="s">
        <v>326</v>
      </c>
      <c r="B232" s="64">
        <v>322</v>
      </c>
    </row>
    <row r="233" spans="1:2" x14ac:dyDescent="0.2">
      <c r="A233" s="63" t="s">
        <v>327</v>
      </c>
      <c r="B233" s="64">
        <v>253</v>
      </c>
    </row>
    <row r="234" spans="1:2" x14ac:dyDescent="0.2">
      <c r="A234" s="63" t="s">
        <v>328</v>
      </c>
      <c r="B234" s="64">
        <v>178</v>
      </c>
    </row>
    <row r="235" spans="1:2" x14ac:dyDescent="0.2">
      <c r="A235" s="63" t="s">
        <v>329</v>
      </c>
      <c r="B235" s="64">
        <v>28</v>
      </c>
    </row>
    <row r="236" spans="1:2" x14ac:dyDescent="0.2">
      <c r="A236" s="63" t="s">
        <v>330</v>
      </c>
      <c r="B236" s="64">
        <v>129</v>
      </c>
    </row>
    <row r="237" spans="1:2" x14ac:dyDescent="0.2">
      <c r="A237" s="63" t="s">
        <v>331</v>
      </c>
      <c r="B237" s="64">
        <v>659</v>
      </c>
    </row>
    <row r="238" spans="1:2" x14ac:dyDescent="0.2">
      <c r="A238" s="63" t="s">
        <v>332</v>
      </c>
      <c r="B238" s="64">
        <v>119</v>
      </c>
    </row>
    <row r="239" spans="1:2" x14ac:dyDescent="0.2">
      <c r="A239" s="63" t="s">
        <v>333</v>
      </c>
      <c r="B239" s="64">
        <v>365</v>
      </c>
    </row>
    <row r="240" spans="1:2" x14ac:dyDescent="0.2">
      <c r="A240" s="63" t="s">
        <v>334</v>
      </c>
      <c r="B240" s="64">
        <v>1496</v>
      </c>
    </row>
    <row r="241" spans="1:2" x14ac:dyDescent="0.2">
      <c r="A241" s="63" t="s">
        <v>335</v>
      </c>
      <c r="B241" s="64">
        <v>137</v>
      </c>
    </row>
    <row r="242" spans="1:2" x14ac:dyDescent="0.2">
      <c r="A242" s="63" t="s">
        <v>336</v>
      </c>
      <c r="B242" s="64">
        <v>2650</v>
      </c>
    </row>
    <row r="243" spans="1:2" x14ac:dyDescent="0.2">
      <c r="A243" s="63" t="s">
        <v>337</v>
      </c>
      <c r="B243" s="64">
        <v>625</v>
      </c>
    </row>
    <row r="244" spans="1:2" x14ac:dyDescent="0.2">
      <c r="A244" s="63" t="s">
        <v>338</v>
      </c>
      <c r="B244" s="64">
        <v>410</v>
      </c>
    </row>
    <row r="245" spans="1:2" x14ac:dyDescent="0.2">
      <c r="A245" s="63" t="s">
        <v>339</v>
      </c>
      <c r="B245" s="64">
        <v>154</v>
      </c>
    </row>
    <row r="246" spans="1:2" x14ac:dyDescent="0.2">
      <c r="A246" s="63" t="s">
        <v>340</v>
      </c>
      <c r="B246" s="64">
        <v>262</v>
      </c>
    </row>
    <row r="247" spans="1:2" x14ac:dyDescent="0.2">
      <c r="A247" s="63" t="s">
        <v>341</v>
      </c>
      <c r="B247" s="64">
        <v>173</v>
      </c>
    </row>
    <row r="248" spans="1:2" x14ac:dyDescent="0.2">
      <c r="A248" s="63" t="s">
        <v>342</v>
      </c>
      <c r="B248" s="64">
        <v>557</v>
      </c>
    </row>
    <row r="249" spans="1:2" x14ac:dyDescent="0.2">
      <c r="A249" s="63" t="s">
        <v>343</v>
      </c>
      <c r="B249" s="64">
        <v>101</v>
      </c>
    </row>
    <row r="250" spans="1:2" x14ac:dyDescent="0.2">
      <c r="A250" s="63" t="s">
        <v>344</v>
      </c>
      <c r="B250" s="64">
        <v>252</v>
      </c>
    </row>
    <row r="251" spans="1:2" x14ac:dyDescent="0.2">
      <c r="A251" s="63" t="s">
        <v>345</v>
      </c>
      <c r="B251" s="64">
        <v>321</v>
      </c>
    </row>
    <row r="252" spans="1:2" x14ac:dyDescent="0.2">
      <c r="A252" s="63" t="s">
        <v>346</v>
      </c>
      <c r="B252" s="64">
        <v>871</v>
      </c>
    </row>
    <row r="253" spans="1:2" x14ac:dyDescent="0.2">
      <c r="A253" s="63" t="s">
        <v>347</v>
      </c>
      <c r="B253" s="64">
        <v>411</v>
      </c>
    </row>
    <row r="254" spans="1:2" x14ac:dyDescent="0.2">
      <c r="A254" s="63" t="s">
        <v>348</v>
      </c>
      <c r="B254" s="64">
        <v>135</v>
      </c>
    </row>
    <row r="255" spans="1:2" x14ac:dyDescent="0.2">
      <c r="A255" s="63" t="s">
        <v>349</v>
      </c>
      <c r="B255" s="64">
        <v>351</v>
      </c>
    </row>
    <row r="256" spans="1:2" x14ac:dyDescent="0.2">
      <c r="A256" s="63" t="s">
        <v>350</v>
      </c>
      <c r="B256" s="64">
        <v>321</v>
      </c>
    </row>
    <row r="257" spans="1:2" x14ac:dyDescent="0.2">
      <c r="A257" s="63" t="s">
        <v>351</v>
      </c>
      <c r="B257" s="64">
        <v>214</v>
      </c>
    </row>
    <row r="258" spans="1:2" x14ac:dyDescent="0.2">
      <c r="A258" s="63" t="s">
        <v>352</v>
      </c>
      <c r="B258" s="64">
        <v>187</v>
      </c>
    </row>
    <row r="259" spans="1:2" x14ac:dyDescent="0.2">
      <c r="A259" s="63" t="s">
        <v>353</v>
      </c>
      <c r="B259" s="64">
        <v>522</v>
      </c>
    </row>
    <row r="260" spans="1:2" x14ac:dyDescent="0.2">
      <c r="A260" s="65" t="s">
        <v>354</v>
      </c>
      <c r="B260" s="66">
        <v>0</v>
      </c>
    </row>
    <row r="261" spans="1:2" x14ac:dyDescent="0.2">
      <c r="A261" s="63" t="s">
        <v>355</v>
      </c>
      <c r="B261" s="64">
        <v>103</v>
      </c>
    </row>
    <row r="262" spans="1:2" x14ac:dyDescent="0.2">
      <c r="A262" s="63" t="s">
        <v>356</v>
      </c>
      <c r="B262" s="64">
        <v>150</v>
      </c>
    </row>
    <row r="263" spans="1:2" x14ac:dyDescent="0.2">
      <c r="A263" s="63" t="s">
        <v>357</v>
      </c>
      <c r="B263" s="64">
        <v>342</v>
      </c>
    </row>
    <row r="264" spans="1:2" x14ac:dyDescent="0.2">
      <c r="A264" s="63" t="s">
        <v>358</v>
      </c>
      <c r="B264" s="64">
        <v>168</v>
      </c>
    </row>
    <row r="265" spans="1:2" x14ac:dyDescent="0.2">
      <c r="A265" s="63" t="s">
        <v>359</v>
      </c>
      <c r="B265" s="64">
        <v>111</v>
      </c>
    </row>
    <row r="266" spans="1:2" x14ac:dyDescent="0.2">
      <c r="A266" s="63" t="s">
        <v>360</v>
      </c>
      <c r="B266" s="64">
        <v>407</v>
      </c>
    </row>
    <row r="267" spans="1:2" x14ac:dyDescent="0.2">
      <c r="A267" s="63" t="s">
        <v>361</v>
      </c>
      <c r="B267" s="64">
        <v>653</v>
      </c>
    </row>
    <row r="268" spans="1:2" x14ac:dyDescent="0.2">
      <c r="A268" s="63" t="s">
        <v>362</v>
      </c>
      <c r="B268" s="64">
        <v>390</v>
      </c>
    </row>
    <row r="269" spans="1:2" x14ac:dyDescent="0.2">
      <c r="A269" s="63" t="s">
        <v>363</v>
      </c>
      <c r="B269" s="64">
        <v>477</v>
      </c>
    </row>
    <row r="270" spans="1:2" x14ac:dyDescent="0.2">
      <c r="A270" s="63" t="s">
        <v>364</v>
      </c>
      <c r="B270" s="64">
        <v>192</v>
      </c>
    </row>
    <row r="271" spans="1:2" x14ac:dyDescent="0.2">
      <c r="A271" s="63" t="s">
        <v>365</v>
      </c>
      <c r="B271" s="64">
        <v>394</v>
      </c>
    </row>
    <row r="272" spans="1:2" x14ac:dyDescent="0.2">
      <c r="A272" s="63" t="s">
        <v>366</v>
      </c>
      <c r="B272" s="64">
        <v>536</v>
      </c>
    </row>
    <row r="273" spans="1:2" x14ac:dyDescent="0.2">
      <c r="A273" s="63" t="s">
        <v>367</v>
      </c>
      <c r="B273" s="64">
        <v>590</v>
      </c>
    </row>
    <row r="274" spans="1:2" x14ac:dyDescent="0.2">
      <c r="A274" s="63" t="s">
        <v>368</v>
      </c>
      <c r="B274" s="64">
        <v>111</v>
      </c>
    </row>
    <row r="275" spans="1:2" x14ac:dyDescent="0.2">
      <c r="A275" s="63" t="s">
        <v>369</v>
      </c>
      <c r="B275" s="64">
        <v>111</v>
      </c>
    </row>
    <row r="276" spans="1:2" x14ac:dyDescent="0.2">
      <c r="A276" s="63" t="s">
        <v>370</v>
      </c>
      <c r="B276" s="64">
        <v>1106</v>
      </c>
    </row>
    <row r="277" spans="1:2" x14ac:dyDescent="0.2">
      <c r="A277" s="63" t="s">
        <v>371</v>
      </c>
      <c r="B277" s="64">
        <v>366</v>
      </c>
    </row>
    <row r="278" spans="1:2" x14ac:dyDescent="0.2">
      <c r="A278" s="63" t="s">
        <v>372</v>
      </c>
      <c r="B278" s="64">
        <v>242</v>
      </c>
    </row>
    <row r="279" spans="1:2" x14ac:dyDescent="0.2">
      <c r="A279" s="63" t="s">
        <v>373</v>
      </c>
      <c r="B279" s="64">
        <v>69</v>
      </c>
    </row>
    <row r="280" spans="1:2" x14ac:dyDescent="0.2">
      <c r="A280" s="63" t="s">
        <v>374</v>
      </c>
      <c r="B280" s="64">
        <v>216</v>
      </c>
    </row>
    <row r="281" spans="1:2" x14ac:dyDescent="0.2">
      <c r="A281" s="63" t="s">
        <v>375</v>
      </c>
      <c r="B281" s="64">
        <v>208</v>
      </c>
    </row>
    <row r="282" spans="1:2" x14ac:dyDescent="0.2">
      <c r="A282" s="63" t="s">
        <v>376</v>
      </c>
      <c r="B282" s="64">
        <v>183</v>
      </c>
    </row>
    <row r="283" spans="1:2" x14ac:dyDescent="0.2">
      <c r="A283" s="63" t="s">
        <v>377</v>
      </c>
      <c r="B283" s="64">
        <v>323</v>
      </c>
    </row>
    <row r="284" spans="1:2" x14ac:dyDescent="0.2">
      <c r="A284" s="63" t="s">
        <v>378</v>
      </c>
      <c r="B284" s="64">
        <v>479</v>
      </c>
    </row>
    <row r="285" spans="1:2" x14ac:dyDescent="0.2">
      <c r="A285" s="63" t="s">
        <v>379</v>
      </c>
      <c r="B285" s="64">
        <v>186</v>
      </c>
    </row>
    <row r="286" spans="1:2" x14ac:dyDescent="0.2">
      <c r="A286" s="63" t="s">
        <v>380</v>
      </c>
      <c r="B286" s="64">
        <v>355</v>
      </c>
    </row>
    <row r="287" spans="1:2" x14ac:dyDescent="0.2">
      <c r="A287" s="63" t="s">
        <v>381</v>
      </c>
      <c r="B287" s="64">
        <v>202</v>
      </c>
    </row>
    <row r="288" spans="1:2" x14ac:dyDescent="0.2">
      <c r="A288" s="63" t="s">
        <v>382</v>
      </c>
      <c r="B288" s="64">
        <v>167</v>
      </c>
    </row>
    <row r="289" spans="1:2" x14ac:dyDescent="0.2">
      <c r="A289" s="63" t="s">
        <v>383</v>
      </c>
      <c r="B289" s="64">
        <v>41</v>
      </c>
    </row>
    <row r="290" spans="1:2" x14ac:dyDescent="0.2">
      <c r="A290" s="63" t="s">
        <v>384</v>
      </c>
      <c r="B290" s="64">
        <v>1018</v>
      </c>
    </row>
    <row r="291" spans="1:2" x14ac:dyDescent="0.2">
      <c r="A291" s="63" t="s">
        <v>385</v>
      </c>
      <c r="B291" s="64">
        <v>523</v>
      </c>
    </row>
    <row r="292" spans="1:2" x14ac:dyDescent="0.2">
      <c r="A292" s="63" t="s">
        <v>386</v>
      </c>
      <c r="B292" s="64">
        <v>390</v>
      </c>
    </row>
    <row r="293" spans="1:2" x14ac:dyDescent="0.2">
      <c r="A293" s="63" t="s">
        <v>387</v>
      </c>
      <c r="B293" s="64">
        <v>2821</v>
      </c>
    </row>
    <row r="294" spans="1:2" x14ac:dyDescent="0.2">
      <c r="A294" s="63" t="s">
        <v>388</v>
      </c>
      <c r="B294" s="64">
        <v>96</v>
      </c>
    </row>
    <row r="295" spans="1:2" x14ac:dyDescent="0.2">
      <c r="A295" s="63" t="s">
        <v>389</v>
      </c>
      <c r="B295" s="64">
        <v>73</v>
      </c>
    </row>
    <row r="296" spans="1:2" x14ac:dyDescent="0.2">
      <c r="A296" s="63" t="s">
        <v>390</v>
      </c>
      <c r="B296" s="64">
        <v>1044</v>
      </c>
    </row>
    <row r="297" spans="1:2" x14ac:dyDescent="0.2">
      <c r="A297" s="63" t="s">
        <v>391</v>
      </c>
      <c r="B297" s="64">
        <v>363</v>
      </c>
    </row>
    <row r="298" spans="1:2" x14ac:dyDescent="0.2">
      <c r="A298" s="63" t="s">
        <v>392</v>
      </c>
      <c r="B298" s="64">
        <v>401</v>
      </c>
    </row>
    <row r="299" spans="1:2" x14ac:dyDescent="0.2">
      <c r="A299" s="63" t="s">
        <v>393</v>
      </c>
      <c r="B299" s="64">
        <v>386</v>
      </c>
    </row>
    <row r="300" spans="1:2" x14ac:dyDescent="0.2">
      <c r="A300" s="63" t="s">
        <v>394</v>
      </c>
      <c r="B300" s="64">
        <v>304</v>
      </c>
    </row>
    <row r="301" spans="1:2" x14ac:dyDescent="0.2">
      <c r="A301" s="63" t="s">
        <v>395</v>
      </c>
      <c r="B301" s="64">
        <v>192</v>
      </c>
    </row>
    <row r="302" spans="1:2" x14ac:dyDescent="0.2">
      <c r="A302" s="63" t="s">
        <v>396</v>
      </c>
      <c r="B302" s="64">
        <v>584</v>
      </c>
    </row>
    <row r="303" spans="1:2" x14ac:dyDescent="0.2">
      <c r="A303" s="63" t="s">
        <v>397</v>
      </c>
      <c r="B303" s="64">
        <v>1067</v>
      </c>
    </row>
    <row r="304" spans="1:2" x14ac:dyDescent="0.2">
      <c r="A304" s="63" t="s">
        <v>398</v>
      </c>
      <c r="B304" s="64">
        <v>1022</v>
      </c>
    </row>
    <row r="305" spans="1:2" x14ac:dyDescent="0.2">
      <c r="A305" s="63" t="s">
        <v>399</v>
      </c>
      <c r="B305" s="64">
        <v>533</v>
      </c>
    </row>
    <row r="306" spans="1:2" x14ac:dyDescent="0.2">
      <c r="A306" s="63" t="s">
        <v>400</v>
      </c>
      <c r="B306" s="64">
        <v>114</v>
      </c>
    </row>
    <row r="307" spans="1:2" x14ac:dyDescent="0.2">
      <c r="A307" s="63" t="s">
        <v>401</v>
      </c>
      <c r="B307" s="64">
        <v>640</v>
      </c>
    </row>
    <row r="308" spans="1:2" x14ac:dyDescent="0.2">
      <c r="A308" s="63" t="s">
        <v>402</v>
      </c>
      <c r="B308" s="64">
        <v>465</v>
      </c>
    </row>
    <row r="309" spans="1:2" x14ac:dyDescent="0.2">
      <c r="A309" s="63" t="s">
        <v>403</v>
      </c>
      <c r="B309" s="64">
        <v>212</v>
      </c>
    </row>
    <row r="310" spans="1:2" x14ac:dyDescent="0.2">
      <c r="A310" s="63" t="s">
        <v>404</v>
      </c>
      <c r="B310" s="64">
        <v>999</v>
      </c>
    </row>
    <row r="311" spans="1:2" x14ac:dyDescent="0.2">
      <c r="A311" s="63" t="s">
        <v>405</v>
      </c>
      <c r="B311" s="64">
        <v>506</v>
      </c>
    </row>
    <row r="312" spans="1:2" x14ac:dyDescent="0.2">
      <c r="A312" s="63" t="s">
        <v>406</v>
      </c>
      <c r="B312" s="64">
        <v>695</v>
      </c>
    </row>
    <row r="313" spans="1:2" x14ac:dyDescent="0.2">
      <c r="A313" s="63" t="s">
        <v>407</v>
      </c>
      <c r="B313" s="64">
        <v>637</v>
      </c>
    </row>
    <row r="314" spans="1:2" x14ac:dyDescent="0.2">
      <c r="A314" s="63" t="s">
        <v>408</v>
      </c>
      <c r="B314" s="64">
        <v>558</v>
      </c>
    </row>
    <row r="315" spans="1:2" x14ac:dyDescent="0.2">
      <c r="A315" s="63" t="s">
        <v>409</v>
      </c>
      <c r="B315" s="64">
        <v>30</v>
      </c>
    </row>
    <row r="316" spans="1:2" x14ac:dyDescent="0.2">
      <c r="A316" s="63" t="s">
        <v>410</v>
      </c>
      <c r="B316" s="64">
        <v>116</v>
      </c>
    </row>
    <row r="317" spans="1:2" x14ac:dyDescent="0.2">
      <c r="A317" s="63" t="s">
        <v>411</v>
      </c>
      <c r="B317" s="64">
        <v>571</v>
      </c>
    </row>
    <row r="318" spans="1:2" x14ac:dyDescent="0.2">
      <c r="A318" s="63" t="s">
        <v>412</v>
      </c>
      <c r="B318" s="64">
        <v>362</v>
      </c>
    </row>
    <row r="319" spans="1:2" x14ac:dyDescent="0.2">
      <c r="A319" s="63" t="s">
        <v>413</v>
      </c>
      <c r="B319" s="64">
        <v>197</v>
      </c>
    </row>
    <row r="320" spans="1:2" x14ac:dyDescent="0.2">
      <c r="A320" s="63" t="s">
        <v>414</v>
      </c>
      <c r="B320" s="64">
        <v>181</v>
      </c>
    </row>
    <row r="321" spans="1:2" x14ac:dyDescent="0.2">
      <c r="A321" s="63" t="s">
        <v>415</v>
      </c>
      <c r="B321" s="64">
        <v>156</v>
      </c>
    </row>
    <row r="322" spans="1:2" x14ac:dyDescent="0.2">
      <c r="A322" s="63" t="s">
        <v>416</v>
      </c>
      <c r="B322" s="64">
        <v>708</v>
      </c>
    </row>
    <row r="323" spans="1:2" x14ac:dyDescent="0.2">
      <c r="A323" s="63" t="s">
        <v>417</v>
      </c>
      <c r="B323" s="64">
        <v>319</v>
      </c>
    </row>
    <row r="324" spans="1:2" x14ac:dyDescent="0.2">
      <c r="A324" s="63" t="s">
        <v>418</v>
      </c>
      <c r="B324" s="64">
        <v>176</v>
      </c>
    </row>
    <row r="325" spans="1:2" x14ac:dyDescent="0.2">
      <c r="A325" s="63" t="s">
        <v>419</v>
      </c>
      <c r="B325" s="64">
        <v>132</v>
      </c>
    </row>
    <row r="326" spans="1:2" x14ac:dyDescent="0.2">
      <c r="A326" s="63" t="s">
        <v>420</v>
      </c>
      <c r="B326" s="64">
        <v>655</v>
      </c>
    </row>
    <row r="327" spans="1:2" x14ac:dyDescent="0.2">
      <c r="A327" s="63" t="s">
        <v>421</v>
      </c>
      <c r="B327" s="64">
        <v>406</v>
      </c>
    </row>
    <row r="328" spans="1:2" x14ac:dyDescent="0.2">
      <c r="A328" s="63" t="s">
        <v>422</v>
      </c>
      <c r="B328" s="64">
        <v>693</v>
      </c>
    </row>
    <row r="329" spans="1:2" x14ac:dyDescent="0.2">
      <c r="A329" s="63" t="s">
        <v>423</v>
      </c>
      <c r="B329" s="64">
        <v>226</v>
      </c>
    </row>
    <row r="330" spans="1:2" x14ac:dyDescent="0.2">
      <c r="A330" s="63" t="s">
        <v>424</v>
      </c>
      <c r="B330" s="64">
        <v>210</v>
      </c>
    </row>
    <row r="331" spans="1:2" x14ac:dyDescent="0.2">
      <c r="A331" s="63" t="s">
        <v>425</v>
      </c>
      <c r="B331" s="64">
        <v>645</v>
      </c>
    </row>
    <row r="332" spans="1:2" x14ac:dyDescent="0.2">
      <c r="A332" s="63" t="s">
        <v>426</v>
      </c>
      <c r="B332" s="64">
        <v>57</v>
      </c>
    </row>
    <row r="333" spans="1:2" x14ac:dyDescent="0.2">
      <c r="A333" s="63" t="s">
        <v>427</v>
      </c>
      <c r="B333" s="64">
        <v>499</v>
      </c>
    </row>
    <row r="334" spans="1:2" x14ac:dyDescent="0.2">
      <c r="A334" s="63" t="s">
        <v>428</v>
      </c>
      <c r="B334" s="64">
        <v>119</v>
      </c>
    </row>
    <row r="335" spans="1:2" x14ac:dyDescent="0.2">
      <c r="A335" s="63" t="s">
        <v>429</v>
      </c>
      <c r="B335" s="64">
        <v>83</v>
      </c>
    </row>
    <row r="336" spans="1:2" x14ac:dyDescent="0.2">
      <c r="A336" s="63" t="s">
        <v>430</v>
      </c>
      <c r="B336" s="64">
        <v>228</v>
      </c>
    </row>
    <row r="337" spans="1:2" x14ac:dyDescent="0.2">
      <c r="A337" s="63" t="s">
        <v>431</v>
      </c>
      <c r="B337" s="64">
        <v>228</v>
      </c>
    </row>
    <row r="338" spans="1:2" x14ac:dyDescent="0.2">
      <c r="A338" s="63" t="s">
        <v>432</v>
      </c>
      <c r="B338" s="64">
        <v>1605</v>
      </c>
    </row>
    <row r="339" spans="1:2" x14ac:dyDescent="0.2">
      <c r="A339" s="63" t="s">
        <v>433</v>
      </c>
      <c r="B339" s="64">
        <v>155</v>
      </c>
    </row>
    <row r="340" spans="1:2" x14ac:dyDescent="0.2">
      <c r="A340" s="63" t="s">
        <v>434</v>
      </c>
      <c r="B340" s="64">
        <v>2745</v>
      </c>
    </row>
    <row r="341" spans="1:2" x14ac:dyDescent="0.2">
      <c r="A341" s="63" t="s">
        <v>435</v>
      </c>
      <c r="B341" s="64">
        <v>1129</v>
      </c>
    </row>
    <row r="342" spans="1:2" x14ac:dyDescent="0.2">
      <c r="A342" s="63" t="s">
        <v>436</v>
      </c>
      <c r="B342" s="64">
        <v>76</v>
      </c>
    </row>
    <row r="343" spans="1:2" x14ac:dyDescent="0.2">
      <c r="A343" s="63" t="s">
        <v>437</v>
      </c>
      <c r="B343" s="64">
        <v>311</v>
      </c>
    </row>
    <row r="344" spans="1:2" x14ac:dyDescent="0.2">
      <c r="A344" s="63" t="s">
        <v>438</v>
      </c>
      <c r="B344" s="64">
        <v>623</v>
      </c>
    </row>
    <row r="345" spans="1:2" x14ac:dyDescent="0.2">
      <c r="A345" s="63" t="s">
        <v>439</v>
      </c>
      <c r="B345" s="64">
        <v>1245</v>
      </c>
    </row>
    <row r="346" spans="1:2" x14ac:dyDescent="0.2">
      <c r="A346" s="63" t="s">
        <v>440</v>
      </c>
      <c r="B346" s="64">
        <v>210</v>
      </c>
    </row>
    <row r="347" spans="1:2" x14ac:dyDescent="0.2">
      <c r="A347" s="63" t="s">
        <v>441</v>
      </c>
      <c r="B347" s="64">
        <v>293</v>
      </c>
    </row>
    <row r="348" spans="1:2" x14ac:dyDescent="0.2">
      <c r="A348" s="63" t="s">
        <v>442</v>
      </c>
      <c r="B348" s="64">
        <v>197</v>
      </c>
    </row>
    <row r="349" spans="1:2" x14ac:dyDescent="0.2">
      <c r="A349" s="63" t="s">
        <v>443</v>
      </c>
      <c r="B349" s="64">
        <v>3046</v>
      </c>
    </row>
    <row r="350" spans="1:2" x14ac:dyDescent="0.2">
      <c r="A350" s="63" t="s">
        <v>444</v>
      </c>
      <c r="B350" s="64">
        <v>88</v>
      </c>
    </row>
    <row r="351" spans="1:2" x14ac:dyDescent="0.2">
      <c r="A351" s="63" t="s">
        <v>445</v>
      </c>
      <c r="B351" s="64">
        <v>239</v>
      </c>
    </row>
    <row r="352" spans="1:2" x14ac:dyDescent="0.2">
      <c r="A352" s="63" t="s">
        <v>446</v>
      </c>
      <c r="B352" s="64">
        <v>183</v>
      </c>
    </row>
    <row r="353" spans="1:2" x14ac:dyDescent="0.2">
      <c r="A353" s="63" t="s">
        <v>447</v>
      </c>
      <c r="B353" s="64">
        <v>170</v>
      </c>
    </row>
    <row r="354" spans="1:2" x14ac:dyDescent="0.2">
      <c r="A354" s="63" t="s">
        <v>448</v>
      </c>
      <c r="B354" s="64">
        <v>649</v>
      </c>
    </row>
    <row r="355" spans="1:2" x14ac:dyDescent="0.2">
      <c r="A355" s="63" t="s">
        <v>449</v>
      </c>
      <c r="B355" s="64">
        <v>1634</v>
      </c>
    </row>
    <row r="356" spans="1:2" x14ac:dyDescent="0.2">
      <c r="A356" s="63" t="s">
        <v>450</v>
      </c>
      <c r="B356" s="64">
        <v>1511</v>
      </c>
    </row>
    <row r="357" spans="1:2" x14ac:dyDescent="0.2">
      <c r="A357" s="63" t="s">
        <v>451</v>
      </c>
      <c r="B357" s="64">
        <v>2393</v>
      </c>
    </row>
    <row r="358" spans="1:2" x14ac:dyDescent="0.2">
      <c r="A358" s="63" t="s">
        <v>452</v>
      </c>
      <c r="B358" s="64">
        <v>545</v>
      </c>
    </row>
    <row r="359" spans="1:2" x14ac:dyDescent="0.2">
      <c r="A359" s="63" t="s">
        <v>453</v>
      </c>
      <c r="B359" s="64">
        <v>582</v>
      </c>
    </row>
    <row r="360" spans="1:2" x14ac:dyDescent="0.2">
      <c r="A360" s="63" t="s">
        <v>454</v>
      </c>
      <c r="B360" s="64">
        <v>625</v>
      </c>
    </row>
    <row r="361" spans="1:2" x14ac:dyDescent="0.2">
      <c r="A361" s="63" t="s">
        <v>455</v>
      </c>
      <c r="B361" s="64">
        <v>144</v>
      </c>
    </row>
    <row r="362" spans="1:2" x14ac:dyDescent="0.2">
      <c r="A362" s="63" t="s">
        <v>456</v>
      </c>
      <c r="B362" s="64">
        <v>76</v>
      </c>
    </row>
    <row r="363" spans="1:2" x14ac:dyDescent="0.2">
      <c r="A363" s="63" t="s">
        <v>457</v>
      </c>
      <c r="B363" s="64">
        <v>179</v>
      </c>
    </row>
    <row r="364" spans="1:2" x14ac:dyDescent="0.2">
      <c r="A364" s="63" t="s">
        <v>458</v>
      </c>
      <c r="B364" s="64">
        <v>629</v>
      </c>
    </row>
    <row r="365" spans="1:2" x14ac:dyDescent="0.2">
      <c r="A365" s="63" t="s">
        <v>459</v>
      </c>
      <c r="B365" s="64">
        <v>439</v>
      </c>
    </row>
    <row r="366" spans="1:2" x14ac:dyDescent="0.2">
      <c r="A366" s="63" t="s">
        <v>460</v>
      </c>
      <c r="B366" s="64">
        <v>115</v>
      </c>
    </row>
    <row r="367" spans="1:2" x14ac:dyDescent="0.2">
      <c r="A367" s="63" t="s">
        <v>461</v>
      </c>
      <c r="B367" s="64">
        <v>381</v>
      </c>
    </row>
    <row r="368" spans="1:2" x14ac:dyDescent="0.2">
      <c r="A368" s="63" t="s">
        <v>462</v>
      </c>
      <c r="B368" s="64">
        <v>1030</v>
      </c>
    </row>
    <row r="369" spans="1:2" x14ac:dyDescent="0.2">
      <c r="A369" s="63" t="s">
        <v>463</v>
      </c>
      <c r="B369" s="64">
        <v>235</v>
      </c>
    </row>
    <row r="370" spans="1:2" x14ac:dyDescent="0.2">
      <c r="A370" s="63" t="s">
        <v>464</v>
      </c>
      <c r="B370" s="64">
        <v>240</v>
      </c>
    </row>
    <row r="371" spans="1:2" x14ac:dyDescent="0.2">
      <c r="A371" s="63" t="s">
        <v>465</v>
      </c>
      <c r="B371" s="64">
        <v>313</v>
      </c>
    </row>
    <row r="372" spans="1:2" x14ac:dyDescent="0.2">
      <c r="A372" s="63" t="s">
        <v>466</v>
      </c>
      <c r="B372" s="64">
        <v>120</v>
      </c>
    </row>
    <row r="373" spans="1:2" x14ac:dyDescent="0.2">
      <c r="A373" s="63" t="s">
        <v>467</v>
      </c>
      <c r="B373" s="64">
        <v>2306</v>
      </c>
    </row>
    <row r="374" spans="1:2" x14ac:dyDescent="0.2">
      <c r="A374" s="63" t="s">
        <v>468</v>
      </c>
      <c r="B374" s="64">
        <v>743</v>
      </c>
    </row>
    <row r="375" spans="1:2" x14ac:dyDescent="0.2">
      <c r="A375" s="63" t="s">
        <v>469</v>
      </c>
      <c r="B375" s="64">
        <v>956</v>
      </c>
    </row>
    <row r="376" spans="1:2" x14ac:dyDescent="0.2">
      <c r="A376" s="63" t="s">
        <v>470</v>
      </c>
      <c r="B376" s="64">
        <v>873</v>
      </c>
    </row>
    <row r="377" spans="1:2" x14ac:dyDescent="0.2">
      <c r="A377" s="63" t="s">
        <v>471</v>
      </c>
      <c r="B377" s="64">
        <v>73</v>
      </c>
    </row>
    <row r="378" spans="1:2" x14ac:dyDescent="0.2">
      <c r="A378" s="63" t="s">
        <v>472</v>
      </c>
      <c r="B378" s="64">
        <v>73</v>
      </c>
    </row>
    <row r="379" spans="1:2" x14ac:dyDescent="0.2">
      <c r="A379" s="63" t="s">
        <v>473</v>
      </c>
      <c r="B379" s="64">
        <v>556</v>
      </c>
    </row>
    <row r="380" spans="1:2" x14ac:dyDescent="0.2">
      <c r="A380" s="63" t="s">
        <v>474</v>
      </c>
      <c r="B380" s="64">
        <v>49</v>
      </c>
    </row>
    <row r="381" spans="1:2" x14ac:dyDescent="0.2">
      <c r="A381" s="63" t="s">
        <v>475</v>
      </c>
      <c r="B381" s="64">
        <v>2239</v>
      </c>
    </row>
    <row r="382" spans="1:2" x14ac:dyDescent="0.2">
      <c r="A382" s="63" t="s">
        <v>476</v>
      </c>
      <c r="B382" s="64">
        <v>1218</v>
      </c>
    </row>
    <row r="383" spans="1:2" x14ac:dyDescent="0.2">
      <c r="A383" s="63" t="s">
        <v>477</v>
      </c>
      <c r="B383" s="64">
        <v>197</v>
      </c>
    </row>
    <row r="384" spans="1:2" x14ac:dyDescent="0.2">
      <c r="A384" s="63" t="s">
        <v>478</v>
      </c>
      <c r="B384" s="64">
        <v>217</v>
      </c>
    </row>
    <row r="385" spans="1:2" x14ac:dyDescent="0.2">
      <c r="A385" s="63" t="s">
        <v>479</v>
      </c>
      <c r="B385" s="64">
        <v>1859</v>
      </c>
    </row>
    <row r="386" spans="1:2" x14ac:dyDescent="0.2">
      <c r="A386" s="63" t="s">
        <v>480</v>
      </c>
      <c r="B386" s="64">
        <v>439</v>
      </c>
    </row>
    <row r="387" spans="1:2" x14ac:dyDescent="0.2">
      <c r="A387" s="63" t="s">
        <v>481</v>
      </c>
      <c r="B387" s="64">
        <v>204</v>
      </c>
    </row>
    <row r="388" spans="1:2" x14ac:dyDescent="0.2">
      <c r="A388" s="63" t="s">
        <v>482</v>
      </c>
      <c r="B388" s="64">
        <v>35</v>
      </c>
    </row>
    <row r="389" spans="1:2" x14ac:dyDescent="0.2">
      <c r="A389" s="63" t="s">
        <v>483</v>
      </c>
      <c r="B389" s="64">
        <v>301</v>
      </c>
    </row>
    <row r="390" spans="1:2" x14ac:dyDescent="0.2">
      <c r="A390" s="63" t="s">
        <v>484</v>
      </c>
      <c r="B390" s="64">
        <v>693</v>
      </c>
    </row>
    <row r="391" spans="1:2" x14ac:dyDescent="0.2">
      <c r="A391" s="63" t="s">
        <v>485</v>
      </c>
      <c r="B391" s="64">
        <v>235</v>
      </c>
    </row>
    <row r="392" spans="1:2" x14ac:dyDescent="0.2">
      <c r="A392" s="63" t="s">
        <v>486</v>
      </c>
      <c r="B392" s="64">
        <v>43</v>
      </c>
    </row>
    <row r="393" spans="1:2" x14ac:dyDescent="0.2">
      <c r="A393" s="63" t="s">
        <v>487</v>
      </c>
      <c r="B393" s="64">
        <v>892</v>
      </c>
    </row>
    <row r="394" spans="1:2" x14ac:dyDescent="0.2">
      <c r="A394" s="63" t="s">
        <v>488</v>
      </c>
      <c r="B394" s="64">
        <v>569</v>
      </c>
    </row>
    <row r="395" spans="1:2" x14ac:dyDescent="0.2">
      <c r="A395" s="63" t="s">
        <v>489</v>
      </c>
      <c r="B395" s="64">
        <v>300</v>
      </c>
    </row>
    <row r="396" spans="1:2" x14ac:dyDescent="0.2">
      <c r="A396" s="63" t="s">
        <v>490</v>
      </c>
      <c r="B396" s="64">
        <v>165</v>
      </c>
    </row>
    <row r="397" spans="1:2" x14ac:dyDescent="0.2">
      <c r="A397" s="63" t="s">
        <v>491</v>
      </c>
      <c r="B397" s="64">
        <v>133</v>
      </c>
    </row>
    <row r="398" spans="1:2" x14ac:dyDescent="0.2">
      <c r="A398" s="63" t="s">
        <v>492</v>
      </c>
      <c r="B398" s="64">
        <v>724</v>
      </c>
    </row>
    <row r="399" spans="1:2" x14ac:dyDescent="0.2">
      <c r="A399" s="63" t="s">
        <v>493</v>
      </c>
      <c r="B399" s="64">
        <v>111</v>
      </c>
    </row>
    <row r="400" spans="1:2" x14ac:dyDescent="0.2">
      <c r="A400" s="63" t="s">
        <v>494</v>
      </c>
      <c r="B400" s="64">
        <v>193</v>
      </c>
    </row>
    <row r="401" spans="1:2" x14ac:dyDescent="0.2">
      <c r="A401" s="63" t="s">
        <v>495</v>
      </c>
      <c r="B401" s="64">
        <v>75</v>
      </c>
    </row>
    <row r="402" spans="1:2" x14ac:dyDescent="0.2">
      <c r="A402" s="63" t="s">
        <v>496</v>
      </c>
      <c r="B402" s="64">
        <v>160</v>
      </c>
    </row>
    <row r="403" spans="1:2" x14ac:dyDescent="0.2">
      <c r="A403" s="63" t="s">
        <v>497</v>
      </c>
      <c r="B403" s="64">
        <v>100</v>
      </c>
    </row>
    <row r="404" spans="1:2" x14ac:dyDescent="0.2">
      <c r="A404" s="63" t="s">
        <v>498</v>
      </c>
      <c r="B404" s="64">
        <v>123</v>
      </c>
    </row>
    <row r="405" spans="1:2" x14ac:dyDescent="0.2">
      <c r="A405" s="63" t="s">
        <v>499</v>
      </c>
      <c r="B405" s="64">
        <v>123</v>
      </c>
    </row>
    <row r="406" spans="1:2" x14ac:dyDescent="0.2">
      <c r="A406" s="63" t="s">
        <v>500</v>
      </c>
      <c r="B406" s="64">
        <v>103</v>
      </c>
    </row>
    <row r="407" spans="1:2" x14ac:dyDescent="0.2">
      <c r="A407" s="63" t="s">
        <v>501</v>
      </c>
      <c r="B407" s="64">
        <v>302</v>
      </c>
    </row>
    <row r="408" spans="1:2" x14ac:dyDescent="0.2">
      <c r="A408" s="63" t="s">
        <v>502</v>
      </c>
      <c r="B408" s="64">
        <v>938</v>
      </c>
    </row>
    <row r="409" spans="1:2" x14ac:dyDescent="0.2">
      <c r="A409" s="63" t="s">
        <v>503</v>
      </c>
      <c r="B409" s="64">
        <v>0</v>
      </c>
    </row>
    <row r="410" spans="1:2" x14ac:dyDescent="0.2">
      <c r="A410" s="63" t="s">
        <v>504</v>
      </c>
      <c r="B410" s="64">
        <v>0</v>
      </c>
    </row>
    <row r="411" spans="1:2" x14ac:dyDescent="0.2">
      <c r="A411" s="63" t="s">
        <v>505</v>
      </c>
      <c r="B411" s="64">
        <v>363</v>
      </c>
    </row>
    <row r="412" spans="1:2" x14ac:dyDescent="0.2">
      <c r="A412" s="63" t="s">
        <v>506</v>
      </c>
      <c r="B412" s="64">
        <v>618</v>
      </c>
    </row>
    <row r="413" spans="1:2" x14ac:dyDescent="0.2">
      <c r="A413" s="63" t="s">
        <v>507</v>
      </c>
      <c r="B413" s="64">
        <v>264</v>
      </c>
    </row>
    <row r="414" spans="1:2" x14ac:dyDescent="0.2">
      <c r="A414" s="63" t="s">
        <v>508</v>
      </c>
      <c r="B414" s="64">
        <v>377</v>
      </c>
    </row>
    <row r="415" spans="1:2" x14ac:dyDescent="0.2">
      <c r="A415" s="63" t="s">
        <v>509</v>
      </c>
      <c r="B415" s="64">
        <v>449</v>
      </c>
    </row>
    <row r="416" spans="1:2" x14ac:dyDescent="0.2">
      <c r="A416" s="63" t="s">
        <v>510</v>
      </c>
      <c r="B416" s="64">
        <v>2451</v>
      </c>
    </row>
    <row r="417" spans="1:2" x14ac:dyDescent="0.2">
      <c r="A417" s="63" t="s">
        <v>511</v>
      </c>
      <c r="B417" s="64">
        <v>3039</v>
      </c>
    </row>
    <row r="418" spans="1:2" x14ac:dyDescent="0.2">
      <c r="A418" s="63" t="s">
        <v>512</v>
      </c>
      <c r="B418" s="64">
        <v>180</v>
      </c>
    </row>
    <row r="419" spans="1:2" x14ac:dyDescent="0.2">
      <c r="A419" s="63" t="s">
        <v>513</v>
      </c>
      <c r="B419" s="64">
        <v>239</v>
      </c>
    </row>
    <row r="420" spans="1:2" x14ac:dyDescent="0.2">
      <c r="A420" s="63" t="s">
        <v>514</v>
      </c>
      <c r="B420" s="64">
        <v>310</v>
      </c>
    </row>
    <row r="421" spans="1:2" x14ac:dyDescent="0.2">
      <c r="A421" s="63" t="s">
        <v>515</v>
      </c>
      <c r="B421" s="64">
        <v>508</v>
      </c>
    </row>
    <row r="422" spans="1:2" x14ac:dyDescent="0.2">
      <c r="A422" s="63" t="s">
        <v>516</v>
      </c>
      <c r="B422" s="64">
        <v>0</v>
      </c>
    </row>
    <row r="423" spans="1:2" x14ac:dyDescent="0.2">
      <c r="A423" s="63" t="s">
        <v>517</v>
      </c>
      <c r="B423" s="64">
        <v>0</v>
      </c>
    </row>
    <row r="424" spans="1:2" x14ac:dyDescent="0.2">
      <c r="A424" s="63" t="s">
        <v>518</v>
      </c>
      <c r="B424" s="64">
        <v>513</v>
      </c>
    </row>
    <row r="425" spans="1:2" x14ac:dyDescent="0.2">
      <c r="A425" s="63" t="s">
        <v>519</v>
      </c>
      <c r="B425" s="64">
        <v>200</v>
      </c>
    </row>
    <row r="426" spans="1:2" x14ac:dyDescent="0.2">
      <c r="A426" s="63" t="s">
        <v>520</v>
      </c>
      <c r="B426" s="64">
        <v>958</v>
      </c>
    </row>
    <row r="427" spans="1:2" x14ac:dyDescent="0.2">
      <c r="A427" s="63" t="s">
        <v>521</v>
      </c>
      <c r="B427" s="64">
        <v>3025</v>
      </c>
    </row>
    <row r="428" spans="1:2" x14ac:dyDescent="0.2">
      <c r="A428" s="63" t="s">
        <v>522</v>
      </c>
      <c r="B428" s="64">
        <v>82</v>
      </c>
    </row>
    <row r="429" spans="1:2" x14ac:dyDescent="0.2">
      <c r="A429" s="63" t="s">
        <v>523</v>
      </c>
      <c r="B429" s="64">
        <v>274</v>
      </c>
    </row>
    <row r="430" spans="1:2" x14ac:dyDescent="0.2">
      <c r="A430" s="63" t="s">
        <v>524</v>
      </c>
      <c r="B430" s="64">
        <v>1109</v>
      </c>
    </row>
    <row r="431" spans="1:2" x14ac:dyDescent="0.2">
      <c r="A431" s="63" t="s">
        <v>525</v>
      </c>
      <c r="B431" s="64">
        <v>1160</v>
      </c>
    </row>
    <row r="432" spans="1:2" x14ac:dyDescent="0.2">
      <c r="A432" s="63" t="s">
        <v>526</v>
      </c>
      <c r="B432" s="64">
        <v>103</v>
      </c>
    </row>
    <row r="433" spans="1:2" x14ac:dyDescent="0.2">
      <c r="A433" s="63" t="s">
        <v>527</v>
      </c>
      <c r="B433" s="64">
        <v>103</v>
      </c>
    </row>
    <row r="434" spans="1:2" x14ac:dyDescent="0.2">
      <c r="A434" s="63" t="s">
        <v>528</v>
      </c>
      <c r="B434" s="64">
        <v>103</v>
      </c>
    </row>
    <row r="435" spans="1:2" x14ac:dyDescent="0.2">
      <c r="A435" s="63" t="s">
        <v>529</v>
      </c>
      <c r="B435" s="64">
        <v>264</v>
      </c>
    </row>
    <row r="436" spans="1:2" x14ac:dyDescent="0.2">
      <c r="A436" s="63" t="s">
        <v>530</v>
      </c>
      <c r="B436" s="64">
        <v>163</v>
      </c>
    </row>
    <row r="437" spans="1:2" x14ac:dyDescent="0.2">
      <c r="A437" s="63" t="s">
        <v>531</v>
      </c>
      <c r="B437" s="64">
        <v>109</v>
      </c>
    </row>
    <row r="438" spans="1:2" x14ac:dyDescent="0.2">
      <c r="A438" s="63" t="s">
        <v>532</v>
      </c>
      <c r="B438" s="64">
        <v>303</v>
      </c>
    </row>
    <row r="439" spans="1:2" x14ac:dyDescent="0.2">
      <c r="A439" s="63" t="s">
        <v>533</v>
      </c>
      <c r="B439" s="64">
        <v>2590</v>
      </c>
    </row>
    <row r="440" spans="1:2" x14ac:dyDescent="0.2">
      <c r="A440" s="63" t="s">
        <v>534</v>
      </c>
      <c r="B440" s="64">
        <v>979</v>
      </c>
    </row>
    <row r="441" spans="1:2" x14ac:dyDescent="0.2">
      <c r="A441" s="63" t="s">
        <v>535</v>
      </c>
      <c r="B441" s="64">
        <v>390</v>
      </c>
    </row>
    <row r="442" spans="1:2" x14ac:dyDescent="0.2">
      <c r="A442" s="63" t="s">
        <v>536</v>
      </c>
      <c r="B442" s="64">
        <v>168</v>
      </c>
    </row>
    <row r="443" spans="1:2" x14ac:dyDescent="0.2">
      <c r="A443" s="63" t="s">
        <v>537</v>
      </c>
      <c r="B443" s="64">
        <v>380</v>
      </c>
    </row>
    <row r="444" spans="1:2" x14ac:dyDescent="0.2">
      <c r="A444" s="63" t="s">
        <v>538</v>
      </c>
      <c r="B444" s="64">
        <v>90</v>
      </c>
    </row>
    <row r="445" spans="1:2" x14ac:dyDescent="0.2">
      <c r="A445" s="63" t="s">
        <v>539</v>
      </c>
      <c r="B445" s="64">
        <v>445</v>
      </c>
    </row>
    <row r="446" spans="1:2" x14ac:dyDescent="0.2">
      <c r="A446" s="63" t="s">
        <v>540</v>
      </c>
      <c r="B446" s="64">
        <v>564</v>
      </c>
    </row>
    <row r="447" spans="1:2" x14ac:dyDescent="0.2">
      <c r="A447" s="63" t="s">
        <v>541</v>
      </c>
      <c r="B447" s="64">
        <v>197</v>
      </c>
    </row>
    <row r="448" spans="1:2" x14ac:dyDescent="0.2">
      <c r="A448" s="63" t="s">
        <v>542</v>
      </c>
      <c r="B448" s="64">
        <v>872</v>
      </c>
    </row>
    <row r="449" spans="1:2" x14ac:dyDescent="0.2">
      <c r="A449" s="63" t="s">
        <v>543</v>
      </c>
      <c r="B449" s="64">
        <v>180</v>
      </c>
    </row>
    <row r="450" spans="1:2" x14ac:dyDescent="0.2">
      <c r="A450" s="63" t="s">
        <v>544</v>
      </c>
      <c r="B450" s="64">
        <v>372</v>
      </c>
    </row>
    <row r="451" spans="1:2" x14ac:dyDescent="0.2">
      <c r="A451" s="63" t="s">
        <v>545</v>
      </c>
      <c r="B451" s="64">
        <v>832</v>
      </c>
    </row>
    <row r="452" spans="1:2" x14ac:dyDescent="0.2">
      <c r="A452" s="63" t="s">
        <v>546</v>
      </c>
      <c r="B452" s="64">
        <v>396</v>
      </c>
    </row>
    <row r="453" spans="1:2" x14ac:dyDescent="0.2">
      <c r="A453" s="63" t="s">
        <v>547</v>
      </c>
      <c r="B453" s="64">
        <v>658</v>
      </c>
    </row>
    <row r="454" spans="1:2" x14ac:dyDescent="0.2">
      <c r="A454" s="63" t="s">
        <v>548</v>
      </c>
      <c r="B454" s="64">
        <v>158</v>
      </c>
    </row>
    <row r="455" spans="1:2" x14ac:dyDescent="0.2">
      <c r="A455" s="63" t="s">
        <v>549</v>
      </c>
      <c r="B455" s="64">
        <v>186</v>
      </c>
    </row>
    <row r="456" spans="1:2" x14ac:dyDescent="0.2">
      <c r="A456" s="63" t="s">
        <v>550</v>
      </c>
      <c r="B456" s="64">
        <v>103</v>
      </c>
    </row>
    <row r="457" spans="1:2" x14ac:dyDescent="0.2">
      <c r="A457" s="63" t="s">
        <v>551</v>
      </c>
      <c r="B457" s="64">
        <v>179</v>
      </c>
    </row>
    <row r="458" spans="1:2" x14ac:dyDescent="0.2">
      <c r="A458" s="63" t="s">
        <v>552</v>
      </c>
      <c r="B458" s="64">
        <v>2617</v>
      </c>
    </row>
    <row r="459" spans="1:2" x14ac:dyDescent="0.2">
      <c r="A459" s="63" t="s">
        <v>553</v>
      </c>
      <c r="B459" s="64">
        <v>69</v>
      </c>
    </row>
    <row r="460" spans="1:2" x14ac:dyDescent="0.2">
      <c r="A460" s="63" t="s">
        <v>554</v>
      </c>
      <c r="B460" s="64">
        <v>392</v>
      </c>
    </row>
    <row r="461" spans="1:2" x14ac:dyDescent="0.2">
      <c r="A461" s="63" t="s">
        <v>555</v>
      </c>
      <c r="B461" s="64">
        <v>136</v>
      </c>
    </row>
    <row r="462" spans="1:2" x14ac:dyDescent="0.2">
      <c r="A462" s="63" t="s">
        <v>556</v>
      </c>
      <c r="B462" s="64">
        <v>305</v>
      </c>
    </row>
    <row r="463" spans="1:2" x14ac:dyDescent="0.2">
      <c r="A463" s="63" t="s">
        <v>557</v>
      </c>
      <c r="B463" s="64">
        <v>227</v>
      </c>
    </row>
    <row r="464" spans="1:2" x14ac:dyDescent="0.2">
      <c r="A464" s="63" t="s">
        <v>558</v>
      </c>
      <c r="B464" s="64">
        <v>45</v>
      </c>
    </row>
    <row r="465" spans="1:2" x14ac:dyDescent="0.2">
      <c r="A465" s="63" t="s">
        <v>559</v>
      </c>
      <c r="B465" s="64">
        <v>738</v>
      </c>
    </row>
    <row r="466" spans="1:2" x14ac:dyDescent="0.2">
      <c r="A466" s="63" t="s">
        <v>560</v>
      </c>
      <c r="B466" s="64">
        <v>963</v>
      </c>
    </row>
    <row r="467" spans="1:2" x14ac:dyDescent="0.2">
      <c r="A467" s="63" t="s">
        <v>561</v>
      </c>
      <c r="B467" s="64">
        <v>241</v>
      </c>
    </row>
    <row r="468" spans="1:2" x14ac:dyDescent="0.2">
      <c r="A468" s="63" t="s">
        <v>562</v>
      </c>
      <c r="B468" s="64">
        <v>700</v>
      </c>
    </row>
    <row r="469" spans="1:2" x14ac:dyDescent="0.2">
      <c r="A469" s="63" t="s">
        <v>563</v>
      </c>
      <c r="B469" s="64">
        <v>155</v>
      </c>
    </row>
    <row r="470" spans="1:2" x14ac:dyDescent="0.2">
      <c r="A470" s="63" t="s">
        <v>564</v>
      </c>
      <c r="B470" s="64">
        <v>1457</v>
      </c>
    </row>
    <row r="471" spans="1:2" x14ac:dyDescent="0.2">
      <c r="A471" s="63" t="s">
        <v>565</v>
      </c>
      <c r="B471" s="64">
        <v>58</v>
      </c>
    </row>
    <row r="472" spans="1:2" x14ac:dyDescent="0.2">
      <c r="A472" s="63" t="s">
        <v>566</v>
      </c>
      <c r="B472" s="64">
        <v>329</v>
      </c>
    </row>
    <row r="473" spans="1:2" x14ac:dyDescent="0.2">
      <c r="A473" s="63" t="s">
        <v>567</v>
      </c>
      <c r="B473" s="64">
        <v>754</v>
      </c>
    </row>
    <row r="474" spans="1:2" x14ac:dyDescent="0.2">
      <c r="A474" s="63" t="s">
        <v>568</v>
      </c>
      <c r="B474" s="64">
        <v>369</v>
      </c>
    </row>
    <row r="475" spans="1:2" x14ac:dyDescent="0.2">
      <c r="A475" s="65" t="s">
        <v>569</v>
      </c>
      <c r="B475" s="66">
        <v>0</v>
      </c>
    </row>
    <row r="476" spans="1:2" x14ac:dyDescent="0.2">
      <c r="A476" s="63" t="s">
        <v>570</v>
      </c>
      <c r="B476" s="64">
        <v>540</v>
      </c>
    </row>
    <row r="477" spans="1:2" x14ac:dyDescent="0.2">
      <c r="A477" s="63" t="s">
        <v>571</v>
      </c>
      <c r="B477" s="64">
        <v>648</v>
      </c>
    </row>
    <row r="478" spans="1:2" x14ac:dyDescent="0.2">
      <c r="A478" s="63" t="s">
        <v>572</v>
      </c>
      <c r="B478" s="64">
        <v>1019</v>
      </c>
    </row>
    <row r="479" spans="1:2" x14ac:dyDescent="0.2">
      <c r="A479" s="63" t="s">
        <v>573</v>
      </c>
      <c r="B479" s="64">
        <v>480</v>
      </c>
    </row>
    <row r="480" spans="1:2" x14ac:dyDescent="0.2">
      <c r="A480" s="63" t="s">
        <v>574</v>
      </c>
      <c r="B480" s="64">
        <v>0</v>
      </c>
    </row>
    <row r="481" spans="1:2" x14ac:dyDescent="0.2">
      <c r="A481" s="63" t="s">
        <v>575</v>
      </c>
      <c r="B481" s="64">
        <v>147</v>
      </c>
    </row>
    <row r="482" spans="1:2" x14ac:dyDescent="0.2">
      <c r="A482" s="63" t="s">
        <v>576</v>
      </c>
      <c r="B482" s="64">
        <v>1028</v>
      </c>
    </row>
    <row r="483" spans="1:2" x14ac:dyDescent="0.2">
      <c r="A483" s="63" t="s">
        <v>577</v>
      </c>
      <c r="B483" s="64">
        <v>147</v>
      </c>
    </row>
    <row r="484" spans="1:2" x14ac:dyDescent="0.2">
      <c r="A484" s="63" t="s">
        <v>578</v>
      </c>
      <c r="B484" s="64">
        <v>339</v>
      </c>
    </row>
    <row r="485" spans="1:2" x14ac:dyDescent="0.2">
      <c r="A485" s="63" t="s">
        <v>579</v>
      </c>
      <c r="B485" s="64">
        <v>131</v>
      </c>
    </row>
    <row r="486" spans="1:2" x14ac:dyDescent="0.2">
      <c r="A486" s="63" t="s">
        <v>580</v>
      </c>
      <c r="B486" s="64">
        <v>635</v>
      </c>
    </row>
    <row r="487" spans="1:2" x14ac:dyDescent="0.2">
      <c r="A487" s="63" t="s">
        <v>581</v>
      </c>
      <c r="B487" s="64">
        <v>599</v>
      </c>
    </row>
    <row r="488" spans="1:2" x14ac:dyDescent="0.2">
      <c r="A488" s="63" t="s">
        <v>582</v>
      </c>
      <c r="B488" s="64">
        <v>143</v>
      </c>
    </row>
    <row r="489" spans="1:2" x14ac:dyDescent="0.2">
      <c r="A489" s="63" t="s">
        <v>583</v>
      </c>
      <c r="B489" s="64">
        <v>444</v>
      </c>
    </row>
    <row r="490" spans="1:2" x14ac:dyDescent="0.2">
      <c r="A490" s="63" t="s">
        <v>584</v>
      </c>
      <c r="B490" s="64">
        <v>200</v>
      </c>
    </row>
    <row r="491" spans="1:2" x14ac:dyDescent="0.2">
      <c r="A491" s="63" t="s">
        <v>585</v>
      </c>
      <c r="B491" s="64">
        <v>229</v>
      </c>
    </row>
    <row r="492" spans="1:2" x14ac:dyDescent="0.2">
      <c r="A492" s="63" t="s">
        <v>586</v>
      </c>
      <c r="B492" s="64">
        <v>188</v>
      </c>
    </row>
    <row r="493" spans="1:2" x14ac:dyDescent="0.2">
      <c r="A493" s="63" t="s">
        <v>587</v>
      </c>
      <c r="B493" s="64">
        <v>2214</v>
      </c>
    </row>
  </sheetData>
  <mergeCells count="1">
    <mergeCell ref="B2:K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Estabilidade</vt:lpstr>
      <vt:lpstr>Performance</vt:lpstr>
      <vt:lpstr>Categorias</vt:lpstr>
      <vt:lpstr>Simulador Score</vt:lpstr>
      <vt:lpstr>Pesos e Variáveis</vt:lpstr>
      <vt:lpstr>Dist_Cidades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Tibolao</dc:creator>
  <cp:lastModifiedBy>Thiago Tibolao</cp:lastModifiedBy>
  <dcterms:created xsi:type="dcterms:W3CDTF">2023-11-22T14:35:07Z</dcterms:created>
  <dcterms:modified xsi:type="dcterms:W3CDTF">2024-05-28T15:53:02Z</dcterms:modified>
</cp:coreProperties>
</file>