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orcorboy/Desktop/classwork_dataA/resources (challenge week 1)/"/>
    </mc:Choice>
  </mc:AlternateContent>
  <xr:revisionPtr revIDLastSave="0" documentId="13_ncr:1_{3B5B9551-9606-CD49-9EF9-960BDEF5EE9A}" xr6:coauthVersionLast="46" xr6:coauthVersionMax="46" xr10:uidLastSave="{00000000-0000-0000-0000-000000000000}"/>
  <bookViews>
    <workbookView xWindow="1120" yWindow="520" windowWidth="23320" windowHeight="12580" activeTab="2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Outcomes Based on Launch Date" sheetId="4" r:id="rId4"/>
  </sheets>
  <definedNames>
    <definedName name="_xlnm._FilterDatabase" localSheetId="0" hidden="1">Kickstarter!$A$1:$U$4115</definedName>
  </definedNames>
  <calcPr calcId="191029"/>
  <pivotCaches>
    <pivotCache cacheId="4" r:id="rId5"/>
    <pivotCache cacheId="5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" i="12" l="1"/>
  <c r="E11" i="12"/>
  <c r="E9" i="12"/>
  <c r="E10" i="12"/>
  <c r="E8" i="12"/>
  <c r="E7" i="12"/>
  <c r="E6" i="12"/>
  <c r="E5" i="12"/>
  <c r="E4" i="12"/>
  <c r="E3" i="12"/>
  <c r="D13" i="12"/>
  <c r="D12" i="12"/>
  <c r="D11" i="12"/>
  <c r="D10" i="12"/>
  <c r="D9" i="12"/>
  <c r="D8" i="12"/>
  <c r="D7" i="12"/>
  <c r="D6" i="12"/>
  <c r="D5" i="12"/>
  <c r="D4" i="12"/>
  <c r="D3" i="12"/>
  <c r="C11" i="12"/>
  <c r="C12" i="12"/>
  <c r="C10" i="12"/>
  <c r="C9" i="12"/>
  <c r="C8" i="12"/>
  <c r="C7" i="12"/>
  <c r="C6" i="12"/>
  <c r="C5" i="12"/>
  <c r="C4" i="12"/>
  <c r="C3" i="12"/>
  <c r="E13" i="12"/>
  <c r="E2" i="12"/>
  <c r="D2" i="12"/>
  <c r="C13" i="12"/>
  <c r="C2" i="12"/>
  <c r="F2" i="12" s="1"/>
  <c r="I2" i="1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F13" i="12" l="1"/>
  <c r="I13" i="12" s="1"/>
  <c r="F9" i="12"/>
  <c r="F8" i="12"/>
  <c r="H8" i="12" s="1"/>
  <c r="F7" i="12"/>
  <c r="I7" i="12" s="1"/>
  <c r="F11" i="12"/>
  <c r="I11" i="12" s="1"/>
  <c r="F10" i="12"/>
  <c r="H10" i="12" s="1"/>
  <c r="F12" i="12"/>
  <c r="I12" i="12" s="1"/>
  <c r="H2" i="12"/>
  <c r="H9" i="12"/>
  <c r="I9" i="12"/>
  <c r="H7" i="12"/>
  <c r="G7" i="12"/>
  <c r="G2" i="12"/>
  <c r="G9" i="12"/>
  <c r="F3" i="12"/>
  <c r="H3" i="12" s="1"/>
  <c r="F4" i="12"/>
  <c r="H4" i="12" s="1"/>
  <c r="G8" i="12"/>
  <c r="F5" i="12"/>
  <c r="I5" i="12" s="1"/>
  <c r="F6" i="12"/>
  <c r="H6" i="12" s="1"/>
  <c r="H13" i="12" l="1"/>
  <c r="G13" i="12"/>
  <c r="H11" i="12"/>
  <c r="G11" i="12"/>
  <c r="I10" i="12"/>
  <c r="I8" i="12"/>
  <c r="H12" i="12"/>
  <c r="H5" i="12"/>
  <c r="G5" i="12"/>
  <c r="I6" i="12"/>
  <c r="I3" i="12"/>
  <c r="G10" i="12"/>
  <c r="I4" i="12"/>
  <c r="G12" i="12"/>
  <c r="G3" i="12"/>
  <c r="G6" i="12"/>
  <c r="G4" i="12"/>
</calcChain>
</file>

<file path=xl/sharedStrings.xml><?xml version="1.0" encoding="utf-8"?>
<sst xmlns="http://schemas.openxmlformats.org/spreadsheetml/2006/main" count="33000" uniqueCount="8400">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</sst>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/>
    <xf numFmtId="14" fontId="0" fillId="0" borderId="0" xfId="0" applyNumberFormat="1" applyAlignment="1">
      <alignment horizontal="left"/>
    </xf>
    <xf numFmtId="9" fontId="0" fillId="0" borderId="0" xfId="2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7" tint="0.39994506668294322"/>
        </patternFill>
      </fill>
    </dxf>
    <dxf>
      <font>
        <u val="none"/>
      </font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29-D34C-8E4E-38983A0F2B21}"/>
            </c:ext>
          </c:extLst>
        </c:ser>
        <c:ser>
          <c:idx val="5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29-D34C-8E4E-38983A0F2B21}"/>
            </c:ext>
          </c:extLst>
        </c:ser>
        <c:ser>
          <c:idx val="6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29-D34C-8E4E-38983A0F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094368"/>
        <c:axId val="1030096016"/>
      </c:lineChart>
      <c:catAx>
        <c:axId val="103009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96016"/>
        <c:crosses val="autoZero"/>
        <c:auto val="1"/>
        <c:lblAlgn val="ctr"/>
        <c:lblOffset val="100"/>
        <c:noMultiLvlLbl val="0"/>
      </c:catAx>
      <c:valAx>
        <c:axId val="103009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09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[Kickstarter_Challenge(AutoRecovered).xlsx]Theater Outcomes by Launch Date!PivotTable7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0-0346-8B4A-D477C6E08C6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80-0346-8B4A-D477C6E08C6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80-0346-8B4A-D477C6E08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2889536"/>
        <c:axId val="1368773904"/>
      </c:lineChart>
      <c:catAx>
        <c:axId val="13728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773904"/>
        <c:crosses val="autoZero"/>
        <c:auto val="1"/>
        <c:lblAlgn val="ctr"/>
        <c:lblOffset val="100"/>
        <c:noMultiLvlLbl val="0"/>
      </c:catAx>
      <c:valAx>
        <c:axId val="13687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5-AB4C-BF5F-AB849418251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7-3144-83CF-F30C7383CF4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7-3144-83CF-F30C7383CF4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7-3144-83CF-F30C7383C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592192"/>
        <c:axId val="553593840"/>
      </c:lineChart>
      <c:catAx>
        <c:axId val="55359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3840"/>
        <c:crosses val="autoZero"/>
        <c:auto val="1"/>
        <c:lblAlgn val="ctr"/>
        <c:lblOffset val="100"/>
        <c:noMultiLvlLbl val="0"/>
      </c:catAx>
      <c:valAx>
        <c:axId val="5535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16</xdr:row>
      <xdr:rowOff>114300</xdr:rowOff>
    </xdr:from>
    <xdr:to>
      <xdr:col>9</xdr:col>
      <xdr:colOff>63500</xdr:colOff>
      <xdr:row>38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987FB-5C8C-A644-82D8-DB029C3C2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1</xdr:row>
      <xdr:rowOff>95250</xdr:rowOff>
    </xdr:from>
    <xdr:to>
      <xdr:col>11</xdr:col>
      <xdr:colOff>679450</xdr:colOff>
      <xdr:row>15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C5C02-6490-1B4A-927E-4735815C9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165100</xdr:rowOff>
    </xdr:from>
    <xdr:to>
      <xdr:col>11</xdr:col>
      <xdr:colOff>647700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14330-F412-194E-983D-8EAE2D99E5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Corboy" refreshedDate="44221.969947337966" createdVersion="6" refreshedVersion="6" minRefreshableVersion="3" recordCount="4114" xr:uid="{FD2503C1-6919-C84A-B91F-54DE63BEAE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Corboy" refreshedDate="44224.989242361109" createdVersion="6" refreshedVersion="6" minRefreshableVersion="3" recordCount="4114" xr:uid="{40470629-9062-C142-B848-7AFC6F6CFFAA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8FE6C-701D-4E4E-87FC-02D5043F1371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9EA90-FBF6-A94F-80FF-1495CA7FD552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20.33203125" customWidth="1"/>
    <col min="17" max="17" width="41.1640625" customWidth="1"/>
    <col min="18" max="18" width="23.1640625" customWidth="1"/>
    <col min="19" max="19" width="23.33203125" customWidth="1"/>
    <col min="20" max="20" width="23.83203125" style="14" customWidth="1"/>
    <col min="21" max="21" width="9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3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3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3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3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3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3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3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3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3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3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3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3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3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3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3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3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3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3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3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3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3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3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3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3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3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3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3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3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3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3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3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3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3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3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3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3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3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3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3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3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3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3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3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3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3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3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3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3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3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3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3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3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3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3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3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3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3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3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3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3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3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3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3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3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3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3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3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3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3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3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3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3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3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3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3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3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3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3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3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3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3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3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3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3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3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3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3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3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3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3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3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3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3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3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3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3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3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3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3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3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3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3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3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3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3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3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3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3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3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3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3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3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3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3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3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3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3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3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3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3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3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3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3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3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3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3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3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3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3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3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3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3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3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3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3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3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3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3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3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3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3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3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3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3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3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3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3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3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3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3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3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3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3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3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3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3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3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3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3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3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3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3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3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3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3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3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3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3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3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3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3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3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3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3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3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3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3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3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3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3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3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3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3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3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3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3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3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3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3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3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3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3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3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3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3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3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3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3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3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3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3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3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3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3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3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3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3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3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3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3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3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3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3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3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3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3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3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3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3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3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3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3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3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3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3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3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3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3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3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3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3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3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3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3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3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3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3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3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3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3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3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3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3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3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3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3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3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3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3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3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3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3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3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3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3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3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3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3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3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3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3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3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3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3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3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3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3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3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3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3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3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3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3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3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3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3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3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3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3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3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3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3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3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3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3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3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3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3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3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3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3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3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3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3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3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3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3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3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3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3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3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3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3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3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3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3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3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3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3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3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3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3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3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3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3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3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3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3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3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3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3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3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3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3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3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3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3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3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3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3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3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3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3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3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3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3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3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3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3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3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3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3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3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3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3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3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3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3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3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3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3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3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3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3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3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3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3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3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3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3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3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3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3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3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3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3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3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3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3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3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3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3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3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3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3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3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3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3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3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3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3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3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3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3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3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3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3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3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3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3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3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3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3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3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3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3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3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3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3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3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3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3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3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3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3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3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3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3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3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3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3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3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3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3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3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3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3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3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3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3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3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3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3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3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3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3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3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3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3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3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3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3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3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3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3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3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3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3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3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3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3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3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3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3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3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3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3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3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3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3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3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3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3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3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3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3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3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3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3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3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3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3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3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3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3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3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3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3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3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3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3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3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3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3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3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3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3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3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3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3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3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3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3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3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3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3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3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3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3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3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3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3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3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3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3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3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3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3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3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3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3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3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3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3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3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3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3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3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3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3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3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3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3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3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3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3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3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3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3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3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3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3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3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3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3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3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3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3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3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3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3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3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3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3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3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3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3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3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3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3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3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3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3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3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3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3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3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3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3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3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3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3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3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3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3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3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3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3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3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3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3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3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3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3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3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3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3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3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3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3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3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3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3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3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3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3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3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3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3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3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3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3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3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3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3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3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3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3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3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3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3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3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3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3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3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3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3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3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3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3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3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3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3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3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3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3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3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3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3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3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3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3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3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3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3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3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3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3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3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3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3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3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3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3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3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3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3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3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3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3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3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3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3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3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3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3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3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3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3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3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3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3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3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3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3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3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3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3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3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3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3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3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3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3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3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3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3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3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3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3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3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3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3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3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3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3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3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3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3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3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3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3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3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3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3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3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3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3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3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3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3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3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3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3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3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3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3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3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3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3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3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3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3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3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3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3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3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3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3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3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3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3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3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3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3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3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3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3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3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3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3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3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3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3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3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3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3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3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3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3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3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3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3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3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3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3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3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3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3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3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3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3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3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3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3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3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3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3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3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3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3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3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3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3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3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3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3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3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3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3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3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3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3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3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3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3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3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3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3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3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3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3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3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3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3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3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3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3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3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3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3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3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3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3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3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3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3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3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3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3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3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3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3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3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3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3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3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3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3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3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3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3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3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3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3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3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3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3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3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3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3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3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3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3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3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3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3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3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3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3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3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3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3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3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3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3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3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3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3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3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3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3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3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3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3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3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3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3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3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3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3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3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3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3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3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3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3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3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3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3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3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3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3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3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3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3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3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3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3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3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3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3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3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3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3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3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3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3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3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3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3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3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3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3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3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3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3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3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3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3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3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3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3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3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3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3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3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3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3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3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3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3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3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3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3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3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3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3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3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3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3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3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3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3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3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3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3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3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3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3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3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3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3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3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3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3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3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3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3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3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3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3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3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3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3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3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3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3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3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3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3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3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3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3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3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3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3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3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3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3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3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3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3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3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3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3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3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3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3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3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3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3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3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3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3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3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3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3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3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3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3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3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3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3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3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3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3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3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3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3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3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3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3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3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3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3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3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3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3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3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3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3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3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3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3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3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3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3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3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3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3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3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3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3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3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3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3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3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3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3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3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3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3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3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3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3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3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3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3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3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3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3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3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3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3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3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3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3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3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3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3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3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3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3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3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3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3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3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3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3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3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3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3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3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3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3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3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3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3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3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3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3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3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3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3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3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3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3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3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3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3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3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3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3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3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3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3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3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3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3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3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3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3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3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3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3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3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3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3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3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3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3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3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3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3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3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3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3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3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3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3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3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3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3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3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3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3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3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3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3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3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3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3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3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3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3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3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3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3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3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3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3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3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3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3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3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3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3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3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3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3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3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3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3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3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3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3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3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3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3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3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3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3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3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3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3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3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3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3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3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3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3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3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3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3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3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3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3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3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3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3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3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3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3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3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3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3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3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3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3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3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3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3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3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3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3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3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3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3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3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3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3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3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3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3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3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3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3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3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3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3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3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3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3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3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3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3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3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3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3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3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3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3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3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3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3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3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3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3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3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3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3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3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3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3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3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3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3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3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3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3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3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3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3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3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3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3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3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3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3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3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3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3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3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3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3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3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3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3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3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3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3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3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3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3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3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3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3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3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3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3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3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3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3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3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3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3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3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3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3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3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3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3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3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3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3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3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3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3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3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3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3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3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3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3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3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3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3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3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3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3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3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3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3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3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3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3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3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3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3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3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3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3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3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3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3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3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3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3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3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3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3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3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3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3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3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3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3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3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3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3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3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3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3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3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3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3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3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3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3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3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3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3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3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3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3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3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3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3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3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3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3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3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3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3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3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3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3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3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3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3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3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3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3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3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3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3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3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3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3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3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3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3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3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3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3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3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3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3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3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3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3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3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3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3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3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3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3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3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3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3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3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3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3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3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3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3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3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3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3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3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3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3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3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3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3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3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3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3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3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3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3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3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3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3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3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3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3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3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3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3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3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3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3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3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3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3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3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3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3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3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3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3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3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3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3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3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3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3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3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3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3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3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3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3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3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3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3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3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3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3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3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3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3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3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3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3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3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3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3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3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3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3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3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3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3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3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3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3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3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3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3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3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3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3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3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3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3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3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3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3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3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3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3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3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3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3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3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3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3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3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3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3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3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3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3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3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3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3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3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3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3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3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3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3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3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3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3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3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3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3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3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3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3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3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3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3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3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3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3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3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3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3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3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3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3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3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3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3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3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3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3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3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3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3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3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3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3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3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3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3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3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3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3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3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3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3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3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3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3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3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3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3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3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3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3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3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3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3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3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3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3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3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3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3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3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3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3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3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3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3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3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3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3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3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3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3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3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3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3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3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3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3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3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3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3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3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3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3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3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3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3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3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3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3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3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3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3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3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3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3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3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3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3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3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3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3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3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3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3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3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3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3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3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3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3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3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3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3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3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3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3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3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3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3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3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3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3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3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3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3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3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3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3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3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3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3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3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3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3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3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3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3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3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3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3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3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3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3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3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3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3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3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3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3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3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3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3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3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3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3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3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3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3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3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3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3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3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3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3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3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3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3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3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3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3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3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3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3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3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3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3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3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3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3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3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3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3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3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3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3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3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3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3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3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3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3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3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3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3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3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3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3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3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3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3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3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3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3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3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3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3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3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3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3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3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3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3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3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3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3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3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3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3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3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3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3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3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3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3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3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3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3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3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3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3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3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3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3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3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3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3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3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3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3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3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3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3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3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3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3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3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3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3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3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3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3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3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3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3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3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3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3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3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3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3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3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3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3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3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3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3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3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3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3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3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3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3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3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3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3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3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3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3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3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3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3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3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3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3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3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3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3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3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3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3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3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3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3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3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3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3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3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3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3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3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3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3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3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3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3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3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3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3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3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3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3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3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3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3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3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3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3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3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3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3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3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3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3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3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3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3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3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3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3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3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3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3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3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3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3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3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3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3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3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3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3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3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3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3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3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3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3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3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3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3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3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3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3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3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3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3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3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3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3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3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3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3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3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3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3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3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3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3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3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3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3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3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3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3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3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3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3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3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3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3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3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3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3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3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3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3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3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3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3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3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3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3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3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3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3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3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3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3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3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3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3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3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3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3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3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3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3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3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3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3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3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3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3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3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3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3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3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3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3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3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3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3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3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3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3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3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3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3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3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3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3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3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3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3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3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3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3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3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3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3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3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3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3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3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3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3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3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3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3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3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3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3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3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3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3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3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3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3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3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3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3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3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3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3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3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3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3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3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3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3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3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3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3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3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3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3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3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3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3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3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3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3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3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3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3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3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3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3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3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3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3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3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3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3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3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3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3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3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3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3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3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3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3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3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3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3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3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3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3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3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3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3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3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3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3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3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3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3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3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3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3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3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3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3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3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3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3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3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3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3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3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3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3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3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3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3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3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3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3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3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3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3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3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3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3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3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3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3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3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3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3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3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3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3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3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3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3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3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3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3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3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3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3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3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3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3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3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3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3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3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3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3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3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3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3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3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3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3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3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3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3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3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3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3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3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3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3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3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3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3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3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3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3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3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3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3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3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3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3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3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3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3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3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3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3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3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3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3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3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3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3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3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3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3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3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3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3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3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3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3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3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3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3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3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3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3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3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3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3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3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3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3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3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3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3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3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3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3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3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3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3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3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3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3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3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3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3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3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3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3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3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3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3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3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3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3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3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3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3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3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3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3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3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3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3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3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3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3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3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3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3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3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3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3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3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3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3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3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3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3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3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3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3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3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3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3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3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3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3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3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3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3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3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3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3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3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3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3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3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3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3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3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3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3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3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3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3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3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3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3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3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3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3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3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3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3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3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3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3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3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3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3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3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3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3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3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3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3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3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3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3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3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3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3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3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3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3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3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3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3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3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3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3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3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3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3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3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3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3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3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3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3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3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3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3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3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3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3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3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3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3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3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3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3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3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3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3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3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3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3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3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3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3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3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3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3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3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3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3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3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3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3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3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3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3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3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3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3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3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3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3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3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3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3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3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3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3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3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3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3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3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3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3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3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3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3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3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3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3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3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3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3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3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3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3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3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3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3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3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3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3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3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3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3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3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3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3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3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3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3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3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3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3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3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3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3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3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3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3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3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3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3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3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3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3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3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3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3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3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3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3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3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3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3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3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3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3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3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3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3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3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3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3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3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3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3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3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3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3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3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3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3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3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3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3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3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3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3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3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3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3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3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3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3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3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3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3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3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3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3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3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3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3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3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3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3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3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3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3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3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3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3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3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3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3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3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3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3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3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3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3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3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3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3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3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3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3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3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3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3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3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3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3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3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3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3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3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3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3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3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3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3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3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3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3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3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3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3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3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3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3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3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3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3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3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3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3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3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3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3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3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3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3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3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3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3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3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3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3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3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3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3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3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3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3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3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3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3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3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3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3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3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3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3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3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3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3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3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3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3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3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3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3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3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3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3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3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3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3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3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3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3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3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3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3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3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3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3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3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3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3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3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3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3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3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3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3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3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3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3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3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3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3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3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3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3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3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3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3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3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3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3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3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3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3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3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3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3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3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3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3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3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3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3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3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3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3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3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3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3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3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3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3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3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3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3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3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3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3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3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3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3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3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3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3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3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3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3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3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3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3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3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3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3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3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3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3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3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3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3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3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3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3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3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3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3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3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3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3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3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3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3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3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3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3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3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3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3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3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3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3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3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3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3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3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3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3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3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3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3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3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3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3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3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3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3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3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3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3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3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3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3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3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3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3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3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3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3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3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3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3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3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3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3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3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3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3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3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3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3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3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3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3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3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3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3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3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3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3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3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3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3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3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3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3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3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3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3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3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3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3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3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3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3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3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3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3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3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3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3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3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3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3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3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3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3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3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3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3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3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3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3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3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3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3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3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3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3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3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3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3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3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3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3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3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3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3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3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3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3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3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3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3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3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3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3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3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3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3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3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3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3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3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3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3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3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3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3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3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3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3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3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3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3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3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3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3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3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3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3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3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3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3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3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3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3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3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3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3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3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3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3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3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3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3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3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3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3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3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3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3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3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3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3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3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3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3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3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3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3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3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3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3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3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3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3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3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3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3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3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3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3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3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3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3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3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3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3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3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3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3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3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3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3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3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3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3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3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3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3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3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3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3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3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3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3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3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3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3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3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3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3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3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3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3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3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3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3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3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3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3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3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3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3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3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3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3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3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3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3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3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3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3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3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3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3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3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3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3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3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3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3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3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3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3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3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3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3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3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3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3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3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3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3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3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3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3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3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3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3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3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3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3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3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3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3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3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3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3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3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3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3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3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3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3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3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3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3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3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3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3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3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3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3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3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3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3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3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3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3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3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3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3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3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3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3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3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3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3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3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3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3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3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3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3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3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3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3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3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3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3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3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3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3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3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3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3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3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3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3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3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3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3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3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3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3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3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3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3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3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3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3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3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3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3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3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3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3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3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3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3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3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3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3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3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3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3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3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3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3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3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3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3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3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3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3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3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3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3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3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3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3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3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3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3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3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3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3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3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3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3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3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3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3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3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3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3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3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3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3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3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3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3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3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3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3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3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3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3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3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3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3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3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3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3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3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3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3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3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3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3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3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3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3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3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3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3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3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3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3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3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3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3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3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3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3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3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3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3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3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3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3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3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3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3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3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3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3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3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3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3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3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3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3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3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3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3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3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3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3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3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3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3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3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3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3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3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3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3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3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3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3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3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3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3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3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3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3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3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3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3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3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3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3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3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3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3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3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3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3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3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3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3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3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3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3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3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3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3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3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3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3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3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3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3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3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3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3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3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3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3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3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3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3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3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3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3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3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3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3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3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3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3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3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3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3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3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3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3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3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3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3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3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3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3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3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3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3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3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3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3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3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3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3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3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3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3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3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3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3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3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3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3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3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3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3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3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3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3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3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3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3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3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3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3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3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3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3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3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3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3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3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3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3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3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3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3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3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3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3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3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3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3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3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3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3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3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3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3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3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3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3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3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3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3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3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3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3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3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3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3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3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3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3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3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3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3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3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3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3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3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3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3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3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3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3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3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3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3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3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3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3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3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3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3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3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3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3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3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3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3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3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3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3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3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3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3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3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3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3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3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3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3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3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3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3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3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3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3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3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3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3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3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3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3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3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3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3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3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3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3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3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3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3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3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3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3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3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3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3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3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3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3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3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3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3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3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3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3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3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3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3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3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3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3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3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3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3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3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3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3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3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3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3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3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3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3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3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3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3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3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3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3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3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3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3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3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3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3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3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3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3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3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3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3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3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3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3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3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3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3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3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3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3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3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3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3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3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3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3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3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3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3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3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3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3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3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3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3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3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3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3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3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3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3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3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3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3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3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3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3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3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3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3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3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3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3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3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3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3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3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3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3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3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3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3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3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3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3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3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3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3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3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3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3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3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3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3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3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3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3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3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3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3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3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3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3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3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3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3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3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3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3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3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3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3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3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3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3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3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3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3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3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3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3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3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3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3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3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3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3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3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3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3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3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3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3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3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3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3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3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3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3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3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3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3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3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3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3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3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3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3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3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3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3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3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3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3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3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3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3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3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3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3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3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3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3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3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3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3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3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3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3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3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3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3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3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3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3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3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3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3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3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3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3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3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3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3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3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3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3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3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3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3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3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3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3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3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3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3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3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3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3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3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3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3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3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3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3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3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3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3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3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3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3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3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3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3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3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3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3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3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3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3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3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3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3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3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3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3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3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3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3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3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3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3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3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3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3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3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3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3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3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3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3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3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3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3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3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3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3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3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3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3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3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3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3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3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3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3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3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3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3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3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3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3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3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3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3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3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3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3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3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3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3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3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3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3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3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3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3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3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3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3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3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3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3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3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3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3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3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3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3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3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3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3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3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3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3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3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3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3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3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3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3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3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3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3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3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3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3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3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3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3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3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3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3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3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3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3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3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3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3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3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3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3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3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3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3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3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3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3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3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3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3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3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3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3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3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3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3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3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3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3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3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3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3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3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3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3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3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3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3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3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3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3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3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3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3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3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3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3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3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3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3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3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3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3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3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3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3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3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3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3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3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3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3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3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3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3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3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3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3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3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3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3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3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3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3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3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3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3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3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3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3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3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3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3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3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3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3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3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3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3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3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3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3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3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3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3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3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3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3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3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3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3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3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3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3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3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3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3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3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3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3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3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3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3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3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3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3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3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3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3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3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3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3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3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3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3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3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3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3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3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3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3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3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3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3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3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3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3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3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3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3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3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3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3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3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3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3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3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3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3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3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3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3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3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3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3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3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3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3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3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3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3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3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3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3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3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3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3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3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3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3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3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3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3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3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3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3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3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3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3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3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3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3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3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3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3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3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3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3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3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3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3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3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3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3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3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3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3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3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3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3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3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3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3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3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3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3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3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3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3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3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3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3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3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3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3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3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3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3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3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3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3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3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3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3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3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3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3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3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3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3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3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3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3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3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3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3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3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3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3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3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3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3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3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3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3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3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3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3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3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3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3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3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3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3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3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3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3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3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3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3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3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3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3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3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3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3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3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3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3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3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3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3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3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3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3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3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3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3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3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3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3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3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3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3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3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3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3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3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3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3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3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3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3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3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3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3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3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3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3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3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3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3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3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3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3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3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3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3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3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3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3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3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3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3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3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3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3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3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3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3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3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3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3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3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3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3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3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3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3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3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3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3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3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3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3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3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3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3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3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3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3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3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3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3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3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3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3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3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3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3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3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3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3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3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3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3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3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3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3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3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3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3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3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3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3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3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3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3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3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3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3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3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3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3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3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3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3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3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3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3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3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3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3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3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3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3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3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3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3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3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3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3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3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3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3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3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3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3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3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3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3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3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3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3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3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3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3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3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3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3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3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3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3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3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3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3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3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3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3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3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3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3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3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3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3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3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3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3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3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3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3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3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3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3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3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3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3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3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3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3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3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3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3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3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3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3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3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3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3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3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3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3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3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3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3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3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3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3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3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3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3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3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3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3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3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3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3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3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3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3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3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3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3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3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3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3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3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3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3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3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3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3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3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3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3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3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3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3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3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3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3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3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3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3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3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3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3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3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3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3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3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3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3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3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3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3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3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3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3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3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3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3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3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3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3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3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3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3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3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3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3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3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3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3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3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3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3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3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3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3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3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3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3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3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3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3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3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3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3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3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3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3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3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3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3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3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3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3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3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3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3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3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3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3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62487590-C1A0-3E42-8B6E-2D4EDD88AE5E}"/>
  <conditionalFormatting sqref="F1:F1048576">
    <cfRule type="containsText" dxfId="5" priority="2" operator="containsText" text="canceled">
      <formula>NOT(ISERROR(SEARCH("canceled",F1)))</formula>
    </cfRule>
    <cfRule type="containsText" dxfId="4" priority="4" operator="containsText" text="cancelled">
      <formula>NOT(ISERROR(SEARCH("cancelled",F1)))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</conditionalFormatting>
  <conditionalFormatting sqref="F3">
    <cfRule type="containsText" dxfId="0" priority="3" operator="containsText" text="canceled">
      <formula>NOT(ISERROR(SEARCH("canceled",F3)))</formula>
    </cfRule>
  </conditionalFormatting>
  <conditionalFormatting sqref="O1:O1048576 P1">
    <cfRule type="colorScale" priority="1">
      <colorScale>
        <cfvo type="min"/>
        <cfvo type="percent" val="90"/>
        <color theme="5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113A2-7AEE-5849-8319-5070DDCA3664}">
  <dimension ref="B1:I13"/>
  <sheetViews>
    <sheetView topLeftCell="A16" workbookViewId="0">
      <selection activeCell="F2" sqref="F2"/>
    </sheetView>
  </sheetViews>
  <sheetFormatPr baseColWidth="10" defaultRowHeight="15" x14ac:dyDescent="0.2"/>
  <cols>
    <col min="2" max="2" width="17.5" style="21" customWidth="1"/>
    <col min="3" max="3" width="18.6640625" customWidth="1"/>
    <col min="4" max="4" width="14.33203125" customWidth="1"/>
    <col min="5" max="5" width="17.83203125" customWidth="1"/>
    <col min="6" max="6" width="14.83203125" customWidth="1"/>
    <col min="7" max="7" width="20.83203125" style="19" customWidth="1"/>
    <col min="8" max="8" width="19.1640625" customWidth="1"/>
    <col min="9" max="9" width="22.33203125" customWidth="1"/>
  </cols>
  <sheetData>
    <row r="1" spans="2:9" s="1" customFormat="1" x14ac:dyDescent="0.2">
      <c r="B1" s="20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8" t="s">
        <v>8385</v>
      </c>
      <c r="H1" s="1" t="s">
        <v>8386</v>
      </c>
      <c r="I1" s="1" t="s">
        <v>8387</v>
      </c>
    </row>
    <row r="2" spans="2:9" x14ac:dyDescent="0.2">
      <c r="B2" s="21" t="s">
        <v>8399</v>
      </c>
      <c r="C2">
        <f>COUNTIFS(Kickstarter!D:D,"&lt;1000",Kickstarter!F:F,"successful",Kickstarter!R:R,"plays")</f>
        <v>141</v>
      </c>
      <c r="D2">
        <f>COUNTIFS(Kickstarter!D:D,"&lt;1000",Kickstarter!F:F,"failed",Kickstarter!R:R,"plays")</f>
        <v>45</v>
      </c>
      <c r="E2">
        <f>COUNTIFS(Kickstarter!D:D,"&lt;1000",Kickstarter!F:F,"canceled",Kickstarter!R:R,"plays")</f>
        <v>0</v>
      </c>
      <c r="F2">
        <f>SUM(C2+D2)</f>
        <v>186</v>
      </c>
      <c r="G2" s="19">
        <f>C2/F2</f>
        <v>0.75806451612903225</v>
      </c>
      <c r="H2" s="17">
        <f>D2/F2</f>
        <v>0.24193548387096775</v>
      </c>
      <c r="I2">
        <f>E2/F2</f>
        <v>0</v>
      </c>
    </row>
    <row r="3" spans="2:9" x14ac:dyDescent="0.2">
      <c r="B3" s="21" t="s">
        <v>8388</v>
      </c>
      <c r="C3">
        <f>COUNTIFS(Kickstarter!D:D,"&gt;=1000",Kickstarter!D:D,"&lt;=4999",Kickstarter!F:F,"successful",Kickstarter!R:R,"plays")</f>
        <v>388</v>
      </c>
      <c r="D3">
        <f>COUNTIFS(Kickstarter!D:D,"&gt;=1000",Kickstarter!D:D,"&lt;=4999",Kickstarter!F:F,"failed",Kickstarter!R:R,"plays")</f>
        <v>146</v>
      </c>
      <c r="E3">
        <f>COUNTIFS(Kickstarter!D:D,"&gt;=1000",Kickstarter!D:D,"&lt;=4999",Kickstarter!F:F,"canceled",Kickstarter!R:R,"plays")</f>
        <v>0</v>
      </c>
      <c r="F3">
        <f>SUM(C3+D3)</f>
        <v>534</v>
      </c>
      <c r="G3" s="19">
        <f>C3/F3</f>
        <v>0.72659176029962547</v>
      </c>
      <c r="H3" s="17">
        <f>D3/F3</f>
        <v>0.27340823970037453</v>
      </c>
      <c r="I3">
        <f>E3/F3</f>
        <v>0</v>
      </c>
    </row>
    <row r="4" spans="2:9" x14ac:dyDescent="0.2">
      <c r="B4" s="21" t="s">
        <v>8389</v>
      </c>
      <c r="C4">
        <f>COUNTIFS(Kickstarter!D:D,"&gt;=5000",Kickstarter!D:D,"&lt;=9999",Kickstarter!F:F,"successful",Kickstarter!R:R,"plays")</f>
        <v>93</v>
      </c>
      <c r="D4">
        <f>COUNTIFS(Kickstarter!D:D,"&gt;=5000",Kickstarter!D:D,"&lt;=9999",Kickstarter!F:F,"failed",Kickstarter!R:R,"plays")</f>
        <v>76</v>
      </c>
      <c r="E4">
        <f>COUNTIFS(Kickstarter!D:D,"&gt;=5000",Kickstarter!D:D,"&lt;=9999",Kickstarter!F:F,"canceled",Kickstarter!R:R,"plays")</f>
        <v>0</v>
      </c>
      <c r="F4">
        <f>SUM(C4+D4)</f>
        <v>169</v>
      </c>
      <c r="G4" s="19">
        <f>C4/F4</f>
        <v>0.55029585798816572</v>
      </c>
      <c r="H4" s="17">
        <f>D4/F4</f>
        <v>0.44970414201183434</v>
      </c>
      <c r="I4">
        <f>E4/F4</f>
        <v>0</v>
      </c>
    </row>
    <row r="5" spans="2:9" x14ac:dyDescent="0.2">
      <c r="B5" s="21" t="s">
        <v>8390</v>
      </c>
      <c r="C5">
        <f>COUNTIFS(Kickstarter!D:D,"&gt;=10000",Kickstarter!D:D,"&lt;=14999",Kickstarter!F:F,"successful",Kickstarter!R:R,"plays")</f>
        <v>39</v>
      </c>
      <c r="D5">
        <f>COUNTIFS(Kickstarter!D:D,"&gt;=10000",Kickstarter!D:D,"&lt;=14999",Kickstarter!F:F,"failed",Kickstarter!R:R,"plays")</f>
        <v>33</v>
      </c>
      <c r="E5">
        <f>COUNTIFS(Kickstarter!D:D,"&gt;=10000",Kickstarter!D:D,"&lt;14999",Kickstarter!F:F,"canceled",Kickstarter!R:R,"plays")</f>
        <v>0</v>
      </c>
      <c r="F5">
        <f>SUM(C5+D5)</f>
        <v>72</v>
      </c>
      <c r="G5" s="19">
        <f>C5/F5</f>
        <v>0.54166666666666663</v>
      </c>
      <c r="H5" s="17">
        <f>D5/F5</f>
        <v>0.45833333333333331</v>
      </c>
      <c r="I5">
        <f>E5/F5</f>
        <v>0</v>
      </c>
    </row>
    <row r="6" spans="2:9" x14ac:dyDescent="0.2">
      <c r="B6" s="21" t="s">
        <v>8391</v>
      </c>
      <c r="C6">
        <f>COUNTIFS(Kickstarter!D:D,"&gt;=15000",Kickstarter!D:D,"&lt;=19999",Kickstarter!F:F,"successful",Kickstarter!R:R,"plays")</f>
        <v>12</v>
      </c>
      <c r="D6">
        <f>COUNTIFS(Kickstarter!D:D,"&gt;=15000",Kickstarter!D:D,"&lt;=19999",Kickstarter!F:F,"failed",Kickstarter!R:R,"plays")</f>
        <v>12</v>
      </c>
      <c r="E6">
        <f>COUNTIFS(Kickstarter!D:D,"&gt;=15000",Kickstarter!D:D,"&lt;=19999",Kickstarter!F:F,"canceled",Kickstarter!R:R,"plays")</f>
        <v>0</v>
      </c>
      <c r="F6">
        <f>SUM(C6+D6)</f>
        <v>24</v>
      </c>
      <c r="G6" s="19">
        <f>C6/F6</f>
        <v>0.5</v>
      </c>
      <c r="H6" s="17">
        <f>D6/F6</f>
        <v>0.5</v>
      </c>
      <c r="I6">
        <f>E6/F6</f>
        <v>0</v>
      </c>
    </row>
    <row r="7" spans="2:9" x14ac:dyDescent="0.2">
      <c r="B7" s="21" t="s">
        <v>8392</v>
      </c>
      <c r="C7">
        <f>COUNTIFS(Kickstarter!D:D,"&gt;=20000",Kickstarter!D:D,"&lt;=24999",Kickstarter!F:F,"successful",Kickstarter!R:R,"plays")</f>
        <v>9</v>
      </c>
      <c r="D7">
        <f>COUNTIFS(Kickstarter!D:D,"&gt;=20000",Kickstarter!D:D,"&lt;=24999",Kickstarter!F:F,"failed",Kickstarter!R:R,"plays")</f>
        <v>11</v>
      </c>
      <c r="E7">
        <f>COUNTIFS(Kickstarter!D:D,"&gt;=20000",Kickstarter!D:D,"&lt;=24999",Kickstarter!F:F,"canceled",Kickstarter!R:R,"plays")</f>
        <v>0</v>
      </c>
      <c r="F7">
        <f>SUM(C7+D7)</f>
        <v>20</v>
      </c>
      <c r="G7" s="19">
        <f>C7/F7</f>
        <v>0.45</v>
      </c>
      <c r="H7" s="17">
        <f>D7/F7</f>
        <v>0.55000000000000004</v>
      </c>
      <c r="I7">
        <f>E7/F7</f>
        <v>0</v>
      </c>
    </row>
    <row r="8" spans="2:9" x14ac:dyDescent="0.2">
      <c r="B8" s="21" t="s">
        <v>8393</v>
      </c>
      <c r="C8">
        <f>COUNTIFS(Kickstarter!D:D,"&gt;=25000",Kickstarter!D:D,"&lt;=29999",Kickstarter!F:F,"successful",Kickstarter!R:R,"plays")</f>
        <v>1</v>
      </c>
      <c r="D8">
        <f>COUNTIFS(Kickstarter!D:D,"&gt;=25000",Kickstarter!D:D,"&lt;=29999",Kickstarter!F:F,"failed",Kickstarter!R:R,"plays")</f>
        <v>4</v>
      </c>
      <c r="E8">
        <f>COUNTIFS(Kickstarter!D:D,"&gt;=25000",Kickstarter!D:D,"&lt;=29999",Kickstarter!F:F,"canceled",Kickstarter!R:R,"plays")</f>
        <v>0</v>
      </c>
      <c r="F8">
        <f>SUM(C8+D8)</f>
        <v>5</v>
      </c>
      <c r="G8" s="19">
        <f>C8/F8</f>
        <v>0.2</v>
      </c>
      <c r="H8" s="17">
        <f>D8/F8</f>
        <v>0.8</v>
      </c>
      <c r="I8">
        <f>E8/F8</f>
        <v>0</v>
      </c>
    </row>
    <row r="9" spans="2:9" x14ac:dyDescent="0.2">
      <c r="B9" s="21" t="s">
        <v>8394</v>
      </c>
      <c r="C9">
        <f>COUNTIFS(Kickstarter!D:D,"&gt;=30000",Kickstarter!D:D,"&lt;=34999",Kickstarter!F:F,"successful",Kickstarter!R:R,"plays")</f>
        <v>3</v>
      </c>
      <c r="D9">
        <f>COUNTIFS(Kickstarter!D:D,"&gt;=30000",Kickstarter!D:D,"&lt;=34999",Kickstarter!F:F,"failed",Kickstarter!R:R,"plays")</f>
        <v>8</v>
      </c>
      <c r="E9">
        <f>COUNTIFS(Kickstarter!D:D,"&gt;=30000",Kickstarter!D:D,"&lt;=34999",Kickstarter!F:F,"canceled",Kickstarter!R:R,"plays")</f>
        <v>0</v>
      </c>
      <c r="F9">
        <f>SUM(C9+D9)</f>
        <v>11</v>
      </c>
      <c r="G9" s="19">
        <f>C9/F9</f>
        <v>0.27272727272727271</v>
      </c>
      <c r="H9" s="17">
        <f>D9/F9</f>
        <v>0.72727272727272729</v>
      </c>
      <c r="I9">
        <f>E9/F9</f>
        <v>0</v>
      </c>
    </row>
    <row r="10" spans="2:9" x14ac:dyDescent="0.2">
      <c r="B10" s="21" t="s">
        <v>8395</v>
      </c>
      <c r="C10">
        <f>COUNTIFS(Kickstarter!D:D,"&gt;=35000",Kickstarter!D:D,"&lt;=39999",Kickstarter!F:F,"successful",Kickstarter!R:R,"plays")</f>
        <v>4</v>
      </c>
      <c r="D10">
        <f>COUNTIFS(Kickstarter!D:D,"&gt;=35000",Kickstarter!D:D,"&lt;=39999",Kickstarter!F:F,"failed",Kickstarter!R:R,"plays")</f>
        <v>2</v>
      </c>
      <c r="E10">
        <f>COUNTIFS(Kickstarter!D:D,"&gt;=35000",Kickstarter!D:D,"&lt;=39999",Kickstarter!F:F,"canceled",Kickstarter!R:R,"plays")</f>
        <v>0</v>
      </c>
      <c r="F10">
        <f>SUM(C10+D10)</f>
        <v>6</v>
      </c>
      <c r="G10" s="19">
        <f>C10/F10</f>
        <v>0.66666666666666663</v>
      </c>
      <c r="H10" s="17">
        <f>D10/F10</f>
        <v>0.33333333333333331</v>
      </c>
      <c r="I10">
        <f>E10/F10</f>
        <v>0</v>
      </c>
    </row>
    <row r="11" spans="2:9" x14ac:dyDescent="0.2">
      <c r="B11" s="21" t="s">
        <v>8396</v>
      </c>
      <c r="C11">
        <f>COUNTIFS(Kickstarter!D:D,"&gt;=40000",Kickstarter!D:D,"&lt;=44999",Kickstarter!F:F,"successful",Kickstarter!R:R,"plays")</f>
        <v>2</v>
      </c>
      <c r="D11">
        <f>COUNTIFS(Kickstarter!D:D,"&gt;=40000",Kickstarter!D:D,"&lt;=44999",Kickstarter!F:F,"failed",Kickstarter!R:R,"plays")</f>
        <v>1</v>
      </c>
      <c r="E11">
        <f>COUNTIFS(Kickstarter!D:D,"&gt;=40000",Kickstarter!D:D,"&lt;=44999",Kickstarter!F:F,"canceled",Kickstarter!R:R,"plays")</f>
        <v>0</v>
      </c>
      <c r="F11">
        <f>SUM(C11+D11)</f>
        <v>3</v>
      </c>
      <c r="G11" s="19">
        <f>C11/F11</f>
        <v>0.66666666666666663</v>
      </c>
      <c r="H11" s="17">
        <f>D11/F11</f>
        <v>0.33333333333333331</v>
      </c>
      <c r="I11">
        <f>E11/F11</f>
        <v>0</v>
      </c>
    </row>
    <row r="12" spans="2:9" x14ac:dyDescent="0.2">
      <c r="B12" s="21" t="s">
        <v>8397</v>
      </c>
      <c r="C12">
        <f>COUNTIFS(Kickstarter!D:D,"&gt;=45000",Kickstarter!D:D,"&lt;=49999",Kickstarter!F:F,"successful",Kickstarter!R:R,"plays")</f>
        <v>0</v>
      </c>
      <c r="D12">
        <f>COUNTIFS(Kickstarter!D:D,"&gt;=45000",Kickstarter!D:D,"&lt;=49999",Kickstarter!F:F,"failed",Kickstarter!R:R,"plays")</f>
        <v>1</v>
      </c>
      <c r="E12">
        <f>COUNTIFS(Kickstarter!D:D,"&gt;=45000",Kickstarter!D:D,"&lt;=49999",Kickstarter!F:F,"canceled",Kickstarter!R:R,"plays")</f>
        <v>0</v>
      </c>
      <c r="F12">
        <f>SUM(C12+D12)</f>
        <v>1</v>
      </c>
      <c r="G12" s="19">
        <f>C12/F12</f>
        <v>0</v>
      </c>
      <c r="H12" s="17">
        <f>D12/F12</f>
        <v>1</v>
      </c>
      <c r="I12">
        <f>E12/F12</f>
        <v>0</v>
      </c>
    </row>
    <row r="13" spans="2:9" x14ac:dyDescent="0.2">
      <c r="B13" s="21" t="s">
        <v>8398</v>
      </c>
      <c r="C13">
        <f>COUNTIFS(Kickstarter!D:D,"&gt;=50000",Kickstarter!F:F,"successful",Kickstarter!R:R,"plays")</f>
        <v>2</v>
      </c>
      <c r="D13">
        <f>COUNTIFS(Kickstarter!D:D,"&gt;=50000",Kickstarter!F:F,"failed",Kickstarter!R:R,"plays")</f>
        <v>14</v>
      </c>
      <c r="E13">
        <f>COUNTIFS(Kickstarter!D:D,"&gt;50000",Kickstarter!F:F,"canceled",Kickstarter!R:R,"plays")</f>
        <v>0</v>
      </c>
      <c r="F13">
        <f>SUM(C13+D13)</f>
        <v>16</v>
      </c>
      <c r="G13" s="19">
        <f>C13/F13</f>
        <v>0.125</v>
      </c>
      <c r="H13" s="17">
        <f>D13/F13</f>
        <v>0.875</v>
      </c>
      <c r="I13">
        <f>E13/F13</f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1E9C3-B541-4B48-A9F6-32F593B618FA}">
  <dimension ref="A2:E19"/>
  <sheetViews>
    <sheetView tabSelected="1" workbookViewId="0">
      <selection activeCell="N7" sqref="N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2" spans="1:5" x14ac:dyDescent="0.2">
      <c r="A2" s="12" t="s">
        <v>8358</v>
      </c>
      <c r="B2" t="s">
        <v>8315</v>
      </c>
    </row>
    <row r="3" spans="1:5" x14ac:dyDescent="0.2">
      <c r="A3" s="12" t="s">
        <v>8379</v>
      </c>
      <c r="B3" t="s">
        <v>8364</v>
      </c>
    </row>
    <row r="5" spans="1:5" x14ac:dyDescent="0.2">
      <c r="A5" s="12" t="s">
        <v>8363</v>
      </c>
      <c r="B5" s="12" t="s">
        <v>8360</v>
      </c>
    </row>
    <row r="6" spans="1:5" x14ac:dyDescent="0.2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6" t="s">
        <v>8373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">
      <c r="A8" s="16" t="s">
        <v>8374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">
      <c r="A9" s="16" t="s">
        <v>8375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">
      <c r="A10" s="16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">
      <c r="A11" s="16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">
      <c r="A12" s="16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">
      <c r="A13" s="16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">
      <c r="A14" s="16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">
      <c r="A15" s="16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">
      <c r="A16" s="16" t="s">
        <v>8371</v>
      </c>
      <c r="B16" s="9">
        <v>65</v>
      </c>
      <c r="C16" s="9">
        <v>50</v>
      </c>
      <c r="D16" s="9"/>
      <c r="E16" s="9">
        <v>115</v>
      </c>
    </row>
    <row r="17" spans="1:5" x14ac:dyDescent="0.2">
      <c r="A17" s="16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">
      <c r="A18" s="16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">
      <c r="A19" s="16" t="s">
        <v>8361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D0D1E-DE41-8240-A46D-0FDE235600D9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Theater Outcomes by Launch Date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Conor Corboy</cp:lastModifiedBy>
  <dcterms:created xsi:type="dcterms:W3CDTF">2017-04-20T15:17:24Z</dcterms:created>
  <dcterms:modified xsi:type="dcterms:W3CDTF">2021-01-30T05:55:20Z</dcterms:modified>
</cp:coreProperties>
</file>