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15480" windowHeight="7950" tabRatio="533" firstSheet="1" activeTab="2"/>
  </bookViews>
  <sheets>
    <sheet name="1000" sheetId="1" state="hidden" r:id="rId1"/>
    <sheet name="PDRN2" sheetId="3" r:id="rId2"/>
    <sheet name="PDRN Pg 1" sheetId="2" r:id="rId3"/>
    <sheet name="DROPDOWN LIST" sheetId="4" state="hidden" r:id="rId4"/>
  </sheets>
  <definedNames>
    <definedName name="__xlnm.Print_Area">'PDRN Pg 1'!$A$1:$AI$262</definedName>
    <definedName name="_xlnm.Print_Area" localSheetId="2">'PDRN Pg 1'!$A$1:$AI$191</definedName>
    <definedName name="_xlnm.Print_Area" localSheetId="1">PDRN2!$A$1:$F$178</definedName>
  </definedNames>
  <calcPr calcId="144525"/>
</workbook>
</file>

<file path=xl/calcChain.xml><?xml version="1.0" encoding="utf-8"?>
<calcChain xmlns="http://schemas.openxmlformats.org/spreadsheetml/2006/main">
  <c r="C173" i="4" l="1"/>
  <c r="C169" i="4"/>
  <c r="C165" i="4"/>
  <c r="C161" i="4"/>
  <c r="M99" i="4"/>
  <c r="M98" i="4"/>
  <c r="C94" i="4"/>
  <c r="C86" i="4"/>
  <c r="E44" i="4"/>
  <c r="D44" i="4"/>
  <c r="D42" i="4"/>
  <c r="E40" i="4"/>
  <c r="D40" i="4"/>
  <c r="D37" i="4"/>
  <c r="D36" i="4"/>
  <c r="D35" i="4"/>
  <c r="D34" i="4"/>
  <c r="F30" i="4"/>
  <c r="E30" i="4"/>
  <c r="D30" i="4"/>
  <c r="E43" i="4" s="1"/>
  <c r="F29" i="4"/>
  <c r="E29" i="4"/>
  <c r="D29" i="4"/>
  <c r="E42" i="4" s="1"/>
  <c r="F28" i="4"/>
  <c r="E28" i="4"/>
  <c r="D28" i="4"/>
  <c r="E41" i="4" s="1"/>
  <c r="F27" i="4"/>
  <c r="F31" i="4" s="1"/>
  <c r="E27" i="4"/>
  <c r="E31" i="4" s="1"/>
  <c r="D27" i="4"/>
  <c r="D31" i="4" s="1"/>
  <c r="D41" i="4" l="1"/>
  <c r="D43" i="4"/>
  <c r="G8" i="2"/>
  <c r="K109" i="2" s="1"/>
  <c r="F30" i="2"/>
  <c r="R36" i="2"/>
  <c r="R35" i="2"/>
  <c r="R34" i="2"/>
  <c r="R33" i="2"/>
  <c r="O36" i="2"/>
  <c r="O35" i="2"/>
  <c r="O34" i="2"/>
  <c r="O33" i="2"/>
  <c r="B15" i="2"/>
  <c r="C33" i="2"/>
  <c r="M97" i="2"/>
  <c r="G10" i="2"/>
  <c r="G9" i="2"/>
  <c r="AD63" i="2"/>
  <c r="AD61" i="2"/>
  <c r="B80" i="3"/>
  <c r="B126" i="2" s="1"/>
  <c r="B12" i="3"/>
  <c r="C100" i="2"/>
  <c r="Y30" i="2"/>
  <c r="H135" i="2"/>
  <c r="AB136" i="2"/>
  <c r="T130" i="2"/>
  <c r="AF139" i="2"/>
  <c r="Y139" i="2"/>
  <c r="Q139" i="2"/>
  <c r="N76" i="2"/>
  <c r="AB132" i="2"/>
  <c r="AB130" i="2"/>
  <c r="R135" i="2"/>
  <c r="R132" i="2"/>
  <c r="H132" i="2"/>
  <c r="H130" i="2"/>
  <c r="C48" i="2"/>
  <c r="Q51" i="2"/>
  <c r="K51" i="2"/>
  <c r="O51" i="2"/>
  <c r="I51" i="2"/>
  <c r="M100" i="2"/>
  <c r="M96" i="2"/>
  <c r="B96" i="2"/>
  <c r="Z10" i="2"/>
  <c r="Y29" i="2"/>
  <c r="J85" i="2"/>
  <c r="R87" i="2"/>
  <c r="J87" i="2"/>
  <c r="R85" i="2"/>
  <c r="AA83" i="2"/>
  <c r="U83" i="2"/>
  <c r="O83" i="2"/>
  <c r="I83" i="2"/>
  <c r="C87" i="2"/>
  <c r="C85" i="2"/>
  <c r="C83" i="2"/>
  <c r="G78" i="2"/>
  <c r="J46" i="2"/>
  <c r="I45" i="2"/>
  <c r="G41" i="2"/>
  <c r="H40" i="2"/>
  <c r="C36" i="2"/>
  <c r="C35" i="2"/>
  <c r="C34" i="2"/>
  <c r="AB30" i="2"/>
  <c r="V30" i="2"/>
  <c r="AM35" i="2" s="1"/>
  <c r="R30" i="2"/>
  <c r="N30" i="2"/>
  <c r="K30" i="2"/>
  <c r="AB29" i="2"/>
  <c r="R29" i="2"/>
  <c r="N29" i="2"/>
  <c r="K29" i="2"/>
  <c r="F29" i="2"/>
  <c r="Z8" i="2"/>
  <c r="P80" i="2"/>
  <c r="M78" i="2"/>
  <c r="U78" i="2"/>
  <c r="AB78" i="2"/>
  <c r="H73" i="2"/>
  <c r="AD76" i="2"/>
  <c r="V76" i="2"/>
  <c r="V69" i="2"/>
  <c r="N69" i="2"/>
  <c r="AD73" i="2"/>
  <c r="AD71" i="2"/>
  <c r="V73" i="2"/>
  <c r="V71" i="2"/>
  <c r="N73" i="2"/>
  <c r="C73" i="2" s="1"/>
  <c r="N71" i="2"/>
  <c r="H71" i="2"/>
  <c r="AD69" i="2"/>
  <c r="F67" i="2"/>
  <c r="AD67" i="2"/>
  <c r="V67" i="2"/>
  <c r="N67" i="2"/>
  <c r="AD65" i="2"/>
  <c r="V65" i="2"/>
  <c r="N65" i="2"/>
  <c r="F65" i="2"/>
  <c r="F63" i="2"/>
  <c r="V63" i="2"/>
  <c r="N63" i="2"/>
  <c r="V61" i="2"/>
  <c r="N61" i="2"/>
  <c r="F61" i="2"/>
  <c r="C53" i="2"/>
  <c r="S59" i="2"/>
  <c r="W59" i="2" s="1"/>
  <c r="M59" i="2"/>
  <c r="C57" i="2"/>
  <c r="K57" i="2" s="1"/>
  <c r="C55" i="2"/>
  <c r="AE53" i="2"/>
  <c r="AA53" i="2"/>
  <c r="M53" i="2"/>
  <c r="S53" i="2"/>
  <c r="H53" i="2"/>
  <c r="Z48" i="2"/>
  <c r="M48" i="2"/>
  <c r="V29" i="2"/>
  <c r="AM34" i="2" s="1"/>
  <c r="AE12" i="2"/>
  <c r="AA12" i="2"/>
  <c r="X12" i="2"/>
  <c r="U12" i="2"/>
  <c r="AT23" i="2"/>
  <c r="AT24" i="2"/>
  <c r="U90" i="2"/>
  <c r="B123" i="2"/>
  <c r="B127" i="2"/>
  <c r="W124" i="2" l="1"/>
  <c r="T123" i="2"/>
  <c r="Q124" i="2"/>
  <c r="Q127" i="2"/>
  <c r="Z123" i="2"/>
  <c r="U43" i="2"/>
  <c r="W125" i="2"/>
  <c r="T55" i="2"/>
  <c r="T125" i="2"/>
  <c r="W127" i="2"/>
  <c r="N125" i="2"/>
  <c r="N123" i="2"/>
  <c r="B124" i="2"/>
  <c r="K125" i="2"/>
  <c r="Z127" i="2"/>
  <c r="K123" i="2"/>
  <c r="I55" i="2"/>
  <c r="C71" i="2"/>
  <c r="K126" i="2"/>
  <c r="W123" i="2"/>
  <c r="K124" i="2"/>
  <c r="U25" i="2"/>
  <c r="Q125" i="2"/>
  <c r="W126" i="2"/>
  <c r="N124" i="2"/>
  <c r="Z124" i="2"/>
  <c r="N127" i="2"/>
  <c r="T126" i="2"/>
  <c r="B125" i="2"/>
  <c r="Q126" i="2"/>
  <c r="Q123" i="2"/>
  <c r="T124" i="2"/>
  <c r="N126" i="2"/>
  <c r="K127" i="2"/>
  <c r="Z125" i="2"/>
  <c r="AA90" i="2"/>
  <c r="Z126" i="2"/>
  <c r="T127" i="2"/>
  <c r="S77" i="2"/>
  <c r="Y51" i="2"/>
  <c r="J90" i="2" l="1"/>
  <c r="J92" i="2"/>
  <c r="O90" i="2"/>
</calcChain>
</file>

<file path=xl/comments1.xml><?xml version="1.0" encoding="utf-8"?>
<comments xmlns="http://schemas.openxmlformats.org/spreadsheetml/2006/main">
  <authors>
    <author>comprehensive credit</author>
  </authors>
  <commentList>
    <comment ref="C31" authorId="0">
      <text>
        <r>
          <rPr>
            <b/>
            <sz val="8"/>
            <color indexed="81"/>
            <rFont val="Tahoma"/>
            <family val="2"/>
          </rPr>
          <t>comprehensive credit:</t>
        </r>
        <r>
          <rPr>
            <sz val="8"/>
            <color indexed="81"/>
            <rFont val="Tahoma"/>
            <family val="2"/>
          </rPr>
          <t xml:space="preserve">
*</t>
        </r>
        <r>
          <rPr>
            <b/>
            <sz val="8"/>
            <color indexed="81"/>
            <rFont val="Tahoma"/>
            <family val="2"/>
          </rPr>
          <t>IF RELATIVE:</t>
        </r>
        <r>
          <rPr>
            <sz val="8"/>
            <color indexed="81"/>
            <rFont val="Tahoma"/>
            <family val="2"/>
          </rPr>
          <t xml:space="preserve"> KINDLY INDICATE RELATIONSHIP
*</t>
        </r>
        <r>
          <rPr>
            <b/>
            <sz val="8"/>
            <color indexed="81"/>
            <rFont val="Tahoma"/>
            <family val="2"/>
          </rPr>
          <t>IF NOT:</t>
        </r>
        <r>
          <rPr>
            <sz val="8"/>
            <color indexed="81"/>
            <rFont val="Tahoma"/>
            <family val="2"/>
          </rPr>
          <t xml:space="preserve"> KINDLY INDICATE </t>
        </r>
        <r>
          <rPr>
            <i/>
            <sz val="8"/>
            <color indexed="81"/>
            <rFont val="Tahoma"/>
            <family val="2"/>
          </rPr>
          <t>"NEIGHBOR"</t>
        </r>
      </text>
    </comment>
    <comment ref="C48" authorId="0">
      <text>
        <r>
          <rPr>
            <b/>
            <sz val="8"/>
            <color indexed="81"/>
            <rFont val="Tahoma"/>
            <family val="2"/>
          </rPr>
          <t>comprehensive credit:</t>
        </r>
        <r>
          <rPr>
            <sz val="8"/>
            <color indexed="81"/>
            <rFont val="Tahoma"/>
            <family val="2"/>
          </rPr>
          <t xml:space="preserve">
*</t>
        </r>
        <r>
          <rPr>
            <b/>
            <sz val="8"/>
            <color indexed="81"/>
            <rFont val="Tahoma"/>
            <family val="2"/>
          </rPr>
          <t>IF RELATIVE:</t>
        </r>
        <r>
          <rPr>
            <sz val="8"/>
            <color indexed="81"/>
            <rFont val="Tahoma"/>
            <family val="2"/>
          </rPr>
          <t xml:space="preserve"> KINDLY INDICATE RELATIONSHIP
*</t>
        </r>
        <r>
          <rPr>
            <b/>
            <sz val="8"/>
            <color indexed="81"/>
            <rFont val="Tahoma"/>
            <family val="2"/>
          </rPr>
          <t>IF NOT:</t>
        </r>
        <r>
          <rPr>
            <sz val="8"/>
            <color indexed="81"/>
            <rFont val="Tahoma"/>
            <family val="2"/>
          </rPr>
          <t xml:space="preserve"> KINDLY INDICATE </t>
        </r>
        <r>
          <rPr>
            <i/>
            <sz val="8"/>
            <color indexed="81"/>
            <rFont val="Tahoma"/>
            <family val="2"/>
          </rPr>
          <t>"NEIGHBOR"</t>
        </r>
      </text>
    </comment>
    <comment ref="C65" authorId="0">
      <text>
        <r>
          <rPr>
            <b/>
            <sz val="8"/>
            <color indexed="81"/>
            <rFont val="Tahoma"/>
            <family val="2"/>
          </rPr>
          <t>comprehensive credit:</t>
        </r>
        <r>
          <rPr>
            <sz val="8"/>
            <color indexed="81"/>
            <rFont val="Tahoma"/>
            <family val="2"/>
          </rPr>
          <t xml:space="preserve">
*</t>
        </r>
        <r>
          <rPr>
            <b/>
            <sz val="8"/>
            <color indexed="81"/>
            <rFont val="Tahoma"/>
            <family val="2"/>
          </rPr>
          <t>IF RELATIVE:</t>
        </r>
        <r>
          <rPr>
            <sz val="8"/>
            <color indexed="81"/>
            <rFont val="Tahoma"/>
            <family val="2"/>
          </rPr>
          <t xml:space="preserve"> KINDLY INDICATE RELATIONSHIP
*</t>
        </r>
        <r>
          <rPr>
            <b/>
            <sz val="8"/>
            <color indexed="81"/>
            <rFont val="Tahoma"/>
            <family val="2"/>
          </rPr>
          <t>IF NOT:</t>
        </r>
        <r>
          <rPr>
            <sz val="8"/>
            <color indexed="81"/>
            <rFont val="Tahoma"/>
            <family val="2"/>
          </rPr>
          <t xml:space="preserve"> KINDLY INDICATE </t>
        </r>
        <r>
          <rPr>
            <i/>
            <sz val="8"/>
            <color indexed="81"/>
            <rFont val="Tahoma"/>
            <family val="2"/>
          </rPr>
          <t>"NEIGHBOR"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MONTH</t>
        </r>
      </text>
    </comment>
    <comment ref="D86" authorId="0">
      <text>
        <r>
          <rPr>
            <b/>
            <sz val="9"/>
            <color indexed="81"/>
            <rFont val="Tahoma"/>
            <family val="2"/>
          </rPr>
          <t>DAY</t>
        </r>
      </text>
    </comment>
    <comment ref="E86" authorId="0">
      <text>
        <r>
          <rPr>
            <b/>
            <sz val="9"/>
            <color indexed="81"/>
            <rFont val="Tahoma"/>
            <family val="2"/>
          </rPr>
          <t>YEAR</t>
        </r>
      </text>
    </comment>
    <comment ref="B94" authorId="0">
      <text>
        <r>
          <rPr>
            <b/>
            <sz val="9"/>
            <color indexed="81"/>
            <rFont val="Tahoma"/>
            <family val="2"/>
          </rPr>
          <t>MONTH</t>
        </r>
      </text>
    </comment>
    <comment ref="D94" authorId="0">
      <text>
        <r>
          <rPr>
            <b/>
            <sz val="9"/>
            <color indexed="81"/>
            <rFont val="Tahoma"/>
            <family val="2"/>
          </rPr>
          <t>DAY</t>
        </r>
      </text>
    </comment>
    <comment ref="E94" authorId="0">
      <text>
        <r>
          <rPr>
            <b/>
            <sz val="9"/>
            <color indexed="81"/>
            <rFont val="Tahoma"/>
            <family val="2"/>
          </rPr>
          <t>YEAR</t>
        </r>
      </text>
    </comment>
    <comment ref="E136" authorId="0">
      <text>
        <r>
          <rPr>
            <b/>
            <sz val="8"/>
            <color indexed="81"/>
            <rFont val="Tahoma"/>
            <family val="2"/>
          </rPr>
          <t>*IF DELAYED PAYMENT</t>
        </r>
      </text>
    </comment>
  </commentList>
</comments>
</file>

<file path=xl/sharedStrings.xml><?xml version="1.0" encoding="utf-8"?>
<sst xmlns="http://schemas.openxmlformats.org/spreadsheetml/2006/main" count="1011" uniqueCount="886">
  <si>
    <t>UNITED COCONUT PLANTERS BANK</t>
  </si>
  <si>
    <t>RUSH</t>
  </si>
  <si>
    <t xml:space="preserve"> </t>
  </si>
  <si>
    <t>Credit Administration Division</t>
  </si>
  <si>
    <t>Credit Appraisal &amp; Investigation Department</t>
  </si>
  <si>
    <t>RESTRICTED</t>
  </si>
  <si>
    <t>PERSONAL DATA / RESIDENCE &amp; NEIGHBORHOOD CHECKING (PDRN)</t>
  </si>
  <si>
    <r>
      <t>A</t>
    </r>
    <r>
      <rPr>
        <sz val="10"/>
        <rFont val="Arial"/>
        <family val="2"/>
      </rPr>
      <t>ccount Name</t>
    </r>
  </si>
  <si>
    <t>:</t>
  </si>
  <si>
    <r>
      <t>R</t>
    </r>
    <r>
      <rPr>
        <sz val="10"/>
        <rFont val="Arial"/>
        <family val="2"/>
      </rPr>
      <t>equested By</t>
    </r>
  </si>
  <si>
    <r>
      <t>D</t>
    </r>
    <r>
      <rPr>
        <sz val="10"/>
        <rFont val="Arial"/>
        <family val="2"/>
      </rPr>
      <t>ate Requested</t>
    </r>
  </si>
  <si>
    <t>√</t>
  </si>
  <si>
    <r>
      <t>D</t>
    </r>
    <r>
      <rPr>
        <sz val="10"/>
        <rFont val="Arial"/>
        <family val="2"/>
      </rPr>
      <t>ate of Report</t>
    </r>
  </si>
  <si>
    <r>
      <t>P</t>
    </r>
    <r>
      <rPr>
        <sz val="10"/>
        <rFont val="Arial"/>
        <family val="2"/>
      </rPr>
      <t>urpose</t>
    </r>
  </si>
  <si>
    <t>SBL</t>
  </si>
  <si>
    <t>REL</t>
  </si>
  <si>
    <t>P/loan</t>
  </si>
  <si>
    <t>V/Fncing</t>
  </si>
  <si>
    <t>I.</t>
  </si>
  <si>
    <t>EXECUTIVE SUMMARY</t>
  </si>
  <si>
    <t>II.</t>
  </si>
  <si>
    <t>PERSONAL DATA</t>
  </si>
  <si>
    <t>Source of Information :</t>
  </si>
  <si>
    <t>FIRST</t>
  </si>
  <si>
    <t xml:space="preserve">MIDDLE </t>
  </si>
  <si>
    <t>LAST</t>
  </si>
  <si>
    <t xml:space="preserve">ALIAS or </t>
  </si>
  <si>
    <t>BIRTHDATE</t>
  </si>
  <si>
    <t>AGE</t>
  </si>
  <si>
    <t>CITIZENSHIP</t>
  </si>
  <si>
    <t>NAME</t>
  </si>
  <si>
    <t>NICKNAME</t>
  </si>
  <si>
    <t>BORROWER:</t>
  </si>
  <si>
    <t>SPOUSE:</t>
  </si>
  <si>
    <t>SCHOOL/EMPLOYMENT</t>
  </si>
  <si>
    <t>1</t>
  </si>
  <si>
    <t>2</t>
  </si>
  <si>
    <t>3</t>
  </si>
  <si>
    <t>4</t>
  </si>
  <si>
    <t>5</t>
  </si>
  <si>
    <t>SOURCE OF INCOME :</t>
  </si>
  <si>
    <t>EMPLOYMENT:</t>
  </si>
  <si>
    <t>BUSINESS:</t>
  </si>
  <si>
    <t>III.</t>
  </si>
  <si>
    <t>RESIDENCE</t>
  </si>
  <si>
    <t>Present Address :</t>
  </si>
  <si>
    <t>Provincial Address :</t>
  </si>
  <si>
    <t>Confirmed Resident/Residence*</t>
  </si>
  <si>
    <t>Confirmed Address but Unknown Resident*</t>
  </si>
  <si>
    <t>Unknown Residence/Address*</t>
  </si>
  <si>
    <r>
      <t>*</t>
    </r>
    <r>
      <rPr>
        <b/>
        <i/>
        <sz val="8"/>
        <rFont val="Arial"/>
        <family val="2"/>
      </rPr>
      <t>SPECIFIC  REASON/s :</t>
    </r>
  </si>
  <si>
    <t>LENGTH OF STAY:</t>
  </si>
  <si>
    <t>YEAR/S</t>
  </si>
  <si>
    <t>MONTH/S</t>
  </si>
  <si>
    <t>TEL. NO./S</t>
  </si>
  <si>
    <t>OWNED</t>
  </si>
  <si>
    <t>RENTED</t>
  </si>
  <si>
    <t>USED FREE</t>
  </si>
  <si>
    <t>LIVING W/ PARENTS</t>
  </si>
  <si>
    <t>OTHERS</t>
  </si>
  <si>
    <t>MORTGAGE W/</t>
  </si>
  <si>
    <t>AMOUNT</t>
  </si>
  <si>
    <t>P</t>
  </si>
  <si>
    <t>PAYMENT</t>
  </si>
  <si>
    <t>RENTED/LEASED FROM</t>
  </si>
  <si>
    <t>PAYMENT STATUS :</t>
  </si>
  <si>
    <t>PROMPT</t>
  </si>
  <si>
    <t>DELAYED</t>
  </si>
  <si>
    <t>month/s</t>
  </si>
  <si>
    <t>TYPE :</t>
  </si>
  <si>
    <t>BUNGALOW</t>
  </si>
  <si>
    <t>2 STOREY</t>
  </si>
  <si>
    <t>MULTI STOREY</t>
  </si>
  <si>
    <t>LOW COST</t>
  </si>
  <si>
    <t>APARTMENT</t>
  </si>
  <si>
    <t>doors</t>
  </si>
  <si>
    <t>CONDOMINIUM</t>
  </si>
  <si>
    <t>storey</t>
  </si>
  <si>
    <t>COM'L BLDG</t>
  </si>
  <si>
    <t>floors</t>
  </si>
  <si>
    <t>MAKE :</t>
  </si>
  <si>
    <t>WOODEN</t>
  </si>
  <si>
    <t>CONCRETE</t>
  </si>
  <si>
    <t>MIXED</t>
  </si>
  <si>
    <t xml:space="preserve">                       </t>
  </si>
  <si>
    <t>1 TO 3 YRS.</t>
  </si>
  <si>
    <t>4 TO 6 YRS.</t>
  </si>
  <si>
    <t>7 TO 10 YRS.</t>
  </si>
  <si>
    <t>&gt; 10 YRS.</t>
  </si>
  <si>
    <t>GENERAL APPEARANCE</t>
  </si>
  <si>
    <t>GOOD</t>
  </si>
  <si>
    <t>FAIR</t>
  </si>
  <si>
    <t>POOR</t>
  </si>
  <si>
    <t>VERY GOOD</t>
  </si>
  <si>
    <t>LOT AREA :</t>
  </si>
  <si>
    <t>sq. meters</t>
  </si>
  <si>
    <t>FLOOR AREA :</t>
  </si>
  <si>
    <t>LIVING CONDITION :</t>
  </si>
  <si>
    <r>
      <t>VEHICLES/OWNED (</t>
    </r>
    <r>
      <rPr>
        <b/>
        <sz val="8"/>
        <rFont val="Arial"/>
        <family val="2"/>
      </rPr>
      <t>Make/Year Model/Plate Number)</t>
    </r>
    <r>
      <rPr>
        <b/>
        <sz val="8"/>
        <rFont val="Arial Black"/>
        <family val="2"/>
      </rPr>
      <t>)</t>
    </r>
  </si>
  <si>
    <t>PARKING :</t>
  </si>
  <si>
    <t>Common Parking</t>
  </si>
  <si>
    <t>Street Parking</t>
  </si>
  <si>
    <t>NO Parking</t>
  </si>
  <si>
    <t>IV.</t>
  </si>
  <si>
    <t>NEIGHBORHOOD</t>
  </si>
  <si>
    <t xml:space="preserve">     General   Observation :</t>
  </si>
  <si>
    <t>RESIDENTIAL</t>
  </si>
  <si>
    <t>HIGH INCOME</t>
  </si>
  <si>
    <t>MIDDLE INCOME</t>
  </si>
  <si>
    <t>LOW INCOME</t>
  </si>
  <si>
    <t>COMMERCIAL</t>
  </si>
  <si>
    <t>ACCESSIBLE</t>
  </si>
  <si>
    <t>NOT ACCESSIBLE</t>
  </si>
  <si>
    <t>INDUSTRIAL</t>
  </si>
  <si>
    <t>PEACEFUL</t>
  </si>
  <si>
    <t>NOTORIOUS</t>
  </si>
  <si>
    <t>REPUTATION OF CLIENT within the NEIGHBORHOOD:</t>
  </si>
  <si>
    <t>GENERAL :</t>
  </si>
  <si>
    <t xml:space="preserve">GOOD </t>
  </si>
  <si>
    <t>BAD *</t>
  </si>
  <si>
    <t>UNKNOWN *</t>
  </si>
  <si>
    <t xml:space="preserve"> KNOWN</t>
  </si>
  <si>
    <r>
      <t xml:space="preserve">REPORT BY:   </t>
    </r>
    <r>
      <rPr>
        <b/>
        <sz val="12"/>
        <rFont val="Arial"/>
        <family val="2"/>
      </rPr>
      <t xml:space="preserve"> COMPREHENSIVE CREDIT SERVICES, INC.</t>
    </r>
  </si>
  <si>
    <t>Prepared By :</t>
  </si>
  <si>
    <t>Written  By :</t>
  </si>
  <si>
    <t>Approved  By :</t>
  </si>
  <si>
    <t>CI - Appraiser</t>
  </si>
  <si>
    <t>DESIGNATION:</t>
  </si>
  <si>
    <t>SECTION / CLUSTER HEAD</t>
  </si>
  <si>
    <t>Date and time of ci visit:</t>
  </si>
  <si>
    <t>Encoded by:</t>
  </si>
  <si>
    <t>Page 2</t>
  </si>
  <si>
    <t xml:space="preserve">PDRN continuation FAO: </t>
  </si>
  <si>
    <t>DATA FROM ACTUAL VISIT</t>
  </si>
  <si>
    <t xml:space="preserve"> Meralco bill </t>
  </si>
  <si>
    <t>Under clients' name</t>
  </si>
  <si>
    <t>NOT under clients' name</t>
  </si>
  <si>
    <t>Not available</t>
  </si>
  <si>
    <t>REMARKS</t>
  </si>
  <si>
    <t>OWNERSHIP</t>
  </si>
  <si>
    <t>Informants Name</t>
  </si>
  <si>
    <t>Known</t>
  </si>
  <si>
    <t>Unknown</t>
  </si>
  <si>
    <t>Resident</t>
  </si>
  <si>
    <t>Owner</t>
  </si>
  <si>
    <t>Rented / Leased</t>
  </si>
  <si>
    <t>GENERAL LOCATION AND DESCRIPTION OF RESIDENCE</t>
  </si>
  <si>
    <t xml:space="preserve">DILCO </t>
  </si>
  <si>
    <t>POLCO</t>
  </si>
  <si>
    <t>House / Building color :</t>
  </si>
  <si>
    <t xml:space="preserve">No. of Levels / floors : </t>
  </si>
  <si>
    <t xml:space="preserve">     Notable landmark :</t>
  </si>
  <si>
    <t>Fence color :</t>
  </si>
  <si>
    <t>Gate color :</t>
  </si>
  <si>
    <t>Barangay name and tel. no.:</t>
  </si>
  <si>
    <t>Nearby Corner :</t>
  </si>
  <si>
    <t>General Condition :</t>
  </si>
  <si>
    <t>HOA name and number:</t>
  </si>
  <si>
    <t>Main street</t>
  </si>
  <si>
    <t>Side street</t>
  </si>
  <si>
    <t>Eskienita</t>
  </si>
  <si>
    <t xml:space="preserve">General location : </t>
  </si>
  <si>
    <t>N/P</t>
  </si>
  <si>
    <t>CHILDREN</t>
  </si>
  <si>
    <t>AM74</t>
  </si>
  <si>
    <t>COMELEC</t>
  </si>
  <si>
    <t>Ñ</t>
  </si>
  <si>
    <t>W/ garage</t>
  </si>
  <si>
    <t>TP</t>
  </si>
  <si>
    <t>Very Good</t>
  </si>
  <si>
    <t>Barangay</t>
  </si>
  <si>
    <t>Neighbor 1</t>
  </si>
  <si>
    <t>Neighbor 2</t>
  </si>
  <si>
    <t>Neighbor 3</t>
  </si>
  <si>
    <t>Subject</t>
  </si>
  <si>
    <t>LABEL||pt=A:1||val=PDRN REPORT</t>
  </si>
  <si>
    <t>LABEL||pt=A:3||val=SUBJECT NAME</t>
  </si>
  <si>
    <t>LABEL||pt=A:14||val=LAST</t>
  </si>
  <si>
    <t>LABEL||pt=A:5||val=FIRST</t>
  </si>
  <si>
    <t>LABEL||pt=A:6||val=MIDDLE</t>
  </si>
  <si>
    <t>LABEL||pt=A:7||val=ADDRESS</t>
  </si>
  <si>
    <t>LABEL||pt=A:8||val=REQUESTED BY</t>
  </si>
  <si>
    <t>LABEL||pt=A:9||val=REQUESTOR</t>
  </si>
  <si>
    <t>LABEL||pt=A:10||val=DATE REQUESTED</t>
  </si>
  <si>
    <t>INPUT||pt=B:4||val=</t>
  </si>
  <si>
    <t>INPUT||pt=B:5||val=</t>
  </si>
  <si>
    <t>INPUT||pt=B:6||val=</t>
  </si>
  <si>
    <t>INPUT||pt=B:7||val=</t>
  </si>
  <si>
    <t>INPUT||pt=B:9||val=</t>
  </si>
  <si>
    <t>INPUT||pt=B:10||val=</t>
  </si>
  <si>
    <t>LABEL||pt=D:10||val=LOAN TYPE</t>
  </si>
  <si>
    <t>LABEL||pt=A:11||val=BARANGAY INTERVIEW</t>
  </si>
  <si>
    <t>LABEL||pt=A:12||val=FIELD VISIT</t>
  </si>
  <si>
    <t>LABEL||pt=A:13||val=INFORMANT NAME</t>
  </si>
  <si>
    <t>LABEL||pt=A:14||val=BARANGAY NAME</t>
  </si>
  <si>
    <t>LABEL||pt=A:15||val=SUBJECT REPUTATION</t>
  </si>
  <si>
    <t>LABEL||pt=A:16||val=LENGTH OF RESIDENCY</t>
  </si>
  <si>
    <t>LABEL||pt=A:17||val=REGISTRATION</t>
  </si>
  <si>
    <t>LABEL||pt=A:18||val=SOURCE OF INCOME - SUBJECT</t>
  </si>
  <si>
    <t>INPUT||pt=C:13||val=</t>
  </si>
  <si>
    <t>INPUT||pt=B:14||val=</t>
  </si>
  <si>
    <t>LABEL||pt=D:14||val=POSITION</t>
  </si>
  <si>
    <t>INPUT||pt=E:14||val=</t>
  </si>
  <si>
    <t>LABEL||pt=E:15||val=RESIDENT</t>
  </si>
  <si>
    <t>INPUT||pt=C:16||val=</t>
  </si>
  <si>
    <t>LABEL||pt=D:16||val=YEAR/S</t>
  </si>
  <si>
    <t>INPUT||pt=E:16||val=</t>
  </si>
  <si>
    <t>LABEL||pt=F:16||val=MONTH/S</t>
  </si>
  <si>
    <t>LABEL||pt=A:19||val=EMPLOYER/ BUSINESS</t>
  </si>
  <si>
    <t>LABEL||pt=A:20||val=ADDRESS</t>
  </si>
  <si>
    <t>LABEL||pt=A:21||val=SOURCE OF INCOME - SPOUSE</t>
  </si>
  <si>
    <t>LABEL||pt=A:22||val=EMPLOYER/ BUSINESS</t>
  </si>
  <si>
    <t>LABEL||pt=A:23||val=ADDRESS</t>
  </si>
  <si>
    <t>LABEL||pt=A:24||val=HOME OWNERSHIP</t>
  </si>
  <si>
    <t>LABEL||pt=A:25||val=MORTGAGED TO</t>
  </si>
  <si>
    <t>LABEL||pt=A:26||val=MONTHLY AMORT.</t>
  </si>
  <si>
    <t>LABEL||pt=A:27||val=NAME OF LANDLORD</t>
  </si>
  <si>
    <t>LABEL||pt=A:28||val=NEIGHBOR 1 INTERVIEW</t>
  </si>
  <si>
    <t>LABEL||pt=A:29||val=INFORMANT NAME</t>
  </si>
  <si>
    <t>INPUT||pt=C:25||val=</t>
  </si>
  <si>
    <t>INPUT||pt=C:26||val=</t>
  </si>
  <si>
    <t>LABEL||pt=E:26||val=RENTAL</t>
  </si>
  <si>
    <t>INPUT||pt=F:26||val=</t>
  </si>
  <si>
    <t>INPUT||pt=C:27||val=</t>
  </si>
  <si>
    <t>INPUT||pt=C:29||val=</t>
  </si>
  <si>
    <t>LABEL||pt=A:30||val=ADDRESS</t>
  </si>
  <si>
    <t>LABEL||pt=A:31||val=RELATIONSHIP WITH SUBJECT</t>
  </si>
  <si>
    <t>INPUT||pt=B:30||val=</t>
  </si>
  <si>
    <t>INPUT||pt=C:31||val=</t>
  </si>
  <si>
    <t>LABEL||pt=A:32||val=SUBJECT REPUTATION</t>
  </si>
  <si>
    <t>LABEL||pt=E:32||val=RESIDENT</t>
  </si>
  <si>
    <t>LABEL||pt=A:33||val=LENGTH OF RESIDENCY</t>
  </si>
  <si>
    <t>INPUT||pt=C:33||val=</t>
  </si>
  <si>
    <t>LABEL||pt=D:33||val=YEAR/S</t>
  </si>
  <si>
    <t>INPUT||pt=E:33||val=</t>
  </si>
  <si>
    <t>LABEL||pt=F:33||val=MONTH/S</t>
  </si>
  <si>
    <t>LABEL||pt=A:34||val=SOURCE OF INCOME - SUBJECT</t>
  </si>
  <si>
    <t>LABEL||pt=A:35||val=EMPLOYER/ BUSINESS</t>
  </si>
  <si>
    <t>LABEL||pt=A:36||val=ADDRESS</t>
  </si>
  <si>
    <t>INPUT||pt=C:35||val=</t>
  </si>
  <si>
    <t>INPUT||pt=B:36||val=</t>
  </si>
  <si>
    <t>INPUT||pt=C:38||val=</t>
  </si>
  <si>
    <t>INPUT||pt=B:39||val=</t>
  </si>
  <si>
    <t>LABEL||pt=A:40||val=HOME OWNERSHIP</t>
  </si>
  <si>
    <t>LABEL||pt=A:41||val=MORTGAGED TO</t>
  </si>
  <si>
    <t>INPUT||pt=C:41||val=</t>
  </si>
  <si>
    <t>LABEL||pt=A:42||val=MONTHLY AMORT.</t>
  </si>
  <si>
    <t>LABEL||pt=E:42||val=RENTAL</t>
  </si>
  <si>
    <t>INPUT||pt=C:42||val=</t>
  </si>
  <si>
    <t>INPUT||pt=F:42||val=</t>
  </si>
  <si>
    <t>LABEL||pt=A:43||val=NAME OF LANDLORD</t>
  </si>
  <si>
    <t>INPUT||pt=C:43||val=</t>
  </si>
  <si>
    <t>LABEL||pt=A:44||val=NUMBER OF DEPENDENTS</t>
  </si>
  <si>
    <t>INPUT||pt=D:44||val=</t>
  </si>
  <si>
    <t>LABEL||pt=A:45||val=NEIGHBOR 2 INTERVIEW</t>
  </si>
  <si>
    <t xml:space="preserve">LABEL||pt=A:46||val=INFORMANT NAME </t>
  </si>
  <si>
    <t>INPUT||pt=C:46||val=</t>
  </si>
  <si>
    <t>LABEL||pt=A:47||val=ADDRESS</t>
  </si>
  <si>
    <t>INPUT||pt=B:47||val=</t>
  </si>
  <si>
    <t>LABEL||pt=A:48||val=RELATIONSHIP WITH SUBJECT</t>
  </si>
  <si>
    <t>LABEL||pt=A:49||val=SUBJECT REPUTATION</t>
  </si>
  <si>
    <t>INPUT||pt=C:48||val=</t>
  </si>
  <si>
    <t>LABEL||pt=E:49||val=RESIDENT</t>
  </si>
  <si>
    <t>LABEL||pt=A:50||val=LENGTH OF RESIDENCY</t>
  </si>
  <si>
    <t>INPUT||pt=C:50||val=</t>
  </si>
  <si>
    <t>LABEL||pt=D:50||val=YEAR/S</t>
  </si>
  <si>
    <t>INPUT||pt=E:50||val=</t>
  </si>
  <si>
    <t>LABEL||pt=A:37||val=SOURCE OF INCOME - SPOUSE</t>
  </si>
  <si>
    <t>LABEL||pt=A:38||val=EMPLOYER/ BUSINESS</t>
  </si>
  <si>
    <t>LABEL||pt=A:39||val=ADDRESS</t>
  </si>
  <si>
    <t>LABEL||pt=F:50||val=MONTH/S</t>
  </si>
  <si>
    <t>LABEL||pt=A:51||val=SOURCE OF INCOME - SUBJECT</t>
  </si>
  <si>
    <t>LABEL||pt=A:52||val=EMPLOYER/ BUSINESS</t>
  </si>
  <si>
    <t>LABEL||pt=A:53||val=ADDRESS</t>
  </si>
  <si>
    <t>INPUT||pt=C:52||val=</t>
  </si>
  <si>
    <t>INPUT||pt=B:53||val=</t>
  </si>
  <si>
    <t>LABEL||pt=A:54||val=SOURCE OF INCOME - SPOUSE</t>
  </si>
  <si>
    <t>LABEL||pt=A:55||val=EMPLOYER/ BUSINESS</t>
  </si>
  <si>
    <t>INPUT||pt=C:55||val=</t>
  </si>
  <si>
    <t>LABEL||pt=A:56||val=ADDRESS</t>
  </si>
  <si>
    <t>INPUT||pt=B:56||val=</t>
  </si>
  <si>
    <t>LABEL||pt=A:57||val=HOME OWNERSHIP</t>
  </si>
  <si>
    <t>LABEL||pt=A:58||val=MORTGAGED TO</t>
  </si>
  <si>
    <t>LABEL||pt=A:59||val=MONTHLY AMORT.</t>
  </si>
  <si>
    <t>LABEL||pt=A:60||val=NAME OF LANDLORD</t>
  </si>
  <si>
    <t>LABEL||pt=A:61||val=NUMBER OF DEPENDENTS</t>
  </si>
  <si>
    <t>INPUT||pt=C:58||val=</t>
  </si>
  <si>
    <t>INPUT||pt=C:59||val=</t>
  </si>
  <si>
    <t>LABEL||pt=E:59||val=RENTAL</t>
  </si>
  <si>
    <t>INPUT||pt=F:59||val=</t>
  </si>
  <si>
    <t>INPUT||pt=C:60||val=</t>
  </si>
  <si>
    <t>INPUT||pt=D:61||val=</t>
  </si>
  <si>
    <t>LABEL||pt=A:62||val=NEIGHBOR 3 INTERVIEW</t>
  </si>
  <si>
    <t xml:space="preserve">LABEL||pt=A:3||val=INFORMANT NAME </t>
  </si>
  <si>
    <t>INPUT||pt=A:63||val=</t>
  </si>
  <si>
    <t>LABEL||pt=A:64||val=ADDRESS</t>
  </si>
  <si>
    <t>INPUT||pt=A:64||val=</t>
  </si>
  <si>
    <t>LABEL||pt=A:65||val=RELATIONSHIP WITH SUBJECT</t>
  </si>
  <si>
    <t>LABEL||pt=A:66||val=SUBJECT REPUTATION</t>
  </si>
  <si>
    <t>INPUT||pt=C:65||val=</t>
  </si>
  <si>
    <t>LABEL||pt=E:66||val=RESIDENT</t>
  </si>
  <si>
    <t>LABEL||pt=A:67||val=LENGTH OF RESIDENCY</t>
  </si>
  <si>
    <t>INPUT||pt=C:67||val=</t>
  </si>
  <si>
    <t>LABEL||pt=D:67||val=YEAR/S</t>
  </si>
  <si>
    <t>INPUT||pt=E:67||val=</t>
  </si>
  <si>
    <t>LABEL||pt=F:67||val=MONTH/S</t>
  </si>
  <si>
    <t>LABEL||pt=A:68||val=SOURCE OF INCOME - SUBJECT</t>
  </si>
  <si>
    <t>LABEL||pt=A:69||val=EMPLOYER/ BUSINESS</t>
  </si>
  <si>
    <t>LABEL||pt=C:69||val=</t>
  </si>
  <si>
    <t>LABEL||pt=A:70||val=ADDRESS</t>
  </si>
  <si>
    <t>LABEL||pt=B:70||val=</t>
  </si>
  <si>
    <t>LABEL||pt=A:71||val=SOURCE OF INCOME - SPOUSE</t>
  </si>
  <si>
    <t>INPUT||pt=A:72||val=</t>
  </si>
  <si>
    <t>LABEL||pt=A:73||val=ADDRESS</t>
  </si>
  <si>
    <t>INPUT||pt=B:73||val=</t>
  </si>
  <si>
    <t>LABEL||pt=A:74||val=HOME OWNERSHIP</t>
  </si>
  <si>
    <t>LABEL||pt=A:75||val=MORTGAGED TO</t>
  </si>
  <si>
    <t>INPUT||pt=C:75||val=</t>
  </si>
  <si>
    <t>LABEL||pt=A:76||val=MONTHLY AMORT.</t>
  </si>
  <si>
    <t>INPUT||pt=C:76||val=</t>
  </si>
  <si>
    <t>LABEL||pt=E:76||val=RENTAL</t>
  </si>
  <si>
    <t>INPUT||pt=F:76||val=</t>
  </si>
  <si>
    <t>LABEL||pt=A:77||val=NAME OF LANDLORD</t>
  </si>
  <si>
    <t>INPUT||pt=C:77||val=</t>
  </si>
  <si>
    <t>LABEL||pt=A:78||val=NUMBER OF DEPENDENTS</t>
  </si>
  <si>
    <t>LABEL||pt=D:78||val=</t>
  </si>
  <si>
    <t>LABEL||pt=A:79||val=SUBJECT INTERVIEW</t>
  </si>
  <si>
    <t>LABEL||pt=A:80||val=FIELD VISIT</t>
  </si>
  <si>
    <t>LABEL||pt=A:81||val=SUBJECT NAME</t>
  </si>
  <si>
    <t>LABEL||pt=A:82||val=LAST</t>
  </si>
  <si>
    <t>LABEL||pt=A:83||val=FIRST</t>
  </si>
  <si>
    <t>LABEL||pt=A:84||val=MIDDLE</t>
  </si>
  <si>
    <t>LABEL||pt=A:85||val=NICKNAME</t>
  </si>
  <si>
    <t>LABEL||pt=A:86||val=BIRTH DATE</t>
  </si>
  <si>
    <t>INPUT||pt=B:82||val=</t>
  </si>
  <si>
    <t>INPUT||pt=B:83||val=</t>
  </si>
  <si>
    <t>INPUT||pt=B:84||val=</t>
  </si>
  <si>
    <t>LABEL||pt=E:85||val=AGE</t>
  </si>
  <si>
    <t>INPUT||pt=F:85||val=</t>
  </si>
  <si>
    <t>LABEL||pt=A:87||val=BIRTH PLACE</t>
  </si>
  <si>
    <t>LABEL||pt=A:88||val=NATIONALITY</t>
  </si>
  <si>
    <t>LABEL||pt=A:89||val=SPOUSE NAME</t>
  </si>
  <si>
    <t>LABEL||pt=A:90||val=LAST</t>
  </si>
  <si>
    <t>LABEL||pt=A:91||val=FIRST</t>
  </si>
  <si>
    <t>LABEL||pt=A:92||val=MIDDLE</t>
  </si>
  <si>
    <t>LABEL||pt=A:93||val=NICKNAME</t>
  </si>
  <si>
    <t>LABEL||pt=A:94||val=BIRTH DATE</t>
  </si>
  <si>
    <t>LABEL||pt=A:95||val=BIRTH PLACE</t>
  </si>
  <si>
    <t>LABEL||pt=A:96||val=NATIONALITY</t>
  </si>
  <si>
    <t>LABEL||pt=A:97||val=CIVIL STATUS</t>
  </si>
  <si>
    <t>LABEL||pt=A:98||val=HOME TELEPHONE #(S)</t>
  </si>
  <si>
    <t>LABEL||pt=A:99||val=MOBILE NUMBER(S)</t>
  </si>
  <si>
    <t>LABEL||pt=A:100||val=ADDRESS</t>
  </si>
  <si>
    <t>LABEL||pt=A:102||val=PROVINCIAL ADDRESS</t>
  </si>
  <si>
    <t>INPUT||pt=B:90||val=</t>
  </si>
  <si>
    <t>INPUT||pt=B:91||val=</t>
  </si>
  <si>
    <t>INPUT||pt=B:92||val=</t>
  </si>
  <si>
    <t>INPUT||pt=B:93||val=</t>
  </si>
  <si>
    <t>INPUT||pt=F:93||val=</t>
  </si>
  <si>
    <t>INPUT||pt=A:194||val=</t>
  </si>
  <si>
    <t>INPUT||pt=D:94||val=</t>
  </si>
  <si>
    <t>INPUT||pt=A:95||val=</t>
  </si>
  <si>
    <t>INPUT||pt=C:96||val=</t>
  </si>
  <si>
    <t>INPUT||pt=E:98||val=</t>
  </si>
  <si>
    <t>INPUT||pt=C:98||val=</t>
  </si>
  <si>
    <t>INPUT||pt=E:99||val=</t>
  </si>
  <si>
    <t>INPUT||pt=C:99||val=</t>
  </si>
  <si>
    <t>INPUT||pt=B:100||val=</t>
  </si>
  <si>
    <t>INPUT||pt=B:102||val=</t>
  </si>
  <si>
    <t>INPUT||pt=B:104||val=</t>
  </si>
  <si>
    <t>LABEL||pt=A:104||val=PREVIOUS ADDRESS</t>
  </si>
  <si>
    <t>LABEL||pt=A:106||val=NEIGHBORHOOD TYPE</t>
  </si>
  <si>
    <t>LABEL||pt=A:107||val=HOUSING TYPE</t>
  </si>
  <si>
    <t>LABEL||pt=E:107||val=NO OF FLOORS</t>
  </si>
  <si>
    <t>LABEL||pt=A:108||val=HOUSE (MAKE / MADE OF)</t>
  </si>
  <si>
    <t>LABEL||pt=E:108||val=YEAR/S</t>
  </si>
  <si>
    <t>LABEL||pt=A:109||val=GENERAL APPEARANCE</t>
  </si>
  <si>
    <t>LABEL||pt=E:109||val=EXTERIOR</t>
  </si>
  <si>
    <t>LABEL||pt=A:110||val=LIVING CONDITION</t>
  </si>
  <si>
    <t>LABEL||pt=E:110||val=INTERIOR</t>
  </si>
  <si>
    <t>LABEL||pt=A:111||val=HOUSE/BLDG COLOR</t>
  </si>
  <si>
    <t>LABEL||pt=C:111||val=GATE COLOR</t>
  </si>
  <si>
    <t>LABEL||pt=E:111||val=FENCE COLOR</t>
  </si>
  <si>
    <t>INPUT||pt=B:111||val=</t>
  </si>
  <si>
    <t>INPUT||pt=D:111||val=</t>
  </si>
  <si>
    <t>INPUT||pt=F:111||val=</t>
  </si>
  <si>
    <t>LABEL||pt=A:113||val=NAME OF DEPENDENT</t>
  </si>
  <si>
    <t>LABEL||pt=A:112||val=DEPENDENTS</t>
  </si>
  <si>
    <t>INPUT||pt=F:107||val=</t>
  </si>
  <si>
    <t>LABEL||pt=A:114||val=SCHOOL/EMPLOYMENT</t>
  </si>
  <si>
    <t>LABEL||pt=A:115||val=GRADE/YEAR</t>
  </si>
  <si>
    <t>LABEL||pt=A:116||val=NAME OF DEPENDENT</t>
  </si>
  <si>
    <t>LABEL||pt=A:117||val=SCHOOL/EMPLOYMENT</t>
  </si>
  <si>
    <t>LABEL||pt=A:118||val=GRADE/YEAR</t>
  </si>
  <si>
    <t>LABEL||pt=A:119||val=NAME OF DEPENDENT</t>
  </si>
  <si>
    <t>LABEL||pt=A:1120||val=SCHOOL/EMPLOYMENT</t>
  </si>
  <si>
    <t>LABEL||pt=A:121||val=GRADE/YEAR</t>
  </si>
  <si>
    <t>LABEL||pt=A:122||val=NAME OF DEPENDENT</t>
  </si>
  <si>
    <t>LABEL||pt=A:123||val=SCHOOL/EMPLOYMENT</t>
  </si>
  <si>
    <t>LABEL||pt=A:124||val=GRADE/YEAR</t>
  </si>
  <si>
    <t>INPUT||pt=C:113||val=</t>
  </si>
  <si>
    <t>INPUT||pt=C:114||val=</t>
  </si>
  <si>
    <t>INPUT||pt=C:115||val=</t>
  </si>
  <si>
    <t>LABEL||pt=E:115||val=AGE</t>
  </si>
  <si>
    <t>INPUT||pt=F:115||val=</t>
  </si>
  <si>
    <t>INPUT||pt=C:116||val=</t>
  </si>
  <si>
    <t>INPUT||pt=C:117||val=</t>
  </si>
  <si>
    <t>INPUT||pt=C:118||val=</t>
  </si>
  <si>
    <t>LABEL||pt=E:118||val=AGE</t>
  </si>
  <si>
    <t>INPUT||pt=F:118||val=</t>
  </si>
  <si>
    <t>INPUT||pt=C:119||val=</t>
  </si>
  <si>
    <t>INPUT||pt=C:120||val=</t>
  </si>
  <si>
    <t>INPUT||pt=C:121||val=</t>
  </si>
  <si>
    <t>LABEL||pt=E:121||val=AGE</t>
  </si>
  <si>
    <t>INPUT||pt=F:121||val=</t>
  </si>
  <si>
    <t>INPUT||pt=C:122||val=</t>
  </si>
  <si>
    <t>INPUT||pt=C:123||val=</t>
  </si>
  <si>
    <t>INPUT||pt=C:124||val=</t>
  </si>
  <si>
    <t>LABEL||pt=E:124||val=AGE</t>
  </si>
  <si>
    <t>LABEL||pt=A:125||val=SOURCE OF INCOME - SUBJECT</t>
  </si>
  <si>
    <t>LABEL||pt=A:126||val=EMPLOYER/ BUSINESS</t>
  </si>
  <si>
    <t>INPUT||pt=F:124||val=</t>
  </si>
  <si>
    <t>INPUT||pt=C:126||val=</t>
  </si>
  <si>
    <t>LABEL||pt=A:127||val=ADDRESS</t>
  </si>
  <si>
    <t>INPUT||pt=B:127||val=</t>
  </si>
  <si>
    <t>LABEL||pt=A:128||val=SOURCE OF INCOME - SPOUSE</t>
  </si>
  <si>
    <t>LABEL||pt=A:129||val=EMPLOYER/ BUSINESS</t>
  </si>
  <si>
    <t>INPUT||pt=C:129||val=</t>
  </si>
  <si>
    <t>LABEL||pt=A:1||val=ADDRESS</t>
  </si>
  <si>
    <t>INPUT||pt=B:130||val=</t>
  </si>
  <si>
    <t>LABEL||pt=A:131||val=HOME OWNERSHIP</t>
  </si>
  <si>
    <t>LABEL||pt=A:132||val=MORTGAGED TO</t>
  </si>
  <si>
    <t>INPUT||pt=B:132||val=</t>
  </si>
  <si>
    <t>LABEL||pt=A:133||val=MONTHLY AMORT.</t>
  </si>
  <si>
    <t>INPUT||pt=C:133||val=</t>
  </si>
  <si>
    <t>LABEL||pt=A:134||val=NAME OF LANDLORD</t>
  </si>
  <si>
    <t>INPUT||pt=A:134||val=</t>
  </si>
  <si>
    <t>LABEL||pt=A:135||val=RENTAL FEE</t>
  </si>
  <si>
    <t>INPUT||pt=A:135||val=</t>
  </si>
  <si>
    <t>LABEL||pt=A:136||val=PAYMENT STATUS</t>
  </si>
  <si>
    <t>LABEL||pt=E:136||val=MONTH/S</t>
  </si>
  <si>
    <t>INPUT||pt=F:136||val=</t>
  </si>
  <si>
    <t>LABEL||pt=A:137||val=LENGTH OF RESIDENCY</t>
  </si>
  <si>
    <t>INPUT||pt=C:137||val=</t>
  </si>
  <si>
    <t>LABEL||pt=D:137||val=YEAR/S</t>
  </si>
  <si>
    <t>INPUT||pt=E:137||val=</t>
  </si>
  <si>
    <t>LABEL||pt=F:137||val=MONTH/S</t>
  </si>
  <si>
    <t>LABEL||pt=A:138||val=ESTIMATED LOT AREA</t>
  </si>
  <si>
    <t>INPUT||pt=C:138||val=</t>
  </si>
  <si>
    <t>LABEL||pt=D:138||val=SQM</t>
  </si>
  <si>
    <t>LABEL||pt=A:139||val=ESTIMATED FLOOR AREA</t>
  </si>
  <si>
    <t>INPUT||pt=D:139||val=</t>
  </si>
  <si>
    <t>LABEL||pt=E:139||val=SQM</t>
  </si>
  <si>
    <t>LABEL||pt=A:140||val=GARAGE</t>
  </si>
  <si>
    <t>LABEL||pt=C:140||val=ACCESSIBILITY</t>
  </si>
  <si>
    <t>LABEL||pt=A:141||val=CLASSIFICATION</t>
  </si>
  <si>
    <t>LABEL||pt=D:141||val=ENVIRONMENT</t>
  </si>
  <si>
    <t>LABEL||pt=A:142||val=PURPOSE OF LOAN</t>
  </si>
  <si>
    <t>LABEL||pt=D:142||val=GENERAL LOCATION</t>
  </si>
  <si>
    <t>LABEL||pt=A:143||val=EDUCATIONAL ATTAINMENT</t>
  </si>
  <si>
    <t>LABEL||pt=A:144||val=BANK ACCOUNTS</t>
  </si>
  <si>
    <t>INPUT||pt=C:144||val=</t>
  </si>
  <si>
    <t>LABEL||pt=A:146||val=VEHICLES OWNED</t>
  </si>
  <si>
    <t>LABEL||pt=A:147||val=TOTAL NUMBER OF VEHICLES OWNED</t>
  </si>
  <si>
    <t>INPUT||pt=D:147||val=</t>
  </si>
  <si>
    <t>LABEL||pt=F:147||val=UNIT/S</t>
  </si>
  <si>
    <t>LABEL||pt=A:148||val=TYPE</t>
  </si>
  <si>
    <t>INPUT||pt=B:148||val=</t>
  </si>
  <si>
    <t>LABEL||pt=D:148||val=MAKE YEAR/MODEL</t>
  </si>
  <si>
    <t>INPUT||pt=F:148||val=</t>
  </si>
  <si>
    <t>LABEL||pt=A:149||val=PLATE/CONDUCTION #</t>
  </si>
  <si>
    <t>INPUT||pt=C:149||val=</t>
  </si>
  <si>
    <t>LABEL||pt=D:149||val=MONTHLY AMORT.</t>
  </si>
  <si>
    <t>INPUT||pt=F:149||val=</t>
  </si>
  <si>
    <t>LABEL||pt=A:150||val=VISIBILITY</t>
  </si>
  <si>
    <t>LABEL||pt=C:150||val=PARKING</t>
  </si>
  <si>
    <t>LABEL||pt=E:150||val=OWNERSHIP</t>
  </si>
  <si>
    <t>LABEL||pt=A:151||val=MORTGAGED TO</t>
  </si>
  <si>
    <t>INPUT||pt=C:151||val=</t>
  </si>
  <si>
    <t>LABEL||pt=A:152||val=TYPE</t>
  </si>
  <si>
    <t>INPUT||pt=B:152||val=</t>
  </si>
  <si>
    <t>LABEL||pt=D:152||val=MAKE YEAR/MODEL</t>
  </si>
  <si>
    <t>INPUT||pt=F:152||val=</t>
  </si>
  <si>
    <t>LABEL||pt=A:153||val=PLATE/CONDUCTION #</t>
  </si>
  <si>
    <t>INPUT||pt=C:153||val=</t>
  </si>
  <si>
    <t>LABEL||pt=D:153||val=MONTHLY AMORT.</t>
  </si>
  <si>
    <t>INPUT||pt=F:153||val=</t>
  </si>
  <si>
    <t>LABEL||pt=A:154||val=VISIBILITY</t>
  </si>
  <si>
    <t>LABEL||pt=C:154||val=PARKING</t>
  </si>
  <si>
    <t>LABEL||pt=E:154||val=OWNERSHIP</t>
  </si>
  <si>
    <t>LABEL||pt=A:155||val=MORTGAGED TO</t>
  </si>
  <si>
    <t>INPUT||pt=C:155||val=</t>
  </si>
  <si>
    <t>LABEL||pt=A:156||val=TYPE</t>
  </si>
  <si>
    <t>INPUT||pt=B:156||val=</t>
  </si>
  <si>
    <t>LABEL||pt=D:156||val=MAKE YEAR/MODEL</t>
  </si>
  <si>
    <t>INPUT||pt=F:156||val=</t>
  </si>
  <si>
    <t>LABEL||pt=A:157||val=PLATE/CONDUCTION #</t>
  </si>
  <si>
    <t>INPUT||pt=A:157||val=</t>
  </si>
  <si>
    <t>LABEL||pt=D:157||val=MONTHLY AMORT.</t>
  </si>
  <si>
    <t>INPUT||pt=F:157||val=</t>
  </si>
  <si>
    <t>LABEL||pt=A:158||val=VISIBILITY</t>
  </si>
  <si>
    <t>LABEL||pt=C:158||val=PARKING</t>
  </si>
  <si>
    <t>LABEL||pt=E:158||val=OWNERSHIP</t>
  </si>
  <si>
    <t>LABEL||pt=A:159||val=MORTGAGED TO</t>
  </si>
  <si>
    <t>INPUT||pt=C:159||val=</t>
  </si>
  <si>
    <t>LABEL||pt=A:160||val=TYPE</t>
  </si>
  <si>
    <t>INPUT||pt=C:160||val=</t>
  </si>
  <si>
    <t>LABEL||pt=D:160||val=MAKE YEAR/MODEL</t>
  </si>
  <si>
    <t>INPUT||pt=A:160||val=</t>
  </si>
  <si>
    <t>LABEL||pt=A:161||val=PLATE/CONDUCTION #</t>
  </si>
  <si>
    <t>INPUT||pt=A:161||val=</t>
  </si>
  <si>
    <t>LABEL||pt=D:161||val=MONTHLY AMORT.</t>
  </si>
  <si>
    <t>LABEL||pt=A:162||val=VISIBILITY</t>
  </si>
  <si>
    <t>LABEL||pt=C:162||val=PARKING</t>
  </si>
  <si>
    <t>LABEL||pt=E:162||val=OWNERSHIP</t>
  </si>
  <si>
    <t>LABEL||pt=A:163||val=MORTGAGED TO</t>
  </si>
  <si>
    <t>INPUT||pt=A:163||val=</t>
  </si>
  <si>
    <t>LABEL||pt=A:164||val=PARKING DISTANCE TO MAIN ROAD</t>
  </si>
  <si>
    <t>INPUT||pt=D:164||val=</t>
  </si>
  <si>
    <t>LABEL||pt=A:165||val=RESIDENCE DISTANCE TO MAIN ROAD</t>
  </si>
  <si>
    <t>INPUT||pt=E:165||val=</t>
  </si>
  <si>
    <t>LABEL||pt=A:166||val=HOA NAME</t>
  </si>
  <si>
    <t>INPUT||pt=B:166||val=</t>
  </si>
  <si>
    <t>LABEL||pt=D:166||val=HOA NUMBER</t>
  </si>
  <si>
    <t>INPUT||pt=E:166||val=</t>
  </si>
  <si>
    <t>LABEL||pt=A:167||val=LANDMARK</t>
  </si>
  <si>
    <t>INPUT||pt=A:167||val=</t>
  </si>
  <si>
    <t>LABEL||pt=D:167||val=CORNER</t>
  </si>
  <si>
    <t>INPUT||pt=E:167||val=</t>
  </si>
  <si>
    <t>LABEL||pt=A:168||val=REMARKS</t>
  </si>
  <si>
    <t>INPUT||pt=B:168||val=</t>
  </si>
  <si>
    <t>LABEL||pt=A:171||val=CI INFORMATION</t>
  </si>
  <si>
    <t>LABEL||pt=A:172||val=CI NAME</t>
  </si>
  <si>
    <t>LABEL||pt=B:172||val=</t>
  </si>
  <si>
    <t>LABEL||pt=A:173||val=DATE OF VISIT</t>
  </si>
  <si>
    <t>INPUT||pt=B:173||val=</t>
  </si>
  <si>
    <t>LABEL||pt=D:173||val=TIME OF VISIT</t>
  </si>
  <si>
    <t>INPUT||pt=E:173||val=</t>
  </si>
  <si>
    <t>SELECT||pt=E:10||val=Auto Loan</t>
  </si>
  <si>
    <t>SELECT||pt=E:10||val=Personal Loan</t>
  </si>
  <si>
    <t>SELECT||pt=E:10||val=Real Estate Loan</t>
  </si>
  <si>
    <t>SELECT||pt=E:10||val=Small Business Loan</t>
  </si>
  <si>
    <t>SELECT||pt=C:12||val=OPEN DURING VISIT</t>
  </si>
  <si>
    <t>SELECT||pt=E:10||val=CLOSED DURING VISIT</t>
  </si>
  <si>
    <t>SELECT||pt=C:15||val=Well-Known - Good</t>
  </si>
  <si>
    <t>SELECT||pt=F:15||val=Residing</t>
  </si>
  <si>
    <t>SELECT||pt=F:15||val=Moved Out</t>
  </si>
  <si>
    <t>SELECT||pt=F:15||val=Unknown</t>
  </si>
  <si>
    <t>SELECT||pt=C:17||val=Registered</t>
  </si>
  <si>
    <t>SELECT||pt=C:17||val=Not Registered</t>
  </si>
  <si>
    <t>SELECT||pt=C:19||val=KNOWN</t>
  </si>
  <si>
    <t>SELECT||pt=C:19||val=UNKNOWN</t>
  </si>
  <si>
    <t>SELECT||pt=C:19||val=NOT APPLICABLE</t>
  </si>
  <si>
    <t>SELECT||pt=C:20||val=KNOWN</t>
  </si>
  <si>
    <t>SELECT||pt=C:20||val=UNKNOWN</t>
  </si>
  <si>
    <t>SELECT||pt=C:20||val=NOT APPLICABLE</t>
  </si>
  <si>
    <t>SELECT||pt=C:22||val=KNOWN</t>
  </si>
  <si>
    <t>SELECT||pt=C:22||val=UNKNOWN</t>
  </si>
  <si>
    <t>SELECT||pt=C:22||val=NOT APPLICABLE</t>
  </si>
  <si>
    <t>SELECT||pt=C:23||val=KNOWN</t>
  </si>
  <si>
    <t>SELECT||pt=C:23||val=UNKNOWN</t>
  </si>
  <si>
    <t>SELECT||pt=C:23||val=NOT APPLICABLE</t>
  </si>
  <si>
    <t>SELECT||pt=C:24||val=Owned</t>
  </si>
  <si>
    <t>SELECT||pt=C:24||val=Owned-Mortgaged</t>
  </si>
  <si>
    <t>SELECT||pt=C:24||val=Rented</t>
  </si>
  <si>
    <t>SELECT||pt=C:24||val=Used Free - Living w/ Parents</t>
  </si>
  <si>
    <t>SELECT||pt=C:24||val=Used Free - Living w/ Relatives</t>
  </si>
  <si>
    <t>SELECT||pt=C:24||val=Unknown</t>
  </si>
  <si>
    <t>SELECT||pt=C:24||val=Not Provided</t>
  </si>
  <si>
    <t>SELECT||pt=C:15||val=Known - Good</t>
  </si>
  <si>
    <t>SELECT||pt=C:15||val=Unknown</t>
  </si>
  <si>
    <t>SELECT||pt=C:15||val=Well-Known - Bad</t>
  </si>
  <si>
    <t>SELECT||pt=C:15||val=Known - Bad</t>
  </si>
  <si>
    <t>SELECT||pt=C:32||val=Well-Known - Good</t>
  </si>
  <si>
    <t>SELECT||pt=C:32||val=Known - Good</t>
  </si>
  <si>
    <t>SELECT||pt=C:32||val=Unknown</t>
  </si>
  <si>
    <t>SELECT||pt=C:32||val=Well-Known - Bad</t>
  </si>
  <si>
    <t>SELECT||pt=C:32||val=Known - Bad</t>
  </si>
  <si>
    <t>SELECT||pt=F:32||val=Residing</t>
  </si>
  <si>
    <t>SELECT||pt=F:32||val=Moved Out</t>
  </si>
  <si>
    <t>SELECT||pt=F:32||val=Unknown</t>
  </si>
  <si>
    <t>SELECT||pt=C:40||val=Owned</t>
  </si>
  <si>
    <t>SELECT||pt=C:40||val=Owned-Mortgaged</t>
  </si>
  <si>
    <t>SELECT||pt=C:40||val=Rented</t>
  </si>
  <si>
    <t>SELECT||pt=C:40||val=Used Free - Living w/ Parents</t>
  </si>
  <si>
    <t>SELECT||pt=C:40||val=Used Free - Living w/ Relatives</t>
  </si>
  <si>
    <t>SELECT||pt=C:40||val=Unknown</t>
  </si>
  <si>
    <t>SELECT||pt=C:40||val=Not Provided</t>
  </si>
  <si>
    <t>SELECT||pt=C:49||val=Well-Known - Good</t>
  </si>
  <si>
    <t>SELECT||pt=C:49||val=Known - Good</t>
  </si>
  <si>
    <t>SELECT||pt=C:49||val=Unknown</t>
  </si>
  <si>
    <t>SELECT||pt=C:49||val=Well-Known - Bad</t>
  </si>
  <si>
    <t>SELECT||pt=C:49||val=Known - Bad</t>
  </si>
  <si>
    <t>SELECT||pt=F:49||val=Residing</t>
  </si>
  <si>
    <t>SELECT||pt=F:49||val=Moved Out</t>
  </si>
  <si>
    <t>SELECT||pt=F:49||val=Unknown</t>
  </si>
  <si>
    <t>SELECT||pt=C:57||val=Owned</t>
  </si>
  <si>
    <t>SELECT||pt=C:57||val=Owned-Mortgaged</t>
  </si>
  <si>
    <t>SELECT||pt=C:57||val=Rented</t>
  </si>
  <si>
    <t>SELECT||pt=C:57||val=Used Free - Living w/ Parents</t>
  </si>
  <si>
    <t>SELECT||pt=C:57||val=Used Free - Living w/ Relatives</t>
  </si>
  <si>
    <t>SELECT||pt=C:57||val=Unknown</t>
  </si>
  <si>
    <t>SELECT||pt=C:57||val=Not Provided</t>
  </si>
  <si>
    <t>SELECT||pt=C:66||val=Well-Known - Good</t>
  </si>
  <si>
    <t>SELECT||pt=C:66||val=Known - Good</t>
  </si>
  <si>
    <t>SELECT||pt=C:66||val=Unknown</t>
  </si>
  <si>
    <t>SELECT||pt=C:66||val=Well-Known - Bad</t>
  </si>
  <si>
    <t>SELECT||pt=C:66||val=Known - Bad</t>
  </si>
  <si>
    <t>SELECT||pt=C:66||val=Residing</t>
  </si>
  <si>
    <t>SELECT||pt=C:66||val=Moved Out</t>
  </si>
  <si>
    <t>SELECT||pt=C:74||val=Owned</t>
  </si>
  <si>
    <t>SELECT||pt=C:74||val=Owned-Mortgaged</t>
  </si>
  <si>
    <t>SELECT||pt=C:74||val=Rented</t>
  </si>
  <si>
    <t>SELECT||pt=C:74||val=Used Free - Living w/ Parents</t>
  </si>
  <si>
    <t>SELECT||pt=C:74||val=Used Free - Living w/ Relatives</t>
  </si>
  <si>
    <t>SELECT||pt=C:74||val=Unknown</t>
  </si>
  <si>
    <t>SELECT||pt=C:74||val=Not Provided</t>
  </si>
  <si>
    <t>SELECT||pt=C:80||val=SUBJECT WAS AROUND DURING VISIT</t>
  </si>
  <si>
    <t>SELECT||pt=C:80||val=SUBJECT WAS NOT AROUND DURING VISIT</t>
  </si>
  <si>
    <t>SELECT||pt=B:86||val=1</t>
  </si>
  <si>
    <t>SELECT||pt=B:86||val=2</t>
  </si>
  <si>
    <t>SELECT||pt=B:86||val=3</t>
  </si>
  <si>
    <t>SELECT||pt=B:86||val=4</t>
  </si>
  <si>
    <t>SELECT||pt=B:86||val=5</t>
  </si>
  <si>
    <t>SELECT||pt=B:86||val=6</t>
  </si>
  <si>
    <t>SELECT||pt=B:86||val=7</t>
  </si>
  <si>
    <t>SELECT||pt=B:86||val=8</t>
  </si>
  <si>
    <t>SELECT||pt=B:86||val=9</t>
  </si>
  <si>
    <t>SELECT||pt=B:86||val=10</t>
  </si>
  <si>
    <t>SELECT||pt=B:86||val=11</t>
  </si>
  <si>
    <t>SELECT||pt=B:86||val=12</t>
  </si>
  <si>
    <t>SELECT||pt=D:86||val=1</t>
  </si>
  <si>
    <t>SELECT||pt=D:86||val=2</t>
  </si>
  <si>
    <t>SELECT||pt=D:86||val=3</t>
  </si>
  <si>
    <t>SELECT||pt=D:86||val=4</t>
  </si>
  <si>
    <t>SELECT||pt=D:86||val=5</t>
  </si>
  <si>
    <t>SELECT||pt=D:86||val=6</t>
  </si>
  <si>
    <t>SELECT||pt=D:86||val=7</t>
  </si>
  <si>
    <t>SELECT||pt=D:86||val=8</t>
  </si>
  <si>
    <t>SELECT||pt=D:86||val=9</t>
  </si>
  <si>
    <t>SELECT||pt=D:86||val=10</t>
  </si>
  <si>
    <t>SELECT||pt=D:86||val=11</t>
  </si>
  <si>
    <t>SELECT||pt=D:86||val=12</t>
  </si>
  <si>
    <t>SELECT||pt=D:86||val=13</t>
  </si>
  <si>
    <t>SELECT||pt=D:86||val=14</t>
  </si>
  <si>
    <t>SELECT||pt=D:86||val=15</t>
  </si>
  <si>
    <t>SELECT||pt=D:86||val=16</t>
  </si>
  <si>
    <t>SELECT||pt=D:86||val=17</t>
  </si>
  <si>
    <t>SELECT||pt=D:86||val=18</t>
  </si>
  <si>
    <t>SELECT||pt=D:86||val=19</t>
  </si>
  <si>
    <t>SELECT||pt=D:86||val=20</t>
  </si>
  <si>
    <t>SELECT||pt=D:86||val=21</t>
  </si>
  <si>
    <t>SELECT||pt=D:86||val=22</t>
  </si>
  <si>
    <t>SELECT||pt=D:86||val=23</t>
  </si>
  <si>
    <t>SELECT||pt=D:86||val=24</t>
  </si>
  <si>
    <t>SELECT||pt=D:86||val=25</t>
  </si>
  <si>
    <t>SELECT||pt=D:86||val=26</t>
  </si>
  <si>
    <t>SELECT||pt=D:86||val=27</t>
  </si>
  <si>
    <t>SELECT||pt=D:86||val=28</t>
  </si>
  <si>
    <t>SELECT||pt=D:86||val=29</t>
  </si>
  <si>
    <t>SELECT||pt=D:86||val=30</t>
  </si>
  <si>
    <t>SELECT||pt=D:86||val=31</t>
  </si>
  <si>
    <t>SELECT||pt=E:86||val=1940</t>
  </si>
  <si>
    <t>SELECT||pt=E:86||val=1941</t>
  </si>
  <si>
    <t>SELECT||pt=E:86||val=1942</t>
  </si>
  <si>
    <t>SELECT||pt=E:86||val=1943</t>
  </si>
  <si>
    <t>SELECT||pt=E:86||val=1944</t>
  </si>
  <si>
    <t>SELECT||pt=E:86||val=1945</t>
  </si>
  <si>
    <t>SELECT||pt=E:86||val=1946</t>
  </si>
  <si>
    <t>SELECT||pt=E:86||val=1947</t>
  </si>
  <si>
    <t>SELECT||pt=E:86||val=1948</t>
  </si>
  <si>
    <t>SELECT||pt=E:86||val=1949</t>
  </si>
  <si>
    <t>SELECT||pt=E:86||val=1950</t>
  </si>
  <si>
    <t>SELECT||pt=E:86||val=1951</t>
  </si>
  <si>
    <t>SELECT||pt=E:86||val=1952</t>
  </si>
  <si>
    <t>SELECT||pt=E:86||val=1953</t>
  </si>
  <si>
    <t>SELECT||pt=E:86||val=1954</t>
  </si>
  <si>
    <t>SELECT||pt=E:86||val=1955</t>
  </si>
  <si>
    <t>SELECT||pt=E:86||val=1956</t>
  </si>
  <si>
    <t>SELECT||pt=E:86||val=1957</t>
  </si>
  <si>
    <t>SELECT||pt=E:86||val=1958</t>
  </si>
  <si>
    <t>SELECT||pt=E:86||val=1959</t>
  </si>
  <si>
    <t>SELECT||pt=E:86||val=1960</t>
  </si>
  <si>
    <t>SELECT||pt=E:86||val=1961</t>
  </si>
  <si>
    <t>SELECT||pt=E:86||val=1962</t>
  </si>
  <si>
    <t>SELECT||pt=E:86||val=1963</t>
  </si>
  <si>
    <t>SELECT||pt=E:86||val=1964</t>
  </si>
  <si>
    <t>SELECT||pt=E:86||val=1965</t>
  </si>
  <si>
    <t>SELECT||pt=E:86||val=1966</t>
  </si>
  <si>
    <t>SELECT||pt=E:86||val=1967</t>
  </si>
  <si>
    <t>SELECT||pt=E:86||val=1968</t>
  </si>
  <si>
    <t>SELECT||pt=E:86||val=1969</t>
  </si>
  <si>
    <t>SELECT||pt=E:86||val=1970</t>
  </si>
  <si>
    <t>SELECT||pt=E:86||val=1971</t>
  </si>
  <si>
    <t>SELECT||pt=E:86||val=1972</t>
  </si>
  <si>
    <t>SELECT||pt=E:86||val=1973</t>
  </si>
  <si>
    <t>SELECT||pt=E:86||val=1974</t>
  </si>
  <si>
    <t>SELECT||pt=E:86||val=1975</t>
  </si>
  <si>
    <t>SELECT||pt=E:86||val=1976</t>
  </si>
  <si>
    <t>SELECT||pt=E:86||val=1977</t>
  </si>
  <si>
    <t>SELECT||pt=E:86||val=1978</t>
  </si>
  <si>
    <t>SELECT||pt=E:86||val=1979</t>
  </si>
  <si>
    <t>SELECT||pt=E:86||val=1980</t>
  </si>
  <si>
    <t>SELECT||pt=E:86||val=1981</t>
  </si>
  <si>
    <t>SELECT||pt=E:86||val=1982</t>
  </si>
  <si>
    <t>SELECT||pt=E:86||val=1983</t>
  </si>
  <si>
    <t>SELECT||pt=E:86||val=1984</t>
  </si>
  <si>
    <t>SELECT||pt=E:86||val=1985</t>
  </si>
  <si>
    <t>SELECT||pt=E:86||val=1986</t>
  </si>
  <si>
    <t>SELECT||pt=E:86||val=1987</t>
  </si>
  <si>
    <t>SELECT||pt=E:86||val=1988</t>
  </si>
  <si>
    <t>SELECT||pt=E:86||val=1989</t>
  </si>
  <si>
    <t>SELECT||pt=E:86||val=1990</t>
  </si>
  <si>
    <t>SELECT||pt=E:86||val=1991</t>
  </si>
  <si>
    <t>SELECT||pt=E:86||val=1992</t>
  </si>
  <si>
    <t>SELECT||pt=E:86||val=1993</t>
  </si>
  <si>
    <t>SELECT||pt=E:86||val=1994</t>
  </si>
  <si>
    <t>SELECT||pt=E:86||val=1995</t>
  </si>
  <si>
    <t>SELECT||pt=E:86||val=1996</t>
  </si>
  <si>
    <t>SELECT||pt=E:86||val=1997</t>
  </si>
  <si>
    <t>SELECT||pt=E:86||val=1998</t>
  </si>
  <si>
    <t>SELECT||pt=E:86||val=1999</t>
  </si>
  <si>
    <t>SELECT||pt=E:86||val=2000</t>
  </si>
  <si>
    <t>SELECT||pt=E:86||val=2001</t>
  </si>
  <si>
    <t>SELECT||pt=E:86||val=2002</t>
  </si>
  <si>
    <t>SELECT||pt=E:86||val=2003</t>
  </si>
  <si>
    <t>SELECT||pt=E:86||val=2004</t>
  </si>
  <si>
    <t>SELECT||pt=E:86||val=2005</t>
  </si>
  <si>
    <t>SELECT||pt=E:86||val=2006</t>
  </si>
  <si>
    <t>SELECT||pt=E:86||val=2007</t>
  </si>
  <si>
    <t>SELECT||pt=E:86||val=2008</t>
  </si>
  <si>
    <t>SELECT||pt=E:86||val=2009</t>
  </si>
  <si>
    <t>SELECT||pt=E:86||val=2010</t>
  </si>
  <si>
    <t>SELECT||pt=E:86||val=2011</t>
  </si>
  <si>
    <t>SELECT||pt=E:86||val=2012</t>
  </si>
  <si>
    <t>SELECT||pt=E:86||val=2013</t>
  </si>
  <si>
    <t>SELECT||pt=E:86||val=2014</t>
  </si>
  <si>
    <t>SELECT||pt=E:86||val=2015</t>
  </si>
  <si>
    <t>SELECT||pt=E:86||val=2016</t>
  </si>
  <si>
    <t>SELECT||pt=E:86||val=2017</t>
  </si>
  <si>
    <t>SELECT||pt=E:86||val=2018</t>
  </si>
  <si>
    <t>INPUT||pt=C:87||val=</t>
  </si>
  <si>
    <t>INPUT||pt=C:88||val=</t>
  </si>
  <si>
    <t>SELECT||pt=C:97||val=Single</t>
  </si>
  <si>
    <t>SELECT||pt=C:80||val=Married</t>
  </si>
  <si>
    <t>SELECT||pt=C:80||val=Widow/er</t>
  </si>
  <si>
    <t>SELECT||pt=C:80||val=Separated</t>
  </si>
  <si>
    <t>SELECT||pt=C:80||val=Common Law</t>
  </si>
  <si>
    <t>SELECT||pt=C:80||val=Other</t>
  </si>
  <si>
    <t>SELECT||pt=C:106||val=Residential</t>
  </si>
  <si>
    <t>SELECT||pt=C:106||val=Subdivision</t>
  </si>
  <si>
    <t>SELECT||pt=C:106||val=Government Project</t>
  </si>
  <si>
    <t>SELECT||pt=C:106||val=Slum Area</t>
  </si>
  <si>
    <t>SELECT||pt=C:106||val=Agricultural</t>
  </si>
  <si>
    <t>SELECT||pt=C:106||val=Commercial</t>
  </si>
  <si>
    <t>SELECT||pt=C:106||val=Industrial</t>
  </si>
  <si>
    <t>SELECT||pt=C:107||val=Mansion</t>
  </si>
  <si>
    <t>SELECT||pt=C:107||val=1 Storey</t>
  </si>
  <si>
    <t>SELECT||pt=C:107||val=2 Storey</t>
  </si>
  <si>
    <t>SELECT||pt=C:107||val=Multi Storey</t>
  </si>
  <si>
    <t>SELECT||pt=C:107||val=Split Level</t>
  </si>
  <si>
    <t>SELECT||pt=C:107||val=Bungalow</t>
  </si>
  <si>
    <t>SELECT||pt=C:107||val=Building</t>
  </si>
  <si>
    <t>SELECT||pt=C:107||val=Townhouse</t>
  </si>
  <si>
    <t>SELECT||pt=C:107||val=Duplex</t>
  </si>
  <si>
    <t>SELECT||pt=C:107||val=Apartment</t>
  </si>
  <si>
    <t>SELECT||pt=C:107||val=Row House</t>
  </si>
  <si>
    <t>SELECT||pt=C:107||val=Condominium</t>
  </si>
  <si>
    <t>SELECT||pt=C:107||val=Commercial Building</t>
  </si>
  <si>
    <t>SELECT||pt=C:108||val=Wooden</t>
  </si>
  <si>
    <t>SELECT||pt=C:108||val=Concrete</t>
  </si>
  <si>
    <t>SELECT||pt=C:108||val=Mixed</t>
  </si>
  <si>
    <t>SELECT||pt=C:108||val=Others</t>
  </si>
  <si>
    <t>SELECT||pt=F:108||val=1 to 3 Years</t>
  </si>
  <si>
    <t>SELECT||pt=F:108||val=4 to 6 Years</t>
  </si>
  <si>
    <t>SELECT||pt=F:108||val=7 to 10 Years</t>
  </si>
  <si>
    <t>SELECT||pt=F:108||val=&gt; 10 Years</t>
  </si>
  <si>
    <t>SELECT||pt=C:109||val=Good</t>
  </si>
  <si>
    <t>SELECT||pt=C:109||val=Fair</t>
  </si>
  <si>
    <t>SELECT||pt=C:109||val=Poor</t>
  </si>
  <si>
    <t>SELECT||pt=C:109||val=Not Seen</t>
  </si>
  <si>
    <t>SELECT||pt=F:109||val=Very Good</t>
  </si>
  <si>
    <t>SELECT||pt=F:109||val=Good</t>
  </si>
  <si>
    <t>SELECT||pt=F:109||val=Fair</t>
  </si>
  <si>
    <t>SELECT||pt=F:109||val=Poor</t>
  </si>
  <si>
    <t>SELECT||pt=F:109||val=Not Seen</t>
  </si>
  <si>
    <t>SELECT||pt=C:110||val=Good</t>
  </si>
  <si>
    <t>SELECT||pt=C:110||val=Fair</t>
  </si>
  <si>
    <t>SELECT||pt=C:110||val=Poor</t>
  </si>
  <si>
    <t>SELECT||pt=C:110||val=Not Seen</t>
  </si>
  <si>
    <t>SELECT||pt=F:110||val=Very Good</t>
  </si>
  <si>
    <t>SELECT||pt=F:110||val=Good</t>
  </si>
  <si>
    <t>SELECT||pt=F:110||val=Fair</t>
  </si>
  <si>
    <t>SELECT||pt=F:110||val=Poor</t>
  </si>
  <si>
    <t>SELECT||pt=F:110||val=Not Seen</t>
  </si>
  <si>
    <t>SELECT||pt=C:131||val=Owned</t>
  </si>
  <si>
    <t>SELECT||pt=C:131||val=Owned-Mortgaged</t>
  </si>
  <si>
    <t>SELECT||pt=C:131||val=Rented</t>
  </si>
  <si>
    <t>SELECT||pt=C:131||val=Used Free - Living w/ Parents</t>
  </si>
  <si>
    <t>SELECT||pt=C:131||val=Used Free - Living w/ Relatives</t>
  </si>
  <si>
    <t>SELECT||pt=C:131||val=Unknown</t>
  </si>
  <si>
    <t>SELECT||pt=C:131||val=Not Provided</t>
  </si>
  <si>
    <t>SELECT||pt=C:136||val=Prompt</t>
  </si>
  <si>
    <t>SELECT||pt=C:136||val=Delayed</t>
  </si>
  <si>
    <t>SELECT||pt=B:140||val=With</t>
  </si>
  <si>
    <t>SELECT||pt=B:140||val=Without</t>
  </si>
  <si>
    <t>SELECT||pt=E:140||val=Accessible to Tricycle and Private Vehicles</t>
  </si>
  <si>
    <t>SELECT||pt=E:140||val=Accessible to Private Vehicles</t>
  </si>
  <si>
    <t>SELECT||pt=E:140||val=Accessible to Mixed Type of Vehicles</t>
  </si>
  <si>
    <t>SELECT||pt=E:140||val=Accessible to All Types of Vehicles</t>
  </si>
  <si>
    <t>SELECT||pt=E:140||val=Motorcycle Only</t>
  </si>
  <si>
    <t>SELECT||pt=E:140||val=Not Accessible</t>
  </si>
  <si>
    <t>SELECT||pt=B:141||val=High Income</t>
  </si>
  <si>
    <t>SELECT||pt=B:141||val=Middle Income</t>
  </si>
  <si>
    <t>SELECT||pt=B:141||val=Low Income</t>
  </si>
  <si>
    <t>SELECT||pt=B:141||val=Mixed</t>
  </si>
  <si>
    <t>SELECT||pt=E:141||val=Peaceful</t>
  </si>
  <si>
    <t>SELECT||pt=E:141||val=Notorious</t>
  </si>
  <si>
    <t>SELECT||pt=C:142||val=Personal</t>
  </si>
  <si>
    <t>SELECT||pt=C:142||val=Business</t>
  </si>
  <si>
    <t>SELECT||pt=F:142||val=Main Street</t>
  </si>
  <si>
    <t>SELECT||pt=F:142||val=Side Street</t>
  </si>
  <si>
    <t>SELECT||pt=F:142||val=Alley</t>
  </si>
  <si>
    <t>SELECT||pt=D:143||val=Post Graduate</t>
  </si>
  <si>
    <t>SELECT||pt=D:143||val=College Graduate</t>
  </si>
  <si>
    <t>SELECT||pt=D:143||val=College Level</t>
  </si>
  <si>
    <t>SELECT||pt=D:143||val=Diploma/Vocational</t>
  </si>
  <si>
    <t>SELECT||pt=D:143||val=High School Graduate</t>
  </si>
  <si>
    <t>SELECT||pt=B:150||val=Seen</t>
  </si>
  <si>
    <t>SELECT||pt=B:150||val=Not Seen</t>
  </si>
  <si>
    <t>SELECT||pt=D:150||val=Garage</t>
  </si>
  <si>
    <t>SELECT||pt=D:150||val=Street</t>
  </si>
  <si>
    <t>SELECT||pt=D:150||val=Common</t>
  </si>
  <si>
    <t>SELECT||pt=D:150||val=NO Parking</t>
  </si>
  <si>
    <t>SELECT||pt=F:150||val=Owned</t>
  </si>
  <si>
    <t>SELECT||pt=F:150||val=Owned - Mortgaged</t>
  </si>
  <si>
    <t>SELECT||pt=B:154||val=Seen</t>
  </si>
  <si>
    <t>SELECT||pt=B:154||val=Not Seen</t>
  </si>
  <si>
    <t>SELECT||pt=D:154||val=Garage</t>
  </si>
  <si>
    <t>SELECT||pt=D:154||val=Street</t>
  </si>
  <si>
    <t>SELECT||pt=D:154||val=Common</t>
  </si>
  <si>
    <t>SELECT||pt=D:154||val=NO Parking</t>
  </si>
  <si>
    <t>SELECT||pt=F:154||val=Owned</t>
  </si>
  <si>
    <t>SELECT||pt=F:154||val=Owned - Mortgaged</t>
  </si>
  <si>
    <t>SELECT||pt=B:158||val=Seen</t>
  </si>
  <si>
    <t>SELECT||pt=B:158||val=Not Seen</t>
  </si>
  <si>
    <t>SELECT||pt=D:158||val=Garage</t>
  </si>
  <si>
    <t>SELECT||pt=D:158||val=Street</t>
  </si>
  <si>
    <t>SELECT||pt=D:158||val=Common</t>
  </si>
  <si>
    <t>SELECT||pt=D:158||val=NO Parking</t>
  </si>
  <si>
    <t>SELECT||pt=F:158||val=Owned</t>
  </si>
  <si>
    <t>SELECT||pt=F:158||val=Owned - Mortgaged</t>
  </si>
  <si>
    <t>SELECT||pt=B:162||val=Seen</t>
  </si>
  <si>
    <t>SELECT||pt=B:162||val=Not Seen</t>
  </si>
  <si>
    <t>SELECT||pt=D:162||val=Garage</t>
  </si>
  <si>
    <t>SELECT||pt=D:162||val=Street</t>
  </si>
  <si>
    <t>SELECT||pt=D:162||val=Common</t>
  </si>
  <si>
    <t>SELECT||pt=D:162||val=NO Parking</t>
  </si>
  <si>
    <t>SELECT||pt=F:162||val=Owned</t>
  </si>
  <si>
    <t>SELECT||pt=F:162||val=Owned - Mortgaged</t>
  </si>
  <si>
    <t>LABEL||pt=E:93||val=AGE</t>
  </si>
  <si>
    <t>BLANK||pt=A:2||val=PERSONAL DATA</t>
  </si>
  <si>
    <t>BLANK||pt=F:12||val=</t>
  </si>
  <si>
    <t>BLANK||pt=E:17||val=</t>
  </si>
  <si>
    <t>BLANK||pt=F:24||val=</t>
  </si>
  <si>
    <t>BLANK||pt=E:31||val=</t>
  </si>
  <si>
    <t>BLANK||pt=F:40||val=</t>
  </si>
  <si>
    <t>BLANK||pt=E:44||val=</t>
  </si>
  <si>
    <t>BLANK||pt=E:48||val=</t>
  </si>
  <si>
    <t>BLANK||pt=F:57||val=</t>
  </si>
  <si>
    <t>BLANK||pt=E:61||val=</t>
  </si>
  <si>
    <t>BLANK||pt=E:65||val=</t>
  </si>
  <si>
    <t>BLANK||pt=F:74||val=</t>
  </si>
  <si>
    <t>BLANK||pt=E:78||val=</t>
  </si>
  <si>
    <t>BLANK||pt=F:80||val=</t>
  </si>
  <si>
    <t>BLANK||pt=F:86||val=</t>
  </si>
  <si>
    <t>BLANK||pt=F:94||val=</t>
  </si>
  <si>
    <t>BLANK||pt=E:97||val=</t>
  </si>
  <si>
    <t>BLANK||pt=E:106||val=</t>
  </si>
  <si>
    <t>BLANK||pt=F:131||val=</t>
  </si>
  <si>
    <t>BLANK||pt=E:138||val=</t>
  </si>
  <si>
    <t>BLANK||pt=F:139||val=</t>
  </si>
  <si>
    <t>BLANK||pt=F:164||val=</t>
  </si>
  <si>
    <t>INPUT||pt=E:94||val=</t>
  </si>
  <si>
    <t>LABEL||pt=A:72||val=EMPLOYER/ BUSINESS</t>
  </si>
  <si>
    <r>
      <t xml:space="preserve">&gt;&gt;NOTE: KINDLY INDICATE </t>
    </r>
    <r>
      <rPr>
        <b/>
        <i/>
        <sz val="8"/>
        <color indexed="10"/>
        <rFont val="Calibri"/>
        <family val="2"/>
        <scheme val="minor"/>
      </rPr>
      <t>"NOT PROVIDED"</t>
    </r>
    <r>
      <rPr>
        <b/>
        <sz val="8"/>
        <color indexed="10"/>
        <rFont val="Calibri"/>
        <family val="2"/>
        <scheme val="minor"/>
      </rPr>
      <t xml:space="preserve"> IF THE REQUIRED FIELDS WERE NOT GATHERED OR PROVIDED BY INFORMANTS.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</si>
</sst>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#,##0.00\ ;&quot; (&quot;#,##0.00\);&quot; -&quot;#\ ;@\ "/>
    <numFmt numFmtId="165" formatCode="0.00\ "/>
    <numFmt numFmtId="166" formatCode="mmmm\ d&quot;, &quot;yyyy"/>
    <numFmt numFmtId="167" formatCode="#,##0\ ;\-#,##0\ ;&quot; - &quot;;@\ "/>
    <numFmt numFmtId="168" formatCode="#,##0.00\ ;\-#,##0.00\ ;&quot; -&quot;#\ ;@\ "/>
    <numFmt numFmtId="169" formatCode="&quot; $&quot;#,##0\ ;&quot;-$&quot;#,##0\ ;&quot; $- &quot;;@\ "/>
    <numFmt numFmtId="170" formatCode="&quot; $&quot;#,##0.00\ ;&quot;-$&quot;#,##0.00\ ;&quot; $-&quot;#\ ;@\ "/>
    <numFmt numFmtId="171" formatCode="d\-mmm\-yy;@"/>
    <numFmt numFmtId="172" formatCode="[&lt;=9999999]###\-####;\(###\)\ ###\-####;0###\-###\-####"/>
    <numFmt numFmtId="173" formatCode="[$-409]d\-mmm\-yy;@"/>
  </numFmts>
  <fonts count="59" x14ac:knownFonts="1">
    <font>
      <sz val="10"/>
      <name val="Arial"/>
      <family val="2"/>
    </font>
    <font>
      <sz val="10"/>
      <name val="Mangal"/>
      <family val="2"/>
    </font>
    <font>
      <sz val="1"/>
      <color indexed="16"/>
      <name val="Courier New"/>
      <family val="3"/>
    </font>
    <font>
      <i/>
      <sz val="1"/>
      <color indexed="16"/>
      <name val="Courier New"/>
      <family val="3"/>
    </font>
    <font>
      <sz val="8"/>
      <name val="Arial"/>
      <family val="2"/>
    </font>
    <font>
      <b/>
      <i/>
      <sz val="16"/>
      <name val="Arial"/>
      <family val="2"/>
    </font>
    <font>
      <b/>
      <sz val="16"/>
      <name val="Times New Roman"/>
      <family val="1"/>
    </font>
    <font>
      <b/>
      <sz val="26"/>
      <name val="Arial Black"/>
      <family val="2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3"/>
      <name val="Arial Black"/>
      <family val="2"/>
    </font>
    <font>
      <b/>
      <sz val="12"/>
      <name val="Times New Roman"/>
      <family val="1"/>
    </font>
    <font>
      <b/>
      <sz val="10"/>
      <name val="Arial"/>
      <family val="2"/>
    </font>
    <font>
      <b/>
      <i/>
      <sz val="10"/>
      <name val="Calibri"/>
      <family val="2"/>
    </font>
    <font>
      <b/>
      <i/>
      <sz val="12"/>
      <name val="Calibri"/>
      <family val="2"/>
    </font>
    <font>
      <b/>
      <sz val="10"/>
      <name val="MS Reference Sans Serif"/>
      <family val="2"/>
    </font>
    <font>
      <b/>
      <sz val="9"/>
      <name val="Arial"/>
      <family val="2"/>
    </font>
    <font>
      <b/>
      <sz val="11"/>
      <name val="Arial Black"/>
      <family val="2"/>
    </font>
    <font>
      <b/>
      <i/>
      <sz val="11"/>
      <name val="Calibri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b/>
      <sz val="10"/>
      <name val="Times New Roman"/>
      <family val="1"/>
    </font>
    <font>
      <b/>
      <sz val="8"/>
      <name val="Times New Roman"/>
      <family val="1"/>
    </font>
    <font>
      <b/>
      <i/>
      <sz val="9"/>
      <name val="Calibri"/>
      <family val="2"/>
    </font>
    <font>
      <b/>
      <sz val="8"/>
      <name val="Arial"/>
      <family val="2"/>
    </font>
    <font>
      <i/>
      <sz val="12"/>
      <name val="Calibri"/>
      <family val="2"/>
    </font>
    <font>
      <b/>
      <sz val="9"/>
      <name val="Arial Black"/>
      <family val="2"/>
    </font>
    <font>
      <b/>
      <i/>
      <sz val="9"/>
      <name val="Arial Black"/>
      <family val="2"/>
    </font>
    <font>
      <b/>
      <sz val="7.5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8"/>
      <name val="Arial Black"/>
      <family val="2"/>
    </font>
    <font>
      <b/>
      <sz val="8"/>
      <name val="Berlin Sans FB Demi"/>
      <family val="2"/>
    </font>
    <font>
      <sz val="9"/>
      <name val="Arial"/>
      <family val="2"/>
    </font>
    <font>
      <b/>
      <sz val="12"/>
      <name val="Arial"/>
      <family val="2"/>
    </font>
    <font>
      <b/>
      <sz val="10"/>
      <name val="Arial Rounded MT Bold"/>
      <family val="2"/>
    </font>
    <font>
      <i/>
      <sz val="10"/>
      <name val="Calibri"/>
      <family val="2"/>
    </font>
    <font>
      <i/>
      <sz val="10"/>
      <name val="Arial"/>
      <family val="2"/>
    </font>
    <font>
      <i/>
      <sz val="9"/>
      <name val="Calibri"/>
      <family val="2"/>
    </font>
    <font>
      <sz val="10"/>
      <name val="Arial"/>
      <family val="2"/>
    </font>
    <font>
      <sz val="8"/>
      <name val="Arial Black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8"/>
      <color indexed="81"/>
      <name val="Tahoma"/>
      <family val="2"/>
    </font>
    <font>
      <i/>
      <sz val="8"/>
      <name val="Calibri"/>
      <family val="2"/>
    </font>
    <font>
      <i/>
      <sz val="12"/>
      <name val="Calibri"/>
      <family val="2"/>
      <scheme val="minor"/>
    </font>
    <font>
      <sz val="10"/>
      <color rgb="FFFF0000"/>
      <name val="Arial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 tint="-0.1499984740745262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i/>
      <sz val="8"/>
      <color indexed="10"/>
      <name val="Calibri"/>
      <family val="2"/>
      <scheme val="minor"/>
    </font>
    <font>
      <b/>
      <sz val="8"/>
      <color indexed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55"/>
        <bgColor indexed="2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medium">
        <color indexed="64"/>
      </top>
      <bottom style="double">
        <color indexed="8"/>
      </bottom>
      <diagonal/>
    </border>
    <border>
      <left/>
      <right style="medium">
        <color indexed="64"/>
      </right>
      <top style="medium">
        <color indexed="64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medium">
        <color indexed="64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medium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79">
    <xf numFmtId="0" fontId="0" fillId="0" borderId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3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3" fillId="0" borderId="0">
      <protection locked="0"/>
    </xf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165" fontId="5" fillId="0" borderId="0"/>
    <xf numFmtId="166" fontId="40" fillId="0" borderId="0"/>
    <xf numFmtId="166" fontId="40" fillId="0" borderId="0"/>
    <xf numFmtId="166" fontId="40" fillId="0" borderId="0"/>
    <xf numFmtId="166" fontId="40" fillId="0" borderId="0"/>
    <xf numFmtId="166" fontId="40" fillId="0" borderId="0"/>
    <xf numFmtId="166" fontId="40" fillId="0" borderId="0"/>
    <xf numFmtId="166" fontId="40" fillId="0" borderId="0"/>
    <xf numFmtId="166" fontId="40" fillId="0" borderId="0"/>
    <xf numFmtId="0" fontId="40" fillId="0" borderId="0"/>
    <xf numFmtId="166" fontId="40" fillId="0" borderId="0"/>
    <xf numFmtId="166" fontId="40" fillId="0" borderId="0"/>
    <xf numFmtId="166" fontId="40" fillId="0" borderId="0"/>
    <xf numFmtId="166" fontId="40" fillId="0" borderId="0"/>
    <xf numFmtId="166" fontId="40" fillId="0" borderId="0"/>
    <xf numFmtId="166" fontId="40" fillId="0" borderId="0"/>
    <xf numFmtId="166" fontId="40" fillId="0" borderId="0"/>
    <xf numFmtId="166" fontId="40" fillId="0" borderId="0"/>
    <xf numFmtId="166" fontId="40" fillId="0" borderId="0"/>
    <xf numFmtId="0" fontId="40" fillId="0" borderId="0"/>
    <xf numFmtId="166" fontId="40" fillId="0" borderId="0"/>
    <xf numFmtId="166" fontId="40" fillId="0" borderId="0"/>
    <xf numFmtId="166" fontId="40" fillId="0" borderId="0"/>
    <xf numFmtId="166" fontId="40" fillId="0" borderId="0"/>
    <xf numFmtId="166" fontId="40" fillId="0" borderId="0"/>
    <xf numFmtId="0" fontId="40" fillId="0" borderId="0"/>
    <xf numFmtId="166" fontId="40" fillId="0" borderId="0"/>
    <xf numFmtId="166" fontId="40" fillId="0" borderId="0"/>
    <xf numFmtId="166" fontId="40" fillId="0" borderId="0"/>
    <xf numFmtId="166" fontId="40" fillId="0" borderId="0"/>
    <xf numFmtId="166" fontId="40" fillId="0" borderId="0"/>
    <xf numFmtId="0" fontId="40" fillId="0" borderId="0"/>
    <xf numFmtId="166" fontId="40" fillId="0" borderId="0"/>
    <xf numFmtId="166" fontId="40" fillId="0" borderId="0"/>
    <xf numFmtId="166" fontId="40" fillId="0" borderId="0"/>
    <xf numFmtId="166" fontId="40" fillId="0" borderId="0"/>
    <xf numFmtId="166" fontId="40" fillId="0" borderId="0"/>
    <xf numFmtId="166" fontId="40" fillId="0" borderId="0"/>
    <xf numFmtId="166" fontId="40" fillId="0" borderId="0"/>
    <xf numFmtId="166" fontId="40" fillId="0" borderId="0"/>
    <xf numFmtId="166" fontId="40" fillId="0" borderId="0"/>
    <xf numFmtId="166" fontId="40" fillId="0" borderId="0"/>
    <xf numFmtId="166" fontId="40" fillId="0" borderId="0"/>
    <xf numFmtId="166" fontId="40" fillId="0" borderId="0"/>
    <xf numFmtId="166" fontId="40" fillId="0" borderId="0"/>
    <xf numFmtId="166" fontId="40" fillId="0" borderId="0"/>
    <xf numFmtId="166" fontId="40" fillId="0" borderId="0"/>
    <xf numFmtId="166" fontId="40" fillId="0" borderId="0"/>
    <xf numFmtId="166" fontId="40" fillId="0" borderId="0"/>
    <xf numFmtId="166" fontId="40" fillId="0" borderId="0"/>
    <xf numFmtId="166" fontId="40" fillId="0" borderId="0"/>
    <xf numFmtId="166" fontId="40" fillId="0" borderId="0"/>
    <xf numFmtId="10" fontId="1" fillId="0" borderId="0" applyFill="0" applyBorder="0" applyAlignment="0" applyProtection="0"/>
    <xf numFmtId="167" fontId="1" fillId="0" borderId="0" applyFill="0" applyBorder="0" applyAlignment="0" applyProtection="0"/>
    <xf numFmtId="168" fontId="1" fillId="0" borderId="0" applyFill="0" applyBorder="0" applyAlignment="0" applyProtection="0"/>
    <xf numFmtId="169" fontId="1" fillId="0" borderId="0" applyFill="0" applyBorder="0" applyAlignment="0" applyProtection="0"/>
    <xf numFmtId="170" fontId="1" fillId="0" borderId="0" applyFill="0" applyBorder="0" applyAlignment="0" applyProtection="0"/>
  </cellStyleXfs>
  <cellXfs count="523">
    <xf numFmtId="0" fontId="0" fillId="0" borderId="0" xfId="0"/>
    <xf numFmtId="171" fontId="0" fillId="0" borderId="0" xfId="0" applyNumberFormat="1" applyFont="1"/>
    <xf numFmtId="171" fontId="0" fillId="0" borderId="0" xfId="33" applyNumberFormat="1" applyFont="1"/>
    <xf numFmtId="171" fontId="15" fillId="0" borderId="1" xfId="29" applyNumberFormat="1" applyFont="1" applyBorder="1"/>
    <xf numFmtId="171" fontId="12" fillId="0" borderId="1" xfId="0" applyNumberFormat="1" applyFont="1" applyBorder="1" applyAlignment="1">
      <alignment horizontal="center" vertical="center" wrapText="1"/>
    </xf>
    <xf numFmtId="171" fontId="0" fillId="0" borderId="0" xfId="0" applyNumberFormat="1" applyFont="1" applyBorder="1"/>
    <xf numFmtId="171" fontId="0" fillId="0" borderId="0" xfId="33" applyNumberFormat="1" applyFont="1" applyBorder="1"/>
    <xf numFmtId="171" fontId="0" fillId="0" borderId="0" xfId="33" applyNumberFormat="1" applyFont="1" applyAlignment="1">
      <alignment vertical="center"/>
    </xf>
    <xf numFmtId="171" fontId="25" fillId="0" borderId="2" xfId="0" applyNumberFormat="1" applyFont="1" applyBorder="1" applyAlignment="1">
      <alignment horizontal="center"/>
    </xf>
    <xf numFmtId="171" fontId="12" fillId="0" borderId="0" xfId="0" applyNumberFormat="1" applyFont="1" applyBorder="1" applyAlignment="1">
      <alignment horizontal="center"/>
    </xf>
    <xf numFmtId="171" fontId="12" fillId="0" borderId="0" xfId="0" applyNumberFormat="1" applyFont="1" applyBorder="1" applyAlignment="1">
      <alignment horizontal="right"/>
    </xf>
    <xf numFmtId="0" fontId="26" fillId="0" borderId="3" xfId="0" applyNumberFormat="1" applyFont="1" applyBorder="1" applyAlignment="1">
      <alignment horizontal="center" vertical="top" wrapText="1"/>
    </xf>
    <xf numFmtId="0" fontId="12" fillId="0" borderId="1" xfId="0" applyNumberFormat="1" applyFont="1" applyBorder="1" applyAlignment="1">
      <alignment horizontal="center" vertical="center" wrapText="1"/>
    </xf>
    <xf numFmtId="171" fontId="12" fillId="0" borderId="1" xfId="0" applyNumberFormat="1" applyFont="1" applyBorder="1" applyAlignment="1">
      <alignment horizontal="center" wrapText="1"/>
    </xf>
    <xf numFmtId="171" fontId="12" fillId="3" borderId="1" xfId="0" applyNumberFormat="1" applyFont="1" applyFill="1" applyBorder="1" applyAlignment="1">
      <alignment horizontal="center" vertical="center" wrapText="1"/>
    </xf>
    <xf numFmtId="171" fontId="21" fillId="0" borderId="0" xfId="0" applyNumberFormat="1" applyFont="1" applyBorder="1" applyAlignment="1">
      <alignment horizontal="center"/>
    </xf>
    <xf numFmtId="171" fontId="36" fillId="0" borderId="0" xfId="0" applyNumberFormat="1" applyFont="1" applyBorder="1" applyAlignment="1">
      <alignment horizontal="center"/>
    </xf>
    <xf numFmtId="171" fontId="12" fillId="0" borderId="0" xfId="33" applyNumberFormat="1" applyFont="1" applyBorder="1"/>
    <xf numFmtId="171" fontId="38" fillId="0" borderId="0" xfId="0" applyNumberFormat="1" applyFont="1"/>
    <xf numFmtId="171" fontId="12" fillId="0" borderId="0" xfId="0" applyNumberFormat="1" applyFont="1" applyBorder="1"/>
    <xf numFmtId="171" fontId="12" fillId="0" borderId="0" xfId="0" applyNumberFormat="1" applyFont="1"/>
    <xf numFmtId="171" fontId="12" fillId="0" borderId="4" xfId="0" applyNumberFormat="1" applyFont="1" applyBorder="1" applyAlignment="1">
      <alignment horizontal="center" vertical="center"/>
    </xf>
    <xf numFmtId="171" fontId="12" fillId="0" borderId="4" xfId="0" applyNumberFormat="1" applyFont="1" applyBorder="1" applyAlignment="1">
      <alignment horizontal="center" vertical="center" wrapText="1"/>
    </xf>
    <xf numFmtId="171" fontId="0" fillId="0" borderId="0" xfId="0" applyNumberFormat="1" applyFont="1" applyBorder="1" applyAlignment="1">
      <alignment horizontal="center" vertical="center" wrapText="1"/>
    </xf>
    <xf numFmtId="171" fontId="0" fillId="0" borderId="0" xfId="0" applyNumberFormat="1"/>
    <xf numFmtId="171" fontId="12" fillId="0" borderId="5" xfId="0" applyNumberFormat="1" applyFont="1" applyBorder="1" applyAlignment="1">
      <alignment horizontal="center" vertical="center" wrapText="1"/>
    </xf>
    <xf numFmtId="171" fontId="0" fillId="0" borderId="5" xfId="0" applyNumberFormat="1" applyFont="1" applyBorder="1"/>
    <xf numFmtId="171" fontId="0" fillId="0" borderId="5" xfId="0" applyNumberFormat="1" applyBorder="1"/>
    <xf numFmtId="0" fontId="47" fillId="0" borderId="6" xfId="0" applyNumberFormat="1" applyFont="1" applyBorder="1" applyAlignment="1">
      <alignment horizontal="center" vertical="top"/>
    </xf>
    <xf numFmtId="0" fontId="15" fillId="0" borderId="7" xfId="29" applyNumberFormat="1" applyFont="1" applyBorder="1"/>
    <xf numFmtId="0" fontId="0" fillId="0" borderId="7" xfId="0" applyNumberFormat="1" applyFont="1" applyBorder="1"/>
    <xf numFmtId="171" fontId="4" fillId="0" borderId="0" xfId="0" applyNumberFormat="1" applyFont="1" applyBorder="1" applyAlignment="1"/>
    <xf numFmtId="171" fontId="4" fillId="0" borderId="8" xfId="0" applyNumberFormat="1" applyFont="1" applyBorder="1" applyAlignment="1"/>
    <xf numFmtId="171" fontId="4" fillId="0" borderId="9" xfId="0" applyNumberFormat="1" applyFont="1" applyBorder="1" applyAlignment="1"/>
    <xf numFmtId="171" fontId="0" fillId="0" borderId="5" xfId="33" applyNumberFormat="1" applyFont="1" applyBorder="1"/>
    <xf numFmtId="171" fontId="15" fillId="0" borderId="0" xfId="29" applyNumberFormat="1" applyFont="1" applyBorder="1"/>
    <xf numFmtId="0" fontId="0" fillId="0" borderId="0" xfId="0" applyNumberFormat="1" applyFont="1"/>
    <xf numFmtId="171" fontId="48" fillId="0" borderId="0" xfId="0" applyNumberFormat="1" applyFont="1" applyFill="1"/>
    <xf numFmtId="171" fontId="0" fillId="0" borderId="0" xfId="0" applyNumberFormat="1" applyFont="1" applyFill="1"/>
    <xf numFmtId="171" fontId="0" fillId="0" borderId="0" xfId="0" applyNumberFormat="1" applyFont="1" applyFill="1" applyBorder="1"/>
    <xf numFmtId="171" fontId="21" fillId="0" borderId="7" xfId="0" applyNumberFormat="1" applyFont="1" applyBorder="1" applyAlignment="1">
      <alignment vertical="center"/>
    </xf>
    <xf numFmtId="171" fontId="12" fillId="0" borderId="1" xfId="0" applyNumberFormat="1" applyFont="1" applyBorder="1" applyAlignment="1">
      <alignment wrapText="1"/>
    </xf>
    <xf numFmtId="171" fontId="0" fillId="0" borderId="10" xfId="33" applyNumberFormat="1" applyFont="1" applyBorder="1"/>
    <xf numFmtId="171" fontId="0" fillId="0" borderId="11" xfId="33" applyNumberFormat="1" applyFont="1" applyBorder="1"/>
    <xf numFmtId="171" fontId="0" fillId="0" borderId="12" xfId="33" applyNumberFormat="1" applyFont="1" applyBorder="1"/>
    <xf numFmtId="171" fontId="0" fillId="0" borderId="13" xfId="0" applyNumberFormat="1" applyFont="1" applyBorder="1"/>
    <xf numFmtId="171" fontId="11" fillId="0" borderId="12" xfId="33" applyNumberFormat="1" applyFont="1" applyBorder="1" applyAlignment="1">
      <alignment horizontal="center"/>
    </xf>
    <xf numFmtId="171" fontId="11" fillId="0" borderId="0" xfId="33" applyNumberFormat="1" applyFont="1" applyBorder="1" applyAlignment="1">
      <alignment horizontal="center"/>
    </xf>
    <xf numFmtId="171" fontId="11" fillId="0" borderId="13" xfId="33" applyNumberFormat="1" applyFont="1" applyBorder="1" applyAlignment="1">
      <alignment horizontal="center"/>
    </xf>
    <xf numFmtId="171" fontId="0" fillId="0" borderId="0" xfId="0" applyNumberFormat="1" applyFont="1" applyBorder="1" applyAlignment="1">
      <alignment vertical="center"/>
    </xf>
    <xf numFmtId="171" fontId="9" fillId="0" borderId="12" xfId="33" applyNumberFormat="1" applyFont="1" applyBorder="1" applyAlignment="1">
      <alignment horizontal="center"/>
    </xf>
    <xf numFmtId="171" fontId="9" fillId="0" borderId="12" xfId="33" applyNumberFormat="1" applyFont="1" applyBorder="1" applyAlignment="1">
      <alignment horizontal="center" vertical="center"/>
    </xf>
    <xf numFmtId="171" fontId="9" fillId="0" borderId="12" xfId="33" applyNumberFormat="1" applyFont="1" applyBorder="1"/>
    <xf numFmtId="171" fontId="0" fillId="0" borderId="12" xfId="0" applyNumberFormat="1" applyFont="1" applyBorder="1"/>
    <xf numFmtId="0" fontId="12" fillId="0" borderId="14" xfId="0" applyNumberFormat="1" applyFont="1" applyBorder="1" applyAlignment="1">
      <alignment horizontal="center"/>
    </xf>
    <xf numFmtId="171" fontId="41" fillId="0" borderId="9" xfId="0" applyNumberFormat="1" applyFont="1" applyBorder="1" applyAlignment="1">
      <alignment wrapText="1"/>
    </xf>
    <xf numFmtId="171" fontId="0" fillId="0" borderId="5" xfId="0" applyNumberFormat="1" applyBorder="1" applyAlignment="1">
      <alignment horizontal="center" vertical="center"/>
    </xf>
    <xf numFmtId="0" fontId="41" fillId="0" borderId="6" xfId="0" applyNumberFormat="1" applyFont="1" applyBorder="1" applyAlignment="1">
      <alignment horizontal="center" vertical="center" wrapText="1"/>
    </xf>
    <xf numFmtId="171" fontId="32" fillId="0" borderId="15" xfId="0" applyNumberFormat="1" applyFont="1" applyBorder="1" applyAlignment="1"/>
    <xf numFmtId="0" fontId="12" fillId="0" borderId="7" xfId="0" applyNumberFormat="1" applyFont="1" applyBorder="1" applyAlignment="1">
      <alignment horizontal="center" vertical="center"/>
    </xf>
    <xf numFmtId="171" fontId="0" fillId="0" borderId="0" xfId="0" applyNumberFormat="1" applyAlignment="1">
      <alignment wrapText="1"/>
    </xf>
    <xf numFmtId="171" fontId="0" fillId="0" borderId="7" xfId="0" applyNumberFormat="1" applyBorder="1"/>
    <xf numFmtId="171" fontId="12" fillId="0" borderId="7" xfId="0" applyNumberFormat="1" applyFont="1" applyBorder="1" applyAlignment="1">
      <alignment horizontal="center" vertical="center"/>
    </xf>
    <xf numFmtId="171" fontId="12" fillId="0" borderId="5" xfId="0" applyNumberFormat="1" applyFont="1" applyBorder="1" applyAlignment="1">
      <alignment horizontal="center" vertical="center"/>
    </xf>
    <xf numFmtId="171" fontId="12" fillId="0" borderId="5" xfId="0" applyNumberFormat="1" applyFont="1" applyBorder="1"/>
    <xf numFmtId="0" fontId="49" fillId="5" borderId="0" xfId="0" applyFont="1" applyFill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4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49" fillId="0" borderId="5" xfId="0" applyFont="1" applyBorder="1" applyAlignment="1">
      <alignment horizontal="left" vertical="center" wrapText="1"/>
    </xf>
    <xf numFmtId="0" fontId="50" fillId="0" borderId="5" xfId="0" applyFont="1" applyBorder="1" applyAlignment="1">
      <alignment horizontal="left" vertical="center" wrapText="1"/>
    </xf>
    <xf numFmtId="172" fontId="0" fillId="0" borderId="5" xfId="0" applyNumberFormat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53" fillId="6" borderId="26" xfId="0" applyNumberFormat="1" applyFont="1" applyFill="1" applyBorder="1" applyAlignment="1">
      <alignment vertical="center" wrapText="1"/>
    </xf>
    <xf numFmtId="0" fontId="53" fillId="6" borderId="27" xfId="0" applyNumberFormat="1" applyFont="1" applyFill="1" applyBorder="1" applyAlignment="1">
      <alignment vertical="center" wrapText="1"/>
    </xf>
    <xf numFmtId="0" fontId="53" fillId="6" borderId="28" xfId="0" applyNumberFormat="1" applyFont="1" applyFill="1" applyBorder="1" applyAlignment="1">
      <alignment vertical="center" wrapText="1"/>
    </xf>
    <xf numFmtId="0" fontId="53" fillId="6" borderId="29" xfId="0" applyNumberFormat="1" applyFont="1" applyFill="1" applyBorder="1" applyAlignment="1">
      <alignment vertical="center" wrapText="1"/>
    </xf>
    <xf numFmtId="0" fontId="53" fillId="6" borderId="30" xfId="0" applyNumberFormat="1" applyFont="1" applyFill="1" applyBorder="1" applyAlignment="1">
      <alignment vertical="center" wrapText="1"/>
    </xf>
    <xf numFmtId="0" fontId="53" fillId="6" borderId="12" xfId="0" applyNumberFormat="1" applyFont="1" applyFill="1" applyBorder="1" applyAlignment="1">
      <alignment vertical="center" wrapText="1"/>
    </xf>
    <xf numFmtId="0" fontId="53" fillId="6" borderId="31" xfId="0" applyNumberFormat="1" applyFont="1" applyFill="1" applyBorder="1" applyAlignment="1">
      <alignment vertical="center" wrapText="1"/>
    </xf>
    <xf numFmtId="0" fontId="53" fillId="6" borderId="5" xfId="0" applyNumberFormat="1" applyFont="1" applyFill="1" applyBorder="1" applyAlignment="1">
      <alignment vertical="center" wrapText="1"/>
    </xf>
    <xf numFmtId="0" fontId="53" fillId="6" borderId="19" xfId="0" applyNumberFormat="1" applyFont="1" applyFill="1" applyBorder="1" applyAlignment="1">
      <alignment vertical="center" wrapText="1"/>
    </xf>
    <xf numFmtId="0" fontId="53" fillId="6" borderId="21" xfId="0" applyNumberFormat="1" applyFont="1" applyFill="1" applyBorder="1" applyAlignment="1">
      <alignment vertical="center" wrapText="1"/>
    </xf>
    <xf numFmtId="0" fontId="53" fillId="6" borderId="22" xfId="0" applyNumberFormat="1" applyFont="1" applyFill="1" applyBorder="1" applyAlignment="1">
      <alignment vertical="center" wrapText="1"/>
    </xf>
    <xf numFmtId="0" fontId="53" fillId="6" borderId="32" xfId="0" applyNumberFormat="1" applyFont="1" applyFill="1" applyBorder="1" applyAlignment="1">
      <alignment vertical="center" wrapText="1"/>
    </xf>
    <xf numFmtId="0" fontId="53" fillId="6" borderId="33" xfId="0" applyNumberFormat="1" applyFont="1" applyFill="1" applyBorder="1" applyAlignment="1">
      <alignment vertical="center" wrapText="1"/>
    </xf>
    <xf numFmtId="0" fontId="53" fillId="6" borderId="34" xfId="0" applyNumberFormat="1" applyFont="1" applyFill="1" applyBorder="1" applyAlignment="1">
      <alignment vertical="center" wrapText="1"/>
    </xf>
    <xf numFmtId="0" fontId="53" fillId="6" borderId="35" xfId="0" applyNumberFormat="1" applyFont="1" applyFill="1" applyBorder="1" applyAlignment="1">
      <alignment vertical="center" wrapText="1"/>
    </xf>
    <xf numFmtId="0" fontId="53" fillId="6" borderId="110" xfId="0" applyNumberFormat="1" applyFont="1" applyFill="1" applyBorder="1" applyAlignment="1">
      <alignment vertical="center" wrapText="1"/>
    </xf>
    <xf numFmtId="0" fontId="53" fillId="6" borderId="38" xfId="0" applyNumberFormat="1" applyFont="1" applyFill="1" applyBorder="1" applyAlignment="1">
      <alignment vertical="center" wrapText="1"/>
    </xf>
    <xf numFmtId="0" fontId="53" fillId="6" borderId="36" xfId="0" applyNumberFormat="1" applyFont="1" applyFill="1" applyBorder="1" applyAlignment="1">
      <alignment vertical="center" wrapText="1"/>
    </xf>
    <xf numFmtId="0" fontId="53" fillId="6" borderId="37" xfId="0" applyNumberFormat="1" applyFont="1" applyFill="1" applyBorder="1" applyAlignment="1">
      <alignment vertical="center" wrapText="1"/>
    </xf>
    <xf numFmtId="0" fontId="52" fillId="0" borderId="0" xfId="0" applyNumberFormat="1" applyFont="1" applyAlignment="1">
      <alignment wrapText="1"/>
    </xf>
    <xf numFmtId="0" fontId="52" fillId="0" borderId="0" xfId="0" applyNumberFormat="1" applyFont="1" applyAlignment="1">
      <alignment vertical="center" wrapText="1"/>
    </xf>
    <xf numFmtId="0" fontId="54" fillId="6" borderId="17" xfId="0" applyNumberFormat="1" applyFont="1" applyFill="1" applyBorder="1" applyAlignment="1">
      <alignment vertical="center" wrapText="1"/>
    </xf>
    <xf numFmtId="0" fontId="53" fillId="6" borderId="18" xfId="0" applyNumberFormat="1" applyFont="1" applyFill="1" applyBorder="1" applyAlignment="1">
      <alignment vertical="center" wrapText="1"/>
    </xf>
    <xf numFmtId="0" fontId="53" fillId="7" borderId="19" xfId="0" applyNumberFormat="1" applyFont="1" applyFill="1" applyBorder="1" applyAlignment="1">
      <alignment vertical="center" wrapText="1"/>
    </xf>
    <xf numFmtId="0" fontId="53" fillId="0" borderId="5" xfId="0" applyNumberFormat="1" applyFont="1" applyBorder="1" applyAlignment="1">
      <alignment vertical="center" wrapText="1"/>
    </xf>
    <xf numFmtId="0" fontId="53" fillId="6" borderId="20" xfId="0" applyNumberFormat="1" applyFont="1" applyFill="1" applyBorder="1" applyAlignment="1">
      <alignment vertical="center" wrapText="1"/>
    </xf>
    <xf numFmtId="0" fontId="53" fillId="0" borderId="19" xfId="0" applyNumberFormat="1" applyFont="1" applyBorder="1" applyAlignment="1">
      <alignment vertical="center" wrapText="1"/>
    </xf>
    <xf numFmtId="0" fontId="53" fillId="0" borderId="21" xfId="0" applyNumberFormat="1" applyFont="1" applyFill="1" applyBorder="1" applyAlignment="1">
      <alignment vertical="center" wrapText="1"/>
    </xf>
    <xf numFmtId="0" fontId="53" fillId="0" borderId="21" xfId="0" applyNumberFormat="1" applyFont="1" applyBorder="1" applyAlignment="1">
      <alignment vertical="center" wrapText="1"/>
    </xf>
    <xf numFmtId="0" fontId="53" fillId="7" borderId="21" xfId="0" applyNumberFormat="1" applyFont="1" applyFill="1" applyBorder="1" applyAlignment="1">
      <alignment vertical="center" wrapText="1"/>
    </xf>
    <xf numFmtId="0" fontId="54" fillId="6" borderId="23" xfId="0" applyNumberFormat="1" applyFont="1" applyFill="1" applyBorder="1" applyAlignment="1">
      <alignment vertical="center" wrapText="1"/>
    </xf>
    <xf numFmtId="0" fontId="53" fillId="6" borderId="13" xfId="0" applyNumberFormat="1" applyFont="1" applyFill="1" applyBorder="1" applyAlignment="1">
      <alignment vertical="center" wrapText="1"/>
    </xf>
    <xf numFmtId="0" fontId="53" fillId="0" borderId="19" xfId="0" applyNumberFormat="1" applyFont="1" applyFill="1" applyBorder="1" applyAlignment="1">
      <alignment vertical="center" wrapText="1"/>
    </xf>
    <xf numFmtId="0" fontId="53" fillId="7" borderId="101" xfId="0" applyNumberFormat="1" applyFont="1" applyFill="1" applyBorder="1" applyAlignment="1">
      <alignment vertical="center" wrapText="1"/>
    </xf>
    <xf numFmtId="0" fontId="53" fillId="7" borderId="38" xfId="0" applyNumberFormat="1" applyFont="1" applyFill="1" applyBorder="1" applyAlignment="1">
      <alignment vertical="center" wrapText="1"/>
    </xf>
    <xf numFmtId="0" fontId="53" fillId="0" borderId="16" xfId="0" applyNumberFormat="1" applyFont="1" applyBorder="1" applyAlignment="1">
      <alignment vertical="center" wrapText="1"/>
    </xf>
    <xf numFmtId="0" fontId="53" fillId="6" borderId="25" xfId="0" applyNumberFormat="1" applyFont="1" applyFill="1" applyBorder="1" applyAlignment="1">
      <alignment vertical="center" wrapText="1"/>
    </xf>
    <xf numFmtId="0" fontId="53" fillId="7" borderId="5" xfId="0" applyNumberFormat="1" applyFont="1" applyFill="1" applyBorder="1" applyAlignment="1">
      <alignment vertical="center" wrapText="1"/>
    </xf>
    <xf numFmtId="0" fontId="53" fillId="7" borderId="102" xfId="0" applyNumberFormat="1" applyFont="1" applyFill="1" applyBorder="1" applyAlignment="1">
      <alignment vertical="center" wrapText="1"/>
    </xf>
    <xf numFmtId="0" fontId="53" fillId="7" borderId="13" xfId="0" applyNumberFormat="1" applyFont="1" applyFill="1" applyBorder="1" applyAlignment="1">
      <alignment vertical="center" wrapText="1"/>
    </xf>
    <xf numFmtId="0" fontId="53" fillId="0" borderId="18" xfId="0" applyNumberFormat="1" applyFont="1" applyBorder="1" applyAlignment="1">
      <alignment vertical="center" wrapText="1"/>
    </xf>
    <xf numFmtId="0" fontId="53" fillId="0" borderId="22" xfId="0" applyNumberFormat="1" applyFont="1" applyBorder="1" applyAlignment="1">
      <alignment vertical="center" wrapText="1"/>
    </xf>
    <xf numFmtId="0" fontId="53" fillId="7" borderId="37" xfId="0" applyNumberFormat="1" applyFont="1" applyFill="1" applyBorder="1" applyAlignment="1">
      <alignment vertical="center" wrapText="1"/>
    </xf>
    <xf numFmtId="0" fontId="55" fillId="6" borderId="20" xfId="0" applyNumberFormat="1" applyFont="1" applyFill="1" applyBorder="1" applyAlignment="1">
      <alignment vertical="center" wrapText="1"/>
    </xf>
    <xf numFmtId="0" fontId="53" fillId="0" borderId="0" xfId="0" applyNumberFormat="1" applyFont="1" applyAlignment="1">
      <alignment vertical="center" wrapText="1"/>
    </xf>
    <xf numFmtId="0" fontId="53" fillId="7" borderId="5" xfId="0" applyNumberFormat="1" applyFont="1" applyFill="1" applyBorder="1" applyAlignment="1">
      <alignment vertical="center" wrapText="1"/>
    </xf>
    <xf numFmtId="0" fontId="53" fillId="7" borderId="19" xfId="0" applyNumberFormat="1" applyFont="1" applyFill="1" applyBorder="1" applyAlignment="1">
      <alignment vertical="center" wrapText="1"/>
    </xf>
    <xf numFmtId="0" fontId="53" fillId="7" borderId="33" xfId="0" applyNumberFormat="1" applyFont="1" applyFill="1" applyBorder="1" applyAlignment="1">
      <alignment vertical="center" wrapText="1"/>
    </xf>
    <xf numFmtId="0" fontId="53" fillId="7" borderId="16" xfId="0" applyNumberFormat="1" applyFont="1" applyFill="1" applyBorder="1" applyAlignment="1">
      <alignment vertical="center" wrapText="1"/>
    </xf>
    <xf numFmtId="0" fontId="53" fillId="9" borderId="36" xfId="0" applyNumberFormat="1" applyFont="1" applyFill="1" applyBorder="1" applyAlignment="1">
      <alignment vertical="center" wrapText="1"/>
    </xf>
    <xf numFmtId="0" fontId="53" fillId="9" borderId="99" xfId="0" applyNumberFormat="1" applyFont="1" applyFill="1" applyBorder="1" applyAlignment="1">
      <alignment vertical="center" wrapText="1"/>
    </xf>
    <xf numFmtId="0" fontId="55" fillId="9" borderId="99" xfId="0" applyNumberFormat="1" applyFont="1" applyFill="1" applyBorder="1" applyAlignment="1">
      <alignment vertical="center" wrapText="1"/>
    </xf>
    <xf numFmtId="0" fontId="55" fillId="9" borderId="18" xfId="0" applyNumberFormat="1" applyFont="1" applyFill="1" applyBorder="1" applyAlignment="1">
      <alignment vertical="center" wrapText="1"/>
    </xf>
    <xf numFmtId="0" fontId="53" fillId="6" borderId="27" xfId="0" applyNumberFormat="1" applyFont="1" applyFill="1" applyBorder="1" applyAlignment="1">
      <alignment vertical="center" wrapText="1"/>
    </xf>
    <xf numFmtId="0" fontId="53" fillId="6" borderId="5" xfId="0" applyNumberFormat="1" applyFont="1" applyFill="1" applyBorder="1" applyAlignment="1">
      <alignment vertical="center" wrapText="1"/>
    </xf>
    <xf numFmtId="0" fontId="53" fillId="0" borderId="5" xfId="0" applyNumberFormat="1" applyFont="1" applyBorder="1" applyAlignment="1">
      <alignment vertical="center" wrapText="1"/>
    </xf>
    <xf numFmtId="0" fontId="53" fillId="0" borderId="19" xfId="0" applyNumberFormat="1" applyFont="1" applyBorder="1" applyAlignment="1">
      <alignment vertical="center" wrapText="1"/>
    </xf>
    <xf numFmtId="0" fontId="55" fillId="0" borderId="5" xfId="0" applyNumberFormat="1" applyFont="1" applyBorder="1" applyAlignment="1">
      <alignment vertical="center" wrapText="1"/>
    </xf>
    <xf numFmtId="0" fontId="53" fillId="7" borderId="6" xfId="0" applyNumberFormat="1" applyFont="1" applyFill="1" applyBorder="1" applyAlignment="1">
      <alignment vertical="center" wrapText="1"/>
    </xf>
    <xf numFmtId="0" fontId="53" fillId="6" borderId="102" xfId="0" applyNumberFormat="1" applyFont="1" applyFill="1" applyBorder="1" applyAlignment="1">
      <alignment vertical="center" wrapText="1"/>
    </xf>
    <xf numFmtId="0" fontId="53" fillId="7" borderId="102" xfId="0" applyNumberFormat="1" applyFont="1" applyFill="1" applyBorder="1" applyAlignment="1">
      <alignment vertical="center" wrapText="1"/>
    </xf>
    <xf numFmtId="0" fontId="53" fillId="0" borderId="85" xfId="0" applyNumberFormat="1" applyFont="1" applyFill="1" applyBorder="1" applyAlignment="1">
      <alignment vertical="center" wrapText="1"/>
    </xf>
    <xf numFmtId="0" fontId="53" fillId="0" borderId="101" xfId="0" applyNumberFormat="1" applyFont="1" applyFill="1" applyBorder="1" applyAlignment="1">
      <alignment vertical="center" wrapText="1"/>
    </xf>
    <xf numFmtId="0" fontId="53" fillId="0" borderId="37" xfId="0" applyNumberFormat="1" applyFont="1" applyBorder="1" applyAlignment="1">
      <alignment vertical="center" wrapText="1"/>
    </xf>
    <xf numFmtId="0" fontId="53" fillId="0" borderId="35" xfId="0" applyNumberFormat="1" applyFont="1" applyBorder="1" applyAlignment="1">
      <alignment vertical="center" wrapText="1"/>
    </xf>
    <xf numFmtId="0" fontId="53" fillId="6" borderId="97" xfId="0" applyNumberFormat="1" applyFont="1" applyFill="1" applyBorder="1" applyAlignment="1">
      <alignment vertical="center" wrapText="1"/>
    </xf>
    <xf numFmtId="0" fontId="53" fillId="6" borderId="110" xfId="0" applyNumberFormat="1" applyFont="1" applyFill="1" applyBorder="1" applyAlignment="1">
      <alignment vertical="center" wrapText="1"/>
    </xf>
    <xf numFmtId="0" fontId="53" fillId="7" borderId="21" xfId="0" applyNumberFormat="1" applyFont="1" applyFill="1" applyBorder="1" applyAlignment="1">
      <alignment vertical="center" wrapText="1"/>
    </xf>
    <xf numFmtId="0" fontId="53" fillId="0" borderId="85" xfId="0" applyNumberFormat="1" applyFont="1" applyBorder="1" applyAlignment="1">
      <alignment vertical="center" wrapText="1"/>
    </xf>
    <xf numFmtId="0" fontId="53" fillId="0" borderId="101" xfId="0" applyNumberFormat="1" applyFont="1" applyBorder="1" applyAlignment="1">
      <alignment vertical="center" wrapText="1"/>
    </xf>
    <xf numFmtId="0" fontId="53" fillId="0" borderId="93" xfId="0" applyNumberFormat="1" applyFont="1" applyBorder="1" applyAlignment="1">
      <alignment vertical="center" wrapText="1"/>
    </xf>
    <xf numFmtId="0" fontId="53" fillId="0" borderId="94" xfId="0" applyNumberFormat="1" applyFont="1" applyBorder="1" applyAlignment="1">
      <alignment vertical="center" wrapText="1"/>
    </xf>
    <xf numFmtId="0" fontId="53" fillId="0" borderId="95" xfId="0" applyNumberFormat="1" applyFont="1" applyBorder="1" applyAlignment="1">
      <alignment vertical="center" wrapText="1"/>
    </xf>
    <xf numFmtId="0" fontId="53" fillId="6" borderId="26" xfId="0" applyNumberFormat="1" applyFont="1" applyFill="1" applyBorder="1" applyAlignment="1">
      <alignment vertical="center" wrapText="1"/>
    </xf>
    <xf numFmtId="0" fontId="53" fillId="0" borderId="37" xfId="0" applyNumberFormat="1" applyFont="1" applyFill="1" applyBorder="1" applyAlignment="1">
      <alignment vertical="center" wrapText="1"/>
    </xf>
    <xf numFmtId="0" fontId="53" fillId="0" borderId="35" xfId="0" applyNumberFormat="1" applyFont="1" applyFill="1" applyBorder="1" applyAlignment="1">
      <alignment vertical="center" wrapText="1"/>
    </xf>
    <xf numFmtId="0" fontId="53" fillId="6" borderId="34" xfId="0" applyNumberFormat="1" applyFont="1" applyFill="1" applyBorder="1" applyAlignment="1">
      <alignment vertical="center" wrapText="1"/>
    </xf>
    <xf numFmtId="0" fontId="53" fillId="6" borderId="35" xfId="0" applyNumberFormat="1" applyFont="1" applyFill="1" applyBorder="1" applyAlignment="1">
      <alignment vertical="center" wrapText="1"/>
    </xf>
    <xf numFmtId="0" fontId="53" fillId="6" borderId="28" xfId="0" applyNumberFormat="1" applyFont="1" applyFill="1" applyBorder="1" applyAlignment="1">
      <alignment vertical="center" wrapText="1"/>
    </xf>
    <xf numFmtId="0" fontId="53" fillId="6" borderId="33" xfId="0" applyNumberFormat="1" applyFont="1" applyFill="1" applyBorder="1" applyAlignment="1">
      <alignment vertical="center" wrapText="1"/>
    </xf>
    <xf numFmtId="0" fontId="53" fillId="6" borderId="31" xfId="0" applyNumberFormat="1" applyFont="1" applyFill="1" applyBorder="1" applyAlignment="1">
      <alignment vertical="center" wrapText="1"/>
    </xf>
    <xf numFmtId="0" fontId="53" fillId="6" borderId="21" xfId="0" applyNumberFormat="1" applyFont="1" applyFill="1" applyBorder="1" applyAlignment="1">
      <alignment vertical="center" wrapText="1"/>
    </xf>
    <xf numFmtId="0" fontId="53" fillId="0" borderId="93" xfId="0" applyNumberFormat="1" applyFont="1" applyFill="1" applyBorder="1" applyAlignment="1">
      <alignment vertical="center" wrapText="1"/>
    </xf>
    <xf numFmtId="0" fontId="53" fillId="0" borderId="100" xfId="0" applyNumberFormat="1" applyFont="1" applyFill="1" applyBorder="1" applyAlignment="1">
      <alignment vertical="center" wrapText="1"/>
    </xf>
    <xf numFmtId="0" fontId="53" fillId="6" borderId="19" xfId="0" applyNumberFormat="1" applyFont="1" applyFill="1" applyBorder="1" applyAlignment="1">
      <alignment vertical="center" wrapText="1"/>
    </xf>
    <xf numFmtId="0" fontId="53" fillId="0" borderId="21" xfId="0" applyNumberFormat="1" applyFont="1" applyBorder="1" applyAlignment="1">
      <alignment vertical="center" wrapText="1"/>
    </xf>
    <xf numFmtId="0" fontId="51" fillId="10" borderId="32" xfId="0" applyNumberFormat="1" applyFont="1" applyFill="1" applyBorder="1" applyAlignment="1">
      <alignment vertical="center" wrapText="1"/>
    </xf>
    <xf numFmtId="0" fontId="51" fillId="10" borderId="103" xfId="0" applyNumberFormat="1" applyFont="1" applyFill="1" applyBorder="1" applyAlignment="1">
      <alignment vertical="center" wrapText="1"/>
    </xf>
    <xf numFmtId="0" fontId="51" fillId="10" borderId="104" xfId="0" applyNumberFormat="1" applyFont="1" applyFill="1" applyBorder="1" applyAlignment="1">
      <alignment vertical="center" wrapText="1"/>
    </xf>
    <xf numFmtId="0" fontId="53" fillId="11" borderId="10" xfId="0" applyNumberFormat="1" applyFont="1" applyFill="1" applyBorder="1" applyAlignment="1">
      <alignment vertical="center" wrapText="1"/>
    </xf>
    <xf numFmtId="0" fontId="53" fillId="11" borderId="11" xfId="0" applyNumberFormat="1" applyFont="1" applyFill="1" applyBorder="1" applyAlignment="1">
      <alignment vertical="center" wrapText="1"/>
    </xf>
    <xf numFmtId="0" fontId="53" fillId="11" borderId="24" xfId="0" applyNumberFormat="1" applyFont="1" applyFill="1" applyBorder="1" applyAlignment="1">
      <alignment vertical="center" wrapText="1"/>
    </xf>
    <xf numFmtId="0" fontId="53" fillId="9" borderId="105" xfId="0" applyNumberFormat="1" applyFont="1" applyFill="1" applyBorder="1" applyAlignment="1">
      <alignment vertical="center" wrapText="1"/>
    </xf>
    <xf numFmtId="0" fontId="53" fillId="9" borderId="106" xfId="0" applyNumberFormat="1" applyFont="1" applyFill="1" applyBorder="1" applyAlignment="1">
      <alignment vertical="center" wrapText="1"/>
    </xf>
    <xf numFmtId="0" fontId="53" fillId="9" borderId="107" xfId="0" applyNumberFormat="1" applyFont="1" applyFill="1" applyBorder="1" applyAlignment="1">
      <alignment vertical="center" wrapText="1"/>
    </xf>
    <xf numFmtId="0" fontId="53" fillId="0" borderId="102" xfId="0" applyNumberFormat="1" applyFont="1" applyBorder="1" applyAlignment="1">
      <alignment vertical="center" wrapText="1"/>
    </xf>
    <xf numFmtId="0" fontId="53" fillId="0" borderId="20" xfId="0" applyNumberFormat="1" applyFont="1" applyBorder="1" applyAlignment="1">
      <alignment vertical="center" wrapText="1"/>
    </xf>
    <xf numFmtId="0" fontId="53" fillId="12" borderId="105" xfId="0" applyNumberFormat="1" applyFont="1" applyFill="1" applyBorder="1" applyAlignment="1">
      <alignment vertical="center" wrapText="1"/>
    </xf>
    <xf numFmtId="0" fontId="53" fillId="12" borderId="106" xfId="0" applyNumberFormat="1" applyFont="1" applyFill="1" applyBorder="1" applyAlignment="1">
      <alignment vertical="center" wrapText="1"/>
    </xf>
    <xf numFmtId="0" fontId="53" fillId="12" borderId="107" xfId="0" applyNumberFormat="1" applyFont="1" applyFill="1" applyBorder="1" applyAlignment="1">
      <alignment vertical="center" wrapText="1"/>
    </xf>
    <xf numFmtId="0" fontId="53" fillId="0" borderId="108" xfId="0" applyNumberFormat="1" applyFont="1" applyBorder="1" applyAlignment="1">
      <alignment vertical="center" wrapText="1"/>
    </xf>
    <xf numFmtId="0" fontId="53" fillId="0" borderId="6" xfId="0" applyNumberFormat="1" applyFont="1" applyBorder="1" applyAlignment="1">
      <alignment vertical="center" wrapText="1"/>
    </xf>
    <xf numFmtId="0" fontId="53" fillId="0" borderId="109" xfId="0" applyNumberFormat="1" applyFont="1" applyBorder="1" applyAlignment="1">
      <alignment vertical="center" wrapText="1"/>
    </xf>
    <xf numFmtId="0" fontId="53" fillId="12" borderId="36" xfId="0" applyNumberFormat="1" applyFont="1" applyFill="1" applyBorder="1" applyAlignment="1">
      <alignment vertical="center" wrapText="1"/>
    </xf>
    <xf numFmtId="0" fontId="53" fillId="12" borderId="99" xfId="0" applyNumberFormat="1" applyFont="1" applyFill="1" applyBorder="1" applyAlignment="1">
      <alignment vertical="center" wrapText="1"/>
    </xf>
    <xf numFmtId="0" fontId="53" fillId="12" borderId="18" xfId="0" applyNumberFormat="1" applyFont="1" applyFill="1" applyBorder="1" applyAlignment="1">
      <alignment vertical="center" wrapText="1"/>
    </xf>
    <xf numFmtId="0" fontId="53" fillId="6" borderId="98" xfId="0" applyNumberFormat="1" applyFont="1" applyFill="1" applyBorder="1" applyAlignment="1">
      <alignment vertical="center" wrapText="1"/>
    </xf>
    <xf numFmtId="0" fontId="53" fillId="0" borderId="111" xfId="0" applyNumberFormat="1" applyFont="1" applyFill="1" applyBorder="1" applyAlignment="1">
      <alignment vertical="center" wrapText="1"/>
    </xf>
    <xf numFmtId="0" fontId="53" fillId="0" borderId="112" xfId="0" applyNumberFormat="1" applyFont="1" applyFill="1" applyBorder="1" applyAlignment="1">
      <alignment vertical="center" wrapText="1"/>
    </xf>
    <xf numFmtId="0" fontId="53" fillId="0" borderId="38" xfId="0" applyNumberFormat="1" applyFont="1" applyFill="1" applyBorder="1" applyAlignment="1">
      <alignment vertical="center" wrapText="1"/>
    </xf>
    <xf numFmtId="0" fontId="53" fillId="0" borderId="113" xfId="0" applyNumberFormat="1" applyFont="1" applyFill="1" applyBorder="1" applyAlignment="1">
      <alignment vertical="center" wrapText="1"/>
    </xf>
    <xf numFmtId="0" fontId="53" fillId="0" borderId="44" xfId="0" applyNumberFormat="1" applyFont="1" applyFill="1" applyBorder="1" applyAlignment="1">
      <alignment vertical="center" wrapText="1"/>
    </xf>
    <xf numFmtId="0" fontId="53" fillId="0" borderId="45" xfId="0" applyNumberFormat="1" applyFont="1" applyFill="1" applyBorder="1" applyAlignment="1">
      <alignment vertical="center" wrapText="1"/>
    </xf>
    <xf numFmtId="0" fontId="53" fillId="0" borderId="108" xfId="0" applyNumberFormat="1" applyFont="1" applyFill="1" applyBorder="1" applyAlignment="1">
      <alignment vertical="center" wrapText="1"/>
    </xf>
    <xf numFmtId="0" fontId="53" fillId="0" borderId="6" xfId="0" applyNumberFormat="1" applyFont="1" applyFill="1" applyBorder="1" applyAlignment="1">
      <alignment vertical="center" wrapText="1"/>
    </xf>
    <xf numFmtId="0" fontId="53" fillId="0" borderId="109" xfId="0" applyNumberFormat="1" applyFont="1" applyFill="1" applyBorder="1" applyAlignment="1">
      <alignment vertical="center" wrapText="1"/>
    </xf>
    <xf numFmtId="0" fontId="56" fillId="0" borderId="0" xfId="0" applyNumberFormat="1" applyFont="1" applyAlignment="1">
      <alignment vertical="center" wrapText="1"/>
    </xf>
    <xf numFmtId="0" fontId="55" fillId="0" borderId="19" xfId="0" applyNumberFormat="1" applyFont="1" applyBorder="1" applyAlignment="1">
      <alignment vertical="center" wrapText="1"/>
    </xf>
    <xf numFmtId="0" fontId="53" fillId="7" borderId="37" xfId="0" applyNumberFormat="1" applyFont="1" applyFill="1" applyBorder="1" applyAlignment="1">
      <alignment vertical="center" wrapText="1"/>
    </xf>
    <xf numFmtId="0" fontId="53" fillId="7" borderId="85" xfId="0" applyNumberFormat="1" applyFont="1" applyFill="1" applyBorder="1" applyAlignment="1">
      <alignment vertical="center" wrapText="1"/>
    </xf>
    <xf numFmtId="0" fontId="53" fillId="6" borderId="36" xfId="0" applyNumberFormat="1" applyFont="1" applyFill="1" applyBorder="1" applyAlignment="1">
      <alignment vertical="center" wrapText="1"/>
    </xf>
    <xf numFmtId="0" fontId="53" fillId="6" borderId="99" xfId="0" applyNumberFormat="1" applyFont="1" applyFill="1" applyBorder="1" applyAlignment="1">
      <alignment vertical="center" wrapText="1"/>
    </xf>
    <xf numFmtId="0" fontId="53" fillId="0" borderId="99" xfId="0" applyNumberFormat="1" applyFont="1" applyBorder="1" applyAlignment="1">
      <alignment vertical="center" wrapText="1"/>
    </xf>
    <xf numFmtId="0" fontId="53" fillId="0" borderId="18" xfId="0" applyNumberFormat="1" applyFont="1" applyBorder="1" applyAlignment="1">
      <alignment vertical="center" wrapText="1"/>
    </xf>
    <xf numFmtId="0" fontId="53" fillId="6" borderId="114" xfId="0" applyNumberFormat="1" applyFont="1" applyFill="1" applyBorder="1" applyAlignment="1">
      <alignment vertical="center" wrapText="1"/>
    </xf>
    <xf numFmtId="0" fontId="53" fillId="6" borderId="115" xfId="0" applyNumberFormat="1" applyFont="1" applyFill="1" applyBorder="1" applyAlignment="1">
      <alignment vertical="center" wrapText="1"/>
    </xf>
    <xf numFmtId="0" fontId="53" fillId="6" borderId="43" xfId="0" applyNumberFormat="1" applyFont="1" applyFill="1" applyBorder="1" applyAlignment="1">
      <alignment vertical="center" wrapText="1"/>
    </xf>
    <xf numFmtId="0" fontId="53" fillId="6" borderId="116" xfId="0" applyNumberFormat="1" applyFont="1" applyFill="1" applyBorder="1" applyAlignment="1">
      <alignment vertical="center" wrapText="1"/>
    </xf>
    <xf numFmtId="0" fontId="53" fillId="0" borderId="111" xfId="0" applyNumberFormat="1" applyFont="1" applyBorder="1" applyAlignment="1">
      <alignment vertical="center" wrapText="1"/>
    </xf>
    <xf numFmtId="0" fontId="53" fillId="0" borderId="112" xfId="0" applyNumberFormat="1" applyFont="1" applyBorder="1" applyAlignment="1">
      <alignment vertical="center" wrapText="1"/>
    </xf>
    <xf numFmtId="0" fontId="53" fillId="0" borderId="38" xfId="0" applyNumberFormat="1" applyFont="1" applyBorder="1" applyAlignment="1">
      <alignment vertical="center" wrapText="1"/>
    </xf>
    <xf numFmtId="0" fontId="53" fillId="0" borderId="113" xfId="0" applyNumberFormat="1" applyFont="1" applyBorder="1" applyAlignment="1">
      <alignment vertical="center" wrapText="1"/>
    </xf>
    <xf numFmtId="0" fontId="53" fillId="0" borderId="44" xfId="0" applyNumberFormat="1" applyFont="1" applyBorder="1" applyAlignment="1">
      <alignment vertical="center" wrapText="1"/>
    </xf>
    <xf numFmtId="0" fontId="53" fillId="0" borderId="45" xfId="0" applyNumberFormat="1" applyFont="1" applyBorder="1" applyAlignment="1">
      <alignment vertical="center" wrapText="1"/>
    </xf>
    <xf numFmtId="0" fontId="53" fillId="7" borderId="101" xfId="0" applyNumberFormat="1" applyFont="1" applyFill="1" applyBorder="1" applyAlignment="1">
      <alignment vertical="center" wrapText="1"/>
    </xf>
    <xf numFmtId="0" fontId="53" fillId="7" borderId="35" xfId="0" applyNumberFormat="1" applyFont="1" applyFill="1" applyBorder="1" applyAlignment="1">
      <alignment vertical="center" wrapText="1"/>
    </xf>
    <xf numFmtId="0" fontId="53" fillId="6" borderId="96" xfId="0" applyNumberFormat="1" applyFont="1" applyFill="1" applyBorder="1" applyAlignment="1">
      <alignment vertical="center" wrapText="1"/>
    </xf>
    <xf numFmtId="0" fontId="53" fillId="0" borderId="11" xfId="0" applyNumberFormat="1" applyFont="1" applyBorder="1" applyAlignment="1">
      <alignment vertical="center" wrapText="1"/>
    </xf>
    <xf numFmtId="0" fontId="53" fillId="0" borderId="24" xfId="0" applyNumberFormat="1" applyFont="1" applyBorder="1" applyAlignment="1">
      <alignment vertical="center" wrapText="1"/>
    </xf>
    <xf numFmtId="0" fontId="53" fillId="0" borderId="0" xfId="0" applyNumberFormat="1" applyFont="1" applyBorder="1" applyAlignment="1">
      <alignment vertical="center" wrapText="1"/>
    </xf>
    <xf numFmtId="0" fontId="53" fillId="0" borderId="13" xfId="0" applyNumberFormat="1" applyFont="1" applyBorder="1" applyAlignment="1">
      <alignment vertical="center" wrapText="1"/>
    </xf>
    <xf numFmtId="0" fontId="55" fillId="0" borderId="93" xfId="0" applyNumberFormat="1" applyFont="1" applyFill="1" applyBorder="1" applyAlignment="1">
      <alignment vertical="center" wrapText="1"/>
    </xf>
    <xf numFmtId="0" fontId="55" fillId="0" borderId="95" xfId="0" applyNumberFormat="1" applyFont="1" applyFill="1" applyBorder="1" applyAlignment="1">
      <alignment vertical="center" wrapText="1"/>
    </xf>
    <xf numFmtId="0" fontId="53" fillId="9" borderId="26" xfId="0" applyNumberFormat="1" applyFont="1" applyFill="1" applyBorder="1" applyAlignment="1">
      <alignment vertical="center" wrapText="1"/>
    </xf>
    <xf numFmtId="0" fontId="53" fillId="9" borderId="102" xfId="0" applyNumberFormat="1" applyFont="1" applyFill="1" applyBorder="1" applyAlignment="1">
      <alignment vertical="center" wrapText="1"/>
    </xf>
    <xf numFmtId="0" fontId="53" fillId="9" borderId="18" xfId="0" applyNumberFormat="1" applyFont="1" applyFill="1" applyBorder="1" applyAlignment="1">
      <alignment vertical="center" wrapText="1"/>
    </xf>
    <xf numFmtId="0" fontId="55" fillId="0" borderId="21" xfId="0" applyNumberFormat="1" applyFont="1" applyBorder="1" applyAlignment="1">
      <alignment vertical="center" wrapText="1"/>
    </xf>
    <xf numFmtId="0" fontId="53" fillId="6" borderId="22" xfId="0" applyNumberFormat="1" applyFont="1" applyFill="1" applyBorder="1" applyAlignment="1">
      <alignment vertical="center" wrapText="1"/>
    </xf>
    <xf numFmtId="0" fontId="53" fillId="7" borderId="121" xfId="0" applyNumberFormat="1" applyFont="1" applyFill="1" applyBorder="1" applyAlignment="1">
      <alignment vertical="center" wrapText="1"/>
    </xf>
    <xf numFmtId="0" fontId="53" fillId="7" borderId="103" xfId="0" applyNumberFormat="1" applyFont="1" applyFill="1" applyBorder="1" applyAlignment="1">
      <alignment vertical="center" wrapText="1"/>
    </xf>
    <xf numFmtId="0" fontId="53" fillId="7" borderId="23" xfId="0" applyNumberFormat="1" applyFont="1" applyFill="1" applyBorder="1" applyAlignment="1">
      <alignment vertical="center" wrapText="1"/>
    </xf>
    <xf numFmtId="0" fontId="53" fillId="7" borderId="99" xfId="0" applyNumberFormat="1" applyFont="1" applyFill="1" applyBorder="1" applyAlignment="1">
      <alignment vertical="center" wrapText="1"/>
    </xf>
    <xf numFmtId="0" fontId="53" fillId="0" borderId="33" xfId="0" applyNumberFormat="1" applyFont="1" applyBorder="1" applyAlignment="1">
      <alignment vertical="center" wrapText="1"/>
    </xf>
    <xf numFmtId="0" fontId="53" fillId="0" borderId="16" xfId="0" applyNumberFormat="1" applyFont="1" applyBorder="1" applyAlignment="1">
      <alignment vertical="center" wrapText="1"/>
    </xf>
    <xf numFmtId="0" fontId="53" fillId="7" borderId="111" xfId="0" applyNumberFormat="1" applyFont="1" applyFill="1" applyBorder="1" applyAlignment="1">
      <alignment vertical="center" wrapText="1"/>
    </xf>
    <xf numFmtId="0" fontId="53" fillId="7" borderId="115" xfId="0" applyNumberFormat="1" applyFont="1" applyFill="1" applyBorder="1" applyAlignment="1">
      <alignment vertical="center" wrapText="1"/>
    </xf>
    <xf numFmtId="0" fontId="55" fillId="6" borderId="5" xfId="0" applyNumberFormat="1" applyFont="1" applyFill="1" applyBorder="1" applyAlignment="1">
      <alignment vertical="center" wrapText="1"/>
    </xf>
    <xf numFmtId="0" fontId="53" fillId="0" borderId="30" xfId="0" applyNumberFormat="1" applyFont="1" applyBorder="1" applyAlignment="1">
      <alignment vertical="center" wrapText="1"/>
    </xf>
    <xf numFmtId="0" fontId="53" fillId="0" borderId="120" xfId="0" applyNumberFormat="1" applyFont="1" applyBorder="1" applyAlignment="1">
      <alignment vertical="center" wrapText="1"/>
    </xf>
    <xf numFmtId="0" fontId="53" fillId="7" borderId="30" xfId="0" applyNumberFormat="1" applyFont="1" applyFill="1" applyBorder="1" applyAlignment="1">
      <alignment vertical="center" wrapText="1"/>
    </xf>
    <xf numFmtId="0" fontId="53" fillId="7" borderId="120" xfId="0" applyNumberFormat="1" applyFont="1" applyFill="1" applyBorder="1" applyAlignment="1">
      <alignment vertical="center" wrapText="1"/>
    </xf>
    <xf numFmtId="0" fontId="55" fillId="0" borderId="102" xfId="0" applyNumberFormat="1" applyFont="1" applyBorder="1" applyAlignment="1">
      <alignment vertical="center" wrapText="1"/>
    </xf>
    <xf numFmtId="0" fontId="55" fillId="0" borderId="22" xfId="0" applyNumberFormat="1" applyFont="1" applyBorder="1" applyAlignment="1">
      <alignment vertical="center" wrapText="1"/>
    </xf>
    <xf numFmtId="0" fontId="55" fillId="0" borderId="99" xfId="0" applyNumberFormat="1" applyFont="1" applyBorder="1" applyAlignment="1">
      <alignment vertical="center" wrapText="1"/>
    </xf>
    <xf numFmtId="0" fontId="53" fillId="6" borderId="93" xfId="0" applyNumberFormat="1" applyFont="1" applyFill="1" applyBorder="1" applyAlignment="1">
      <alignment vertical="center" wrapText="1"/>
    </xf>
    <xf numFmtId="0" fontId="53" fillId="6" borderId="95" xfId="0" applyNumberFormat="1" applyFont="1" applyFill="1" applyBorder="1" applyAlignment="1">
      <alignment vertical="center" wrapText="1"/>
    </xf>
    <xf numFmtId="0" fontId="53" fillId="6" borderId="37" xfId="0" applyNumberFormat="1" applyFont="1" applyFill="1" applyBorder="1" applyAlignment="1">
      <alignment vertical="center" wrapText="1"/>
    </xf>
    <xf numFmtId="0" fontId="53" fillId="6" borderId="101" xfId="0" applyNumberFormat="1" applyFont="1" applyFill="1" applyBorder="1" applyAlignment="1">
      <alignment vertical="center" wrapText="1"/>
    </xf>
    <xf numFmtId="0" fontId="53" fillId="6" borderId="122" xfId="0" applyNumberFormat="1" applyFont="1" applyFill="1" applyBorder="1" applyAlignment="1">
      <alignment vertical="center" wrapText="1"/>
    </xf>
    <xf numFmtId="0" fontId="53" fillId="6" borderId="119" xfId="0" applyNumberFormat="1" applyFont="1" applyFill="1" applyBorder="1" applyAlignment="1">
      <alignment vertical="center" wrapText="1"/>
    </xf>
    <xf numFmtId="0" fontId="53" fillId="0" borderId="33" xfId="0" applyNumberFormat="1" applyFont="1" applyFill="1" applyBorder="1" applyAlignment="1">
      <alignment vertical="center" wrapText="1"/>
    </xf>
    <xf numFmtId="0" fontId="53" fillId="9" borderId="117" xfId="0" applyNumberFormat="1" applyFont="1" applyFill="1" applyBorder="1" applyAlignment="1">
      <alignment vertical="center" wrapText="1"/>
    </xf>
    <xf numFmtId="0" fontId="53" fillId="9" borderId="118" xfId="0" applyNumberFormat="1" applyFont="1" applyFill="1" applyBorder="1" applyAlignment="1">
      <alignment vertical="center" wrapText="1"/>
    </xf>
    <xf numFmtId="0" fontId="53" fillId="9" borderId="119" xfId="0" applyNumberFormat="1" applyFont="1" applyFill="1" applyBorder="1" applyAlignment="1">
      <alignment vertical="center" wrapText="1"/>
    </xf>
    <xf numFmtId="0" fontId="53" fillId="6" borderId="112" xfId="0" applyNumberFormat="1" applyFont="1" applyFill="1" applyBorder="1" applyAlignment="1">
      <alignment vertical="center" wrapText="1"/>
    </xf>
    <xf numFmtId="0" fontId="53" fillId="0" borderId="115" xfId="0" applyNumberFormat="1" applyFont="1" applyFill="1" applyBorder="1" applyAlignment="1">
      <alignment vertical="center" wrapText="1"/>
    </xf>
    <xf numFmtId="12" fontId="13" fillId="0" borderId="39" xfId="0" applyNumberFormat="1" applyFont="1" applyBorder="1" applyAlignment="1">
      <alignment horizontal="center" vertical="top" wrapText="1"/>
    </xf>
    <xf numFmtId="12" fontId="13" fillId="0" borderId="40" xfId="0" applyNumberFormat="1" applyFont="1" applyBorder="1" applyAlignment="1">
      <alignment horizontal="center" vertical="top" wrapText="1"/>
    </xf>
    <xf numFmtId="12" fontId="13" fillId="0" borderId="41" xfId="0" applyNumberFormat="1" applyFont="1" applyBorder="1" applyAlignment="1">
      <alignment horizontal="center" vertical="top" wrapText="1"/>
    </xf>
    <xf numFmtId="0" fontId="13" fillId="0" borderId="1" xfId="0" applyNumberFormat="1" applyFont="1" applyBorder="1" applyAlignment="1">
      <alignment horizontal="center" vertical="top" wrapText="1"/>
    </xf>
    <xf numFmtId="0" fontId="13" fillId="0" borderId="42" xfId="0" applyNumberFormat="1" applyFont="1" applyBorder="1" applyAlignment="1">
      <alignment horizontal="center" vertical="top" wrapText="1"/>
    </xf>
    <xf numFmtId="0" fontId="24" fillId="0" borderId="1" xfId="0" applyNumberFormat="1" applyFont="1" applyBorder="1" applyAlignment="1">
      <alignment horizontal="center" vertical="top" wrapText="1"/>
    </xf>
    <xf numFmtId="171" fontId="26" fillId="0" borderId="1" xfId="0" applyNumberFormat="1" applyFont="1" applyBorder="1" applyAlignment="1">
      <alignment horizontal="center" vertical="top" wrapText="1"/>
    </xf>
    <xf numFmtId="0" fontId="26" fillId="0" borderId="1" xfId="0" applyNumberFormat="1" applyFont="1" applyBorder="1" applyAlignment="1">
      <alignment horizontal="center" vertical="top" wrapText="1"/>
    </xf>
    <xf numFmtId="171" fontId="26" fillId="0" borderId="42" xfId="0" applyNumberFormat="1" applyFont="1" applyBorder="1" applyAlignment="1">
      <alignment horizontal="center" vertical="top" wrapText="1"/>
    </xf>
    <xf numFmtId="171" fontId="12" fillId="0" borderId="10" xfId="0" applyNumberFormat="1" applyFont="1" applyBorder="1" applyAlignment="1">
      <alignment horizontal="center"/>
    </xf>
    <xf numFmtId="171" fontId="12" fillId="0" borderId="11" xfId="0" applyNumberFormat="1" applyFont="1" applyBorder="1" applyAlignment="1">
      <alignment horizontal="center"/>
    </xf>
    <xf numFmtId="171" fontId="12" fillId="0" borderId="24" xfId="0" applyNumberFormat="1" applyFont="1" applyBorder="1" applyAlignment="1">
      <alignment horizontal="center"/>
    </xf>
    <xf numFmtId="171" fontId="12" fillId="0" borderId="12" xfId="0" applyNumberFormat="1" applyFont="1" applyBorder="1" applyAlignment="1">
      <alignment horizontal="center"/>
    </xf>
    <xf numFmtId="171" fontId="12" fillId="0" borderId="0" xfId="0" applyNumberFormat="1" applyFont="1" applyBorder="1" applyAlignment="1">
      <alignment horizontal="center"/>
    </xf>
    <xf numFmtId="171" fontId="12" fillId="0" borderId="13" xfId="0" applyNumberFormat="1" applyFont="1" applyBorder="1" applyAlignment="1">
      <alignment horizontal="center"/>
    </xf>
    <xf numFmtId="171" fontId="12" fillId="0" borderId="43" xfId="0" applyNumberFormat="1" applyFont="1" applyBorder="1" applyAlignment="1">
      <alignment horizontal="center"/>
    </xf>
    <xf numFmtId="171" fontId="12" fillId="0" borderId="44" xfId="0" applyNumberFormat="1" applyFont="1" applyBorder="1" applyAlignment="1">
      <alignment horizontal="center"/>
    </xf>
    <xf numFmtId="171" fontId="12" fillId="0" borderId="45" xfId="0" applyNumberFormat="1" applyFont="1" applyBorder="1" applyAlignment="1">
      <alignment horizontal="center"/>
    </xf>
    <xf numFmtId="171" fontId="0" fillId="0" borderId="0" xfId="0" applyNumberFormat="1" applyFont="1" applyBorder="1" applyAlignment="1">
      <alignment horizontal="left"/>
    </xf>
    <xf numFmtId="171" fontId="12" fillId="0" borderId="12" xfId="0" applyNumberFormat="1" applyFont="1" applyBorder="1" applyAlignment="1"/>
    <xf numFmtId="171" fontId="12" fillId="0" borderId="46" xfId="0" applyNumberFormat="1" applyFont="1" applyBorder="1" applyAlignment="1"/>
    <xf numFmtId="171" fontId="12" fillId="0" borderId="47" xfId="0" applyNumberFormat="1" applyFont="1" applyBorder="1" applyAlignment="1"/>
    <xf numFmtId="171" fontId="0" fillId="0" borderId="0" xfId="0" applyNumberFormat="1" applyFont="1" applyBorder="1" applyAlignment="1"/>
    <xf numFmtId="0" fontId="37" fillId="0" borderId="3" xfId="0" applyNumberFormat="1" applyFont="1" applyBorder="1" applyAlignment="1">
      <alignment horizontal="center" vertical="top" wrapText="1"/>
    </xf>
    <xf numFmtId="171" fontId="12" fillId="0" borderId="0" xfId="0" applyNumberFormat="1" applyFont="1" applyBorder="1" applyAlignment="1"/>
    <xf numFmtId="171" fontId="12" fillId="0" borderId="48" xfId="0" applyNumberFormat="1" applyFont="1" applyBorder="1" applyAlignment="1"/>
    <xf numFmtId="171" fontId="0" fillId="0" borderId="49" xfId="0" applyNumberFormat="1" applyFont="1" applyBorder="1" applyAlignment="1"/>
    <xf numFmtId="171" fontId="0" fillId="0" borderId="50" xfId="0" applyNumberFormat="1" applyFont="1" applyBorder="1" applyAlignment="1"/>
    <xf numFmtId="171" fontId="0" fillId="0" borderId="0" xfId="0" applyNumberFormat="1" applyFont="1" applyBorder="1" applyAlignment="1">
      <alignment horizontal="left" vertical="top" wrapText="1"/>
    </xf>
    <xf numFmtId="0" fontId="37" fillId="0" borderId="51" xfId="0" applyNumberFormat="1" applyFont="1" applyBorder="1" applyAlignment="1">
      <alignment horizontal="center" vertical="top" wrapText="1"/>
    </xf>
    <xf numFmtId="0" fontId="37" fillId="0" borderId="52" xfId="0" applyNumberFormat="1" applyFont="1" applyBorder="1" applyAlignment="1">
      <alignment horizontal="center" vertical="top" wrapText="1"/>
    </xf>
    <xf numFmtId="171" fontId="0" fillId="0" borderId="12" xfId="0" applyNumberFormat="1" applyFont="1" applyBorder="1" applyAlignment="1"/>
    <xf numFmtId="171" fontId="0" fillId="0" borderId="46" xfId="0" applyNumberFormat="1" applyFont="1" applyBorder="1" applyAlignment="1"/>
    <xf numFmtId="171" fontId="0" fillId="0" borderId="48" xfId="0" applyNumberFormat="1" applyFont="1" applyBorder="1" applyAlignment="1"/>
    <xf numFmtId="171" fontId="0" fillId="0" borderId="53" xfId="0" applyNumberFormat="1" applyFont="1" applyBorder="1" applyAlignment="1">
      <alignment vertical="top"/>
    </xf>
    <xf numFmtId="171" fontId="0" fillId="0" borderId="54" xfId="0" applyNumberFormat="1" applyFont="1" applyBorder="1" applyAlignment="1">
      <alignment vertical="top"/>
    </xf>
    <xf numFmtId="171" fontId="37" fillId="0" borderId="59" xfId="0" applyNumberFormat="1" applyFont="1" applyFill="1" applyBorder="1" applyAlignment="1">
      <alignment horizontal="center" vertical="top" wrapText="1"/>
    </xf>
    <xf numFmtId="171" fontId="37" fillId="0" borderId="3" xfId="0" applyNumberFormat="1" applyFont="1" applyFill="1" applyBorder="1" applyAlignment="1">
      <alignment horizontal="center" vertical="top" wrapText="1"/>
    </xf>
    <xf numFmtId="171" fontId="0" fillId="0" borderId="55" xfId="0" applyNumberFormat="1" applyFont="1" applyBorder="1" applyAlignment="1"/>
    <xf numFmtId="171" fontId="0" fillId="0" borderId="56" xfId="0" applyNumberFormat="1" applyFont="1" applyBorder="1" applyAlignment="1"/>
    <xf numFmtId="171" fontId="0" fillId="0" borderId="57" xfId="0" applyNumberFormat="1" applyFont="1" applyBorder="1" applyAlignment="1"/>
    <xf numFmtId="171" fontId="37" fillId="0" borderId="48" xfId="0" applyNumberFormat="1" applyFont="1" applyBorder="1" applyAlignment="1">
      <alignment horizontal="center" vertical="center" wrapText="1"/>
    </xf>
    <xf numFmtId="171" fontId="37" fillId="0" borderId="50" xfId="0" applyNumberFormat="1" applyFont="1" applyBorder="1" applyAlignment="1">
      <alignment horizontal="center" vertical="center" wrapText="1"/>
    </xf>
    <xf numFmtId="171" fontId="37" fillId="0" borderId="0" xfId="0" applyNumberFormat="1" applyFont="1" applyBorder="1" applyAlignment="1">
      <alignment horizontal="center" vertical="center" wrapText="1"/>
    </xf>
    <xf numFmtId="171" fontId="37" fillId="0" borderId="13" xfId="0" applyNumberFormat="1" applyFont="1" applyBorder="1" applyAlignment="1">
      <alignment horizontal="center" vertical="center" wrapText="1"/>
    </xf>
    <xf numFmtId="171" fontId="37" fillId="0" borderId="3" xfId="0" applyNumberFormat="1" applyFont="1" applyBorder="1" applyAlignment="1">
      <alignment horizontal="center" vertical="center" wrapText="1"/>
    </xf>
    <xf numFmtId="171" fontId="37" fillId="0" borderId="52" xfId="0" applyNumberFormat="1" applyFont="1" applyBorder="1" applyAlignment="1">
      <alignment horizontal="center" vertical="center" wrapText="1"/>
    </xf>
    <xf numFmtId="171" fontId="0" fillId="0" borderId="12" xfId="0" applyNumberFormat="1" applyFont="1" applyBorder="1" applyAlignment="1">
      <alignment vertical="top"/>
    </xf>
    <xf numFmtId="171" fontId="0" fillId="0" borderId="46" xfId="0" applyNumberFormat="1" applyFont="1" applyBorder="1" applyAlignment="1">
      <alignment vertical="top"/>
    </xf>
    <xf numFmtId="171" fontId="37" fillId="0" borderId="48" xfId="0" applyNumberFormat="1" applyFont="1" applyBorder="1" applyAlignment="1">
      <alignment horizontal="center" vertical="top" wrapText="1"/>
    </xf>
    <xf numFmtId="171" fontId="37" fillId="0" borderId="3" xfId="0" applyNumberFormat="1" applyFont="1" applyBorder="1" applyAlignment="1">
      <alignment horizontal="center" vertical="top" wrapText="1"/>
    </xf>
    <xf numFmtId="171" fontId="0" fillId="0" borderId="58" xfId="0" applyNumberFormat="1" applyFont="1" applyBorder="1" applyAlignment="1"/>
    <xf numFmtId="171" fontId="0" fillId="0" borderId="13" xfId="0" applyNumberFormat="1" applyFont="1" applyBorder="1" applyAlignment="1"/>
    <xf numFmtId="171" fontId="39" fillId="0" borderId="1" xfId="0" applyNumberFormat="1" applyFont="1" applyBorder="1" applyAlignment="1">
      <alignment horizontal="left" vertical="center" wrapText="1"/>
    </xf>
    <xf numFmtId="171" fontId="39" fillId="0" borderId="42" xfId="0" applyNumberFormat="1" applyFont="1" applyBorder="1" applyAlignment="1">
      <alignment horizontal="left" vertical="center" wrapText="1"/>
    </xf>
    <xf numFmtId="171" fontId="12" fillId="0" borderId="60" xfId="0" applyNumberFormat="1" applyFont="1" applyBorder="1" applyAlignment="1"/>
    <xf numFmtId="171" fontId="12" fillId="0" borderId="61" xfId="0" applyNumberFormat="1" applyFont="1" applyBorder="1" applyAlignment="1"/>
    <xf numFmtId="171" fontId="12" fillId="0" borderId="62" xfId="0" applyNumberFormat="1" applyFont="1" applyBorder="1" applyAlignment="1"/>
    <xf numFmtId="171" fontId="38" fillId="0" borderId="2" xfId="0" applyNumberFormat="1" applyFont="1" applyFill="1" applyBorder="1" applyAlignment="1">
      <alignment horizontal="center" vertical="center" wrapText="1"/>
    </xf>
    <xf numFmtId="171" fontId="38" fillId="0" borderId="59" xfId="0" applyNumberFormat="1" applyFont="1" applyFill="1" applyBorder="1" applyAlignment="1">
      <alignment horizontal="center" vertical="center" wrapText="1"/>
    </xf>
    <xf numFmtId="171" fontId="38" fillId="0" borderId="63" xfId="0" applyNumberFormat="1" applyFont="1" applyFill="1" applyBorder="1" applyAlignment="1">
      <alignment horizontal="center" vertical="center" wrapText="1"/>
    </xf>
    <xf numFmtId="171" fontId="20" fillId="0" borderId="0" xfId="0" applyNumberFormat="1" applyFont="1" applyBorder="1" applyAlignment="1">
      <alignment horizontal="center"/>
    </xf>
    <xf numFmtId="171" fontId="37" fillId="0" borderId="63" xfId="0" applyNumberFormat="1" applyFont="1" applyBorder="1" applyAlignment="1">
      <alignment horizontal="center" vertical="center" wrapText="1"/>
    </xf>
    <xf numFmtId="0" fontId="13" fillId="0" borderId="0" xfId="0" applyNumberFormat="1" applyFont="1" applyBorder="1" applyAlignment="1">
      <alignment horizontal="center" vertical="center" wrapText="1"/>
    </xf>
    <xf numFmtId="0" fontId="13" fillId="0" borderId="3" xfId="0" applyNumberFormat="1" applyFont="1" applyBorder="1" applyAlignment="1">
      <alignment horizontal="center" vertical="center" wrapText="1"/>
    </xf>
    <xf numFmtId="171" fontId="39" fillId="0" borderId="64" xfId="0" applyNumberFormat="1" applyFont="1" applyFill="1" applyBorder="1" applyAlignment="1">
      <alignment horizontal="left" vertical="center" wrapText="1"/>
    </xf>
    <xf numFmtId="171" fontId="39" fillId="0" borderId="42" xfId="0" applyNumberFormat="1" applyFont="1" applyFill="1" applyBorder="1" applyAlignment="1">
      <alignment horizontal="left" vertical="center" wrapText="1"/>
    </xf>
    <xf numFmtId="171" fontId="37" fillId="0" borderId="65" xfId="0" applyNumberFormat="1" applyFont="1" applyFill="1" applyBorder="1" applyAlignment="1">
      <alignment horizontal="center" vertical="center" wrapText="1"/>
    </xf>
    <xf numFmtId="171" fontId="38" fillId="0" borderId="66" xfId="0" applyNumberFormat="1" applyFont="1" applyFill="1" applyBorder="1" applyAlignment="1">
      <alignment horizontal="center" vertical="center" wrapText="1"/>
    </xf>
    <xf numFmtId="171" fontId="39" fillId="0" borderId="67" xfId="0" applyNumberFormat="1" applyFont="1" applyFill="1" applyBorder="1" applyAlignment="1">
      <alignment horizontal="left" vertical="center" wrapText="1"/>
    </xf>
    <xf numFmtId="171" fontId="39" fillId="0" borderId="68" xfId="0" applyNumberFormat="1" applyFont="1" applyFill="1" applyBorder="1" applyAlignment="1">
      <alignment horizontal="left" vertical="center" wrapText="1"/>
    </xf>
    <xf numFmtId="171" fontId="37" fillId="0" borderId="63" xfId="0" applyNumberFormat="1" applyFont="1" applyFill="1" applyBorder="1" applyAlignment="1">
      <alignment horizontal="center" vertical="center" wrapText="1"/>
    </xf>
    <xf numFmtId="171" fontId="0" fillId="0" borderId="2" xfId="0" applyNumberFormat="1" applyFont="1" applyFill="1" applyBorder="1" applyAlignment="1">
      <alignment horizontal="center" vertical="center" wrapText="1"/>
    </xf>
    <xf numFmtId="171" fontId="0" fillId="0" borderId="59" xfId="0" applyNumberFormat="1" applyFont="1" applyFill="1" applyBorder="1" applyAlignment="1">
      <alignment horizontal="center" vertical="center" wrapText="1"/>
    </xf>
    <xf numFmtId="171" fontId="0" fillId="0" borderId="63" xfId="0" applyNumberFormat="1" applyFont="1" applyFill="1" applyBorder="1" applyAlignment="1">
      <alignment horizontal="center" vertical="center" wrapText="1"/>
    </xf>
    <xf numFmtId="171" fontId="0" fillId="0" borderId="1" xfId="0" applyNumberFormat="1" applyFont="1" applyFill="1" applyBorder="1" applyAlignment="1">
      <alignment horizontal="center" vertical="center" wrapText="1"/>
    </xf>
    <xf numFmtId="171" fontId="18" fillId="0" borderId="0" xfId="0" applyNumberFormat="1" applyFont="1" applyBorder="1" applyAlignment="1">
      <alignment horizontal="center" vertical="center"/>
    </xf>
    <xf numFmtId="171" fontId="0" fillId="0" borderId="2" xfId="0" applyNumberFormat="1" applyFont="1" applyBorder="1" applyAlignment="1">
      <alignment horizontal="center" vertical="center" wrapText="1"/>
    </xf>
    <xf numFmtId="171" fontId="0" fillId="0" borderId="59" xfId="0" applyNumberFormat="1" applyFont="1" applyBorder="1" applyAlignment="1">
      <alignment horizontal="center" vertical="center" wrapText="1"/>
    </xf>
    <xf numFmtId="171" fontId="0" fillId="0" borderId="63" xfId="0" applyNumberFormat="1" applyFont="1" applyBorder="1" applyAlignment="1">
      <alignment horizontal="center" vertical="center" wrapText="1"/>
    </xf>
    <xf numFmtId="171" fontId="39" fillId="0" borderId="2" xfId="0" applyNumberFormat="1" applyFont="1" applyBorder="1" applyAlignment="1">
      <alignment horizontal="left" vertical="center" wrapText="1"/>
    </xf>
    <xf numFmtId="171" fontId="39" fillId="0" borderId="59" xfId="0" applyNumberFormat="1" applyFont="1" applyBorder="1" applyAlignment="1">
      <alignment horizontal="left" vertical="center" wrapText="1"/>
    </xf>
    <xf numFmtId="171" fontId="39" fillId="0" borderId="69" xfId="0" applyNumberFormat="1" applyFont="1" applyBorder="1" applyAlignment="1">
      <alignment horizontal="left" vertical="center" wrapText="1"/>
    </xf>
    <xf numFmtId="171" fontId="39" fillId="0" borderId="64" xfId="0" applyNumberFormat="1" applyFont="1" applyBorder="1" applyAlignment="1">
      <alignment horizontal="left" vertical="center" wrapText="1"/>
    </xf>
    <xf numFmtId="171" fontId="12" fillId="0" borderId="70" xfId="0" applyNumberFormat="1" applyFont="1" applyBorder="1" applyAlignment="1">
      <alignment horizontal="left" vertical="center" wrapText="1"/>
    </xf>
    <xf numFmtId="171" fontId="12" fillId="0" borderId="71" xfId="0" applyNumberFormat="1" applyFont="1" applyBorder="1" applyAlignment="1">
      <alignment horizontal="left" vertical="center" wrapText="1"/>
    </xf>
    <xf numFmtId="171" fontId="12" fillId="0" borderId="72" xfId="0" applyNumberFormat="1" applyFont="1" applyBorder="1" applyAlignment="1">
      <alignment horizontal="left" vertical="center" wrapText="1"/>
    </xf>
    <xf numFmtId="171" fontId="12" fillId="0" borderId="73" xfId="0" applyNumberFormat="1" applyFont="1" applyBorder="1" applyAlignment="1">
      <alignment horizontal="center" vertical="center"/>
    </xf>
    <xf numFmtId="171" fontId="12" fillId="0" borderId="74" xfId="0" applyNumberFormat="1" applyFont="1" applyBorder="1" applyAlignment="1">
      <alignment horizontal="center" vertical="center"/>
    </xf>
    <xf numFmtId="171" fontId="12" fillId="0" borderId="1" xfId="0" applyNumberFormat="1" applyFont="1" applyBorder="1" applyAlignment="1">
      <alignment horizontal="center" vertical="center"/>
    </xf>
    <xf numFmtId="171" fontId="12" fillId="0" borderId="1" xfId="0" applyNumberFormat="1" applyFont="1" applyBorder="1" applyAlignment="1">
      <alignment horizontal="center" vertical="center" wrapText="1"/>
    </xf>
    <xf numFmtId="171" fontId="12" fillId="0" borderId="64" xfId="0" applyNumberFormat="1" applyFont="1" applyBorder="1" applyAlignment="1">
      <alignment horizontal="center" vertical="center"/>
    </xf>
    <xf numFmtId="171" fontId="12" fillId="0" borderId="42" xfId="0" applyNumberFormat="1" applyFont="1" applyBorder="1" applyAlignment="1">
      <alignment horizontal="center" vertical="center"/>
    </xf>
    <xf numFmtId="171" fontId="0" fillId="0" borderId="70" xfId="0" applyNumberFormat="1" applyFont="1" applyBorder="1" applyAlignment="1"/>
    <xf numFmtId="171" fontId="0" fillId="0" borderId="71" xfId="0" applyNumberFormat="1" applyFont="1" applyBorder="1" applyAlignment="1"/>
    <xf numFmtId="171" fontId="0" fillId="0" borderId="72" xfId="0" applyNumberFormat="1" applyFont="1" applyBorder="1" applyAlignment="1"/>
    <xf numFmtId="171" fontId="26" fillId="0" borderId="14" xfId="0" applyNumberFormat="1" applyFont="1" applyBorder="1" applyAlignment="1">
      <alignment horizontal="center" vertical="top" wrapText="1"/>
    </xf>
    <xf numFmtId="171" fontId="26" fillId="0" borderId="75" xfId="0" applyNumberFormat="1" applyFont="1" applyBorder="1" applyAlignment="1">
      <alignment horizontal="center" vertical="top" wrapText="1"/>
    </xf>
    <xf numFmtId="171" fontId="12" fillId="0" borderId="1" xfId="0" applyNumberFormat="1" applyFont="1" applyFill="1" applyBorder="1" applyAlignment="1">
      <alignment horizontal="center" vertical="center" wrapText="1"/>
    </xf>
    <xf numFmtId="171" fontId="26" fillId="0" borderId="64" xfId="0" applyNumberFormat="1" applyFont="1" applyBorder="1" applyAlignment="1">
      <alignment horizontal="center" vertical="top" wrapText="1"/>
    </xf>
    <xf numFmtId="171" fontId="21" fillId="4" borderId="76" xfId="0" applyNumberFormat="1" applyFont="1" applyFill="1" applyBorder="1" applyAlignment="1">
      <alignment horizontal="center" vertical="center"/>
    </xf>
    <xf numFmtId="171" fontId="21" fillId="4" borderId="77" xfId="0" applyNumberFormat="1" applyFont="1" applyFill="1" applyBorder="1" applyAlignment="1">
      <alignment horizontal="center" vertical="center"/>
    </xf>
    <xf numFmtId="171" fontId="21" fillId="4" borderId="78" xfId="0" applyNumberFormat="1" applyFont="1" applyFill="1" applyBorder="1" applyAlignment="1">
      <alignment horizontal="center" vertical="center"/>
    </xf>
    <xf numFmtId="171" fontId="0" fillId="0" borderId="79" xfId="0" applyNumberFormat="1" applyFont="1" applyBorder="1" applyAlignment="1"/>
    <xf numFmtId="171" fontId="0" fillId="0" borderId="80" xfId="0" applyNumberFormat="1" applyFont="1" applyBorder="1" applyAlignment="1"/>
    <xf numFmtId="171" fontId="0" fillId="0" borderId="81" xfId="0" applyNumberFormat="1" applyFont="1" applyBorder="1" applyAlignment="1"/>
    <xf numFmtId="171" fontId="12" fillId="0" borderId="14" xfId="0" applyNumberFormat="1" applyFont="1" applyBorder="1" applyAlignment="1">
      <alignment horizontal="center" vertical="center"/>
    </xf>
    <xf numFmtId="171" fontId="12" fillId="0" borderId="75" xfId="0" applyNumberFormat="1" applyFont="1" applyBorder="1" applyAlignment="1">
      <alignment horizontal="center" vertical="center"/>
    </xf>
    <xf numFmtId="171" fontId="25" fillId="0" borderId="1" xfId="0" applyNumberFormat="1" applyFont="1" applyBorder="1" applyAlignment="1">
      <alignment horizontal="center" vertical="center" wrapText="1"/>
    </xf>
    <xf numFmtId="171" fontId="12" fillId="0" borderId="12" xfId="0" applyNumberFormat="1" applyFont="1" applyBorder="1" applyAlignment="1">
      <alignment vertical="center"/>
    </xf>
    <xf numFmtId="171" fontId="12" fillId="0" borderId="0" xfId="0" applyNumberFormat="1" applyFont="1" applyBorder="1" applyAlignment="1">
      <alignment vertical="center"/>
    </xf>
    <xf numFmtId="171" fontId="12" fillId="0" borderId="13" xfId="0" applyNumberFormat="1" applyFont="1" applyBorder="1" applyAlignment="1">
      <alignment vertical="center"/>
    </xf>
    <xf numFmtId="0" fontId="14" fillId="0" borderId="3" xfId="0" applyNumberFormat="1" applyFont="1" applyBorder="1" applyAlignment="1">
      <alignment horizontal="center" vertical="top" wrapText="1"/>
    </xf>
    <xf numFmtId="171" fontId="12" fillId="0" borderId="12" xfId="0" applyNumberFormat="1" applyFont="1" applyBorder="1" applyAlignment="1">
      <alignment horizontal="right"/>
    </xf>
    <xf numFmtId="171" fontId="12" fillId="0" borderId="0" xfId="0" applyNumberFormat="1" applyFont="1" applyBorder="1" applyAlignment="1">
      <alignment horizontal="right"/>
    </xf>
    <xf numFmtId="171" fontId="13" fillId="0" borderId="3" xfId="0" applyNumberFormat="1" applyFont="1" applyBorder="1" applyAlignment="1">
      <alignment horizontal="center" vertical="top" wrapText="1"/>
    </xf>
    <xf numFmtId="0" fontId="13" fillId="0" borderId="3" xfId="0" applyNumberFormat="1" applyFont="1" applyBorder="1" applyAlignment="1">
      <alignment horizontal="center" vertical="top" wrapText="1"/>
    </xf>
    <xf numFmtId="171" fontId="36" fillId="0" borderId="48" xfId="0" applyNumberFormat="1" applyFont="1" applyBorder="1" applyAlignment="1">
      <alignment horizontal="center"/>
    </xf>
    <xf numFmtId="171" fontId="16" fillId="0" borderId="48" xfId="0" applyNumberFormat="1" applyFont="1" applyBorder="1" applyAlignment="1"/>
    <xf numFmtId="171" fontId="36" fillId="0" borderId="50" xfId="0" applyNumberFormat="1" applyFont="1" applyBorder="1" applyAlignment="1">
      <alignment horizontal="center"/>
    </xf>
    <xf numFmtId="171" fontId="21" fillId="0" borderId="0" xfId="0" applyNumberFormat="1" applyFont="1" applyBorder="1" applyAlignment="1"/>
    <xf numFmtId="171" fontId="21" fillId="0" borderId="13" xfId="0" applyNumberFormat="1" applyFont="1" applyBorder="1" applyAlignment="1"/>
    <xf numFmtId="171" fontId="14" fillId="0" borderId="3" xfId="0" applyNumberFormat="1" applyFont="1" applyBorder="1" applyAlignment="1">
      <alignment horizontal="center" vertical="top" wrapText="1"/>
    </xf>
    <xf numFmtId="171" fontId="14" fillId="0" borderId="52" xfId="0" applyNumberFormat="1" applyFont="1" applyBorder="1" applyAlignment="1">
      <alignment horizontal="center" vertical="top" wrapText="1"/>
    </xf>
    <xf numFmtId="15" fontId="13" fillId="0" borderId="3" xfId="0" applyNumberFormat="1" applyFont="1" applyFill="1" applyBorder="1" applyAlignment="1">
      <alignment horizontal="center" vertical="top" wrapText="1"/>
    </xf>
    <xf numFmtId="0" fontId="13" fillId="0" borderId="0" xfId="0" applyNumberFormat="1" applyFont="1" applyBorder="1" applyAlignment="1">
      <alignment horizontal="center" vertical="top" wrapText="1"/>
    </xf>
    <xf numFmtId="171" fontId="30" fillId="0" borderId="0" xfId="0" applyNumberFormat="1" applyFont="1" applyBorder="1" applyAlignment="1"/>
    <xf numFmtId="171" fontId="26" fillId="0" borderId="3" xfId="0" applyNumberFormat="1" applyFont="1" applyBorder="1" applyAlignment="1">
      <alignment horizontal="center" vertical="top" wrapText="1"/>
    </xf>
    <xf numFmtId="171" fontId="26" fillId="0" borderId="52" xfId="0" applyNumberFormat="1" applyFont="1" applyBorder="1" applyAlignment="1">
      <alignment horizontal="center" vertical="top" wrapText="1"/>
    </xf>
    <xf numFmtId="171" fontId="12" fillId="0" borderId="0" xfId="0" applyNumberFormat="1" applyFont="1" applyBorder="1" applyAlignment="1">
      <alignment horizontal="left" vertical="center"/>
    </xf>
    <xf numFmtId="171" fontId="12" fillId="0" borderId="13" xfId="0" applyNumberFormat="1" applyFont="1" applyBorder="1" applyAlignment="1">
      <alignment horizontal="left" vertical="center"/>
    </xf>
    <xf numFmtId="171" fontId="23" fillId="0" borderId="0" xfId="0" applyNumberFormat="1" applyFont="1" applyBorder="1" applyAlignment="1"/>
    <xf numFmtId="171" fontId="23" fillId="0" borderId="13" xfId="0" applyNumberFormat="1" applyFont="1" applyBorder="1" applyAlignment="1"/>
    <xf numFmtId="171" fontId="16" fillId="0" borderId="60" xfId="0" applyNumberFormat="1" applyFont="1" applyBorder="1" applyAlignment="1">
      <alignment horizontal="left"/>
    </xf>
    <xf numFmtId="171" fontId="25" fillId="0" borderId="82" xfId="0" applyNumberFormat="1" applyFont="1" applyFill="1" applyBorder="1" applyAlignment="1"/>
    <xf numFmtId="171" fontId="25" fillId="0" borderId="82" xfId="0" applyNumberFormat="1" applyFont="1" applyBorder="1" applyAlignment="1"/>
    <xf numFmtId="171" fontId="25" fillId="0" borderId="83" xfId="0" applyNumberFormat="1" applyFont="1" applyBorder="1" applyAlignment="1"/>
    <xf numFmtId="171" fontId="25" fillId="0" borderId="62" xfId="0" applyNumberFormat="1" applyFont="1" applyBorder="1" applyAlignment="1"/>
    <xf numFmtId="171" fontId="0" fillId="0" borderId="84" xfId="0" applyNumberFormat="1" applyFont="1" applyBorder="1" applyAlignment="1"/>
    <xf numFmtId="171" fontId="0" fillId="0" borderId="60" xfId="0" applyNumberFormat="1" applyFont="1" applyBorder="1" applyAlignment="1"/>
    <xf numFmtId="171" fontId="16" fillId="0" borderId="82" xfId="0" applyNumberFormat="1" applyFont="1" applyBorder="1" applyAlignment="1"/>
    <xf numFmtId="171" fontId="16" fillId="0" borderId="83" xfId="0" applyNumberFormat="1" applyFont="1" applyBorder="1" applyAlignment="1"/>
    <xf numFmtId="171" fontId="25" fillId="0" borderId="60" xfId="0" applyNumberFormat="1" applyFont="1" applyBorder="1" applyAlignment="1"/>
    <xf numFmtId="171" fontId="4" fillId="0" borderId="82" xfId="0" applyNumberFormat="1" applyFont="1" applyBorder="1" applyAlignment="1"/>
    <xf numFmtId="171" fontId="4" fillId="0" borderId="83" xfId="0" applyNumberFormat="1" applyFont="1" applyBorder="1" applyAlignment="1"/>
    <xf numFmtId="171" fontId="4" fillId="0" borderId="60" xfId="0" applyNumberFormat="1" applyFont="1" applyBorder="1" applyAlignment="1"/>
    <xf numFmtId="171" fontId="4" fillId="0" borderId="62" xfId="0" applyNumberFormat="1" applyFont="1" applyBorder="1" applyAlignment="1"/>
    <xf numFmtId="171" fontId="9" fillId="0" borderId="12" xfId="33" applyNumberFormat="1" applyFont="1" applyBorder="1" applyAlignment="1">
      <alignment horizontal="center" vertical="center"/>
    </xf>
    <xf numFmtId="171" fontId="17" fillId="0" borderId="0" xfId="0" applyNumberFormat="1" applyFont="1" applyBorder="1" applyAlignment="1">
      <alignment horizontal="center" vertical="center"/>
    </xf>
    <xf numFmtId="171" fontId="20" fillId="0" borderId="60" xfId="0" applyNumberFormat="1" applyFont="1" applyBorder="1" applyAlignment="1">
      <alignment horizontal="center" vertical="center" wrapText="1"/>
    </xf>
    <xf numFmtId="0" fontId="26" fillId="0" borderId="42" xfId="0" applyNumberFormat="1" applyFont="1" applyBorder="1" applyAlignment="1">
      <alignment horizontal="center" vertical="top" wrapText="1"/>
    </xf>
    <xf numFmtId="171" fontId="32" fillId="0" borderId="0" xfId="0" applyNumberFormat="1" applyFont="1" applyBorder="1" applyAlignment="1">
      <alignment vertical="center"/>
    </xf>
    <xf numFmtId="171" fontId="46" fillId="0" borderId="0" xfId="0" applyNumberFormat="1" applyFont="1" applyBorder="1" applyAlignment="1">
      <alignment horizontal="center" vertical="center" wrapText="1"/>
    </xf>
    <xf numFmtId="171" fontId="46" fillId="0" borderId="13" xfId="0" applyNumberFormat="1" applyFont="1" applyBorder="1" applyAlignment="1">
      <alignment horizontal="center" vertical="center" wrapText="1"/>
    </xf>
    <xf numFmtId="171" fontId="32" fillId="0" borderId="60" xfId="0" applyNumberFormat="1" applyFont="1" applyBorder="1" applyAlignment="1"/>
    <xf numFmtId="171" fontId="32" fillId="0" borderId="0" xfId="0" applyNumberFormat="1" applyFont="1" applyBorder="1" applyAlignment="1"/>
    <xf numFmtId="171" fontId="32" fillId="0" borderId="82" xfId="0" applyNumberFormat="1" applyFont="1" applyBorder="1" applyAlignment="1"/>
    <xf numFmtId="171" fontId="32" fillId="0" borderId="66" xfId="0" applyNumberFormat="1" applyFont="1" applyBorder="1" applyAlignment="1"/>
    <xf numFmtId="171" fontId="41" fillId="0" borderId="8" xfId="0" applyNumberFormat="1" applyFont="1" applyBorder="1" applyAlignment="1">
      <alignment wrapText="1"/>
    </xf>
    <xf numFmtId="171" fontId="41" fillId="0" borderId="0" xfId="0" applyNumberFormat="1" applyFont="1" applyBorder="1" applyAlignment="1">
      <alignment wrapText="1"/>
    </xf>
    <xf numFmtId="171" fontId="32" fillId="0" borderId="85" xfId="0" applyNumberFormat="1" applyFont="1" applyBorder="1" applyAlignment="1"/>
    <xf numFmtId="171" fontId="25" fillId="0" borderId="0" xfId="0" applyNumberFormat="1" applyFont="1" applyBorder="1" applyAlignment="1"/>
    <xf numFmtId="171" fontId="25" fillId="0" borderId="13" xfId="0" applyNumberFormat="1" applyFont="1" applyBorder="1" applyAlignment="1"/>
    <xf numFmtId="171" fontId="33" fillId="0" borderId="0" xfId="0" applyNumberFormat="1" applyFont="1" applyBorder="1" applyAlignment="1"/>
    <xf numFmtId="171" fontId="34" fillId="0" borderId="60" xfId="0" applyNumberFormat="1" applyFont="1" applyBorder="1" applyAlignment="1"/>
    <xf numFmtId="171" fontId="34" fillId="0" borderId="82" xfId="0" applyNumberFormat="1" applyFont="1" applyBorder="1" applyAlignment="1"/>
    <xf numFmtId="171" fontId="34" fillId="0" borderId="83" xfId="0" applyNumberFormat="1" applyFont="1" applyBorder="1" applyAlignment="1"/>
    <xf numFmtId="171" fontId="34" fillId="0" borderId="62" xfId="0" applyNumberFormat="1" applyFont="1" applyBorder="1" applyAlignment="1"/>
    <xf numFmtId="171" fontId="16" fillId="0" borderId="0" xfId="0" applyNumberFormat="1" applyFont="1" applyBorder="1" applyAlignment="1"/>
    <xf numFmtId="3" fontId="26" fillId="0" borderId="3" xfId="0" applyNumberFormat="1" applyFont="1" applyBorder="1" applyAlignment="1">
      <alignment horizontal="center" vertical="top" wrapText="1"/>
    </xf>
    <xf numFmtId="0" fontId="26" fillId="0" borderId="3" xfId="0" applyNumberFormat="1" applyFont="1" applyBorder="1" applyAlignment="1">
      <alignment horizontal="center" vertical="top" wrapText="1"/>
    </xf>
    <xf numFmtId="171" fontId="16" fillId="0" borderId="0" xfId="0" applyNumberFormat="1" applyFont="1" applyBorder="1" applyAlignment="1">
      <alignment horizontal="center"/>
    </xf>
    <xf numFmtId="171" fontId="16" fillId="0" borderId="60" xfId="0" applyNumberFormat="1" applyFont="1" applyBorder="1" applyAlignment="1"/>
    <xf numFmtId="171" fontId="4" fillId="0" borderId="8" xfId="0" applyNumberFormat="1" applyFont="1" applyBorder="1" applyAlignment="1"/>
    <xf numFmtId="171" fontId="4" fillId="0" borderId="0" xfId="0" applyNumberFormat="1" applyFont="1" applyBorder="1" applyAlignment="1"/>
    <xf numFmtId="171" fontId="4" fillId="0" borderId="9" xfId="0" applyNumberFormat="1" applyFont="1" applyBorder="1" applyAlignment="1"/>
    <xf numFmtId="171" fontId="27" fillId="0" borderId="60" xfId="0" applyNumberFormat="1" applyFont="1" applyBorder="1" applyAlignment="1">
      <alignment horizontal="left"/>
    </xf>
    <xf numFmtId="0" fontId="25" fillId="0" borderId="60" xfId="0" applyNumberFormat="1" applyFont="1" applyBorder="1" applyAlignment="1"/>
    <xf numFmtId="0" fontId="25" fillId="0" borderId="0" xfId="0" applyNumberFormat="1" applyFont="1" applyBorder="1" applyAlignment="1"/>
    <xf numFmtId="0" fontId="4" fillId="0" borderId="0" xfId="0" applyNumberFormat="1" applyFont="1" applyBorder="1" applyAlignment="1"/>
    <xf numFmtId="0" fontId="4" fillId="0" borderId="83" xfId="0" applyNumberFormat="1" applyFont="1" applyBorder="1" applyAlignment="1"/>
    <xf numFmtId="171" fontId="27" fillId="0" borderId="60" xfId="0" applyNumberFormat="1" applyFont="1" applyBorder="1" applyAlignment="1"/>
    <xf numFmtId="171" fontId="4" fillId="0" borderId="0" xfId="0" applyNumberFormat="1" applyFont="1" applyBorder="1" applyAlignment="1">
      <alignment horizontal="center"/>
    </xf>
    <xf numFmtId="171" fontId="4" fillId="0" borderId="60" xfId="0" applyNumberFormat="1" applyFont="1" applyBorder="1" applyAlignment="1">
      <alignment horizontal="center"/>
    </xf>
    <xf numFmtId="0" fontId="26" fillId="0" borderId="52" xfId="0" applyNumberFormat="1" applyFont="1" applyBorder="1" applyAlignment="1">
      <alignment horizontal="center" vertical="top" wrapText="1"/>
    </xf>
    <xf numFmtId="171" fontId="4" fillId="0" borderId="0" xfId="0" applyNumberFormat="1" applyFont="1" applyBorder="1" applyAlignment="1">
      <alignment horizontal="right"/>
    </xf>
    <xf numFmtId="0" fontId="13" fillId="0" borderId="52" xfId="0" applyNumberFormat="1" applyFont="1" applyBorder="1" applyAlignment="1">
      <alignment horizontal="center" vertical="top" wrapText="1"/>
    </xf>
    <xf numFmtId="171" fontId="16" fillId="0" borderId="0" xfId="0" applyNumberFormat="1" applyFont="1" applyBorder="1" applyAlignment="1">
      <alignment horizontal="left"/>
    </xf>
    <xf numFmtId="0" fontId="26" fillId="0" borderId="86" xfId="0" applyNumberFormat="1" applyFont="1" applyBorder="1" applyAlignment="1">
      <alignment horizontal="center" vertical="top" wrapText="1"/>
    </xf>
    <xf numFmtId="172" fontId="26" fillId="0" borderId="3" xfId="0" applyNumberFormat="1" applyFont="1" applyBorder="1" applyAlignment="1">
      <alignment horizontal="center" vertical="top" wrapText="1"/>
    </xf>
    <xf numFmtId="172" fontId="26" fillId="0" borderId="52" xfId="0" applyNumberFormat="1" applyFont="1" applyBorder="1" applyAlignment="1">
      <alignment horizontal="center" vertical="top" wrapText="1"/>
    </xf>
    <xf numFmtId="171" fontId="29" fillId="0" borderId="60" xfId="0" applyNumberFormat="1" applyFont="1" applyBorder="1" applyAlignment="1"/>
    <xf numFmtId="171" fontId="29" fillId="0" borderId="82" xfId="0" applyNumberFormat="1" applyFont="1" applyBorder="1" applyAlignment="1"/>
    <xf numFmtId="171" fontId="29" fillId="0" borderId="83" xfId="0" applyNumberFormat="1" applyFont="1" applyBorder="1" applyAlignment="1"/>
    <xf numFmtId="171" fontId="29" fillId="0" borderId="62" xfId="0" applyNumberFormat="1" applyFont="1" applyBorder="1" applyAlignment="1"/>
    <xf numFmtId="171" fontId="27" fillId="0" borderId="0" xfId="0" applyNumberFormat="1" applyFont="1" applyBorder="1" applyAlignment="1"/>
    <xf numFmtId="171" fontId="13" fillId="0" borderId="52" xfId="0" applyNumberFormat="1" applyFont="1" applyBorder="1" applyAlignment="1">
      <alignment horizontal="center" vertical="top" wrapText="1"/>
    </xf>
    <xf numFmtId="171" fontId="28" fillId="0" borderId="0" xfId="0" applyNumberFormat="1" applyFont="1" applyBorder="1" applyAlignment="1"/>
    <xf numFmtId="171" fontId="26" fillId="0" borderId="59" xfId="0" applyNumberFormat="1" applyFont="1" applyBorder="1" applyAlignment="1">
      <alignment horizontal="center" vertical="top" wrapText="1"/>
    </xf>
    <xf numFmtId="171" fontId="26" fillId="0" borderId="69" xfId="0" applyNumberFormat="1" applyFont="1" applyBorder="1" applyAlignment="1">
      <alignment horizontal="center" vertical="top" wrapText="1"/>
    </xf>
    <xf numFmtId="171" fontId="16" fillId="0" borderId="0" xfId="0" applyNumberFormat="1" applyFont="1" applyBorder="1" applyAlignment="1">
      <alignment horizontal="left" vertical="center"/>
    </xf>
    <xf numFmtId="171" fontId="26" fillId="8" borderId="3" xfId="0" applyNumberFormat="1" applyFont="1" applyFill="1" applyBorder="1" applyAlignment="1">
      <alignment horizontal="center" vertical="top" wrapText="1"/>
    </xf>
    <xf numFmtId="171" fontId="26" fillId="8" borderId="52" xfId="0" applyNumberFormat="1" applyFont="1" applyFill="1" applyBorder="1" applyAlignment="1">
      <alignment horizontal="center" vertical="top" wrapText="1"/>
    </xf>
    <xf numFmtId="171" fontId="17" fillId="0" borderId="0" xfId="0" applyNumberFormat="1" applyFont="1" applyBorder="1" applyAlignment="1">
      <alignment vertical="center"/>
    </xf>
    <xf numFmtId="171" fontId="20" fillId="0" borderId="0" xfId="0" applyNumberFormat="1" applyFont="1" applyBorder="1" applyAlignment="1">
      <alignment horizontal="right" vertical="center"/>
    </xf>
    <xf numFmtId="171" fontId="37" fillId="0" borderId="52" xfId="0" applyNumberFormat="1" applyFont="1" applyBorder="1" applyAlignment="1">
      <alignment horizontal="center" vertical="top" wrapText="1"/>
    </xf>
    <xf numFmtId="171" fontId="26" fillId="0" borderId="12" xfId="0" applyNumberFormat="1" applyFont="1" applyBorder="1" applyAlignment="1">
      <alignment horizontal="center" vertical="top" wrapText="1"/>
    </xf>
    <xf numFmtId="171" fontId="26" fillId="0" borderId="0" xfId="0" applyNumberFormat="1" applyFont="1" applyBorder="1" applyAlignment="1">
      <alignment horizontal="center" vertical="top" wrapText="1"/>
    </xf>
    <xf numFmtId="171" fontId="26" fillId="0" borderId="13" xfId="0" applyNumberFormat="1" applyFont="1" applyBorder="1" applyAlignment="1">
      <alignment horizontal="center" vertical="top" wrapText="1"/>
    </xf>
    <xf numFmtId="171" fontId="27" fillId="0" borderId="0" xfId="0" applyNumberFormat="1" applyFont="1" applyBorder="1" applyAlignment="1">
      <alignment horizontal="left"/>
    </xf>
    <xf numFmtId="171" fontId="27" fillId="0" borderId="13" xfId="0" applyNumberFormat="1" applyFont="1" applyBorder="1" applyAlignment="1">
      <alignment horizontal="left"/>
    </xf>
    <xf numFmtId="171" fontId="16" fillId="0" borderId="0" xfId="0" applyNumberFormat="1" applyFont="1" applyBorder="1" applyAlignment="1">
      <alignment vertical="center"/>
    </xf>
    <xf numFmtId="171" fontId="23" fillId="0" borderId="0" xfId="0" applyNumberFormat="1" applyFont="1" applyBorder="1" applyAlignment="1">
      <alignment horizontal="center" vertical="center" wrapText="1"/>
    </xf>
    <xf numFmtId="171" fontId="16" fillId="0" borderId="0" xfId="33" applyNumberFormat="1" applyFont="1" applyBorder="1" applyAlignment="1"/>
    <xf numFmtId="171" fontId="22" fillId="0" borderId="1" xfId="0" applyNumberFormat="1" applyFont="1" applyBorder="1" applyAlignment="1">
      <alignment horizontal="center" vertical="center" wrapText="1"/>
    </xf>
    <xf numFmtId="171" fontId="22" fillId="0" borderId="42" xfId="0" applyNumberFormat="1" applyFont="1" applyBorder="1" applyAlignment="1">
      <alignment horizontal="center" vertical="center" wrapText="1"/>
    </xf>
    <xf numFmtId="171" fontId="16" fillId="0" borderId="1" xfId="0" applyNumberFormat="1" applyFont="1" applyBorder="1" applyAlignment="1"/>
    <xf numFmtId="171" fontId="16" fillId="0" borderId="66" xfId="0" applyNumberFormat="1" applyFont="1" applyBorder="1" applyAlignment="1">
      <alignment horizontal="center"/>
    </xf>
    <xf numFmtId="171" fontId="0" fillId="0" borderId="12" xfId="33" applyNumberFormat="1" applyFont="1" applyBorder="1" applyAlignment="1">
      <alignment horizontal="center"/>
    </xf>
    <xf numFmtId="171" fontId="0" fillId="0" borderId="0" xfId="33" applyNumberFormat="1" applyFont="1" applyBorder="1" applyAlignment="1">
      <alignment horizontal="center"/>
    </xf>
    <xf numFmtId="171" fontId="0" fillId="0" borderId="13" xfId="33" applyNumberFormat="1" applyFont="1" applyBorder="1" applyAlignment="1">
      <alignment horizontal="center"/>
    </xf>
    <xf numFmtId="171" fontId="17" fillId="0" borderId="0" xfId="33" applyNumberFormat="1" applyFont="1" applyBorder="1" applyAlignment="1">
      <alignment horizontal="left" vertical="center"/>
    </xf>
    <xf numFmtId="171" fontId="17" fillId="0" borderId="13" xfId="33" applyNumberFormat="1" applyFont="1" applyBorder="1" applyAlignment="1">
      <alignment horizontal="left" vertical="center"/>
    </xf>
    <xf numFmtId="171" fontId="9" fillId="0" borderId="12" xfId="33" applyNumberFormat="1" applyFont="1" applyBorder="1" applyAlignment="1">
      <alignment horizontal="center"/>
    </xf>
    <xf numFmtId="171" fontId="23" fillId="0" borderId="0" xfId="0" applyNumberFormat="1" applyFont="1" applyBorder="1" applyAlignment="1">
      <alignment horizontal="left" vertical="center" wrapText="1"/>
    </xf>
    <xf numFmtId="171" fontId="16" fillId="0" borderId="4" xfId="0" applyNumberFormat="1" applyFont="1" applyBorder="1" applyAlignment="1">
      <alignment horizontal="center"/>
    </xf>
    <xf numFmtId="171" fontId="16" fillId="0" borderId="1" xfId="0" applyNumberFormat="1" applyFont="1" applyBorder="1" applyAlignment="1">
      <alignment horizontal="center" vertical="center"/>
    </xf>
    <xf numFmtId="171" fontId="21" fillId="0" borderId="3" xfId="33" applyNumberFormat="1" applyFont="1" applyBorder="1" applyAlignment="1">
      <alignment horizontal="left"/>
    </xf>
    <xf numFmtId="171" fontId="21" fillId="0" borderId="52" xfId="33" applyNumberFormat="1" applyFont="1" applyBorder="1" applyAlignment="1">
      <alignment horizontal="left"/>
    </xf>
    <xf numFmtId="171" fontId="12" fillId="0" borderId="12" xfId="33" applyNumberFormat="1" applyFont="1" applyBorder="1" applyAlignment="1">
      <alignment horizontal="left"/>
    </xf>
    <xf numFmtId="171" fontId="12" fillId="0" borderId="0" xfId="33" applyNumberFormat="1" applyFont="1" applyBorder="1" applyAlignment="1">
      <alignment horizontal="left"/>
    </xf>
    <xf numFmtId="173" fontId="13" fillId="0" borderId="59" xfId="33" applyNumberFormat="1" applyFont="1" applyFill="1" applyBorder="1" applyAlignment="1">
      <alignment horizontal="center" vertical="center" wrapText="1"/>
    </xf>
    <xf numFmtId="171" fontId="14" fillId="0" borderId="48" xfId="33" applyNumberFormat="1" applyFont="1" applyBorder="1" applyAlignment="1">
      <alignment horizontal="center" vertical="center" wrapText="1"/>
    </xf>
    <xf numFmtId="171" fontId="14" fillId="0" borderId="50" xfId="33" applyNumberFormat="1" applyFont="1" applyBorder="1" applyAlignment="1">
      <alignment horizontal="center" vertical="center" wrapText="1"/>
    </xf>
    <xf numFmtId="171" fontId="4" fillId="0" borderId="8" xfId="0" applyNumberFormat="1" applyFont="1" applyBorder="1" applyAlignment="1">
      <alignment horizontal="left"/>
    </xf>
    <xf numFmtId="171" fontId="4" fillId="0" borderId="0" xfId="0" applyNumberFormat="1" applyFont="1" applyBorder="1" applyAlignment="1">
      <alignment horizontal="left"/>
    </xf>
    <xf numFmtId="171" fontId="19" fillId="0" borderId="0" xfId="0" applyNumberFormat="1" applyFont="1" applyBorder="1" applyAlignment="1">
      <alignment horizontal="center"/>
    </xf>
    <xf numFmtId="171" fontId="0" fillId="0" borderId="0" xfId="33" applyNumberFormat="1" applyFont="1" applyBorder="1" applyAlignment="1">
      <alignment horizontal="left"/>
    </xf>
    <xf numFmtId="171" fontId="0" fillId="0" borderId="13" xfId="33" applyNumberFormat="1" applyFont="1" applyBorder="1" applyAlignment="1">
      <alignment horizontal="left"/>
    </xf>
    <xf numFmtId="0" fontId="18" fillId="0" borderId="10" xfId="33" applyNumberFormat="1" applyFont="1" applyBorder="1" applyAlignment="1">
      <alignment horizontal="left" wrapText="1"/>
    </xf>
    <xf numFmtId="0" fontId="18" fillId="0" borderId="11" xfId="33" applyNumberFormat="1" applyFont="1" applyBorder="1" applyAlignment="1">
      <alignment horizontal="left" wrapText="1"/>
    </xf>
    <xf numFmtId="0" fontId="18" fillId="0" borderId="24" xfId="33" applyNumberFormat="1" applyFont="1" applyBorder="1" applyAlignment="1">
      <alignment horizontal="left" wrapText="1"/>
    </xf>
    <xf numFmtId="0" fontId="18" fillId="0" borderId="12" xfId="33" applyNumberFormat="1" applyFont="1" applyBorder="1" applyAlignment="1">
      <alignment horizontal="left" wrapText="1"/>
    </xf>
    <xf numFmtId="0" fontId="18" fillId="0" borderId="0" xfId="33" applyNumberFormat="1" applyFont="1" applyBorder="1" applyAlignment="1">
      <alignment horizontal="left" wrapText="1"/>
    </xf>
    <xf numFmtId="0" fontId="18" fillId="0" borderId="13" xfId="33" applyNumberFormat="1" applyFont="1" applyBorder="1" applyAlignment="1">
      <alignment horizontal="left" wrapText="1"/>
    </xf>
    <xf numFmtId="0" fontId="18" fillId="0" borderId="43" xfId="33" applyNumberFormat="1" applyFont="1" applyBorder="1" applyAlignment="1">
      <alignment horizontal="left" wrapText="1"/>
    </xf>
    <xf numFmtId="0" fontId="18" fillId="0" borderId="44" xfId="33" applyNumberFormat="1" applyFont="1" applyBorder="1" applyAlignment="1">
      <alignment horizontal="left" wrapText="1"/>
    </xf>
    <xf numFmtId="0" fontId="18" fillId="0" borderId="45" xfId="33" applyNumberFormat="1" applyFont="1" applyBorder="1" applyAlignment="1">
      <alignment horizontal="left" wrapText="1"/>
    </xf>
    <xf numFmtId="173" fontId="13" fillId="0" borderId="59" xfId="33" applyNumberFormat="1" applyFont="1" applyFill="1" applyBorder="1" applyAlignment="1">
      <alignment horizontal="center" vertical="top" wrapText="1"/>
    </xf>
    <xf numFmtId="171" fontId="12" fillId="0" borderId="0" xfId="33" applyNumberFormat="1" applyFont="1" applyBorder="1" applyAlignment="1"/>
    <xf numFmtId="0" fontId="14" fillId="0" borderId="3" xfId="0" applyNumberFormat="1" applyFont="1" applyBorder="1" applyAlignment="1">
      <alignment horizontal="center" vertical="center" wrapText="1"/>
    </xf>
    <xf numFmtId="0" fontId="14" fillId="0" borderId="52" xfId="0" applyNumberFormat="1" applyFont="1" applyBorder="1" applyAlignment="1">
      <alignment horizontal="center" vertical="center" wrapText="1"/>
    </xf>
    <xf numFmtId="171" fontId="12" fillId="0" borderId="13" xfId="33" applyNumberFormat="1" applyFont="1" applyBorder="1" applyAlignment="1">
      <alignment horizontal="left"/>
    </xf>
    <xf numFmtId="171" fontId="12" fillId="0" borderId="82" xfId="0" applyNumberFormat="1" applyFont="1" applyBorder="1" applyAlignment="1">
      <alignment horizontal="left" vertical="center"/>
    </xf>
    <xf numFmtId="171" fontId="16" fillId="0" borderId="82" xfId="0" applyNumberFormat="1" applyFont="1" applyBorder="1" applyAlignment="1">
      <alignment horizontal="left" vertical="center"/>
    </xf>
    <xf numFmtId="171" fontId="16" fillId="0" borderId="83" xfId="0" applyNumberFormat="1" applyFont="1" applyBorder="1" applyAlignment="1">
      <alignment horizontal="left" vertical="center"/>
    </xf>
    <xf numFmtId="171" fontId="16" fillId="0" borderId="62" xfId="0" applyNumberFormat="1" applyFont="1" applyBorder="1" applyAlignment="1">
      <alignment horizontal="left" vertical="center"/>
    </xf>
    <xf numFmtId="171" fontId="0" fillId="0" borderId="1" xfId="0" applyNumberFormat="1" applyFont="1" applyBorder="1" applyAlignment="1"/>
    <xf numFmtId="171" fontId="6" fillId="0" borderId="11" xfId="33" applyNumberFormat="1" applyFont="1" applyBorder="1" applyAlignment="1">
      <alignment horizontal="center"/>
    </xf>
    <xf numFmtId="171" fontId="7" fillId="0" borderId="87" xfId="33" applyNumberFormat="1" applyFont="1" applyBorder="1" applyAlignment="1"/>
    <xf numFmtId="171" fontId="7" fillId="0" borderId="88" xfId="33" applyNumberFormat="1" applyFont="1" applyBorder="1" applyAlignment="1"/>
    <xf numFmtId="171" fontId="7" fillId="0" borderId="89" xfId="33" applyNumberFormat="1" applyFont="1" applyBorder="1" applyAlignment="1"/>
    <xf numFmtId="171" fontId="7" fillId="0" borderId="90" xfId="33" applyNumberFormat="1" applyFont="1" applyBorder="1" applyAlignment="1"/>
    <xf numFmtId="171" fontId="8" fillId="0" borderId="0" xfId="33" applyNumberFormat="1" applyFont="1" applyBorder="1" applyAlignment="1">
      <alignment horizontal="center"/>
    </xf>
    <xf numFmtId="171" fontId="9" fillId="0" borderId="0" xfId="33" applyNumberFormat="1" applyFont="1" applyBorder="1" applyAlignment="1">
      <alignment horizontal="center"/>
    </xf>
    <xf numFmtId="171" fontId="8" fillId="0" borderId="91" xfId="0" applyNumberFormat="1" applyFont="1" applyBorder="1" applyAlignment="1">
      <alignment horizontal="center" vertical="center"/>
    </xf>
    <xf numFmtId="171" fontId="8" fillId="0" borderId="92" xfId="0" applyNumberFormat="1" applyFont="1" applyBorder="1" applyAlignment="1">
      <alignment horizontal="center" vertical="center"/>
    </xf>
    <xf numFmtId="171" fontId="10" fillId="0" borderId="12" xfId="33" applyNumberFormat="1" applyFont="1" applyBorder="1" applyAlignment="1">
      <alignment horizontal="center"/>
    </xf>
    <xf numFmtId="171" fontId="10" fillId="0" borderId="0" xfId="33" applyNumberFormat="1" applyFont="1" applyBorder="1" applyAlignment="1">
      <alignment horizontal="center"/>
    </xf>
    <xf numFmtId="171" fontId="10" fillId="0" borderId="13" xfId="33" applyNumberFormat="1" applyFont="1" applyBorder="1" applyAlignment="1">
      <alignment horizontal="center"/>
    </xf>
    <xf numFmtId="171" fontId="13" fillId="0" borderId="3" xfId="33" applyNumberFormat="1" applyFont="1" applyBorder="1" applyAlignment="1">
      <alignment horizontal="center" vertical="center" wrapText="1"/>
    </xf>
    <xf numFmtId="0" fontId="13" fillId="0" borderId="3" xfId="33" applyNumberFormat="1" applyFont="1" applyBorder="1" applyAlignment="1">
      <alignment horizontal="center" vertical="center" wrapText="1"/>
    </xf>
    <xf numFmtId="0" fontId="13" fillId="0" borderId="52" xfId="33" applyNumberFormat="1" applyFont="1" applyBorder="1" applyAlignment="1">
      <alignment horizontal="center" vertical="center" wrapText="1"/>
    </xf>
  </cellXfs>
  <cellStyles count="79">
    <cellStyle name="Comma 2 2" xfId="1"/>
    <cellStyle name="Comma 2 3" xfId="2"/>
    <cellStyle name="Comma 3 10" xfId="3"/>
    <cellStyle name="Comma 3 11" xfId="4"/>
    <cellStyle name="Comma 3 2" xfId="5"/>
    <cellStyle name="Comma 3 3" xfId="6"/>
    <cellStyle name="Comma 3 4" xfId="7"/>
    <cellStyle name="Comma 3 5" xfId="8"/>
    <cellStyle name="Comma 3 6" xfId="9"/>
    <cellStyle name="Comma 3 7" xfId="10"/>
    <cellStyle name="Comma 3 8" xfId="11"/>
    <cellStyle name="Comma 3 9" xfId="12"/>
    <cellStyle name="F2" xfId="13"/>
    <cellStyle name="F3" xfId="14"/>
    <cellStyle name="F4" xfId="15"/>
    <cellStyle name="F5" xfId="16"/>
    <cellStyle name="F6" xfId="17"/>
    <cellStyle name="F7" xfId="18"/>
    <cellStyle name="F8" xfId="19"/>
    <cellStyle name="Grey" xfId="20"/>
    <cellStyle name="Input [yellow]" xfId="21"/>
    <cellStyle name="Normal" xfId="0" builtinId="0"/>
    <cellStyle name="Normal - Style1" xfId="22"/>
    <cellStyle name="Normal 10" xfId="23"/>
    <cellStyle name="Normal 10 2" xfId="24"/>
    <cellStyle name="Normal 10 3" xfId="25"/>
    <cellStyle name="Normal 11" xfId="26"/>
    <cellStyle name="Normal 2 10" xfId="27"/>
    <cellStyle name="Normal 2 11" xfId="28"/>
    <cellStyle name="Normal 2 2" xfId="29"/>
    <cellStyle name="Normal 2 3" xfId="30"/>
    <cellStyle name="Normal 2 3 2" xfId="31"/>
    <cellStyle name="Normal 2 4" xfId="32"/>
    <cellStyle name="Normal 2 5" xfId="33"/>
    <cellStyle name="Normal 2 6" xfId="34"/>
    <cellStyle name="Normal 2 7" xfId="35"/>
    <cellStyle name="Normal 2 8" xfId="36"/>
    <cellStyle name="Normal 2 9" xfId="37"/>
    <cellStyle name="Normal 3 2" xfId="38"/>
    <cellStyle name="Normal 3 3" xfId="39"/>
    <cellStyle name="Normal 3 4" xfId="40"/>
    <cellStyle name="Normal 3 4 2" xfId="41"/>
    <cellStyle name="Normal 3 5" xfId="42"/>
    <cellStyle name="Normal 3 6" xfId="43"/>
    <cellStyle name="Normal 3 7" xfId="44"/>
    <cellStyle name="Normal 4" xfId="45"/>
    <cellStyle name="Normal 4 2" xfId="46"/>
    <cellStyle name="Normal 4 2 2" xfId="47"/>
    <cellStyle name="Normal 4 3" xfId="48"/>
    <cellStyle name="Normal 4 4" xfId="49"/>
    <cellStyle name="Normal 5 2" xfId="50"/>
    <cellStyle name="Normal 5 3" xfId="51"/>
    <cellStyle name="Normal 5 4" xfId="52"/>
    <cellStyle name="Normal 5 5" xfId="53"/>
    <cellStyle name="Normal 5 5 2" xfId="54"/>
    <cellStyle name="Normal 5 5 3" xfId="55"/>
    <cellStyle name="Normal 5 5 4" xfId="56"/>
    <cellStyle name="Normal 5 6" xfId="57"/>
    <cellStyle name="Normal 5 7" xfId="58"/>
    <cellStyle name="Normal 6 2" xfId="59"/>
    <cellStyle name="Normal 6 3" xfId="60"/>
    <cellStyle name="Normal 6 4" xfId="61"/>
    <cellStyle name="Normal 7" xfId="62"/>
    <cellStyle name="Normal 7 2" xfId="63"/>
    <cellStyle name="Normal 7 3" xfId="64"/>
    <cellStyle name="Normal 7 4" xfId="65"/>
    <cellStyle name="Normal 7 5" xfId="66"/>
    <cellStyle name="Normal 8 2" xfId="67"/>
    <cellStyle name="Normal 8 3" xfId="68"/>
    <cellStyle name="Normal 8 4" xfId="69"/>
    <cellStyle name="Normal 9" xfId="70"/>
    <cellStyle name="Normal 9 2" xfId="71"/>
    <cellStyle name="Normal 9 3" xfId="72"/>
    <cellStyle name="Normal 9 4" xfId="73"/>
    <cellStyle name="Percent [2]" xfId="74"/>
    <cellStyle name="Tusental (0)_pldt" xfId="75"/>
    <cellStyle name="Tusental_pldt" xfId="76"/>
    <cellStyle name="Valuta (0)_pldt" xfId="77"/>
    <cellStyle name="Valuta_pldt" xfId="78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95250</xdr:rowOff>
    </xdr:from>
    <xdr:to>
      <xdr:col>8</xdr:col>
      <xdr:colOff>161925</xdr:colOff>
      <xdr:row>2</xdr:row>
      <xdr:rowOff>152400</xdr:rowOff>
    </xdr:to>
    <xdr:pic>
      <xdr:nvPicPr>
        <xdr:cNvPr id="251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95250"/>
          <a:ext cx="12954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37</xdr:col>
      <xdr:colOff>123825</xdr:colOff>
      <xdr:row>100</xdr:row>
      <xdr:rowOff>133350</xdr:rowOff>
    </xdr:from>
    <xdr:to>
      <xdr:col>42</xdr:col>
      <xdr:colOff>171450</xdr:colOff>
      <xdr:row>104</xdr:row>
      <xdr:rowOff>9525</xdr:rowOff>
    </xdr:to>
    <xdr:pic>
      <xdr:nvPicPr>
        <xdr:cNvPr id="25187" name="Graphics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1644967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opLeftCell="B25972" zoomScale="90" zoomScaleNormal="90" zoomScaleSheetLayoutView="20" workbookViewId="0">
      <selection activeCell="B25972" sqref="B25972"/>
    </sheetView>
  </sheetViews>
  <sheetFormatPr defaultColWidth="8.7109375" defaultRowHeight="12.75" x14ac:dyDescent="0.2"/>
  <sheetData/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Z178"/>
  <sheetViews>
    <sheetView view="pageBreakPreview" zoomScale="115" zoomScaleNormal="100" zoomScaleSheetLayoutView="115" workbookViewId="0">
      <selection sqref="A1:F1"/>
    </sheetView>
  </sheetViews>
  <sheetFormatPr defaultColWidth="9.140625" defaultRowHeight="11.25" x14ac:dyDescent="0.2"/>
  <cols>
    <col min="1" max="1" width="13.7109375" style="118" customWidth="1"/>
    <col min="2" max="2" width="9.140625" style="118" customWidth="1"/>
    <col min="3" max="3" width="9.5703125" style="118" customWidth="1"/>
    <col min="4" max="4" width="11.28515625" style="118" customWidth="1"/>
    <col min="5" max="5" width="11.140625" style="118" customWidth="1"/>
    <col min="6" max="6" width="14.140625" style="118" customWidth="1"/>
    <col min="7" max="26" width="8.85546875" style="93" customWidth="1"/>
    <col min="27" max="16384" width="9.140625" style="94"/>
  </cols>
  <sheetData>
    <row r="1" spans="1:6" ht="15" customHeight="1" thickBot="1" x14ac:dyDescent="0.25">
      <c r="A1" s="160" t="s">
        <v>175</v>
      </c>
      <c r="B1" s="161"/>
      <c r="C1" s="161"/>
      <c r="D1" s="161"/>
      <c r="E1" s="161"/>
      <c r="F1" s="162"/>
    </row>
    <row r="2" spans="1:6" ht="15" customHeight="1" thickBot="1" x14ac:dyDescent="0.25">
      <c r="A2" s="163" t="s">
        <v>861</v>
      </c>
      <c r="B2" s="164"/>
      <c r="C2" s="164"/>
      <c r="D2" s="164"/>
      <c r="E2" s="164"/>
      <c r="F2" s="165"/>
    </row>
    <row r="3" spans="1:6" ht="15" customHeight="1" thickBot="1" x14ac:dyDescent="0.25">
      <c r="A3" s="166" t="s">
        <v>176</v>
      </c>
      <c r="B3" s="167"/>
      <c r="C3" s="167"/>
      <c r="D3" s="167"/>
      <c r="E3" s="167"/>
      <c r="F3" s="168"/>
    </row>
    <row r="4" spans="1:6" ht="14.45" customHeight="1" x14ac:dyDescent="0.2">
      <c r="A4" s="74" t="s">
        <v>177</v>
      </c>
      <c r="B4" s="169" t="s">
        <v>184</v>
      </c>
      <c r="C4" s="169"/>
      <c r="D4" s="169"/>
      <c r="E4" s="169"/>
      <c r="F4" s="170"/>
    </row>
    <row r="5" spans="1:6" ht="14.45" customHeight="1" x14ac:dyDescent="0.2">
      <c r="A5" s="75" t="s">
        <v>178</v>
      </c>
      <c r="B5" s="169" t="s">
        <v>185</v>
      </c>
      <c r="C5" s="169"/>
      <c r="D5" s="169"/>
      <c r="E5" s="169"/>
      <c r="F5" s="170"/>
    </row>
    <row r="6" spans="1:6" ht="14.45" customHeight="1" x14ac:dyDescent="0.2">
      <c r="A6" s="75" t="s">
        <v>179</v>
      </c>
      <c r="B6" s="169" t="s">
        <v>186</v>
      </c>
      <c r="C6" s="169"/>
      <c r="D6" s="169"/>
      <c r="E6" s="169"/>
      <c r="F6" s="170"/>
    </row>
    <row r="7" spans="1:6" ht="14.45" customHeight="1" thickBot="1" x14ac:dyDescent="0.25">
      <c r="A7" s="76" t="s">
        <v>180</v>
      </c>
      <c r="B7" s="169" t="s">
        <v>187</v>
      </c>
      <c r="C7" s="169"/>
      <c r="D7" s="169"/>
      <c r="E7" s="169"/>
      <c r="F7" s="170"/>
    </row>
    <row r="8" spans="1:6" ht="12" thickBot="1" x14ac:dyDescent="0.25">
      <c r="A8" s="171" t="s">
        <v>181</v>
      </c>
      <c r="B8" s="172"/>
      <c r="C8" s="172"/>
      <c r="D8" s="172"/>
      <c r="E8" s="172"/>
      <c r="F8" s="173"/>
    </row>
    <row r="9" spans="1:6" ht="14.45" customHeight="1" x14ac:dyDescent="0.2">
      <c r="A9" s="77" t="s">
        <v>182</v>
      </c>
      <c r="B9" s="174" t="s">
        <v>188</v>
      </c>
      <c r="C9" s="175"/>
      <c r="D9" s="175"/>
      <c r="E9" s="175"/>
      <c r="F9" s="176"/>
    </row>
    <row r="10" spans="1:6" ht="14.45" customHeight="1" thickBot="1" x14ac:dyDescent="0.25">
      <c r="A10" s="76" t="s">
        <v>183</v>
      </c>
      <c r="B10" s="174" t="s">
        <v>189</v>
      </c>
      <c r="C10" s="175"/>
      <c r="D10" s="78" t="s">
        <v>190</v>
      </c>
      <c r="E10" s="233" t="s">
        <v>538</v>
      </c>
      <c r="F10" s="234"/>
    </row>
    <row r="11" spans="1:6" ht="12" thickBot="1" x14ac:dyDescent="0.25">
      <c r="A11" s="171" t="s">
        <v>191</v>
      </c>
      <c r="B11" s="172"/>
      <c r="C11" s="172"/>
      <c r="D11" s="172"/>
      <c r="E11" s="172"/>
      <c r="F11" s="173"/>
    </row>
    <row r="12" spans="1:6" ht="14.45" customHeight="1" x14ac:dyDescent="0.2">
      <c r="A12" s="79" t="s">
        <v>192</v>
      </c>
      <c r="B12" s="95" t="str">
        <f>IF(C12="OPEN DURING VISIT",1,IF(C12="CLOSED DURING VISIT",2,""))</f>
        <v/>
      </c>
      <c r="C12" s="132" t="s">
        <v>542</v>
      </c>
      <c r="D12" s="132"/>
      <c r="E12" s="132"/>
      <c r="F12" s="96" t="s">
        <v>862</v>
      </c>
    </row>
    <row r="13" spans="1:6" ht="14.45" customHeight="1" x14ac:dyDescent="0.2">
      <c r="A13" s="127" t="s">
        <v>193</v>
      </c>
      <c r="B13" s="128"/>
      <c r="C13" s="135" t="s">
        <v>199</v>
      </c>
      <c r="D13" s="135"/>
      <c r="E13" s="135"/>
      <c r="F13" s="136"/>
    </row>
    <row r="14" spans="1:6" ht="14.45" customHeight="1" x14ac:dyDescent="0.2">
      <c r="A14" s="80" t="s">
        <v>194</v>
      </c>
      <c r="B14" s="137" t="s">
        <v>200</v>
      </c>
      <c r="C14" s="138"/>
      <c r="D14" s="81" t="s">
        <v>201</v>
      </c>
      <c r="E14" s="129" t="s">
        <v>202</v>
      </c>
      <c r="F14" s="130"/>
    </row>
    <row r="15" spans="1:6" ht="14.45" customHeight="1" x14ac:dyDescent="0.2">
      <c r="A15" s="127" t="s">
        <v>195</v>
      </c>
      <c r="B15" s="133"/>
      <c r="C15" s="134" t="s">
        <v>544</v>
      </c>
      <c r="D15" s="134"/>
      <c r="E15" s="81" t="s">
        <v>203</v>
      </c>
      <c r="F15" s="97" t="s">
        <v>545</v>
      </c>
    </row>
    <row r="16" spans="1:6" ht="14.45" customHeight="1" x14ac:dyDescent="0.2">
      <c r="A16" s="127" t="s">
        <v>196</v>
      </c>
      <c r="B16" s="128"/>
      <c r="C16" s="98" t="s">
        <v>204</v>
      </c>
      <c r="D16" s="81" t="s">
        <v>205</v>
      </c>
      <c r="E16" s="98" t="s">
        <v>206</v>
      </c>
      <c r="F16" s="82" t="s">
        <v>207</v>
      </c>
    </row>
    <row r="17" spans="1:6" ht="14.45" customHeight="1" thickBot="1" x14ac:dyDescent="0.25">
      <c r="A17" s="139" t="s">
        <v>197</v>
      </c>
      <c r="B17" s="140"/>
      <c r="C17" s="141" t="s">
        <v>548</v>
      </c>
      <c r="D17" s="141"/>
      <c r="E17" s="238" t="s">
        <v>863</v>
      </c>
      <c r="F17" s="239"/>
    </row>
    <row r="18" spans="1:6" ht="15" customHeight="1" x14ac:dyDescent="0.2">
      <c r="A18" s="123" t="s">
        <v>198</v>
      </c>
      <c r="B18" s="124"/>
      <c r="C18" s="125"/>
      <c r="D18" s="125"/>
      <c r="E18" s="125"/>
      <c r="F18" s="126"/>
    </row>
    <row r="19" spans="1:6" ht="14.45" customHeight="1" x14ac:dyDescent="0.2">
      <c r="A19" s="127" t="s">
        <v>208</v>
      </c>
      <c r="B19" s="128"/>
      <c r="C19" s="119" t="s">
        <v>550</v>
      </c>
      <c r="D19" s="119"/>
      <c r="E19" s="119"/>
      <c r="F19" s="120"/>
    </row>
    <row r="20" spans="1:6" ht="14.45" customHeight="1" thickBot="1" x14ac:dyDescent="0.25">
      <c r="A20" s="76" t="s">
        <v>209</v>
      </c>
      <c r="B20" s="121" t="s">
        <v>553</v>
      </c>
      <c r="C20" s="121"/>
      <c r="D20" s="121"/>
      <c r="E20" s="121"/>
      <c r="F20" s="122"/>
    </row>
    <row r="21" spans="1:6" x14ac:dyDescent="0.2">
      <c r="A21" s="123" t="s">
        <v>210</v>
      </c>
      <c r="B21" s="124"/>
      <c r="C21" s="125"/>
      <c r="D21" s="125"/>
      <c r="E21" s="125"/>
      <c r="F21" s="126"/>
    </row>
    <row r="22" spans="1:6" ht="14.45" customHeight="1" x14ac:dyDescent="0.2">
      <c r="A22" s="127" t="s">
        <v>211</v>
      </c>
      <c r="B22" s="128"/>
      <c r="C22" s="119" t="s">
        <v>556</v>
      </c>
      <c r="D22" s="119"/>
      <c r="E22" s="119"/>
      <c r="F22" s="120"/>
    </row>
    <row r="23" spans="1:6" ht="14.45" customHeight="1" thickBot="1" x14ac:dyDescent="0.25">
      <c r="A23" s="76" t="s">
        <v>212</v>
      </c>
      <c r="B23" s="121" t="s">
        <v>559</v>
      </c>
      <c r="C23" s="121"/>
      <c r="D23" s="121"/>
      <c r="E23" s="121"/>
      <c r="F23" s="122"/>
    </row>
    <row r="24" spans="1:6" ht="14.45" customHeight="1" x14ac:dyDescent="0.2">
      <c r="A24" s="147" t="s">
        <v>213</v>
      </c>
      <c r="B24" s="133"/>
      <c r="C24" s="134" t="s">
        <v>562</v>
      </c>
      <c r="D24" s="134"/>
      <c r="E24" s="134"/>
      <c r="F24" s="99" t="s">
        <v>864</v>
      </c>
    </row>
    <row r="25" spans="1:6" ht="14.45" customHeight="1" x14ac:dyDescent="0.2">
      <c r="A25" s="127" t="s">
        <v>214</v>
      </c>
      <c r="B25" s="128"/>
      <c r="C25" s="129" t="s">
        <v>219</v>
      </c>
      <c r="D25" s="129"/>
      <c r="E25" s="129"/>
      <c r="F25" s="130"/>
    </row>
    <row r="26" spans="1:6" ht="14.45" customHeight="1" x14ac:dyDescent="0.2">
      <c r="A26" s="150" t="s">
        <v>215</v>
      </c>
      <c r="B26" s="151"/>
      <c r="C26" s="129" t="s">
        <v>220</v>
      </c>
      <c r="D26" s="129"/>
      <c r="E26" s="81" t="s">
        <v>221</v>
      </c>
      <c r="F26" s="100" t="s">
        <v>222</v>
      </c>
    </row>
    <row r="27" spans="1:6" ht="14.45" customHeight="1" thickBot="1" x14ac:dyDescent="0.25">
      <c r="A27" s="127" t="s">
        <v>216</v>
      </c>
      <c r="B27" s="128"/>
      <c r="C27" s="129" t="s">
        <v>223</v>
      </c>
      <c r="D27" s="129"/>
      <c r="E27" s="129"/>
      <c r="F27" s="130"/>
    </row>
    <row r="28" spans="1:6" ht="12" thickBot="1" x14ac:dyDescent="0.25">
      <c r="A28" s="171" t="s">
        <v>217</v>
      </c>
      <c r="B28" s="172"/>
      <c r="C28" s="172"/>
      <c r="D28" s="172"/>
      <c r="E28" s="172"/>
      <c r="F28" s="173"/>
    </row>
    <row r="29" spans="1:6" x14ac:dyDescent="0.2">
      <c r="A29" s="147" t="s">
        <v>218</v>
      </c>
      <c r="B29" s="133"/>
      <c r="C29" s="169" t="s">
        <v>224</v>
      </c>
      <c r="D29" s="169"/>
      <c r="E29" s="169"/>
      <c r="F29" s="170"/>
    </row>
    <row r="30" spans="1:6" ht="22.5" x14ac:dyDescent="0.2">
      <c r="A30" s="75" t="s">
        <v>225</v>
      </c>
      <c r="B30" s="129" t="s">
        <v>227</v>
      </c>
      <c r="C30" s="129"/>
      <c r="D30" s="129"/>
      <c r="E30" s="129"/>
      <c r="F30" s="130"/>
    </row>
    <row r="31" spans="1:6" x14ac:dyDescent="0.2">
      <c r="A31" s="150" t="s">
        <v>226</v>
      </c>
      <c r="B31" s="151"/>
      <c r="C31" s="137" t="s">
        <v>228</v>
      </c>
      <c r="D31" s="138"/>
      <c r="E31" s="240" t="s">
        <v>865</v>
      </c>
      <c r="F31" s="241"/>
    </row>
    <row r="32" spans="1:6" ht="33.75" x14ac:dyDescent="0.2">
      <c r="A32" s="127" t="s">
        <v>229</v>
      </c>
      <c r="B32" s="133"/>
      <c r="C32" s="141" t="s">
        <v>573</v>
      </c>
      <c r="D32" s="141"/>
      <c r="E32" s="81" t="s">
        <v>230</v>
      </c>
      <c r="F32" s="97" t="s">
        <v>578</v>
      </c>
    </row>
    <row r="33" spans="1:6" ht="23.25" thickBot="1" x14ac:dyDescent="0.25">
      <c r="A33" s="154" t="s">
        <v>231</v>
      </c>
      <c r="B33" s="155"/>
      <c r="C33" s="101" t="s">
        <v>232</v>
      </c>
      <c r="D33" s="83" t="s">
        <v>233</v>
      </c>
      <c r="E33" s="102" t="s">
        <v>234</v>
      </c>
      <c r="F33" s="84" t="s">
        <v>235</v>
      </c>
    </row>
    <row r="34" spans="1:6" ht="13.5" customHeight="1" x14ac:dyDescent="0.2">
      <c r="A34" s="123" t="s">
        <v>236</v>
      </c>
      <c r="B34" s="124"/>
      <c r="C34" s="125"/>
      <c r="D34" s="125"/>
      <c r="E34" s="125"/>
      <c r="F34" s="126"/>
    </row>
    <row r="35" spans="1:6" ht="36" customHeight="1" x14ac:dyDescent="0.2">
      <c r="A35" s="127" t="s">
        <v>237</v>
      </c>
      <c r="B35" s="128"/>
      <c r="C35" s="129" t="s">
        <v>239</v>
      </c>
      <c r="D35" s="129"/>
      <c r="E35" s="129"/>
      <c r="F35" s="130"/>
    </row>
    <row r="36" spans="1:6" ht="27.75" customHeight="1" thickBot="1" x14ac:dyDescent="0.25">
      <c r="A36" s="76" t="s">
        <v>238</v>
      </c>
      <c r="B36" s="144" t="s">
        <v>240</v>
      </c>
      <c r="C36" s="145"/>
      <c r="D36" s="145"/>
      <c r="E36" s="145"/>
      <c r="F36" s="146"/>
    </row>
    <row r="37" spans="1:6" x14ac:dyDescent="0.2">
      <c r="A37" s="123" t="s">
        <v>267</v>
      </c>
      <c r="B37" s="124"/>
      <c r="C37" s="125"/>
      <c r="D37" s="125"/>
      <c r="E37" s="125"/>
      <c r="F37" s="126"/>
    </row>
    <row r="38" spans="1:6" x14ac:dyDescent="0.2">
      <c r="A38" s="127" t="s">
        <v>268</v>
      </c>
      <c r="B38" s="128"/>
      <c r="C38" s="137" t="s">
        <v>241</v>
      </c>
      <c r="D38" s="142"/>
      <c r="E38" s="142"/>
      <c r="F38" s="143"/>
    </row>
    <row r="39" spans="1:6" ht="23.25" thickBot="1" x14ac:dyDescent="0.25">
      <c r="A39" s="76" t="s">
        <v>269</v>
      </c>
      <c r="B39" s="144" t="s">
        <v>242</v>
      </c>
      <c r="C39" s="145"/>
      <c r="D39" s="145"/>
      <c r="E39" s="145"/>
      <c r="F39" s="146"/>
    </row>
    <row r="40" spans="1:6" ht="22.5" x14ac:dyDescent="0.2">
      <c r="A40" s="147" t="s">
        <v>243</v>
      </c>
      <c r="B40" s="133"/>
      <c r="C40" s="134" t="s">
        <v>581</v>
      </c>
      <c r="D40" s="134"/>
      <c r="E40" s="134"/>
      <c r="F40" s="99" t="s">
        <v>866</v>
      </c>
    </row>
    <row r="41" spans="1:6" x14ac:dyDescent="0.2">
      <c r="A41" s="127" t="s">
        <v>244</v>
      </c>
      <c r="B41" s="128"/>
      <c r="C41" s="129" t="s">
        <v>245</v>
      </c>
      <c r="D41" s="129"/>
      <c r="E41" s="129"/>
      <c r="F41" s="130"/>
    </row>
    <row r="42" spans="1:6" ht="22.5" x14ac:dyDescent="0.2">
      <c r="A42" s="127" t="s">
        <v>246</v>
      </c>
      <c r="B42" s="128"/>
      <c r="C42" s="131" t="s">
        <v>248</v>
      </c>
      <c r="D42" s="131"/>
      <c r="E42" s="81" t="s">
        <v>247</v>
      </c>
      <c r="F42" s="100" t="s">
        <v>249</v>
      </c>
    </row>
    <row r="43" spans="1:6" x14ac:dyDescent="0.2">
      <c r="A43" s="127" t="s">
        <v>250</v>
      </c>
      <c r="B43" s="128"/>
      <c r="C43" s="129" t="s">
        <v>251</v>
      </c>
      <c r="D43" s="129"/>
      <c r="E43" s="129"/>
      <c r="F43" s="130"/>
    </row>
    <row r="44" spans="1:6" ht="23.25" thickBot="1" x14ac:dyDescent="0.25">
      <c r="A44" s="127" t="s">
        <v>252</v>
      </c>
      <c r="B44" s="128"/>
      <c r="C44" s="131"/>
      <c r="D44" s="98" t="s">
        <v>253</v>
      </c>
      <c r="E44" s="128" t="s">
        <v>867</v>
      </c>
      <c r="F44" s="158"/>
    </row>
    <row r="45" spans="1:6" ht="12" thickBot="1" x14ac:dyDescent="0.25">
      <c r="A45" s="171" t="s">
        <v>254</v>
      </c>
      <c r="B45" s="172"/>
      <c r="C45" s="172"/>
      <c r="D45" s="172"/>
      <c r="E45" s="172"/>
      <c r="F45" s="173"/>
    </row>
    <row r="46" spans="1:6" x14ac:dyDescent="0.2">
      <c r="A46" s="147" t="s">
        <v>255</v>
      </c>
      <c r="B46" s="133"/>
      <c r="C46" s="169" t="s">
        <v>256</v>
      </c>
      <c r="D46" s="169"/>
      <c r="E46" s="169"/>
      <c r="F46" s="170"/>
    </row>
    <row r="47" spans="1:6" ht="22.5" x14ac:dyDescent="0.2">
      <c r="A47" s="75" t="s">
        <v>257</v>
      </c>
      <c r="B47" s="129" t="s">
        <v>258</v>
      </c>
      <c r="C47" s="129"/>
      <c r="D47" s="129"/>
      <c r="E47" s="129"/>
      <c r="F47" s="130"/>
    </row>
    <row r="48" spans="1:6" x14ac:dyDescent="0.2">
      <c r="A48" s="150" t="s">
        <v>259</v>
      </c>
      <c r="B48" s="151"/>
      <c r="C48" s="137" t="s">
        <v>261</v>
      </c>
      <c r="D48" s="138"/>
      <c r="E48" s="240" t="s">
        <v>868</v>
      </c>
      <c r="F48" s="241"/>
    </row>
    <row r="49" spans="1:6" ht="33.75" x14ac:dyDescent="0.2">
      <c r="A49" s="127" t="s">
        <v>260</v>
      </c>
      <c r="B49" s="133"/>
      <c r="C49" s="141" t="s">
        <v>588</v>
      </c>
      <c r="D49" s="141"/>
      <c r="E49" s="81" t="s">
        <v>262</v>
      </c>
      <c r="F49" s="97" t="s">
        <v>593</v>
      </c>
    </row>
    <row r="50" spans="1:6" ht="23.25" thickBot="1" x14ac:dyDescent="0.25">
      <c r="A50" s="154" t="s">
        <v>263</v>
      </c>
      <c r="B50" s="155"/>
      <c r="C50" s="101" t="s">
        <v>264</v>
      </c>
      <c r="D50" s="83" t="s">
        <v>265</v>
      </c>
      <c r="E50" s="102" t="s">
        <v>266</v>
      </c>
      <c r="F50" s="84" t="s">
        <v>270</v>
      </c>
    </row>
    <row r="51" spans="1:6" x14ac:dyDescent="0.2">
      <c r="A51" s="123" t="s">
        <v>271</v>
      </c>
      <c r="B51" s="124"/>
      <c r="C51" s="125"/>
      <c r="D51" s="125"/>
      <c r="E51" s="125"/>
      <c r="F51" s="126"/>
    </row>
    <row r="52" spans="1:6" x14ac:dyDescent="0.2">
      <c r="A52" s="127" t="s">
        <v>272</v>
      </c>
      <c r="B52" s="128"/>
      <c r="C52" s="129" t="s">
        <v>274</v>
      </c>
      <c r="D52" s="129"/>
      <c r="E52" s="129"/>
      <c r="F52" s="130"/>
    </row>
    <row r="53" spans="1:6" ht="23.25" thickBot="1" x14ac:dyDescent="0.25">
      <c r="A53" s="76" t="s">
        <v>273</v>
      </c>
      <c r="B53" s="144" t="s">
        <v>275</v>
      </c>
      <c r="C53" s="145"/>
      <c r="D53" s="145"/>
      <c r="E53" s="145"/>
      <c r="F53" s="146"/>
    </row>
    <row r="54" spans="1:6" x14ac:dyDescent="0.2">
      <c r="A54" s="123" t="s">
        <v>276</v>
      </c>
      <c r="B54" s="124"/>
      <c r="C54" s="125"/>
      <c r="D54" s="125"/>
      <c r="E54" s="125"/>
      <c r="F54" s="126"/>
    </row>
    <row r="55" spans="1:6" x14ac:dyDescent="0.2">
      <c r="A55" s="127" t="s">
        <v>277</v>
      </c>
      <c r="B55" s="128"/>
      <c r="C55" s="137" t="s">
        <v>278</v>
      </c>
      <c r="D55" s="142"/>
      <c r="E55" s="142"/>
      <c r="F55" s="143"/>
    </row>
    <row r="56" spans="1:6" ht="23.25" thickBot="1" x14ac:dyDescent="0.25">
      <c r="A56" s="76" t="s">
        <v>279</v>
      </c>
      <c r="B56" s="144" t="s">
        <v>280</v>
      </c>
      <c r="C56" s="145"/>
      <c r="D56" s="145"/>
      <c r="E56" s="145"/>
      <c r="F56" s="146"/>
    </row>
    <row r="57" spans="1:6" ht="22.5" x14ac:dyDescent="0.2">
      <c r="A57" s="147" t="s">
        <v>281</v>
      </c>
      <c r="B57" s="133"/>
      <c r="C57" s="134" t="s">
        <v>596</v>
      </c>
      <c r="D57" s="134"/>
      <c r="E57" s="134"/>
      <c r="F57" s="99" t="s">
        <v>869</v>
      </c>
    </row>
    <row r="58" spans="1:6" x14ac:dyDescent="0.2">
      <c r="A58" s="127" t="s">
        <v>282</v>
      </c>
      <c r="B58" s="128"/>
      <c r="C58" s="129" t="s">
        <v>286</v>
      </c>
      <c r="D58" s="129"/>
      <c r="E58" s="129"/>
      <c r="F58" s="130"/>
    </row>
    <row r="59" spans="1:6" ht="22.5" x14ac:dyDescent="0.2">
      <c r="A59" s="127" t="s">
        <v>283</v>
      </c>
      <c r="B59" s="128"/>
      <c r="C59" s="129" t="s">
        <v>287</v>
      </c>
      <c r="D59" s="129"/>
      <c r="E59" s="81" t="s">
        <v>288</v>
      </c>
      <c r="F59" s="100" t="s">
        <v>289</v>
      </c>
    </row>
    <row r="60" spans="1:6" x14ac:dyDescent="0.2">
      <c r="A60" s="127" t="s">
        <v>284</v>
      </c>
      <c r="B60" s="128"/>
      <c r="C60" s="129" t="s">
        <v>290</v>
      </c>
      <c r="D60" s="129"/>
      <c r="E60" s="129"/>
      <c r="F60" s="130"/>
    </row>
    <row r="61" spans="1:6" ht="23.25" thickBot="1" x14ac:dyDescent="0.25">
      <c r="A61" s="127" t="s">
        <v>285</v>
      </c>
      <c r="B61" s="128"/>
      <c r="C61" s="131"/>
      <c r="D61" s="98" t="s">
        <v>291</v>
      </c>
      <c r="E61" s="128" t="s">
        <v>870</v>
      </c>
      <c r="F61" s="158"/>
    </row>
    <row r="62" spans="1:6" x14ac:dyDescent="0.2">
      <c r="A62" s="177" t="s">
        <v>292</v>
      </c>
      <c r="B62" s="178"/>
      <c r="C62" s="178"/>
      <c r="D62" s="178"/>
      <c r="E62" s="178"/>
      <c r="F62" s="179"/>
    </row>
    <row r="63" spans="1:6" x14ac:dyDescent="0.2">
      <c r="A63" s="127" t="s">
        <v>293</v>
      </c>
      <c r="B63" s="128"/>
      <c r="C63" s="129" t="s">
        <v>294</v>
      </c>
      <c r="D63" s="129"/>
      <c r="E63" s="129"/>
      <c r="F63" s="130"/>
    </row>
    <row r="64" spans="1:6" ht="22.5" x14ac:dyDescent="0.2">
      <c r="A64" s="75" t="s">
        <v>295</v>
      </c>
      <c r="B64" s="129" t="s">
        <v>296</v>
      </c>
      <c r="C64" s="129"/>
      <c r="D64" s="129"/>
      <c r="E64" s="129"/>
      <c r="F64" s="130"/>
    </row>
    <row r="65" spans="1:6" x14ac:dyDescent="0.2">
      <c r="A65" s="150" t="s">
        <v>297</v>
      </c>
      <c r="B65" s="151"/>
      <c r="C65" s="137" t="s">
        <v>299</v>
      </c>
      <c r="D65" s="138"/>
      <c r="E65" s="240" t="s">
        <v>871</v>
      </c>
      <c r="F65" s="241"/>
    </row>
    <row r="66" spans="1:6" ht="33.75" x14ac:dyDescent="0.2">
      <c r="A66" s="127" t="s">
        <v>298</v>
      </c>
      <c r="B66" s="133"/>
      <c r="C66" s="141" t="s">
        <v>603</v>
      </c>
      <c r="D66" s="141"/>
      <c r="E66" s="81" t="s">
        <v>300</v>
      </c>
      <c r="F66" s="97" t="s">
        <v>608</v>
      </c>
    </row>
    <row r="67" spans="1:6" ht="23.25" thickBot="1" x14ac:dyDescent="0.25">
      <c r="A67" s="154" t="s">
        <v>301</v>
      </c>
      <c r="B67" s="155"/>
      <c r="C67" s="101" t="s">
        <v>302</v>
      </c>
      <c r="D67" s="83" t="s">
        <v>303</v>
      </c>
      <c r="E67" s="103" t="s">
        <v>304</v>
      </c>
      <c r="F67" s="84" t="s">
        <v>305</v>
      </c>
    </row>
    <row r="68" spans="1:6" x14ac:dyDescent="0.2">
      <c r="A68" s="123" t="s">
        <v>306</v>
      </c>
      <c r="B68" s="124"/>
      <c r="C68" s="125"/>
      <c r="D68" s="125"/>
      <c r="E68" s="125"/>
      <c r="F68" s="126"/>
    </row>
    <row r="69" spans="1:6" x14ac:dyDescent="0.2">
      <c r="A69" s="127" t="s">
        <v>307</v>
      </c>
      <c r="B69" s="128"/>
      <c r="C69" s="129" t="s">
        <v>308</v>
      </c>
      <c r="D69" s="129"/>
      <c r="E69" s="129"/>
      <c r="F69" s="130"/>
    </row>
    <row r="70" spans="1:6" ht="23.25" thickBot="1" x14ac:dyDescent="0.25">
      <c r="A70" s="76" t="s">
        <v>309</v>
      </c>
      <c r="B70" s="144" t="s">
        <v>310</v>
      </c>
      <c r="C70" s="145"/>
      <c r="D70" s="145"/>
      <c r="E70" s="145"/>
      <c r="F70" s="146"/>
    </row>
    <row r="71" spans="1:6" x14ac:dyDescent="0.2">
      <c r="A71" s="123" t="s">
        <v>311</v>
      </c>
      <c r="B71" s="124"/>
      <c r="C71" s="125"/>
      <c r="D71" s="125"/>
      <c r="E71" s="125"/>
      <c r="F71" s="126"/>
    </row>
    <row r="72" spans="1:6" x14ac:dyDescent="0.2">
      <c r="A72" s="127" t="s">
        <v>884</v>
      </c>
      <c r="B72" s="128"/>
      <c r="C72" s="137" t="s">
        <v>312</v>
      </c>
      <c r="D72" s="142"/>
      <c r="E72" s="142"/>
      <c r="F72" s="143"/>
    </row>
    <row r="73" spans="1:6" ht="23.25" thickBot="1" x14ac:dyDescent="0.25">
      <c r="A73" s="76" t="s">
        <v>313</v>
      </c>
      <c r="B73" s="144" t="s">
        <v>314</v>
      </c>
      <c r="C73" s="145"/>
      <c r="D73" s="145"/>
      <c r="E73" s="145"/>
      <c r="F73" s="146"/>
    </row>
    <row r="74" spans="1:6" ht="22.5" x14ac:dyDescent="0.2">
      <c r="A74" s="147" t="s">
        <v>315</v>
      </c>
      <c r="B74" s="133"/>
      <c r="C74" s="134" t="s">
        <v>610</v>
      </c>
      <c r="D74" s="134"/>
      <c r="E74" s="134"/>
      <c r="F74" s="99" t="s">
        <v>872</v>
      </c>
    </row>
    <row r="75" spans="1:6" x14ac:dyDescent="0.2">
      <c r="A75" s="127" t="s">
        <v>316</v>
      </c>
      <c r="B75" s="128"/>
      <c r="C75" s="129" t="s">
        <v>317</v>
      </c>
      <c r="D75" s="129"/>
      <c r="E75" s="129"/>
      <c r="F75" s="130"/>
    </row>
    <row r="76" spans="1:6" ht="22.5" x14ac:dyDescent="0.2">
      <c r="A76" s="127" t="s">
        <v>318</v>
      </c>
      <c r="B76" s="128"/>
      <c r="C76" s="129" t="s">
        <v>319</v>
      </c>
      <c r="D76" s="129"/>
      <c r="E76" s="81" t="s">
        <v>320</v>
      </c>
      <c r="F76" s="98" t="s">
        <v>321</v>
      </c>
    </row>
    <row r="77" spans="1:6" x14ac:dyDescent="0.2">
      <c r="A77" s="127" t="s">
        <v>322</v>
      </c>
      <c r="B77" s="128"/>
      <c r="C77" s="129" t="s">
        <v>323</v>
      </c>
      <c r="D77" s="129"/>
      <c r="E77" s="129"/>
      <c r="F77" s="130"/>
    </row>
    <row r="78" spans="1:6" ht="23.25" thickBot="1" x14ac:dyDescent="0.25">
      <c r="A78" s="154" t="s">
        <v>324</v>
      </c>
      <c r="B78" s="155"/>
      <c r="C78" s="220"/>
      <c r="D78" s="102" t="s">
        <v>325</v>
      </c>
      <c r="E78" s="155" t="s">
        <v>873</v>
      </c>
      <c r="F78" s="221"/>
    </row>
    <row r="79" spans="1:6" ht="12" thickBot="1" x14ac:dyDescent="0.25">
      <c r="A79" s="171" t="s">
        <v>326</v>
      </c>
      <c r="B79" s="172"/>
      <c r="C79" s="172"/>
      <c r="D79" s="172"/>
      <c r="E79" s="172"/>
      <c r="F79" s="173"/>
    </row>
    <row r="80" spans="1:6" ht="23.25" thickBot="1" x14ac:dyDescent="0.25">
      <c r="A80" s="85" t="s">
        <v>327</v>
      </c>
      <c r="B80" s="104" t="str">
        <f>IF(C80="SUBJECT WAS AROUND DURING VISIT",1,IF(C80="SUBJECT WAS NOT AROUND DURING VISIT",2,""))</f>
        <v/>
      </c>
      <c r="C80" s="222" t="s">
        <v>617</v>
      </c>
      <c r="D80" s="223"/>
      <c r="E80" s="224"/>
      <c r="F80" s="105" t="s">
        <v>874</v>
      </c>
    </row>
    <row r="81" spans="1:6" x14ac:dyDescent="0.2">
      <c r="A81" s="217" t="s">
        <v>328</v>
      </c>
      <c r="B81" s="218"/>
      <c r="C81" s="124"/>
      <c r="D81" s="124"/>
      <c r="E81" s="124"/>
      <c r="F81" s="219"/>
    </row>
    <row r="82" spans="1:6" ht="22.5" x14ac:dyDescent="0.2">
      <c r="A82" s="75" t="s">
        <v>329</v>
      </c>
      <c r="B82" s="129" t="s">
        <v>334</v>
      </c>
      <c r="C82" s="129"/>
      <c r="D82" s="129"/>
      <c r="E82" s="129"/>
      <c r="F82" s="130"/>
    </row>
    <row r="83" spans="1:6" ht="22.5" x14ac:dyDescent="0.2">
      <c r="A83" s="75" t="s">
        <v>330</v>
      </c>
      <c r="B83" s="129" t="s">
        <v>335</v>
      </c>
      <c r="C83" s="129"/>
      <c r="D83" s="129"/>
      <c r="E83" s="129"/>
      <c r="F83" s="130"/>
    </row>
    <row r="84" spans="1:6" ht="22.5" x14ac:dyDescent="0.2">
      <c r="A84" s="75" t="s">
        <v>331</v>
      </c>
      <c r="B84" s="129" t="s">
        <v>336</v>
      </c>
      <c r="C84" s="129"/>
      <c r="D84" s="129"/>
      <c r="E84" s="129"/>
      <c r="F84" s="130"/>
    </row>
    <row r="85" spans="1:6" ht="22.5" x14ac:dyDescent="0.2">
      <c r="A85" s="75" t="s">
        <v>332</v>
      </c>
      <c r="B85" s="129" t="s">
        <v>336</v>
      </c>
      <c r="C85" s="129"/>
      <c r="D85" s="129"/>
      <c r="E85" s="81" t="s">
        <v>337</v>
      </c>
      <c r="F85" s="106" t="s">
        <v>338</v>
      </c>
    </row>
    <row r="86" spans="1:6" ht="22.5" x14ac:dyDescent="0.2">
      <c r="A86" s="75" t="s">
        <v>333</v>
      </c>
      <c r="B86" s="129" t="s">
        <v>619</v>
      </c>
      <c r="C86" s="159"/>
      <c r="D86" s="98" t="s">
        <v>631</v>
      </c>
      <c r="E86" s="102" t="s">
        <v>662</v>
      </c>
      <c r="F86" s="82" t="s">
        <v>875</v>
      </c>
    </row>
    <row r="87" spans="1:6" x14ac:dyDescent="0.2">
      <c r="A87" s="127" t="s">
        <v>339</v>
      </c>
      <c r="B87" s="128"/>
      <c r="C87" s="129" t="s">
        <v>741</v>
      </c>
      <c r="D87" s="129"/>
      <c r="E87" s="129"/>
      <c r="F87" s="130"/>
    </row>
    <row r="88" spans="1:6" ht="12" thickBot="1" x14ac:dyDescent="0.25">
      <c r="A88" s="152" t="s">
        <v>340</v>
      </c>
      <c r="B88" s="153"/>
      <c r="C88" s="129" t="s">
        <v>742</v>
      </c>
      <c r="D88" s="129"/>
      <c r="E88" s="129"/>
      <c r="F88" s="130"/>
    </row>
    <row r="89" spans="1:6" x14ac:dyDescent="0.2">
      <c r="A89" s="123" t="s">
        <v>341</v>
      </c>
      <c r="B89" s="125"/>
      <c r="C89" s="125"/>
      <c r="D89" s="125"/>
      <c r="E89" s="125"/>
      <c r="F89" s="126"/>
    </row>
    <row r="90" spans="1:6" ht="22.5" x14ac:dyDescent="0.2">
      <c r="A90" s="75" t="s">
        <v>342</v>
      </c>
      <c r="B90" s="129" t="s">
        <v>354</v>
      </c>
      <c r="C90" s="129"/>
      <c r="D90" s="129"/>
      <c r="E90" s="129"/>
      <c r="F90" s="130"/>
    </row>
    <row r="91" spans="1:6" ht="22.5" x14ac:dyDescent="0.2">
      <c r="A91" s="75" t="s">
        <v>343</v>
      </c>
      <c r="B91" s="129" t="s">
        <v>355</v>
      </c>
      <c r="C91" s="129"/>
      <c r="D91" s="129"/>
      <c r="E91" s="129"/>
      <c r="F91" s="130"/>
    </row>
    <row r="92" spans="1:6" ht="22.5" x14ac:dyDescent="0.2">
      <c r="A92" s="75" t="s">
        <v>344</v>
      </c>
      <c r="B92" s="129" t="s">
        <v>356</v>
      </c>
      <c r="C92" s="129"/>
      <c r="D92" s="129"/>
      <c r="E92" s="129"/>
      <c r="F92" s="130"/>
    </row>
    <row r="93" spans="1:6" ht="22.5" x14ac:dyDescent="0.2">
      <c r="A93" s="75" t="s">
        <v>345</v>
      </c>
      <c r="B93" s="129" t="s">
        <v>357</v>
      </c>
      <c r="C93" s="129"/>
      <c r="D93" s="129"/>
      <c r="E93" s="81" t="s">
        <v>860</v>
      </c>
      <c r="F93" s="98" t="s">
        <v>358</v>
      </c>
    </row>
    <row r="94" spans="1:6" ht="22.5" x14ac:dyDescent="0.2">
      <c r="A94" s="75" t="s">
        <v>346</v>
      </c>
      <c r="B94" s="129" t="s">
        <v>359</v>
      </c>
      <c r="C94" s="159"/>
      <c r="D94" s="98" t="s">
        <v>360</v>
      </c>
      <c r="E94" s="102" t="s">
        <v>883</v>
      </c>
      <c r="F94" s="84" t="s">
        <v>876</v>
      </c>
    </row>
    <row r="95" spans="1:6" x14ac:dyDescent="0.2">
      <c r="A95" s="127" t="s">
        <v>347</v>
      </c>
      <c r="B95" s="128"/>
      <c r="C95" s="129" t="s">
        <v>361</v>
      </c>
      <c r="D95" s="129"/>
      <c r="E95" s="129"/>
      <c r="F95" s="130"/>
    </row>
    <row r="96" spans="1:6" ht="12" thickBot="1" x14ac:dyDescent="0.25">
      <c r="A96" s="152" t="s">
        <v>348</v>
      </c>
      <c r="B96" s="153"/>
      <c r="C96" s="226" t="s">
        <v>362</v>
      </c>
      <c r="D96" s="226"/>
      <c r="E96" s="226"/>
      <c r="F96" s="227"/>
    </row>
    <row r="97" spans="1:6" x14ac:dyDescent="0.2">
      <c r="A97" s="194" t="s">
        <v>349</v>
      </c>
      <c r="B97" s="195"/>
      <c r="C97" s="225" t="s">
        <v>743</v>
      </c>
      <c r="D97" s="225"/>
      <c r="E97" s="242" t="s">
        <v>877</v>
      </c>
      <c r="F97" s="243"/>
    </row>
    <row r="98" spans="1:6" ht="14.45" customHeight="1" x14ac:dyDescent="0.2">
      <c r="A98" s="150" t="s">
        <v>350</v>
      </c>
      <c r="B98" s="151"/>
      <c r="C98" s="169" t="s">
        <v>364</v>
      </c>
      <c r="D98" s="169"/>
      <c r="E98" s="129" t="s">
        <v>363</v>
      </c>
      <c r="F98" s="130"/>
    </row>
    <row r="99" spans="1:6" ht="14.45" customHeight="1" x14ac:dyDescent="0.2">
      <c r="A99" s="150" t="s">
        <v>351</v>
      </c>
      <c r="B99" s="151"/>
      <c r="C99" s="169" t="s">
        <v>366</v>
      </c>
      <c r="D99" s="169"/>
      <c r="E99" s="129" t="s">
        <v>365</v>
      </c>
      <c r="F99" s="130"/>
    </row>
    <row r="100" spans="1:6" x14ac:dyDescent="0.2">
      <c r="A100" s="154" t="s">
        <v>352</v>
      </c>
      <c r="B100" s="181" t="s">
        <v>367</v>
      </c>
      <c r="C100" s="182"/>
      <c r="D100" s="182"/>
      <c r="E100" s="182"/>
      <c r="F100" s="183"/>
    </row>
    <row r="101" spans="1:6" x14ac:dyDescent="0.2">
      <c r="A101" s="147"/>
      <c r="B101" s="187"/>
      <c r="C101" s="188"/>
      <c r="D101" s="188"/>
      <c r="E101" s="188"/>
      <c r="F101" s="189"/>
    </row>
    <row r="102" spans="1:6" x14ac:dyDescent="0.2">
      <c r="A102" s="154" t="s">
        <v>353</v>
      </c>
      <c r="B102" s="181" t="s">
        <v>368</v>
      </c>
      <c r="C102" s="182"/>
      <c r="D102" s="182"/>
      <c r="E102" s="182"/>
      <c r="F102" s="183"/>
    </row>
    <row r="103" spans="1:6" x14ac:dyDescent="0.2">
      <c r="A103" s="147"/>
      <c r="B103" s="187"/>
      <c r="C103" s="188"/>
      <c r="D103" s="188"/>
      <c r="E103" s="188"/>
      <c r="F103" s="189"/>
    </row>
    <row r="104" spans="1:6" x14ac:dyDescent="0.2">
      <c r="A104" s="154" t="s">
        <v>370</v>
      </c>
      <c r="B104" s="181" t="s">
        <v>369</v>
      </c>
      <c r="C104" s="182"/>
      <c r="D104" s="182"/>
      <c r="E104" s="182"/>
      <c r="F104" s="183"/>
    </row>
    <row r="105" spans="1:6" ht="12" thickBot="1" x14ac:dyDescent="0.25">
      <c r="A105" s="180"/>
      <c r="B105" s="184"/>
      <c r="C105" s="185"/>
      <c r="D105" s="185"/>
      <c r="E105" s="185"/>
      <c r="F105" s="186"/>
    </row>
    <row r="106" spans="1:6" x14ac:dyDescent="0.2">
      <c r="A106" s="147" t="s">
        <v>371</v>
      </c>
      <c r="B106" s="133"/>
      <c r="C106" s="134" t="s">
        <v>749</v>
      </c>
      <c r="D106" s="134"/>
      <c r="E106" s="242" t="s">
        <v>878</v>
      </c>
      <c r="F106" s="243"/>
    </row>
    <row r="107" spans="1:6" ht="33.75" x14ac:dyDescent="0.2">
      <c r="A107" s="154" t="s">
        <v>372</v>
      </c>
      <c r="B107" s="155"/>
      <c r="C107" s="141" t="s">
        <v>756</v>
      </c>
      <c r="D107" s="141"/>
      <c r="E107" s="81" t="s">
        <v>373</v>
      </c>
      <c r="F107" s="106" t="s">
        <v>388</v>
      </c>
    </row>
    <row r="108" spans="1:6" ht="33.75" x14ac:dyDescent="0.2">
      <c r="A108" s="150" t="s">
        <v>374</v>
      </c>
      <c r="B108" s="151"/>
      <c r="C108" s="119" t="s">
        <v>769</v>
      </c>
      <c r="D108" s="119"/>
      <c r="E108" s="81" t="s">
        <v>375</v>
      </c>
      <c r="F108" s="97" t="s">
        <v>773</v>
      </c>
    </row>
    <row r="109" spans="1:6" ht="33.75" x14ac:dyDescent="0.2">
      <c r="A109" s="127" t="s">
        <v>376</v>
      </c>
      <c r="B109" s="128"/>
      <c r="C109" s="192" t="s">
        <v>777</v>
      </c>
      <c r="D109" s="209"/>
      <c r="E109" s="81" t="s">
        <v>377</v>
      </c>
      <c r="F109" s="107" t="s">
        <v>782</v>
      </c>
    </row>
    <row r="110" spans="1:6" ht="33.75" x14ac:dyDescent="0.2">
      <c r="A110" s="154" t="s">
        <v>378</v>
      </c>
      <c r="B110" s="155"/>
      <c r="C110" s="228" t="s">
        <v>786</v>
      </c>
      <c r="D110" s="229"/>
      <c r="E110" s="83" t="s">
        <v>379</v>
      </c>
      <c r="F110" s="108" t="s">
        <v>790</v>
      </c>
    </row>
    <row r="111" spans="1:6" ht="34.5" thickBot="1" x14ac:dyDescent="0.25">
      <c r="A111" s="80" t="s">
        <v>380</v>
      </c>
      <c r="B111" s="101" t="s">
        <v>383</v>
      </c>
      <c r="C111" s="83" t="s">
        <v>381</v>
      </c>
      <c r="D111" s="101" t="s">
        <v>384</v>
      </c>
      <c r="E111" s="83" t="s">
        <v>382</v>
      </c>
      <c r="F111" s="101" t="s">
        <v>385</v>
      </c>
    </row>
    <row r="112" spans="1:6" ht="12" thickBot="1" x14ac:dyDescent="0.25">
      <c r="A112" s="166" t="s">
        <v>387</v>
      </c>
      <c r="B112" s="167"/>
      <c r="C112" s="167"/>
      <c r="D112" s="167"/>
      <c r="E112" s="167"/>
      <c r="F112" s="168"/>
    </row>
    <row r="113" spans="1:6" ht="13.9" customHeight="1" x14ac:dyDescent="0.2">
      <c r="A113" s="147" t="s">
        <v>386</v>
      </c>
      <c r="B113" s="133"/>
      <c r="C113" s="169" t="s">
        <v>400</v>
      </c>
      <c r="D113" s="169"/>
      <c r="E113" s="169"/>
      <c r="F113" s="170"/>
    </row>
    <row r="114" spans="1:6" ht="13.9" customHeight="1" x14ac:dyDescent="0.2">
      <c r="A114" s="150" t="s">
        <v>389</v>
      </c>
      <c r="B114" s="151"/>
      <c r="C114" s="169" t="s">
        <v>401</v>
      </c>
      <c r="D114" s="169"/>
      <c r="E114" s="169"/>
      <c r="F114" s="170"/>
    </row>
    <row r="115" spans="1:6" ht="13.9" customHeight="1" thickBot="1" x14ac:dyDescent="0.25">
      <c r="A115" s="152" t="s">
        <v>390</v>
      </c>
      <c r="B115" s="153"/>
      <c r="C115" s="169" t="s">
        <v>402</v>
      </c>
      <c r="D115" s="169"/>
      <c r="E115" s="86" t="s">
        <v>403</v>
      </c>
      <c r="F115" s="109" t="s">
        <v>404</v>
      </c>
    </row>
    <row r="116" spans="1:6" ht="13.9" customHeight="1" x14ac:dyDescent="0.2">
      <c r="A116" s="194" t="s">
        <v>391</v>
      </c>
      <c r="B116" s="195"/>
      <c r="C116" s="196" t="s">
        <v>405</v>
      </c>
      <c r="D116" s="196"/>
      <c r="E116" s="196"/>
      <c r="F116" s="197"/>
    </row>
    <row r="117" spans="1:6" ht="13.9" customHeight="1" x14ac:dyDescent="0.2">
      <c r="A117" s="127" t="s">
        <v>392</v>
      </c>
      <c r="B117" s="230"/>
      <c r="C117" s="129" t="s">
        <v>406</v>
      </c>
      <c r="D117" s="131"/>
      <c r="E117" s="131"/>
      <c r="F117" s="191"/>
    </row>
    <row r="118" spans="1:6" ht="13.9" customHeight="1" thickBot="1" x14ac:dyDescent="0.25">
      <c r="A118" s="152" t="s">
        <v>393</v>
      </c>
      <c r="B118" s="153"/>
      <c r="C118" s="129" t="s">
        <v>407</v>
      </c>
      <c r="D118" s="131"/>
      <c r="E118" s="86" t="s">
        <v>408</v>
      </c>
      <c r="F118" s="98" t="s">
        <v>409</v>
      </c>
    </row>
    <row r="119" spans="1:6" ht="12" thickBot="1" x14ac:dyDescent="0.25">
      <c r="A119" s="194" t="s">
        <v>394</v>
      </c>
      <c r="B119" s="195"/>
      <c r="C119" s="196" t="s">
        <v>410</v>
      </c>
      <c r="D119" s="196"/>
      <c r="E119" s="196"/>
      <c r="F119" s="197"/>
    </row>
    <row r="120" spans="1:6" ht="12" thickBot="1" x14ac:dyDescent="0.25">
      <c r="A120" s="127" t="s">
        <v>395</v>
      </c>
      <c r="B120" s="230"/>
      <c r="C120" s="196" t="s">
        <v>411</v>
      </c>
      <c r="D120" s="196"/>
      <c r="E120" s="196"/>
      <c r="F120" s="197"/>
    </row>
    <row r="121" spans="1:6" ht="23.25" thickBot="1" x14ac:dyDescent="0.25">
      <c r="A121" s="152" t="s">
        <v>396</v>
      </c>
      <c r="B121" s="153"/>
      <c r="C121" s="196" t="s">
        <v>412</v>
      </c>
      <c r="D121" s="196"/>
      <c r="E121" s="86" t="s">
        <v>413</v>
      </c>
      <c r="F121" s="109" t="s">
        <v>414</v>
      </c>
    </row>
    <row r="122" spans="1:6" ht="12" thickBot="1" x14ac:dyDescent="0.25">
      <c r="A122" s="194" t="s">
        <v>397</v>
      </c>
      <c r="B122" s="195"/>
      <c r="C122" s="196" t="s">
        <v>415</v>
      </c>
      <c r="D122" s="196"/>
      <c r="E122" s="196"/>
      <c r="F122" s="197"/>
    </row>
    <row r="123" spans="1:6" ht="12" thickBot="1" x14ac:dyDescent="0.25">
      <c r="A123" s="127" t="s">
        <v>398</v>
      </c>
      <c r="B123" s="230"/>
      <c r="C123" s="196" t="s">
        <v>416</v>
      </c>
      <c r="D123" s="196"/>
      <c r="E123" s="196"/>
      <c r="F123" s="197"/>
    </row>
    <row r="124" spans="1:6" ht="23.25" thickBot="1" x14ac:dyDescent="0.25">
      <c r="A124" s="152" t="s">
        <v>399</v>
      </c>
      <c r="B124" s="153"/>
      <c r="C124" s="196" t="s">
        <v>417</v>
      </c>
      <c r="D124" s="196"/>
      <c r="E124" s="86" t="s">
        <v>418</v>
      </c>
      <c r="F124" s="109" t="s">
        <v>421</v>
      </c>
    </row>
    <row r="125" spans="1:6" x14ac:dyDescent="0.2">
      <c r="A125" s="123" t="s">
        <v>419</v>
      </c>
      <c r="B125" s="124"/>
      <c r="C125" s="125"/>
      <c r="D125" s="125"/>
      <c r="E125" s="125"/>
      <c r="F125" s="126"/>
    </row>
    <row r="126" spans="1:6" x14ac:dyDescent="0.2">
      <c r="A126" s="127" t="s">
        <v>420</v>
      </c>
      <c r="B126" s="128"/>
      <c r="C126" s="129" t="s">
        <v>422</v>
      </c>
      <c r="D126" s="129"/>
      <c r="E126" s="129"/>
      <c r="F126" s="130"/>
    </row>
    <row r="127" spans="1:6" ht="23.25" thickBot="1" x14ac:dyDescent="0.25">
      <c r="A127" s="76" t="s">
        <v>423</v>
      </c>
      <c r="B127" s="226" t="s">
        <v>424</v>
      </c>
      <c r="C127" s="226"/>
      <c r="D127" s="226"/>
      <c r="E127" s="226"/>
      <c r="F127" s="227"/>
    </row>
    <row r="128" spans="1:6" x14ac:dyDescent="0.2">
      <c r="A128" s="123" t="s">
        <v>425</v>
      </c>
      <c r="B128" s="124"/>
      <c r="C128" s="125"/>
      <c r="D128" s="125"/>
      <c r="E128" s="125"/>
      <c r="F128" s="126"/>
    </row>
    <row r="129" spans="1:6" x14ac:dyDescent="0.2">
      <c r="A129" s="127" t="s">
        <v>426</v>
      </c>
      <c r="B129" s="128"/>
      <c r="C129" s="129" t="s">
        <v>427</v>
      </c>
      <c r="D129" s="129"/>
      <c r="E129" s="129"/>
      <c r="F129" s="130"/>
    </row>
    <row r="130" spans="1:6" ht="23.25" thickBot="1" x14ac:dyDescent="0.25">
      <c r="A130" s="76" t="s">
        <v>428</v>
      </c>
      <c r="B130" s="226" t="s">
        <v>429</v>
      </c>
      <c r="C130" s="226"/>
      <c r="D130" s="226"/>
      <c r="E130" s="226"/>
      <c r="F130" s="227"/>
    </row>
    <row r="131" spans="1:6" ht="22.5" x14ac:dyDescent="0.2">
      <c r="A131" s="194" t="s">
        <v>430</v>
      </c>
      <c r="B131" s="195"/>
      <c r="C131" s="225" t="s">
        <v>795</v>
      </c>
      <c r="D131" s="225"/>
      <c r="E131" s="225"/>
      <c r="F131" s="96" t="s">
        <v>879</v>
      </c>
    </row>
    <row r="132" spans="1:6" x14ac:dyDescent="0.2">
      <c r="A132" s="127" t="s">
        <v>431</v>
      </c>
      <c r="B132" s="128"/>
      <c r="C132" s="129" t="s">
        <v>432</v>
      </c>
      <c r="D132" s="129"/>
      <c r="E132" s="129"/>
      <c r="F132" s="130"/>
    </row>
    <row r="133" spans="1:6" x14ac:dyDescent="0.2">
      <c r="A133" s="127" t="s">
        <v>433</v>
      </c>
      <c r="B133" s="128"/>
      <c r="C133" s="131" t="s">
        <v>434</v>
      </c>
      <c r="D133" s="131"/>
      <c r="E133" s="131"/>
      <c r="F133" s="191"/>
    </row>
    <row r="134" spans="1:6" x14ac:dyDescent="0.2">
      <c r="A134" s="127" t="s">
        <v>435</v>
      </c>
      <c r="B134" s="128"/>
      <c r="C134" s="174" t="s">
        <v>436</v>
      </c>
      <c r="D134" s="175"/>
      <c r="E134" s="175"/>
      <c r="F134" s="176"/>
    </row>
    <row r="135" spans="1:6" ht="22.5" x14ac:dyDescent="0.2">
      <c r="A135" s="87" t="s">
        <v>437</v>
      </c>
      <c r="B135" s="88"/>
      <c r="C135" s="137" t="s">
        <v>438</v>
      </c>
      <c r="D135" s="142"/>
      <c r="E135" s="142"/>
      <c r="F135" s="143"/>
    </row>
    <row r="136" spans="1:6" ht="33.75" x14ac:dyDescent="0.2">
      <c r="A136" s="150" t="s">
        <v>439</v>
      </c>
      <c r="B136" s="151"/>
      <c r="C136" s="192" t="s">
        <v>802</v>
      </c>
      <c r="D136" s="193"/>
      <c r="E136" s="82" t="s">
        <v>440</v>
      </c>
      <c r="F136" s="106" t="s">
        <v>441</v>
      </c>
    </row>
    <row r="137" spans="1:6" ht="33.75" x14ac:dyDescent="0.2">
      <c r="A137" s="127" t="s">
        <v>442</v>
      </c>
      <c r="B137" s="128"/>
      <c r="C137" s="98" t="s">
        <v>443</v>
      </c>
      <c r="D137" s="81" t="s">
        <v>444</v>
      </c>
      <c r="E137" s="98" t="s">
        <v>445</v>
      </c>
      <c r="F137" s="82" t="s">
        <v>446</v>
      </c>
    </row>
    <row r="138" spans="1:6" ht="22.5" x14ac:dyDescent="0.2">
      <c r="A138" s="127" t="s">
        <v>447</v>
      </c>
      <c r="B138" s="128"/>
      <c r="C138" s="98" t="s">
        <v>448</v>
      </c>
      <c r="D138" s="81" t="s">
        <v>449</v>
      </c>
      <c r="E138" s="240" t="s">
        <v>880</v>
      </c>
      <c r="F138" s="241"/>
    </row>
    <row r="139" spans="1:6" ht="22.5" x14ac:dyDescent="0.2">
      <c r="A139" s="127" t="s">
        <v>450</v>
      </c>
      <c r="B139" s="128"/>
      <c r="C139" s="140"/>
      <c r="D139" s="102" t="s">
        <v>451</v>
      </c>
      <c r="E139" s="89" t="s">
        <v>452</v>
      </c>
      <c r="F139" s="110" t="s">
        <v>881</v>
      </c>
    </row>
    <row r="140" spans="1:6" ht="33.75" x14ac:dyDescent="0.2">
      <c r="A140" s="75" t="s">
        <v>453</v>
      </c>
      <c r="B140" s="111" t="s">
        <v>804</v>
      </c>
      <c r="C140" s="128" t="s">
        <v>454</v>
      </c>
      <c r="D140" s="131"/>
      <c r="E140" s="119" t="s">
        <v>806</v>
      </c>
      <c r="F140" s="120"/>
    </row>
    <row r="141" spans="1:6" ht="14.45" customHeight="1" x14ac:dyDescent="0.2">
      <c r="A141" s="75" t="s">
        <v>455</v>
      </c>
      <c r="B141" s="192" t="s">
        <v>812</v>
      </c>
      <c r="C141" s="209"/>
      <c r="D141" s="88" t="s">
        <v>456</v>
      </c>
      <c r="E141" s="192" t="s">
        <v>816</v>
      </c>
      <c r="F141" s="208"/>
    </row>
    <row r="142" spans="1:6" ht="33.75" x14ac:dyDescent="0.2">
      <c r="A142" s="127" t="s">
        <v>457</v>
      </c>
      <c r="B142" s="133"/>
      <c r="C142" s="112" t="s">
        <v>818</v>
      </c>
      <c r="D142" s="128" t="s">
        <v>458</v>
      </c>
      <c r="E142" s="128"/>
      <c r="F142" s="113" t="s">
        <v>820</v>
      </c>
    </row>
    <row r="143" spans="1:6" x14ac:dyDescent="0.2">
      <c r="A143" s="127" t="s">
        <v>459</v>
      </c>
      <c r="B143" s="128"/>
      <c r="C143" s="133"/>
      <c r="D143" s="119" t="s">
        <v>823</v>
      </c>
      <c r="E143" s="119"/>
      <c r="F143" s="120"/>
    </row>
    <row r="144" spans="1:6" x14ac:dyDescent="0.2">
      <c r="A144" s="198" t="s">
        <v>460</v>
      </c>
      <c r="B144" s="199"/>
      <c r="C144" s="202" t="s">
        <v>461</v>
      </c>
      <c r="D144" s="203"/>
      <c r="E144" s="203"/>
      <c r="F144" s="204"/>
    </row>
    <row r="145" spans="1:6" ht="12" thickBot="1" x14ac:dyDescent="0.25">
      <c r="A145" s="200"/>
      <c r="B145" s="201"/>
      <c r="C145" s="205"/>
      <c r="D145" s="206"/>
      <c r="E145" s="206"/>
      <c r="F145" s="207"/>
    </row>
    <row r="146" spans="1:6" x14ac:dyDescent="0.2">
      <c r="A146" s="245" t="s">
        <v>462</v>
      </c>
      <c r="B146" s="246"/>
      <c r="C146" s="246"/>
      <c r="D146" s="246"/>
      <c r="E146" s="246"/>
      <c r="F146" s="247"/>
    </row>
    <row r="147" spans="1:6" ht="23.25" thickBot="1" x14ac:dyDescent="0.25">
      <c r="A147" s="198" t="s">
        <v>463</v>
      </c>
      <c r="B147" s="248"/>
      <c r="C147" s="248"/>
      <c r="D147" s="181" t="s">
        <v>464</v>
      </c>
      <c r="E147" s="249"/>
      <c r="F147" s="90" t="s">
        <v>465</v>
      </c>
    </row>
    <row r="148" spans="1:6" ht="22.5" x14ac:dyDescent="0.2">
      <c r="A148" s="91" t="s">
        <v>466</v>
      </c>
      <c r="B148" s="196" t="s">
        <v>467</v>
      </c>
      <c r="C148" s="196"/>
      <c r="D148" s="195" t="s">
        <v>468</v>
      </c>
      <c r="E148" s="237"/>
      <c r="F148" s="114" t="s">
        <v>469</v>
      </c>
    </row>
    <row r="149" spans="1:6" ht="22.5" x14ac:dyDescent="0.2">
      <c r="A149" s="127" t="s">
        <v>470</v>
      </c>
      <c r="B149" s="128"/>
      <c r="C149" s="98" t="s">
        <v>471</v>
      </c>
      <c r="D149" s="128" t="s">
        <v>472</v>
      </c>
      <c r="E149" s="155"/>
      <c r="F149" s="115" t="s">
        <v>473</v>
      </c>
    </row>
    <row r="150" spans="1:6" ht="33.75" x14ac:dyDescent="0.2">
      <c r="A150" s="75" t="s">
        <v>474</v>
      </c>
      <c r="B150" s="111" t="s">
        <v>828</v>
      </c>
      <c r="C150" s="81" t="s">
        <v>475</v>
      </c>
      <c r="D150" s="116" t="s">
        <v>830</v>
      </c>
      <c r="E150" s="92" t="s">
        <v>476</v>
      </c>
      <c r="F150" s="97" t="s">
        <v>834</v>
      </c>
    </row>
    <row r="151" spans="1:6" ht="12" thickBot="1" x14ac:dyDescent="0.25">
      <c r="A151" s="152" t="s">
        <v>477</v>
      </c>
      <c r="B151" s="153"/>
      <c r="C151" s="226" t="s">
        <v>478</v>
      </c>
      <c r="D151" s="226"/>
      <c r="E151" s="231"/>
      <c r="F151" s="232"/>
    </row>
    <row r="152" spans="1:6" ht="22.5" x14ac:dyDescent="0.2">
      <c r="A152" s="91" t="s">
        <v>479</v>
      </c>
      <c r="B152" s="196" t="s">
        <v>480</v>
      </c>
      <c r="C152" s="196"/>
      <c r="D152" s="195" t="s">
        <v>481</v>
      </c>
      <c r="E152" s="237"/>
      <c r="F152" s="114" t="s">
        <v>482</v>
      </c>
    </row>
    <row r="153" spans="1:6" ht="22.5" x14ac:dyDescent="0.2">
      <c r="A153" s="127" t="s">
        <v>483</v>
      </c>
      <c r="B153" s="128"/>
      <c r="C153" s="98" t="s">
        <v>484</v>
      </c>
      <c r="D153" s="128" t="s">
        <v>485</v>
      </c>
      <c r="E153" s="155"/>
      <c r="F153" s="115" t="s">
        <v>486</v>
      </c>
    </row>
    <row r="154" spans="1:6" ht="33.75" x14ac:dyDescent="0.2">
      <c r="A154" s="75" t="s">
        <v>487</v>
      </c>
      <c r="B154" s="111" t="s">
        <v>836</v>
      </c>
      <c r="C154" s="81" t="s">
        <v>488</v>
      </c>
      <c r="D154" s="116" t="s">
        <v>838</v>
      </c>
      <c r="E154" s="92" t="s">
        <v>489</v>
      </c>
      <c r="F154" s="97" t="s">
        <v>842</v>
      </c>
    </row>
    <row r="155" spans="1:6" ht="12" thickBot="1" x14ac:dyDescent="0.25">
      <c r="A155" s="152" t="s">
        <v>490</v>
      </c>
      <c r="B155" s="153"/>
      <c r="C155" s="226" t="s">
        <v>491</v>
      </c>
      <c r="D155" s="226"/>
      <c r="E155" s="231"/>
      <c r="F155" s="232"/>
    </row>
    <row r="156" spans="1:6" ht="22.5" x14ac:dyDescent="0.2">
      <c r="A156" s="91" t="s">
        <v>492</v>
      </c>
      <c r="B156" s="196" t="s">
        <v>493</v>
      </c>
      <c r="C156" s="196"/>
      <c r="D156" s="195" t="s">
        <v>494</v>
      </c>
      <c r="E156" s="237"/>
      <c r="F156" s="114" t="s">
        <v>495</v>
      </c>
    </row>
    <row r="157" spans="1:6" ht="13.9" customHeight="1" x14ac:dyDescent="0.2">
      <c r="A157" s="127" t="s">
        <v>496</v>
      </c>
      <c r="B157" s="128"/>
      <c r="C157" s="98" t="s">
        <v>497</v>
      </c>
      <c r="D157" s="128" t="s">
        <v>498</v>
      </c>
      <c r="E157" s="155"/>
      <c r="F157" s="115" t="s">
        <v>499</v>
      </c>
    </row>
    <row r="158" spans="1:6" ht="13.9" customHeight="1" x14ac:dyDescent="0.2">
      <c r="A158" s="75" t="s">
        <v>500</v>
      </c>
      <c r="B158" s="111" t="s">
        <v>844</v>
      </c>
      <c r="C158" s="81" t="s">
        <v>501</v>
      </c>
      <c r="D158" s="116" t="s">
        <v>846</v>
      </c>
      <c r="E158" s="92" t="s">
        <v>502</v>
      </c>
      <c r="F158" s="97" t="s">
        <v>850</v>
      </c>
    </row>
    <row r="159" spans="1:6" ht="12" thickBot="1" x14ac:dyDescent="0.25">
      <c r="A159" s="152" t="s">
        <v>503</v>
      </c>
      <c r="B159" s="153"/>
      <c r="C159" s="226" t="s">
        <v>504</v>
      </c>
      <c r="D159" s="226"/>
      <c r="E159" s="231"/>
      <c r="F159" s="232"/>
    </row>
    <row r="160" spans="1:6" ht="22.5" x14ac:dyDescent="0.2">
      <c r="A160" s="91" t="s">
        <v>505</v>
      </c>
      <c r="B160" s="196" t="s">
        <v>506</v>
      </c>
      <c r="C160" s="196"/>
      <c r="D160" s="195" t="s">
        <v>507</v>
      </c>
      <c r="E160" s="237"/>
      <c r="F160" s="114" t="s">
        <v>508</v>
      </c>
    </row>
    <row r="161" spans="1:6" ht="22.5" x14ac:dyDescent="0.2">
      <c r="A161" s="127" t="s">
        <v>509</v>
      </c>
      <c r="B161" s="128"/>
      <c r="C161" s="98" t="s">
        <v>510</v>
      </c>
      <c r="D161" s="128" t="s">
        <v>511</v>
      </c>
      <c r="E161" s="155"/>
      <c r="F161" s="115" t="s">
        <v>510</v>
      </c>
    </row>
    <row r="162" spans="1:6" ht="33.75" x14ac:dyDescent="0.2">
      <c r="A162" s="75" t="s">
        <v>512</v>
      </c>
      <c r="B162" s="111" t="s">
        <v>852</v>
      </c>
      <c r="C162" s="81" t="s">
        <v>513</v>
      </c>
      <c r="D162" s="116" t="s">
        <v>854</v>
      </c>
      <c r="E162" s="92" t="s">
        <v>514</v>
      </c>
      <c r="F162" s="97" t="s">
        <v>858</v>
      </c>
    </row>
    <row r="163" spans="1:6" ht="12" thickBot="1" x14ac:dyDescent="0.25">
      <c r="A163" s="152" t="s">
        <v>515</v>
      </c>
      <c r="B163" s="153"/>
      <c r="C163" s="226" t="s">
        <v>516</v>
      </c>
      <c r="D163" s="226"/>
      <c r="E163" s="231"/>
      <c r="F163" s="232"/>
    </row>
    <row r="164" spans="1:6" ht="14.45" customHeight="1" x14ac:dyDescent="0.2">
      <c r="A164" s="147" t="s">
        <v>517</v>
      </c>
      <c r="B164" s="133"/>
      <c r="C164" s="133"/>
      <c r="D164" s="169" t="s">
        <v>518</v>
      </c>
      <c r="E164" s="235"/>
      <c r="F164" s="117" t="s">
        <v>882</v>
      </c>
    </row>
    <row r="165" spans="1:6" ht="14.45" customHeight="1" x14ac:dyDescent="0.2">
      <c r="A165" s="154" t="s">
        <v>519</v>
      </c>
      <c r="B165" s="155"/>
      <c r="C165" s="155"/>
      <c r="D165" s="220"/>
      <c r="E165" s="220" t="s">
        <v>520</v>
      </c>
      <c r="F165" s="236"/>
    </row>
    <row r="166" spans="1:6" ht="14.45" customHeight="1" x14ac:dyDescent="0.2">
      <c r="A166" s="75" t="s">
        <v>521</v>
      </c>
      <c r="B166" s="148" t="s">
        <v>522</v>
      </c>
      <c r="C166" s="149"/>
      <c r="D166" s="81" t="s">
        <v>523</v>
      </c>
      <c r="E166" s="148" t="s">
        <v>524</v>
      </c>
      <c r="F166" s="149"/>
    </row>
    <row r="167" spans="1:6" ht="14.45" customHeight="1" thickBot="1" x14ac:dyDescent="0.25">
      <c r="A167" s="80" t="s">
        <v>525</v>
      </c>
      <c r="B167" s="156" t="s">
        <v>526</v>
      </c>
      <c r="C167" s="157"/>
      <c r="D167" s="83" t="s">
        <v>527</v>
      </c>
      <c r="E167" s="215" t="s">
        <v>528</v>
      </c>
      <c r="F167" s="216"/>
    </row>
    <row r="168" spans="1:6" x14ac:dyDescent="0.2">
      <c r="A168" s="210" t="s">
        <v>529</v>
      </c>
      <c r="B168" s="211" t="s">
        <v>530</v>
      </c>
      <c r="C168" s="211"/>
      <c r="D168" s="211"/>
      <c r="E168" s="211"/>
      <c r="F168" s="212"/>
    </row>
    <row r="169" spans="1:6" x14ac:dyDescent="0.2">
      <c r="A169" s="139"/>
      <c r="B169" s="213"/>
      <c r="C169" s="213"/>
      <c r="D169" s="213"/>
      <c r="E169" s="213"/>
      <c r="F169" s="214"/>
    </row>
    <row r="170" spans="1:6" ht="65.25" customHeight="1" thickBot="1" x14ac:dyDescent="0.25">
      <c r="A170" s="180"/>
      <c r="B170" s="206"/>
      <c r="C170" s="206"/>
      <c r="D170" s="206"/>
      <c r="E170" s="206"/>
      <c r="F170" s="207"/>
    </row>
    <row r="171" spans="1:6" x14ac:dyDescent="0.2">
      <c r="A171" s="177" t="s">
        <v>531</v>
      </c>
      <c r="B171" s="178"/>
      <c r="C171" s="178"/>
      <c r="D171" s="178"/>
      <c r="E171" s="178"/>
      <c r="F171" s="179"/>
    </row>
    <row r="172" spans="1:6" ht="22.5" x14ac:dyDescent="0.2">
      <c r="A172" s="75" t="s">
        <v>532</v>
      </c>
      <c r="B172" s="129" t="s">
        <v>533</v>
      </c>
      <c r="C172" s="129"/>
      <c r="D172" s="129"/>
      <c r="E172" s="129"/>
      <c r="F172" s="130"/>
    </row>
    <row r="173" spans="1:6" ht="38.25" customHeight="1" thickBot="1" x14ac:dyDescent="0.25">
      <c r="A173" s="76" t="s">
        <v>534</v>
      </c>
      <c r="B173" s="244" t="s">
        <v>535</v>
      </c>
      <c r="C173" s="244"/>
      <c r="D173" s="86" t="s">
        <v>536</v>
      </c>
      <c r="E173" s="226" t="s">
        <v>537</v>
      </c>
      <c r="F173" s="226"/>
    </row>
    <row r="175" spans="1:6" x14ac:dyDescent="0.2">
      <c r="A175" s="190" t="s">
        <v>885</v>
      </c>
      <c r="B175" s="190"/>
      <c r="C175" s="190"/>
      <c r="D175" s="190"/>
      <c r="E175" s="190"/>
      <c r="F175" s="190"/>
    </row>
    <row r="176" spans="1:6" x14ac:dyDescent="0.2">
      <c r="A176" s="190"/>
      <c r="B176" s="190"/>
      <c r="C176" s="190"/>
      <c r="D176" s="190"/>
      <c r="E176" s="190"/>
      <c r="F176" s="190"/>
    </row>
    <row r="177" spans="1:6" x14ac:dyDescent="0.2">
      <c r="A177" s="190"/>
      <c r="B177" s="190"/>
      <c r="C177" s="190"/>
      <c r="D177" s="190"/>
      <c r="E177" s="190"/>
      <c r="F177" s="190"/>
    </row>
    <row r="178" spans="1:6" x14ac:dyDescent="0.2">
      <c r="A178" s="190"/>
      <c r="B178" s="190"/>
      <c r="C178" s="190"/>
      <c r="D178" s="190"/>
      <c r="E178" s="190"/>
      <c r="F178" s="190"/>
    </row>
  </sheetData>
  <protectedRanges>
    <protectedRange sqref="C46 B47 C48:C50 E50 F49 C52 B53 C55 B56 F59 D61 C63 B64 C65:C67 E67 F66 C69 B70 C72 B73 D78 C57:C60 C74:C77 F76" name="INFORMANTS_2"/>
    <protectedRange sqref="C12:C13 B14 E14 F15 E16 C15:C17 C19 B20 C22 B23 F26 C29 B30 C31:C33 E33 F32 C35 B36 C38 B39 C40:C43 D44 F42 C24:C27" name="INFORMANTS"/>
    <protectedRange sqref="D147 B148 C149 B150 D150 C151 F148:F150 B152 C153 B154 D154 C155 F152:F154 B156 C157 B158 D158 C159 F156:F158 B160 C161 B162 D162 C163 F160:F162 D164 B166:C167 E165:F167 B168" name="VEHICLES"/>
    <protectedRange sqref="F115 C116:F117 F121 F124 C126 B127 C129 B130 C131 C132:F135 F136 C136:C138 E137 D139 B140:B141 C142 E140:F141 F142 D143 C144 C113:F114 C115:D115 C118:D118 F118 C119:F120 C121:D121 C122:F123 C124:D124" name="DEPENDENTS AND SOI"/>
    <protectedRange sqref="C80 F85 C95:F96 C97 B100:F105 C106:D110 F107:F111 D111 B111 B82:F84 B85:D85 B86:E86 B90:F92 B93:D93 F93 B94:E94 C98:F99 C87:F88" name="SUBJECT DATA"/>
    <protectedRange sqref="E10 B172:B173 E173 B4:F7 B9:B10" name="PERSONAL DATA"/>
  </protectedRanges>
  <dataConsolidate/>
  <mergeCells count="271">
    <mergeCell ref="E48:F48"/>
    <mergeCell ref="E65:F65"/>
    <mergeCell ref="E97:F97"/>
    <mergeCell ref="E106:F106"/>
    <mergeCell ref="E138:F138"/>
    <mergeCell ref="B173:C173"/>
    <mergeCell ref="B172:F172"/>
    <mergeCell ref="E173:F173"/>
    <mergeCell ref="D157:E157"/>
    <mergeCell ref="A146:F146"/>
    <mergeCell ref="B148:C148"/>
    <mergeCell ref="D148:E148"/>
    <mergeCell ref="A149:B149"/>
    <mergeCell ref="D149:E149"/>
    <mergeCell ref="A151:B151"/>
    <mergeCell ref="C151:F151"/>
    <mergeCell ref="A147:C147"/>
    <mergeCell ref="D147:E147"/>
    <mergeCell ref="A138:B138"/>
    <mergeCell ref="A139:C139"/>
    <mergeCell ref="C140:D140"/>
    <mergeCell ref="E140:F140"/>
    <mergeCell ref="A171:F171"/>
    <mergeCell ref="A164:C164"/>
    <mergeCell ref="D164:E164"/>
    <mergeCell ref="A112:F112"/>
    <mergeCell ref="E14:F14"/>
    <mergeCell ref="A159:B159"/>
    <mergeCell ref="C159:F159"/>
    <mergeCell ref="A165:D165"/>
    <mergeCell ref="E165:F165"/>
    <mergeCell ref="B160:C160"/>
    <mergeCell ref="D160:E160"/>
    <mergeCell ref="A161:B161"/>
    <mergeCell ref="D161:E161"/>
    <mergeCell ref="A163:B163"/>
    <mergeCell ref="C163:F163"/>
    <mergeCell ref="B152:C152"/>
    <mergeCell ref="D152:E152"/>
    <mergeCell ref="A153:B153"/>
    <mergeCell ref="D153:E153"/>
    <mergeCell ref="B156:C156"/>
    <mergeCell ref="D156:E156"/>
    <mergeCell ref="A157:B157"/>
    <mergeCell ref="E17:F17"/>
    <mergeCell ref="E31:F31"/>
    <mergeCell ref="A142:B142"/>
    <mergeCell ref="A143:C143"/>
    <mergeCell ref="D143:F143"/>
    <mergeCell ref="D142:E142"/>
    <mergeCell ref="A155:B155"/>
    <mergeCell ref="C155:F155"/>
    <mergeCell ref="B130:F130"/>
    <mergeCell ref="A131:B131"/>
    <mergeCell ref="C131:E131"/>
    <mergeCell ref="A132:B132"/>
    <mergeCell ref="C132:F132"/>
    <mergeCell ref="A133:B133"/>
    <mergeCell ref="A134:B134"/>
    <mergeCell ref="C134:F134"/>
    <mergeCell ref="A137:B137"/>
    <mergeCell ref="A124:B124"/>
    <mergeCell ref="C124:D124"/>
    <mergeCell ref="A125:F125"/>
    <mergeCell ref="A126:B126"/>
    <mergeCell ref="C126:F126"/>
    <mergeCell ref="B127:F127"/>
    <mergeCell ref="A128:F128"/>
    <mergeCell ref="A129:B129"/>
    <mergeCell ref="C129:F129"/>
    <mergeCell ref="C110:D110"/>
    <mergeCell ref="C109:D109"/>
    <mergeCell ref="A117:B117"/>
    <mergeCell ref="C117:F117"/>
    <mergeCell ref="A121:B121"/>
    <mergeCell ref="C121:D121"/>
    <mergeCell ref="A122:B122"/>
    <mergeCell ref="C122:F122"/>
    <mergeCell ref="A123:B123"/>
    <mergeCell ref="C123:F123"/>
    <mergeCell ref="A118:B118"/>
    <mergeCell ref="C118:D118"/>
    <mergeCell ref="A119:B119"/>
    <mergeCell ref="C119:F119"/>
    <mergeCell ref="A120:B120"/>
    <mergeCell ref="C120:F120"/>
    <mergeCell ref="A113:B113"/>
    <mergeCell ref="C113:F113"/>
    <mergeCell ref="A114:B114"/>
    <mergeCell ref="C114:F114"/>
    <mergeCell ref="C99:D99"/>
    <mergeCell ref="E99:F99"/>
    <mergeCell ref="A96:B96"/>
    <mergeCell ref="C96:F96"/>
    <mergeCell ref="A106:B106"/>
    <mergeCell ref="C106:D106"/>
    <mergeCell ref="A99:B99"/>
    <mergeCell ref="A107:B107"/>
    <mergeCell ref="C107:D107"/>
    <mergeCell ref="B100:F101"/>
    <mergeCell ref="B91:F91"/>
    <mergeCell ref="C88:F88"/>
    <mergeCell ref="B94:C94"/>
    <mergeCell ref="A95:B95"/>
    <mergeCell ref="C95:F95"/>
    <mergeCell ref="A97:B97"/>
    <mergeCell ref="C97:D97"/>
    <mergeCell ref="B93:D93"/>
    <mergeCell ref="C98:D98"/>
    <mergeCell ref="E98:F98"/>
    <mergeCell ref="A98:B98"/>
    <mergeCell ref="C76:D76"/>
    <mergeCell ref="A77:B77"/>
    <mergeCell ref="C77:F77"/>
    <mergeCell ref="A78:C78"/>
    <mergeCell ref="E78:F78"/>
    <mergeCell ref="C87:F87"/>
    <mergeCell ref="A89:F89"/>
    <mergeCell ref="B90:F90"/>
    <mergeCell ref="C80:E80"/>
    <mergeCell ref="B47:F47"/>
    <mergeCell ref="A49:B49"/>
    <mergeCell ref="A175:F178"/>
    <mergeCell ref="C135:F135"/>
    <mergeCell ref="C133:F133"/>
    <mergeCell ref="C136:D136"/>
    <mergeCell ref="A108:B108"/>
    <mergeCell ref="C108:D108"/>
    <mergeCell ref="A115:B115"/>
    <mergeCell ref="C115:D115"/>
    <mergeCell ref="A116:B116"/>
    <mergeCell ref="C116:F116"/>
    <mergeCell ref="A144:B145"/>
    <mergeCell ref="C144:F145"/>
    <mergeCell ref="E141:F141"/>
    <mergeCell ref="B141:C141"/>
    <mergeCell ref="A109:B109"/>
    <mergeCell ref="A110:B110"/>
    <mergeCell ref="A168:A170"/>
    <mergeCell ref="B168:F170"/>
    <mergeCell ref="E167:F167"/>
    <mergeCell ref="A79:F79"/>
    <mergeCell ref="A81:F81"/>
    <mergeCell ref="B82:F82"/>
    <mergeCell ref="B36:F36"/>
    <mergeCell ref="A37:F37"/>
    <mergeCell ref="A43:B43"/>
    <mergeCell ref="C43:F43"/>
    <mergeCell ref="A44:C44"/>
    <mergeCell ref="E44:F44"/>
    <mergeCell ref="A45:F45"/>
    <mergeCell ref="A46:B46"/>
    <mergeCell ref="C46:F46"/>
    <mergeCell ref="A31:B31"/>
    <mergeCell ref="C31:D31"/>
    <mergeCell ref="A62:F62"/>
    <mergeCell ref="A63:B63"/>
    <mergeCell ref="C63:F63"/>
    <mergeCell ref="B64:F64"/>
    <mergeCell ref="A52:B52"/>
    <mergeCell ref="A28:F28"/>
    <mergeCell ref="A104:A105"/>
    <mergeCell ref="A102:A103"/>
    <mergeCell ref="A100:A101"/>
    <mergeCell ref="B104:F105"/>
    <mergeCell ref="B102:F103"/>
    <mergeCell ref="C49:D49"/>
    <mergeCell ref="A50:B50"/>
    <mergeCell ref="A29:B29"/>
    <mergeCell ref="C29:F29"/>
    <mergeCell ref="B30:F30"/>
    <mergeCell ref="A32:B32"/>
    <mergeCell ref="C32:D32"/>
    <mergeCell ref="A33:B33"/>
    <mergeCell ref="A34:F34"/>
    <mergeCell ref="A35:B35"/>
    <mergeCell ref="C35:F35"/>
    <mergeCell ref="C22:F22"/>
    <mergeCell ref="B23:F23"/>
    <mergeCell ref="A24:B24"/>
    <mergeCell ref="C24:E24"/>
    <mergeCell ref="A25:B25"/>
    <mergeCell ref="C25:F25"/>
    <mergeCell ref="A26:B26"/>
    <mergeCell ref="C26:D26"/>
    <mergeCell ref="A27:B27"/>
    <mergeCell ref="C27:F27"/>
    <mergeCell ref="A1:F1"/>
    <mergeCell ref="A2:F2"/>
    <mergeCell ref="A3:F3"/>
    <mergeCell ref="B4:F4"/>
    <mergeCell ref="B5:F5"/>
    <mergeCell ref="B6:F6"/>
    <mergeCell ref="B7:F7"/>
    <mergeCell ref="A8:F8"/>
    <mergeCell ref="A11:F11"/>
    <mergeCell ref="B9:F9"/>
    <mergeCell ref="B10:C10"/>
    <mergeCell ref="E10:F10"/>
    <mergeCell ref="B167:C167"/>
    <mergeCell ref="B84:F84"/>
    <mergeCell ref="B85:D85"/>
    <mergeCell ref="B92:F92"/>
    <mergeCell ref="C57:E57"/>
    <mergeCell ref="A60:B60"/>
    <mergeCell ref="C60:F60"/>
    <mergeCell ref="E61:F61"/>
    <mergeCell ref="A69:B69"/>
    <mergeCell ref="C69:F69"/>
    <mergeCell ref="C59:D59"/>
    <mergeCell ref="B83:F83"/>
    <mergeCell ref="B86:C86"/>
    <mergeCell ref="A87:B87"/>
    <mergeCell ref="A57:B57"/>
    <mergeCell ref="A58:B58"/>
    <mergeCell ref="A59:B59"/>
    <mergeCell ref="B70:F70"/>
    <mergeCell ref="A71:F71"/>
    <mergeCell ref="A72:B72"/>
    <mergeCell ref="C72:F72"/>
    <mergeCell ref="B73:F73"/>
    <mergeCell ref="A61:C61"/>
    <mergeCell ref="A66:B66"/>
    <mergeCell ref="E166:F166"/>
    <mergeCell ref="B166:C166"/>
    <mergeCell ref="A48:B48"/>
    <mergeCell ref="C48:D48"/>
    <mergeCell ref="A65:B65"/>
    <mergeCell ref="C65:D65"/>
    <mergeCell ref="B56:F56"/>
    <mergeCell ref="C58:F58"/>
    <mergeCell ref="A51:F51"/>
    <mergeCell ref="A88:B88"/>
    <mergeCell ref="A136:B136"/>
    <mergeCell ref="C52:F52"/>
    <mergeCell ref="B53:F53"/>
    <mergeCell ref="A54:F54"/>
    <mergeCell ref="A55:B55"/>
    <mergeCell ref="C55:F55"/>
    <mergeCell ref="C66:D66"/>
    <mergeCell ref="A67:B67"/>
    <mergeCell ref="A68:F68"/>
    <mergeCell ref="A74:B74"/>
    <mergeCell ref="C74:E74"/>
    <mergeCell ref="A75:B75"/>
    <mergeCell ref="C75:F75"/>
    <mergeCell ref="A76:B76"/>
    <mergeCell ref="C19:F19"/>
    <mergeCell ref="B20:F20"/>
    <mergeCell ref="A21:F21"/>
    <mergeCell ref="A22:B22"/>
    <mergeCell ref="A41:B41"/>
    <mergeCell ref="C41:F41"/>
    <mergeCell ref="A42:B42"/>
    <mergeCell ref="C42:D42"/>
    <mergeCell ref="C12:E12"/>
    <mergeCell ref="A15:B15"/>
    <mergeCell ref="C15:D15"/>
    <mergeCell ref="A16:B16"/>
    <mergeCell ref="A13:B13"/>
    <mergeCell ref="C13:F13"/>
    <mergeCell ref="B14:C14"/>
    <mergeCell ref="A17:B17"/>
    <mergeCell ref="C17:D17"/>
    <mergeCell ref="A18:F18"/>
    <mergeCell ref="A19:B19"/>
    <mergeCell ref="A38:B38"/>
    <mergeCell ref="C38:F38"/>
    <mergeCell ref="B39:F39"/>
    <mergeCell ref="A40:B40"/>
    <mergeCell ref="C40:E40"/>
  </mergeCells>
  <conditionalFormatting sqref="F85 C95:F96 C97:D97 B100:F105 C106:D110 B111 F115 C116:F117 F121 F124 C126:F126 B127:F127 C129:F129 B130:F130 C131:E131 C132:F135 C136:D136 F136 C137:C138 E137 D139 B140 B141:C141 C142 E140:F141 F142 D143:F143 C144:F145 D147:E147 B148:C148 C149 F148:F150 D150 B150 C151:F151 B152:C152 C153 F152:F154 D154 B154 C155:F155 B156:C156 C157 F156:F158 C159:F159 D158 B158 B160:C160 C161 F160:F162 C163:F163 D162 B162 D164:E164 B166:C167 B168:F170 B172:F172 B173:C173 C63:F63 B64:F64 C65:D66 C67 F66 C69:F69 B70:F70 C72:F72 B73:F73 C74:E74 C75:F75 C77:F77 D78 C46:F46 B47:F47 C48:D49 C50 E50 F49 C52:F52 B53:F53 C55:F55 B56:F56 C57:E57 C58:F58 C60:F60 D61 F59 A28:F28 C29:F29 B30:F30 C31:D32 C33 E33 F32 C35:F35 B36:F36 C38:F38 B39:F39 C40:E40 C41:F41 C42:D42 C43:F43 D44 F42 B9:F9 E10:F10 C13:F13 B14:C14 E14:F14 F15 C15:D15 E16 C16 C17:D17 C19:F19 B20:F20 C24:E24 C25:F25 C27:F27 F26 E165:F167 E173:F173 E67 C22:F22 B23:F23 D111 F107:F111 B4:F7 B10:C10 C26:D26 C59:D59 C76:D76 F76 B82:F84 B85:D85 B86:E86 B90:F92 B93:D93 F93 B94:E94 C98:F99 C113:F114 C115:D115 C118:D118 F118 C119:F120 C121:D121 C122:F123 C124:D124 C87:F88">
    <cfRule type="containsBlanks" dxfId="1" priority="3" stopIfTrue="1">
      <formula>LEN(TRIM(A4))=0</formula>
    </cfRule>
  </conditionalFormatting>
  <conditionalFormatting sqref="C12:E12 C80:E80">
    <cfRule type="containsBlanks" dxfId="0" priority="1" stopIfTrue="1">
      <formula>LEN(TRIM(C12))=0</formula>
    </cfRule>
  </conditionalFormatting>
  <pageMargins left="0.7" right="0.7" top="0.75" bottom="0.75" header="0.3" footer="0.3"/>
  <pageSetup scale="98" orientation="portrait" r:id="rId1"/>
  <rowBreaks count="3" manualBreakCount="3">
    <brk id="50" max="5" man="1"/>
    <brk id="105" max="5" man="1"/>
    <brk id="159" max="5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8"/>
  </sheetPr>
  <dimension ref="A1:BR259"/>
  <sheetViews>
    <sheetView tabSelected="1" view="pageBreakPreview" zoomScale="110" zoomScaleNormal="100" zoomScaleSheetLayoutView="110" workbookViewId="0">
      <selection activeCell="B15" sqref="B15:AI23"/>
    </sheetView>
  </sheetViews>
  <sheetFormatPr defaultColWidth="8.7109375" defaultRowHeight="12.75" x14ac:dyDescent="0.2"/>
  <cols>
    <col min="1" max="1" width="4.140625" style="1" customWidth="1"/>
    <col min="2" max="9" width="2.85546875" style="1" customWidth="1"/>
    <col min="10" max="11" width="3.42578125" style="1" customWidth="1"/>
    <col min="12" max="13" width="2.85546875" style="1" customWidth="1"/>
    <col min="14" max="14" width="3.5703125" style="1" customWidth="1"/>
    <col min="15" max="15" width="2.85546875" style="1" customWidth="1"/>
    <col min="16" max="16" width="3.42578125" style="1" customWidth="1"/>
    <col min="17" max="17" width="3.28515625" style="1" customWidth="1"/>
    <col min="18" max="18" width="2.85546875" style="1" customWidth="1"/>
    <col min="19" max="19" width="3.5703125" style="1" customWidth="1"/>
    <col min="20" max="20" width="2.5703125" style="1" customWidth="1"/>
    <col min="21" max="21" width="3" style="1" customWidth="1"/>
    <col min="22" max="22" width="3.42578125" style="1" customWidth="1"/>
    <col min="23" max="23" width="2.85546875" style="1" customWidth="1"/>
    <col min="24" max="24" width="5.28515625" style="1" customWidth="1"/>
    <col min="25" max="26" width="2.85546875" style="1" customWidth="1"/>
    <col min="27" max="27" width="4.140625" style="1" customWidth="1"/>
    <col min="28" max="34" width="2.85546875" style="1" customWidth="1"/>
    <col min="35" max="35" width="7.5703125" style="1" customWidth="1"/>
    <col min="36" max="36" width="2.85546875" style="1" customWidth="1"/>
    <col min="37" max="38" width="2.85546875" style="1" hidden="1" customWidth="1"/>
    <col min="39" max="39" width="9.5703125" style="1" hidden="1" customWidth="1"/>
    <col min="40" max="40" width="1.42578125" style="1" hidden="1" customWidth="1"/>
    <col min="41" max="41" width="9.42578125" style="1" hidden="1" customWidth="1"/>
    <col min="42" max="42" width="1.140625" style="1" hidden="1" customWidth="1"/>
    <col min="43" max="43" width="9.42578125" style="1" hidden="1" customWidth="1"/>
    <col min="44" max="52" width="2.85546875" style="1" hidden="1" customWidth="1"/>
    <col min="53" max="79" width="2.85546875" style="1" customWidth="1"/>
    <col min="80" max="16384" width="8.7109375" style="1"/>
  </cols>
  <sheetData>
    <row r="1" spans="1:68" ht="18" customHeight="1" thickBot="1" x14ac:dyDescent="0.35">
      <c r="A1" s="42"/>
      <c r="B1" s="43"/>
      <c r="C1" s="43"/>
      <c r="D1" s="43"/>
      <c r="E1" s="43"/>
      <c r="F1" s="43"/>
      <c r="G1" s="43"/>
      <c r="H1" s="43"/>
      <c r="I1" s="508" t="s">
        <v>0</v>
      </c>
      <c r="J1" s="508"/>
      <c r="K1" s="508"/>
      <c r="L1" s="508"/>
      <c r="M1" s="508"/>
      <c r="N1" s="508"/>
      <c r="O1" s="508"/>
      <c r="P1" s="508"/>
      <c r="Q1" s="508"/>
      <c r="R1" s="508"/>
      <c r="S1" s="508"/>
      <c r="T1" s="508"/>
      <c r="U1" s="508"/>
      <c r="V1" s="508"/>
      <c r="W1" s="508"/>
      <c r="X1" s="508"/>
      <c r="Y1" s="508"/>
      <c r="Z1" s="508"/>
      <c r="AA1" s="508"/>
      <c r="AB1" s="43"/>
      <c r="AC1" s="509" t="s">
        <v>1</v>
      </c>
      <c r="AD1" s="509"/>
      <c r="AE1" s="509"/>
      <c r="AF1" s="509"/>
      <c r="AG1" s="509"/>
      <c r="AH1" s="509"/>
      <c r="AI1" s="510"/>
      <c r="AJ1" s="2"/>
      <c r="AK1" s="2"/>
      <c r="AL1" s="2"/>
      <c r="AM1" s="2" t="s">
        <v>2</v>
      </c>
    </row>
    <row r="2" spans="1:68" ht="17.25" customHeight="1" thickTop="1" thickBot="1" x14ac:dyDescent="0.35">
      <c r="A2" s="44"/>
      <c r="B2" s="6"/>
      <c r="C2" s="6"/>
      <c r="D2" s="6"/>
      <c r="E2" s="6"/>
      <c r="F2" s="6"/>
      <c r="G2" s="6"/>
      <c r="H2" s="6"/>
      <c r="I2" s="6"/>
      <c r="J2" s="6"/>
      <c r="K2" s="513" t="s">
        <v>3</v>
      </c>
      <c r="L2" s="513"/>
      <c r="M2" s="513"/>
      <c r="N2" s="513"/>
      <c r="O2" s="513"/>
      <c r="P2" s="513"/>
      <c r="Q2" s="513"/>
      <c r="R2" s="513"/>
      <c r="S2" s="513"/>
      <c r="T2" s="513"/>
      <c r="U2" s="513"/>
      <c r="V2" s="513"/>
      <c r="W2" s="513"/>
      <c r="X2" s="6"/>
      <c r="Y2" s="6"/>
      <c r="Z2" s="6"/>
      <c r="AA2" s="6"/>
      <c r="AB2" s="6"/>
      <c r="AC2" s="511"/>
      <c r="AD2" s="511"/>
      <c r="AE2" s="511"/>
      <c r="AF2" s="511"/>
      <c r="AG2" s="511"/>
      <c r="AH2" s="511"/>
      <c r="AI2" s="512"/>
      <c r="AJ2" s="2"/>
      <c r="AK2" s="2"/>
      <c r="AL2" s="2"/>
      <c r="AM2" s="2" t="s">
        <v>166</v>
      </c>
    </row>
    <row r="3" spans="1:68" ht="18.75" customHeight="1" thickTop="1" thickBot="1" x14ac:dyDescent="0.25">
      <c r="A3" s="44"/>
      <c r="B3" s="6"/>
      <c r="C3" s="6"/>
      <c r="D3" s="6"/>
      <c r="E3" s="6"/>
      <c r="F3" s="6"/>
      <c r="G3" s="6"/>
      <c r="H3" s="6"/>
      <c r="I3" s="6"/>
      <c r="J3" s="514" t="s">
        <v>4</v>
      </c>
      <c r="K3" s="514"/>
      <c r="L3" s="514"/>
      <c r="M3" s="514"/>
      <c r="N3" s="514"/>
      <c r="O3" s="514"/>
      <c r="P3" s="514"/>
      <c r="Q3" s="514"/>
      <c r="R3" s="514"/>
      <c r="S3" s="514"/>
      <c r="T3" s="514"/>
      <c r="U3" s="514"/>
      <c r="V3" s="514"/>
      <c r="W3" s="514"/>
      <c r="X3" s="514"/>
      <c r="Y3" s="6"/>
      <c r="Z3" s="515" t="s">
        <v>5</v>
      </c>
      <c r="AA3" s="515"/>
      <c r="AB3" s="515"/>
      <c r="AC3" s="515"/>
      <c r="AD3" s="515"/>
      <c r="AE3" s="515"/>
      <c r="AF3" s="515"/>
      <c r="AG3" s="515"/>
      <c r="AH3" s="515"/>
      <c r="AI3" s="516"/>
      <c r="AJ3" s="2"/>
      <c r="AK3" s="2"/>
      <c r="AL3" s="2"/>
      <c r="AM3" s="2"/>
    </row>
    <row r="4" spans="1:68" ht="5.25" hidden="1" customHeight="1" x14ac:dyDescent="0.2">
      <c r="A4" s="468"/>
      <c r="B4" s="469"/>
      <c r="C4" s="469"/>
      <c r="D4" s="469"/>
      <c r="E4" s="469"/>
      <c r="F4" s="469"/>
      <c r="G4" s="469"/>
      <c r="H4" s="469"/>
      <c r="I4" s="469"/>
      <c r="J4" s="469"/>
      <c r="K4" s="469"/>
      <c r="L4" s="469"/>
      <c r="M4" s="469"/>
      <c r="N4" s="469"/>
      <c r="O4" s="469"/>
      <c r="P4" s="469"/>
      <c r="Q4" s="469"/>
      <c r="R4" s="469"/>
      <c r="S4" s="469"/>
      <c r="T4" s="469"/>
      <c r="U4" s="469"/>
      <c r="V4" s="469"/>
      <c r="W4" s="469"/>
      <c r="X4" s="469"/>
      <c r="Y4" s="469"/>
      <c r="Z4" s="515"/>
      <c r="AA4" s="515"/>
      <c r="AB4" s="515"/>
      <c r="AC4" s="515"/>
      <c r="AD4" s="515"/>
      <c r="AE4" s="515"/>
      <c r="AF4" s="515"/>
      <c r="AG4" s="515"/>
      <c r="AH4" s="515"/>
      <c r="AI4" s="516"/>
      <c r="AJ4" s="2"/>
      <c r="AK4" s="2"/>
      <c r="AL4" s="2"/>
      <c r="AM4" s="2"/>
    </row>
    <row r="5" spans="1:68" ht="1.5" customHeight="1" thickTop="1" x14ac:dyDescent="0.2">
      <c r="A5" s="468"/>
      <c r="B5" s="469"/>
      <c r="C5" s="469"/>
      <c r="D5" s="469"/>
      <c r="E5" s="469"/>
      <c r="F5" s="469"/>
      <c r="G5" s="469"/>
      <c r="H5" s="469"/>
      <c r="I5" s="469"/>
      <c r="J5" s="469"/>
      <c r="K5" s="469"/>
      <c r="L5" s="469"/>
      <c r="M5" s="469"/>
      <c r="N5" s="469"/>
      <c r="O5" s="469"/>
      <c r="P5" s="469"/>
      <c r="Q5" s="469"/>
      <c r="R5" s="469"/>
      <c r="S5" s="469"/>
      <c r="T5" s="469"/>
      <c r="U5" s="469"/>
      <c r="V5" s="469"/>
      <c r="W5" s="469"/>
      <c r="X5" s="469"/>
      <c r="Y5" s="469"/>
      <c r="Z5" s="5"/>
      <c r="AA5" s="5"/>
      <c r="AB5" s="5"/>
      <c r="AC5" s="5"/>
      <c r="AD5" s="5"/>
      <c r="AE5" s="5"/>
      <c r="AF5" s="5"/>
      <c r="AG5" s="5"/>
      <c r="AH5" s="5"/>
      <c r="AI5" s="45"/>
      <c r="AJ5" s="2"/>
      <c r="AK5" s="2"/>
      <c r="AL5" s="2"/>
      <c r="AM5" s="2"/>
    </row>
    <row r="6" spans="1:68" ht="20.25" x14ac:dyDescent="0.4">
      <c r="A6" s="517" t="s">
        <v>6</v>
      </c>
      <c r="B6" s="518"/>
      <c r="C6" s="518"/>
      <c r="D6" s="518"/>
      <c r="E6" s="518"/>
      <c r="F6" s="518"/>
      <c r="G6" s="518"/>
      <c r="H6" s="518"/>
      <c r="I6" s="518"/>
      <c r="J6" s="518"/>
      <c r="K6" s="518"/>
      <c r="L6" s="518"/>
      <c r="M6" s="518"/>
      <c r="N6" s="518"/>
      <c r="O6" s="518"/>
      <c r="P6" s="518"/>
      <c r="Q6" s="518"/>
      <c r="R6" s="518"/>
      <c r="S6" s="518"/>
      <c r="T6" s="518"/>
      <c r="U6" s="518"/>
      <c r="V6" s="518"/>
      <c r="W6" s="518"/>
      <c r="X6" s="518"/>
      <c r="Y6" s="518"/>
      <c r="Z6" s="518"/>
      <c r="AA6" s="518"/>
      <c r="AB6" s="518"/>
      <c r="AC6" s="518"/>
      <c r="AD6" s="518"/>
      <c r="AE6" s="518"/>
      <c r="AF6" s="518"/>
      <c r="AG6" s="518"/>
      <c r="AH6" s="518"/>
      <c r="AI6" s="519"/>
      <c r="AJ6" s="2"/>
      <c r="AK6" s="2"/>
      <c r="AL6" s="2"/>
      <c r="AM6" s="34"/>
      <c r="AN6" s="5"/>
      <c r="AO6" s="5"/>
      <c r="AQ6" s="5"/>
    </row>
    <row r="7" spans="1:68" ht="1.5" customHeight="1" x14ac:dyDescent="0.25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8"/>
      <c r="AJ7" s="2"/>
      <c r="AK7" s="2"/>
      <c r="AL7" s="2"/>
      <c r="AM7" s="2"/>
    </row>
    <row r="8" spans="1:68" ht="19.5" customHeight="1" x14ac:dyDescent="0.2">
      <c r="A8" s="479" t="s">
        <v>7</v>
      </c>
      <c r="B8" s="480"/>
      <c r="C8" s="480"/>
      <c r="D8" s="480"/>
      <c r="E8" s="480"/>
      <c r="F8" s="17" t="s">
        <v>8</v>
      </c>
      <c r="G8" s="520" t="str">
        <f>TRIM(UPPER(PDRN2!B4&amp;", "&amp;PDRN2!B5&amp;" "&amp;PDRN2!B6))</f>
        <v>INPUT||PT=B:4||VAL=, INPUT||PT=B:5||VAL= INPUT||PT=B:6||VAL=</v>
      </c>
      <c r="H8" s="520"/>
      <c r="I8" s="520"/>
      <c r="J8" s="520"/>
      <c r="K8" s="520"/>
      <c r="L8" s="520"/>
      <c r="M8" s="520"/>
      <c r="N8" s="520"/>
      <c r="O8" s="520"/>
      <c r="P8" s="520"/>
      <c r="Q8" s="520"/>
      <c r="R8" s="520"/>
      <c r="S8" s="5"/>
      <c r="T8" s="499" t="s">
        <v>9</v>
      </c>
      <c r="U8" s="499"/>
      <c r="V8" s="499"/>
      <c r="W8" s="499"/>
      <c r="X8" s="499"/>
      <c r="Y8" s="17" t="s">
        <v>8</v>
      </c>
      <c r="Z8" s="521" t="str">
        <f>TRIM(UPPER(PDRN2!B9))</f>
        <v>INPUT||PT=B:9||VAL=</v>
      </c>
      <c r="AA8" s="521"/>
      <c r="AB8" s="521"/>
      <c r="AC8" s="521"/>
      <c r="AD8" s="521"/>
      <c r="AE8" s="521"/>
      <c r="AF8" s="521"/>
      <c r="AG8" s="521"/>
      <c r="AH8" s="521"/>
      <c r="AI8" s="522"/>
      <c r="AJ8" s="2"/>
      <c r="AK8" s="2"/>
      <c r="AL8" s="2"/>
      <c r="AM8" s="34"/>
    </row>
    <row r="9" spans="1:68" ht="15.75" customHeight="1" x14ac:dyDescent="0.2">
      <c r="A9" s="479" t="s">
        <v>10</v>
      </c>
      <c r="B9" s="480"/>
      <c r="C9" s="480"/>
      <c r="D9" s="480"/>
      <c r="E9" s="480"/>
      <c r="F9" s="17" t="s">
        <v>8</v>
      </c>
      <c r="G9" s="481" t="str">
        <f>PDRN2!B10</f>
        <v>INPUT||pt=B:10||val=</v>
      </c>
      <c r="H9" s="481"/>
      <c r="I9" s="481"/>
      <c r="J9" s="481"/>
      <c r="K9" s="481"/>
      <c r="L9" s="481"/>
      <c r="M9" s="481"/>
      <c r="N9" s="481"/>
      <c r="O9" s="481"/>
      <c r="P9" s="481"/>
      <c r="Q9" s="481"/>
      <c r="R9" s="481"/>
      <c r="S9" s="272"/>
      <c r="T9" s="272"/>
      <c r="U9" s="272"/>
      <c r="V9" s="272"/>
      <c r="W9" s="272"/>
      <c r="X9" s="272"/>
      <c r="Y9" s="272"/>
      <c r="Z9" s="482"/>
      <c r="AA9" s="482"/>
      <c r="AB9" s="482"/>
      <c r="AC9" s="482"/>
      <c r="AD9" s="482"/>
      <c r="AE9" s="482"/>
      <c r="AF9" s="482"/>
      <c r="AG9" s="482"/>
      <c r="AH9" s="482"/>
      <c r="AI9" s="483"/>
      <c r="AJ9" s="2"/>
      <c r="AK9" s="2"/>
      <c r="AL9" s="2"/>
      <c r="AM9" s="35"/>
    </row>
    <row r="10" spans="1:68" ht="15.75" customHeight="1" x14ac:dyDescent="0.2">
      <c r="A10" s="479" t="s">
        <v>12</v>
      </c>
      <c r="B10" s="480"/>
      <c r="C10" s="480"/>
      <c r="D10" s="480"/>
      <c r="E10" s="480"/>
      <c r="F10" s="17" t="s">
        <v>8</v>
      </c>
      <c r="G10" s="498" t="str">
        <f>PDRN2!B173</f>
        <v>INPUT||pt=B:173||val=</v>
      </c>
      <c r="H10" s="498"/>
      <c r="I10" s="498"/>
      <c r="J10" s="498"/>
      <c r="K10" s="498"/>
      <c r="L10" s="498"/>
      <c r="M10" s="498"/>
      <c r="N10" s="498"/>
      <c r="O10" s="498"/>
      <c r="P10" s="498"/>
      <c r="Q10" s="498"/>
      <c r="R10" s="498"/>
      <c r="S10" s="5"/>
      <c r="T10" s="499" t="s">
        <v>13</v>
      </c>
      <c r="U10" s="499"/>
      <c r="V10" s="499"/>
      <c r="W10" s="499"/>
      <c r="X10" s="499"/>
      <c r="Y10" s="17" t="s">
        <v>8</v>
      </c>
      <c r="Z10" s="500" t="str">
        <f>TRIM(PDRN2!E10)</f>
        <v>SELECT||pt=E:10||val=Auto Loan</v>
      </c>
      <c r="AA10" s="500"/>
      <c r="AB10" s="500"/>
      <c r="AC10" s="500"/>
      <c r="AD10" s="500"/>
      <c r="AE10" s="500"/>
      <c r="AF10" s="500"/>
      <c r="AG10" s="500"/>
      <c r="AH10" s="500"/>
      <c r="AI10" s="501"/>
      <c r="AJ10" s="2"/>
      <c r="AK10" s="2"/>
      <c r="AL10" s="2"/>
      <c r="AM10" s="34"/>
    </row>
    <row r="11" spans="1:68" ht="3" customHeight="1" x14ac:dyDescent="0.2">
      <c r="A11" s="479"/>
      <c r="B11" s="480"/>
      <c r="C11" s="480"/>
      <c r="D11" s="480"/>
      <c r="E11" s="480"/>
      <c r="F11" s="480"/>
      <c r="G11" s="480"/>
      <c r="H11" s="480"/>
      <c r="I11" s="480"/>
      <c r="J11" s="480"/>
      <c r="K11" s="480"/>
      <c r="L11" s="480"/>
      <c r="M11" s="480"/>
      <c r="N11" s="480"/>
      <c r="O11" s="480"/>
      <c r="P11" s="480"/>
      <c r="Q11" s="480"/>
      <c r="R11" s="480"/>
      <c r="S11" s="480"/>
      <c r="T11" s="480"/>
      <c r="U11" s="480"/>
      <c r="V11" s="480"/>
      <c r="W11" s="480"/>
      <c r="X11" s="480"/>
      <c r="Y11" s="480"/>
      <c r="Z11" s="480"/>
      <c r="AA11" s="480"/>
      <c r="AB11" s="480"/>
      <c r="AC11" s="480"/>
      <c r="AD11" s="480"/>
      <c r="AE11" s="480"/>
      <c r="AF11" s="480"/>
      <c r="AG11" s="480"/>
      <c r="AH11" s="480"/>
      <c r="AI11" s="502"/>
      <c r="AJ11" s="2"/>
      <c r="AK11" s="2"/>
      <c r="AL11" s="2"/>
      <c r="AM11" s="2"/>
    </row>
    <row r="12" spans="1:68" x14ac:dyDescent="0.2">
      <c r="A12" s="388"/>
      <c r="B12" s="389"/>
      <c r="C12" s="389"/>
      <c r="D12" s="389"/>
      <c r="E12" s="389"/>
      <c r="F12" s="389"/>
      <c r="G12" s="389"/>
      <c r="H12" s="389"/>
      <c r="I12" s="389"/>
      <c r="J12" s="389"/>
      <c r="K12" s="389"/>
      <c r="L12" s="389"/>
      <c r="M12" s="389"/>
      <c r="N12" s="389"/>
      <c r="O12" s="389"/>
      <c r="P12" s="389"/>
      <c r="Q12" s="389"/>
      <c r="R12" s="389"/>
      <c r="S12" s="389"/>
      <c r="T12" s="389"/>
      <c r="U12" s="4" t="str">
        <f>IF(PDRN2!E10="Small Business Loan","√","")</f>
        <v/>
      </c>
      <c r="V12" s="503" t="s">
        <v>14</v>
      </c>
      <c r="W12" s="503"/>
      <c r="X12" s="4" t="str">
        <f>IF(PDRN2!E10="Real Estate Loan","√","")</f>
        <v/>
      </c>
      <c r="Y12" s="504" t="s">
        <v>15</v>
      </c>
      <c r="Z12" s="504"/>
      <c r="AA12" s="4" t="str">
        <f>IF(PDRN2!E10="Personal Loan","√","")</f>
        <v/>
      </c>
      <c r="AB12" s="505" t="s">
        <v>16</v>
      </c>
      <c r="AC12" s="505"/>
      <c r="AD12" s="49"/>
      <c r="AE12" s="4" t="str">
        <f>IF(PDRN2!E10="Auto Loan","√","")</f>
        <v/>
      </c>
      <c r="AF12" s="505" t="s">
        <v>17</v>
      </c>
      <c r="AG12" s="505"/>
      <c r="AH12" s="505"/>
      <c r="AI12" s="506"/>
      <c r="AJ12" s="2"/>
      <c r="AM12" s="24" t="s">
        <v>11</v>
      </c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ht="3.75" hidden="1" customHeight="1" x14ac:dyDescent="0.2">
      <c r="A13" s="468" t="s">
        <v>2</v>
      </c>
      <c r="B13" s="469"/>
      <c r="C13" s="469"/>
      <c r="D13" s="469"/>
      <c r="E13" s="469"/>
      <c r="F13" s="469"/>
      <c r="G13" s="469"/>
      <c r="H13" s="469"/>
      <c r="I13" s="469"/>
      <c r="J13" s="469"/>
      <c r="K13" s="469"/>
      <c r="L13" s="469"/>
      <c r="M13" s="469"/>
      <c r="N13" s="469"/>
      <c r="O13" s="469"/>
      <c r="P13" s="469"/>
      <c r="Q13" s="469"/>
      <c r="R13" s="469"/>
      <c r="S13" s="469"/>
      <c r="T13" s="469"/>
      <c r="U13" s="469"/>
      <c r="V13" s="469"/>
      <c r="W13" s="469"/>
      <c r="X13" s="469"/>
      <c r="Y13" s="469"/>
      <c r="Z13" s="469"/>
      <c r="AA13" s="469"/>
      <c r="AB13" s="469"/>
      <c r="AC13" s="469"/>
      <c r="AD13" s="469"/>
      <c r="AE13" s="469"/>
      <c r="AF13" s="469"/>
      <c r="AG13" s="469"/>
      <c r="AH13" s="469"/>
      <c r="AI13" s="470"/>
      <c r="AJ13" s="2"/>
      <c r="AK13" s="2"/>
      <c r="AL13" s="2"/>
      <c r="AM13" s="2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ht="17.100000000000001" customHeight="1" thickBot="1" x14ac:dyDescent="0.25">
      <c r="A14" s="50" t="s">
        <v>18</v>
      </c>
      <c r="B14" s="471" t="s">
        <v>19</v>
      </c>
      <c r="C14" s="471"/>
      <c r="D14" s="471"/>
      <c r="E14" s="471"/>
      <c r="F14" s="471"/>
      <c r="G14" s="471"/>
      <c r="H14" s="471"/>
      <c r="I14" s="471"/>
      <c r="J14" s="471"/>
      <c r="K14" s="471"/>
      <c r="L14" s="471"/>
      <c r="M14" s="471"/>
      <c r="N14" s="471"/>
      <c r="O14" s="471"/>
      <c r="P14" s="471"/>
      <c r="Q14" s="471"/>
      <c r="R14" s="471"/>
      <c r="S14" s="471"/>
      <c r="T14" s="471"/>
      <c r="U14" s="471"/>
      <c r="V14" s="471"/>
      <c r="W14" s="471"/>
      <c r="X14" s="471"/>
      <c r="Y14" s="471"/>
      <c r="Z14" s="471"/>
      <c r="AA14" s="471"/>
      <c r="AB14" s="471"/>
      <c r="AC14" s="471"/>
      <c r="AD14" s="471"/>
      <c r="AE14" s="471"/>
      <c r="AF14" s="471"/>
      <c r="AG14" s="471"/>
      <c r="AH14" s="471"/>
      <c r="AI14" s="472"/>
      <c r="AJ14" s="2"/>
      <c r="AK14" s="2"/>
      <c r="AL14" s="2"/>
      <c r="AM14" s="2" t="s">
        <v>11</v>
      </c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ht="20.100000000000001" customHeight="1" x14ac:dyDescent="0.2">
      <c r="A15" s="473" t="s">
        <v>2</v>
      </c>
      <c r="B15" s="489" t="str">
        <f>TRIM(UPPER(PDRN2!B168))</f>
        <v>INPUT||PT=B:168||VAL=</v>
      </c>
      <c r="C15" s="490"/>
      <c r="D15" s="490"/>
      <c r="E15" s="490"/>
      <c r="F15" s="490"/>
      <c r="G15" s="490"/>
      <c r="H15" s="490"/>
      <c r="I15" s="490"/>
      <c r="J15" s="490"/>
      <c r="K15" s="490"/>
      <c r="L15" s="490"/>
      <c r="M15" s="490"/>
      <c r="N15" s="490"/>
      <c r="O15" s="490"/>
      <c r="P15" s="490"/>
      <c r="Q15" s="490"/>
      <c r="R15" s="490"/>
      <c r="S15" s="490"/>
      <c r="T15" s="490"/>
      <c r="U15" s="490"/>
      <c r="V15" s="490"/>
      <c r="W15" s="490"/>
      <c r="X15" s="490"/>
      <c r="Y15" s="490"/>
      <c r="Z15" s="490"/>
      <c r="AA15" s="490"/>
      <c r="AB15" s="490"/>
      <c r="AC15" s="490"/>
      <c r="AD15" s="490"/>
      <c r="AE15" s="490"/>
      <c r="AF15" s="490"/>
      <c r="AG15" s="490"/>
      <c r="AH15" s="490"/>
      <c r="AI15" s="491"/>
      <c r="AJ15" s="2"/>
      <c r="AK15" s="2"/>
      <c r="AM15" s="24" t="s">
        <v>11</v>
      </c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ht="20.100000000000001" customHeight="1" x14ac:dyDescent="0.2">
      <c r="A16" s="473"/>
      <c r="B16" s="492"/>
      <c r="C16" s="493"/>
      <c r="D16" s="493"/>
      <c r="E16" s="493"/>
      <c r="F16" s="493"/>
      <c r="G16" s="493"/>
      <c r="H16" s="493"/>
      <c r="I16" s="493"/>
      <c r="J16" s="493"/>
      <c r="K16" s="493"/>
      <c r="L16" s="493"/>
      <c r="M16" s="493"/>
      <c r="N16" s="493"/>
      <c r="O16" s="493"/>
      <c r="P16" s="493"/>
      <c r="Q16" s="493"/>
      <c r="R16" s="493"/>
      <c r="S16" s="493"/>
      <c r="T16" s="493"/>
      <c r="U16" s="493"/>
      <c r="V16" s="493"/>
      <c r="W16" s="493"/>
      <c r="X16" s="493"/>
      <c r="Y16" s="493"/>
      <c r="Z16" s="493"/>
      <c r="AA16" s="493"/>
      <c r="AB16" s="493"/>
      <c r="AC16" s="493"/>
      <c r="AD16" s="493"/>
      <c r="AE16" s="493"/>
      <c r="AF16" s="493"/>
      <c r="AG16" s="493"/>
      <c r="AH16" s="493"/>
      <c r="AI16" s="494"/>
      <c r="AJ16" s="2"/>
      <c r="AK16" s="2"/>
      <c r="AM16" s="24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1:70" ht="20.100000000000001" customHeight="1" x14ac:dyDescent="0.2">
      <c r="A17" s="473"/>
      <c r="B17" s="492"/>
      <c r="C17" s="493"/>
      <c r="D17" s="493"/>
      <c r="E17" s="493"/>
      <c r="F17" s="493"/>
      <c r="G17" s="493"/>
      <c r="H17" s="493"/>
      <c r="I17" s="493"/>
      <c r="J17" s="493"/>
      <c r="K17" s="493"/>
      <c r="L17" s="493"/>
      <c r="M17" s="493"/>
      <c r="N17" s="493"/>
      <c r="O17" s="493"/>
      <c r="P17" s="493"/>
      <c r="Q17" s="493"/>
      <c r="R17" s="493"/>
      <c r="S17" s="493"/>
      <c r="T17" s="493"/>
      <c r="U17" s="493"/>
      <c r="V17" s="493"/>
      <c r="W17" s="493"/>
      <c r="X17" s="493"/>
      <c r="Y17" s="493"/>
      <c r="Z17" s="493"/>
      <c r="AA17" s="493"/>
      <c r="AB17" s="493"/>
      <c r="AC17" s="493"/>
      <c r="AD17" s="493"/>
      <c r="AE17" s="493"/>
      <c r="AF17" s="493"/>
      <c r="AG17" s="493"/>
      <c r="AH17" s="493"/>
      <c r="AI17" s="494"/>
      <c r="AJ17" s="2"/>
      <c r="AK17" s="2"/>
      <c r="AM17" s="24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1:70" ht="20.100000000000001" customHeight="1" x14ac:dyDescent="0.2">
      <c r="A18" s="473"/>
      <c r="B18" s="492"/>
      <c r="C18" s="493"/>
      <c r="D18" s="493"/>
      <c r="E18" s="493"/>
      <c r="F18" s="493"/>
      <c r="G18" s="493"/>
      <c r="H18" s="493"/>
      <c r="I18" s="493"/>
      <c r="J18" s="493"/>
      <c r="K18" s="493"/>
      <c r="L18" s="493"/>
      <c r="M18" s="493"/>
      <c r="N18" s="493"/>
      <c r="O18" s="493"/>
      <c r="P18" s="493"/>
      <c r="Q18" s="493"/>
      <c r="R18" s="493"/>
      <c r="S18" s="493"/>
      <c r="T18" s="493"/>
      <c r="U18" s="493"/>
      <c r="V18" s="493"/>
      <c r="W18" s="493"/>
      <c r="X18" s="493"/>
      <c r="Y18" s="493"/>
      <c r="Z18" s="493"/>
      <c r="AA18" s="493"/>
      <c r="AB18" s="493"/>
      <c r="AC18" s="493"/>
      <c r="AD18" s="493"/>
      <c r="AE18" s="493"/>
      <c r="AF18" s="493"/>
      <c r="AG18" s="493"/>
      <c r="AH18" s="493"/>
      <c r="AI18" s="494"/>
      <c r="AJ18" s="2"/>
      <c r="AK18" s="2"/>
      <c r="AM18" s="24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</row>
    <row r="19" spans="1:70" ht="20.100000000000001" customHeight="1" x14ac:dyDescent="0.2">
      <c r="A19" s="473"/>
      <c r="B19" s="492"/>
      <c r="C19" s="493"/>
      <c r="D19" s="493"/>
      <c r="E19" s="493"/>
      <c r="F19" s="493"/>
      <c r="G19" s="493"/>
      <c r="H19" s="493"/>
      <c r="I19" s="493"/>
      <c r="J19" s="493"/>
      <c r="K19" s="493"/>
      <c r="L19" s="493"/>
      <c r="M19" s="493"/>
      <c r="N19" s="493"/>
      <c r="O19" s="493"/>
      <c r="P19" s="493"/>
      <c r="Q19" s="493"/>
      <c r="R19" s="493"/>
      <c r="S19" s="493"/>
      <c r="T19" s="493"/>
      <c r="U19" s="493"/>
      <c r="V19" s="493"/>
      <c r="W19" s="493"/>
      <c r="X19" s="493"/>
      <c r="Y19" s="493"/>
      <c r="Z19" s="493"/>
      <c r="AA19" s="493"/>
      <c r="AB19" s="493"/>
      <c r="AC19" s="493"/>
      <c r="AD19" s="493"/>
      <c r="AE19" s="493"/>
      <c r="AF19" s="493"/>
      <c r="AG19" s="493"/>
      <c r="AH19" s="493"/>
      <c r="AI19" s="494"/>
      <c r="AJ19" s="2"/>
      <c r="AK19" s="2"/>
      <c r="AM19" s="24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</row>
    <row r="20" spans="1:70" ht="20.100000000000001" customHeight="1" x14ac:dyDescent="0.2">
      <c r="A20" s="473"/>
      <c r="B20" s="492"/>
      <c r="C20" s="493"/>
      <c r="D20" s="493"/>
      <c r="E20" s="493"/>
      <c r="F20" s="493"/>
      <c r="G20" s="493"/>
      <c r="H20" s="493"/>
      <c r="I20" s="493"/>
      <c r="J20" s="493"/>
      <c r="K20" s="493"/>
      <c r="L20" s="493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  <c r="AA20" s="493"/>
      <c r="AB20" s="493"/>
      <c r="AC20" s="493"/>
      <c r="AD20" s="493"/>
      <c r="AE20" s="493"/>
      <c r="AF20" s="493"/>
      <c r="AG20" s="493"/>
      <c r="AH20" s="493"/>
      <c r="AI20" s="494"/>
      <c r="AJ20" s="2"/>
      <c r="AK20" s="2"/>
      <c r="AM20" s="24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</row>
    <row r="21" spans="1:70" ht="20.100000000000001" customHeight="1" x14ac:dyDescent="0.2">
      <c r="A21" s="473"/>
      <c r="B21" s="492"/>
      <c r="C21" s="493"/>
      <c r="D21" s="493"/>
      <c r="E21" s="493"/>
      <c r="F21" s="493"/>
      <c r="G21" s="493"/>
      <c r="H21" s="493"/>
      <c r="I21" s="493"/>
      <c r="J21" s="493"/>
      <c r="K21" s="493"/>
      <c r="L21" s="493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  <c r="AA21" s="493"/>
      <c r="AB21" s="493"/>
      <c r="AC21" s="493"/>
      <c r="AD21" s="493"/>
      <c r="AE21" s="493"/>
      <c r="AF21" s="493"/>
      <c r="AG21" s="493"/>
      <c r="AH21" s="493"/>
      <c r="AI21" s="494"/>
      <c r="AJ21" s="2"/>
      <c r="AK21" s="2"/>
      <c r="AM21" s="24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</row>
    <row r="22" spans="1:70" ht="20.100000000000001" customHeight="1" x14ac:dyDescent="0.2">
      <c r="A22" s="473"/>
      <c r="B22" s="492"/>
      <c r="C22" s="493"/>
      <c r="D22" s="493"/>
      <c r="E22" s="493"/>
      <c r="F22" s="493"/>
      <c r="G22" s="493"/>
      <c r="H22" s="493"/>
      <c r="I22" s="493"/>
      <c r="J22" s="493"/>
      <c r="K22" s="493"/>
      <c r="L22" s="493"/>
      <c r="M22" s="493"/>
      <c r="N22" s="493"/>
      <c r="O22" s="493"/>
      <c r="P22" s="493"/>
      <c r="Q22" s="493"/>
      <c r="R22" s="493"/>
      <c r="S22" s="493"/>
      <c r="T22" s="493"/>
      <c r="U22" s="493"/>
      <c r="V22" s="493"/>
      <c r="W22" s="493"/>
      <c r="X22" s="493"/>
      <c r="Y22" s="493"/>
      <c r="Z22" s="493"/>
      <c r="AA22" s="493"/>
      <c r="AB22" s="493"/>
      <c r="AC22" s="493"/>
      <c r="AD22" s="493"/>
      <c r="AE22" s="493"/>
      <c r="AF22" s="493"/>
      <c r="AG22" s="493"/>
      <c r="AH22" s="493"/>
      <c r="AI22" s="494"/>
      <c r="AJ22" s="2"/>
      <c r="AK22" s="2"/>
      <c r="AM22" s="24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</row>
    <row r="23" spans="1:70" ht="21.75" customHeight="1" thickBot="1" x14ac:dyDescent="0.25">
      <c r="A23" s="473"/>
      <c r="B23" s="495"/>
      <c r="C23" s="496"/>
      <c r="D23" s="496"/>
      <c r="E23" s="496"/>
      <c r="F23" s="496"/>
      <c r="G23" s="496"/>
      <c r="H23" s="496"/>
      <c r="I23" s="496"/>
      <c r="J23" s="496"/>
      <c r="K23" s="496"/>
      <c r="L23" s="496"/>
      <c r="M23" s="496"/>
      <c r="N23" s="496"/>
      <c r="O23" s="496"/>
      <c r="P23" s="496"/>
      <c r="Q23" s="496"/>
      <c r="R23" s="496"/>
      <c r="S23" s="496"/>
      <c r="T23" s="496"/>
      <c r="U23" s="496"/>
      <c r="V23" s="496"/>
      <c r="W23" s="496"/>
      <c r="X23" s="496"/>
      <c r="Y23" s="496"/>
      <c r="Z23" s="496"/>
      <c r="AA23" s="496"/>
      <c r="AB23" s="496"/>
      <c r="AC23" s="496"/>
      <c r="AD23" s="496"/>
      <c r="AE23" s="496"/>
      <c r="AF23" s="496"/>
      <c r="AG23" s="496"/>
      <c r="AH23" s="496"/>
      <c r="AI23" s="497"/>
      <c r="AJ23" s="2"/>
      <c r="AK23" s="2"/>
      <c r="AM23" s="24" t="s">
        <v>11</v>
      </c>
      <c r="AR23" s="5"/>
      <c r="AS23" s="5"/>
      <c r="AT23" s="486" t="e">
        <f>NA()</f>
        <v>#N/A</v>
      </c>
      <c r="AU23" s="486"/>
      <c r="AV23" s="486"/>
      <c r="AW23" s="486"/>
      <c r="AX23" s="486"/>
      <c r="AY23" s="486"/>
      <c r="AZ23" s="486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</row>
    <row r="24" spans="1:70" ht="3.75" hidden="1" customHeight="1" x14ac:dyDescent="0.2">
      <c r="A24" s="473"/>
      <c r="B24" s="487"/>
      <c r="C24" s="487"/>
      <c r="D24" s="487"/>
      <c r="E24" s="487"/>
      <c r="F24" s="487"/>
      <c r="G24" s="487"/>
      <c r="H24" s="487"/>
      <c r="I24" s="487"/>
      <c r="J24" s="487"/>
      <c r="K24" s="487"/>
      <c r="L24" s="487"/>
      <c r="M24" s="487"/>
      <c r="N24" s="487"/>
      <c r="O24" s="487"/>
      <c r="P24" s="487"/>
      <c r="Q24" s="487"/>
      <c r="R24" s="487"/>
      <c r="S24" s="487"/>
      <c r="T24" s="487"/>
      <c r="U24" s="487"/>
      <c r="V24" s="487"/>
      <c r="W24" s="487"/>
      <c r="X24" s="487"/>
      <c r="Y24" s="487"/>
      <c r="Z24" s="487"/>
      <c r="AA24" s="487"/>
      <c r="AB24" s="487"/>
      <c r="AC24" s="487"/>
      <c r="AD24" s="487"/>
      <c r="AE24" s="487"/>
      <c r="AF24" s="487"/>
      <c r="AG24" s="487"/>
      <c r="AH24" s="487"/>
      <c r="AI24" s="488"/>
      <c r="AJ24" s="6"/>
      <c r="AK24" s="2"/>
      <c r="AR24" s="5"/>
      <c r="AS24" s="5"/>
      <c r="AT24" s="421" t="e">
        <f>NA()</f>
        <v>#N/A</v>
      </c>
      <c r="AU24" s="421"/>
      <c r="AV24" s="421"/>
      <c r="AW24" s="421"/>
      <c r="AX24" s="421"/>
      <c r="AY24" s="421"/>
      <c r="AZ24" s="421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</row>
    <row r="25" spans="1:70" ht="21.75" customHeight="1" x14ac:dyDescent="0.2">
      <c r="A25" s="51" t="s">
        <v>20</v>
      </c>
      <c r="B25" s="398" t="s">
        <v>21</v>
      </c>
      <c r="C25" s="398"/>
      <c r="D25" s="398"/>
      <c r="E25" s="398"/>
      <c r="F25" s="398"/>
      <c r="G25" s="398"/>
      <c r="H25" s="398"/>
      <c r="I25" s="398"/>
      <c r="J25" s="454" t="s">
        <v>22</v>
      </c>
      <c r="K25" s="454"/>
      <c r="L25" s="454"/>
      <c r="M25" s="454"/>
      <c r="N25" s="454"/>
      <c r="O25" s="454"/>
      <c r="P25" s="454"/>
      <c r="Q25" s="454"/>
      <c r="R25" s="454"/>
      <c r="S25" s="454"/>
      <c r="T25" s="454"/>
      <c r="U25" s="365" t="str">
        <f>IF(PDRN2!B80=1,TRIM(UPPER(PDRN2!B82&amp;", "&amp;PDRN2!B83&amp;" "&amp;PDRN2!B84)),TRIM(UPPER(PDRN2!C29)))</f>
        <v>INPUT||PT=C:29||VAL=</v>
      </c>
      <c r="V25" s="365"/>
      <c r="W25" s="365"/>
      <c r="X25" s="365"/>
      <c r="Y25" s="365"/>
      <c r="Z25" s="365"/>
      <c r="AA25" s="365"/>
      <c r="AB25" s="365"/>
      <c r="AC25" s="365"/>
      <c r="AD25" s="365"/>
      <c r="AE25" s="365"/>
      <c r="AF25" s="365"/>
      <c r="AG25" s="365"/>
      <c r="AH25" s="365"/>
      <c r="AI25" s="446"/>
      <c r="AJ25" s="2"/>
      <c r="AK25" s="2"/>
      <c r="AM25" s="24" t="s">
        <v>11</v>
      </c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</row>
    <row r="26" spans="1:70" ht="3.95" customHeight="1" x14ac:dyDescent="0.25">
      <c r="A26" s="52"/>
      <c r="B26" s="477"/>
      <c r="C26" s="477"/>
      <c r="D26" s="477"/>
      <c r="E26" s="477"/>
      <c r="F26" s="477"/>
      <c r="G26" s="477"/>
      <c r="H26" s="477"/>
      <c r="I26" s="477"/>
      <c r="J26" s="477"/>
      <c r="K26" s="477"/>
      <c r="L26" s="477"/>
      <c r="M26" s="477"/>
      <c r="N26" s="477"/>
      <c r="O26" s="477"/>
      <c r="P26" s="477"/>
      <c r="Q26" s="477"/>
      <c r="R26" s="477"/>
      <c r="S26" s="477"/>
      <c r="T26" s="477"/>
      <c r="U26" s="477"/>
      <c r="V26" s="477"/>
      <c r="W26" s="477"/>
      <c r="X26" s="477"/>
      <c r="Y26" s="477"/>
      <c r="Z26" s="477"/>
      <c r="AA26" s="477"/>
      <c r="AB26" s="477"/>
      <c r="AC26" s="477"/>
      <c r="AD26" s="477"/>
      <c r="AE26" s="477"/>
      <c r="AF26" s="477"/>
      <c r="AG26" s="477"/>
      <c r="AH26" s="477"/>
      <c r="AI26" s="478"/>
      <c r="AJ26" s="2"/>
      <c r="AK26" s="2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</row>
    <row r="27" spans="1:70" ht="12.75" customHeight="1" x14ac:dyDescent="0.2">
      <c r="A27" s="388"/>
      <c r="B27" s="507"/>
      <c r="C27" s="507"/>
      <c r="D27" s="507"/>
      <c r="E27" s="507"/>
      <c r="F27" s="467" t="s">
        <v>23</v>
      </c>
      <c r="G27" s="467"/>
      <c r="H27" s="467"/>
      <c r="I27" s="467"/>
      <c r="J27" s="467"/>
      <c r="K27" s="467" t="s">
        <v>24</v>
      </c>
      <c r="L27" s="467"/>
      <c r="M27" s="467"/>
      <c r="N27" s="467" t="s">
        <v>25</v>
      </c>
      <c r="O27" s="467"/>
      <c r="P27" s="467"/>
      <c r="Q27" s="467"/>
      <c r="R27" s="467" t="s">
        <v>26</v>
      </c>
      <c r="S27" s="467"/>
      <c r="T27" s="467"/>
      <c r="U27" s="467"/>
      <c r="V27" s="476" t="s">
        <v>27</v>
      </c>
      <c r="W27" s="476"/>
      <c r="X27" s="476"/>
      <c r="Y27" s="464" t="s">
        <v>28</v>
      </c>
      <c r="Z27" s="464"/>
      <c r="AA27" s="464"/>
      <c r="AB27" s="464" t="s">
        <v>29</v>
      </c>
      <c r="AC27" s="464"/>
      <c r="AD27" s="464"/>
      <c r="AE27" s="464"/>
      <c r="AF27" s="464"/>
      <c r="AG27" s="464"/>
      <c r="AH27" s="464"/>
      <c r="AI27" s="465"/>
      <c r="AJ27" s="2"/>
      <c r="AK27" s="2"/>
      <c r="AM27" s="1" t="s">
        <v>11</v>
      </c>
      <c r="AR27" s="5"/>
      <c r="AS27" s="5"/>
      <c r="AT27" s="5"/>
      <c r="AU27" s="5"/>
      <c r="AV27" s="5"/>
      <c r="AW27" s="5"/>
      <c r="AX27" s="5"/>
      <c r="AY27" s="5"/>
      <c r="AZ27" s="5"/>
      <c r="BA27" s="474"/>
      <c r="BB27" s="474"/>
      <c r="BC27" s="474"/>
      <c r="BD27" s="474"/>
      <c r="BE27" s="474"/>
      <c r="BF27" s="474"/>
      <c r="BG27" s="474"/>
      <c r="BH27" s="474"/>
      <c r="BI27" s="474"/>
      <c r="BJ27" s="474"/>
      <c r="BK27" s="474"/>
      <c r="BL27" s="474"/>
      <c r="BM27" s="474"/>
      <c r="BN27" s="474"/>
      <c r="BO27" s="474"/>
      <c r="BP27" s="474"/>
      <c r="BQ27" s="5"/>
      <c r="BR27" s="5"/>
    </row>
    <row r="28" spans="1:70" ht="12.75" customHeight="1" x14ac:dyDescent="0.2">
      <c r="A28" s="388"/>
      <c r="B28" s="507"/>
      <c r="C28" s="507"/>
      <c r="D28" s="507"/>
      <c r="E28" s="507"/>
      <c r="F28" s="475" t="s">
        <v>30</v>
      </c>
      <c r="G28" s="475"/>
      <c r="H28" s="475"/>
      <c r="I28" s="475"/>
      <c r="J28" s="475"/>
      <c r="K28" s="475" t="s">
        <v>30</v>
      </c>
      <c r="L28" s="475"/>
      <c r="M28" s="475"/>
      <c r="N28" s="475" t="s">
        <v>30</v>
      </c>
      <c r="O28" s="475"/>
      <c r="P28" s="475"/>
      <c r="Q28" s="475"/>
      <c r="R28" s="475" t="s">
        <v>31</v>
      </c>
      <c r="S28" s="475"/>
      <c r="T28" s="475"/>
      <c r="U28" s="475"/>
      <c r="V28" s="476"/>
      <c r="W28" s="476"/>
      <c r="X28" s="476"/>
      <c r="Y28" s="464"/>
      <c r="Z28" s="464"/>
      <c r="AA28" s="464"/>
      <c r="AB28" s="464"/>
      <c r="AC28" s="464"/>
      <c r="AD28" s="464"/>
      <c r="AE28" s="464"/>
      <c r="AF28" s="464"/>
      <c r="AG28" s="464"/>
      <c r="AH28" s="464"/>
      <c r="AI28" s="465"/>
      <c r="AJ28" s="2"/>
      <c r="AK28" s="2"/>
      <c r="AM28" s="24" t="s">
        <v>11</v>
      </c>
      <c r="AR28" s="5"/>
      <c r="AS28" s="5"/>
      <c r="AT28" s="5"/>
      <c r="AU28" s="5"/>
      <c r="AV28" s="5"/>
      <c r="AW28" s="5"/>
      <c r="AX28" s="5"/>
      <c r="AY28" s="5"/>
      <c r="AZ28" s="5"/>
      <c r="BA28" s="474"/>
      <c r="BB28" s="474"/>
      <c r="BC28" s="474"/>
      <c r="BD28" s="474"/>
      <c r="BE28" s="474"/>
      <c r="BF28" s="474"/>
      <c r="BG28" s="474"/>
      <c r="BH28" s="474"/>
      <c r="BI28" s="474"/>
      <c r="BJ28" s="474"/>
      <c r="BK28" s="474"/>
      <c r="BL28" s="474"/>
      <c r="BM28" s="474"/>
      <c r="BN28" s="474"/>
      <c r="BO28" s="474"/>
      <c r="BP28" s="474"/>
      <c r="BQ28" s="5"/>
      <c r="BR28" s="5"/>
    </row>
    <row r="29" spans="1:70" ht="27" customHeight="1" x14ac:dyDescent="0.2">
      <c r="A29" s="53"/>
      <c r="B29" s="466" t="s">
        <v>32</v>
      </c>
      <c r="C29" s="466"/>
      <c r="D29" s="466"/>
      <c r="E29" s="466"/>
      <c r="F29" s="253" t="str">
        <f>TRIM(UPPER(PDRN2!B83))</f>
        <v>INPUT||PT=B:83||VAL=</v>
      </c>
      <c r="G29" s="253"/>
      <c r="H29" s="253"/>
      <c r="I29" s="253"/>
      <c r="J29" s="253"/>
      <c r="K29" s="255" t="str">
        <f>TRIM(UPPER(PDRN2!B84))</f>
        <v>INPUT||PT=B:84||VAL=</v>
      </c>
      <c r="L29" s="255"/>
      <c r="M29" s="255"/>
      <c r="N29" s="253" t="str">
        <f>TRIM(UPPER(PDRN2!B82))</f>
        <v>INPUT||PT=B:82||VAL=</v>
      </c>
      <c r="O29" s="253"/>
      <c r="P29" s="253"/>
      <c r="Q29" s="253"/>
      <c r="R29" s="253" t="str">
        <f>TRIM(UPPER(PDRN2!B85))</f>
        <v>INPUT||PT=B:84||VAL=</v>
      </c>
      <c r="S29" s="253"/>
      <c r="T29" s="253"/>
      <c r="U29" s="253"/>
      <c r="V29" s="253" t="str">
        <f>'DROPDOWN LIST'!C86</f>
        <v>SELECT||pt=B:86||val=1 SELECT||pt=D:86||val=1, SELECT||pt=E:86||val=1940</v>
      </c>
      <c r="W29" s="253"/>
      <c r="X29" s="253"/>
      <c r="Y29" s="253" t="str">
        <f>TRIM(PDRN2!F85)</f>
        <v>INPUT||pt=F:85||val=</v>
      </c>
      <c r="Z29" s="253"/>
      <c r="AA29" s="253"/>
      <c r="AB29" s="253" t="str">
        <f>TRIM(UPPER(PDRN2!C88))</f>
        <v>INPUT||PT=C:88||VAL=</v>
      </c>
      <c r="AC29" s="253"/>
      <c r="AD29" s="253"/>
      <c r="AE29" s="253"/>
      <c r="AF29" s="253"/>
      <c r="AG29" s="253"/>
      <c r="AH29" s="253"/>
      <c r="AI29" s="254"/>
      <c r="AJ29" s="2"/>
      <c r="AK29" s="2"/>
      <c r="AM29" s="24" t="s">
        <v>11</v>
      </c>
      <c r="AR29" s="5"/>
      <c r="AS29" s="5"/>
      <c r="AT29" s="5"/>
      <c r="AU29" s="5"/>
      <c r="AV29" s="5"/>
      <c r="AW29" s="5"/>
      <c r="AX29" s="5"/>
      <c r="AY29" s="5"/>
      <c r="AZ29" s="5"/>
      <c r="BA29" s="421"/>
      <c r="BB29" s="421"/>
      <c r="BC29" s="421"/>
      <c r="BD29" s="421"/>
      <c r="BE29" s="463"/>
      <c r="BF29" s="463"/>
      <c r="BG29" s="463"/>
      <c r="BH29" s="463"/>
      <c r="BI29" s="463"/>
      <c r="BJ29" s="463"/>
      <c r="BK29" s="463"/>
      <c r="BL29" s="463"/>
      <c r="BM29" s="463"/>
      <c r="BN29" s="463"/>
      <c r="BO29" s="463"/>
      <c r="BP29" s="463"/>
      <c r="BQ29" s="5"/>
      <c r="BR29" s="5"/>
    </row>
    <row r="30" spans="1:70" ht="25.35" customHeight="1" x14ac:dyDescent="0.2">
      <c r="A30" s="53"/>
      <c r="B30" s="466" t="s">
        <v>33</v>
      </c>
      <c r="C30" s="466"/>
      <c r="D30" s="466"/>
      <c r="E30" s="466"/>
      <c r="F30" s="253" t="str">
        <f>IF(OR(PDRN2!C97="Married",PDRN2!C97="Common Law",PDRN2!C97="Other"),TRIM(UPPER(PDRN2!B91)),UPPER(PDRN2!C97))</f>
        <v>SELECT||PT=C:97||VAL=SINGLE</v>
      </c>
      <c r="G30" s="253"/>
      <c r="H30" s="253"/>
      <c r="I30" s="253"/>
      <c r="J30" s="253"/>
      <c r="K30" s="255" t="str">
        <f>IF(OR(PDRN2!C97="Married",PDRN2!C97="Other"),TRIM(UPPER(PDRN2!B92)),"")</f>
        <v/>
      </c>
      <c r="L30" s="255"/>
      <c r="M30" s="255"/>
      <c r="N30" s="253" t="str">
        <f>IF(OR(PDRN2!C97="Married",PDRN2!C97="Other"),TRIM(UPPER(PDRN2!B90)),"")</f>
        <v/>
      </c>
      <c r="O30" s="253"/>
      <c r="P30" s="253"/>
      <c r="Q30" s="253"/>
      <c r="R30" s="253" t="str">
        <f>IF(OR(PDRN2!C97="Married",PDRN2!C97="Other"),TRIM(UPPER(PDRN2!B93)),"")</f>
        <v/>
      </c>
      <c r="S30" s="253"/>
      <c r="T30" s="253"/>
      <c r="U30" s="253"/>
      <c r="V30" s="253" t="str">
        <f>IF(OR(PDRN2!C97="Married",PDRN2!C97="Other"),'DROPDOWN LIST'!C94,"")</f>
        <v/>
      </c>
      <c r="W30" s="253"/>
      <c r="X30" s="253"/>
      <c r="Y30" s="253" t="str">
        <f>IF(OR(PDRN2!C97="Married",PDRN2!C97="Other"),TRIM(PDRN2!F93),"")</f>
        <v/>
      </c>
      <c r="Z30" s="253"/>
      <c r="AA30" s="253"/>
      <c r="AB30" s="253" t="str">
        <f>IF(OR(PDRN2!C97="Married",PDRN2!C97="Other"),TRIM(UPPER(PDRN2!C96)),"")</f>
        <v/>
      </c>
      <c r="AC30" s="253"/>
      <c r="AD30" s="253"/>
      <c r="AE30" s="253"/>
      <c r="AF30" s="253"/>
      <c r="AG30" s="253"/>
      <c r="AH30" s="253"/>
      <c r="AI30" s="254"/>
      <c r="AJ30" s="2"/>
      <c r="AK30" s="2"/>
      <c r="AM30" s="24" t="s">
        <v>162</v>
      </c>
      <c r="AR30" s="5"/>
      <c r="AS30" s="5"/>
      <c r="AT30" s="462"/>
      <c r="AU30" s="462"/>
      <c r="AV30" s="462"/>
      <c r="AW30" s="462"/>
      <c r="AX30" s="462"/>
      <c r="AY30" s="462"/>
      <c r="AZ30" s="462"/>
      <c r="BA30" s="437"/>
      <c r="BB30" s="437"/>
      <c r="BC30" s="437"/>
      <c r="BD30" s="437"/>
      <c r="BE30" s="463"/>
      <c r="BF30" s="463"/>
      <c r="BG30" s="463"/>
      <c r="BH30" s="463"/>
      <c r="BI30" s="463"/>
      <c r="BJ30" s="463"/>
      <c r="BK30" s="463"/>
      <c r="BL30" s="463"/>
      <c r="BM30" s="463"/>
      <c r="BN30" s="463"/>
      <c r="BO30" s="463"/>
      <c r="BP30" s="463"/>
      <c r="BQ30" s="5"/>
      <c r="BR30" s="5"/>
    </row>
    <row r="31" spans="1:70" ht="12.75" customHeight="1" x14ac:dyDescent="0.2">
      <c r="A31" s="388"/>
      <c r="B31" s="464" t="s">
        <v>163</v>
      </c>
      <c r="C31" s="464"/>
      <c r="D31" s="464"/>
      <c r="E31" s="464"/>
      <c r="F31" s="464"/>
      <c r="G31" s="464"/>
      <c r="H31" s="464"/>
      <c r="I31" s="464"/>
      <c r="J31" s="464"/>
      <c r="K31" s="464"/>
      <c r="L31" s="464"/>
      <c r="M31" s="464"/>
      <c r="N31" s="464"/>
      <c r="O31" s="464" t="s">
        <v>28</v>
      </c>
      <c r="P31" s="464"/>
      <c r="Q31" s="464"/>
      <c r="R31" s="464" t="s">
        <v>34</v>
      </c>
      <c r="S31" s="464"/>
      <c r="T31" s="464"/>
      <c r="U31" s="464"/>
      <c r="V31" s="464"/>
      <c r="W31" s="464"/>
      <c r="X31" s="464"/>
      <c r="Y31" s="464"/>
      <c r="Z31" s="464"/>
      <c r="AA31" s="464"/>
      <c r="AB31" s="464"/>
      <c r="AC31" s="464"/>
      <c r="AD31" s="464"/>
      <c r="AE31" s="464"/>
      <c r="AF31" s="464"/>
      <c r="AG31" s="464"/>
      <c r="AH31" s="464"/>
      <c r="AI31" s="465"/>
      <c r="AJ31" s="2"/>
      <c r="AK31" s="7"/>
      <c r="AM31" s="1" t="s">
        <v>11</v>
      </c>
      <c r="AR31" s="5"/>
      <c r="AS31" s="5"/>
      <c r="AT31" s="462"/>
      <c r="AU31" s="462"/>
      <c r="AV31" s="462"/>
      <c r="AW31" s="462"/>
      <c r="AX31" s="462"/>
      <c r="AY31" s="462"/>
      <c r="AZ31" s="462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</row>
    <row r="32" spans="1:70" x14ac:dyDescent="0.2">
      <c r="A32" s="388"/>
      <c r="B32" s="464"/>
      <c r="C32" s="464"/>
      <c r="D32" s="464"/>
      <c r="E32" s="464"/>
      <c r="F32" s="464"/>
      <c r="G32" s="464"/>
      <c r="H32" s="464"/>
      <c r="I32" s="464"/>
      <c r="J32" s="464"/>
      <c r="K32" s="464"/>
      <c r="L32" s="464"/>
      <c r="M32" s="464"/>
      <c r="N32" s="464"/>
      <c r="O32" s="464"/>
      <c r="P32" s="464"/>
      <c r="Q32" s="464"/>
      <c r="R32" s="464"/>
      <c r="S32" s="464"/>
      <c r="T32" s="464"/>
      <c r="U32" s="464"/>
      <c r="V32" s="464"/>
      <c r="W32" s="464"/>
      <c r="X32" s="464"/>
      <c r="Y32" s="464"/>
      <c r="Z32" s="464"/>
      <c r="AA32" s="464"/>
      <c r="AB32" s="464"/>
      <c r="AC32" s="464"/>
      <c r="AD32" s="464"/>
      <c r="AE32" s="464"/>
      <c r="AF32" s="464"/>
      <c r="AG32" s="464"/>
      <c r="AH32" s="464"/>
      <c r="AI32" s="465"/>
      <c r="AJ32" s="2"/>
      <c r="AK32" s="2"/>
      <c r="AM32" s="24" t="s">
        <v>11</v>
      </c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</row>
    <row r="33" spans="1:68" ht="15" customHeight="1" thickBot="1" x14ac:dyDescent="0.25">
      <c r="A33" s="53"/>
      <c r="B33" s="8" t="s">
        <v>35</v>
      </c>
      <c r="C33" s="256" t="str">
        <f>TRIM(UPPER(PDRN2!C113))</f>
        <v>INPUT||PT=C:113||VAL=</v>
      </c>
      <c r="D33" s="256"/>
      <c r="E33" s="256"/>
      <c r="F33" s="256"/>
      <c r="G33" s="256"/>
      <c r="H33" s="256"/>
      <c r="I33" s="256"/>
      <c r="J33" s="256"/>
      <c r="K33" s="256"/>
      <c r="L33" s="256"/>
      <c r="M33" s="256"/>
      <c r="N33" s="256"/>
      <c r="O33" s="257" t="str">
        <f>IF(OR(PDRN2!C113="NONE",PDRN2!C113=""),"",PDRN2!F115)</f>
        <v>INPUT||pt=F:115||val=</v>
      </c>
      <c r="P33" s="257"/>
      <c r="Q33" s="257"/>
      <c r="R33" s="256" t="str">
        <f>IF(OR(PDRN2!C113="NONE",PDRN2!C113=""),"",TRIM(UPPER(PDRN2!C115&amp;" / "&amp;PDRN2!C114)))</f>
        <v>INPUT||PT=C:115||VAL= / INPUT||PT=C:114||VAL=</v>
      </c>
      <c r="S33" s="256"/>
      <c r="T33" s="256"/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8"/>
      <c r="AJ33" s="2"/>
      <c r="AK33" s="2"/>
      <c r="AM33" s="24" t="s">
        <v>11</v>
      </c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</row>
    <row r="34" spans="1:68" ht="15.75" customHeight="1" thickBot="1" x14ac:dyDescent="0.25">
      <c r="A34" s="53"/>
      <c r="B34" s="8" t="s">
        <v>36</v>
      </c>
      <c r="C34" s="256" t="str">
        <f>TRIM(UPPER(PDRN2!C116))</f>
        <v>INPUT||PT=C:116||VAL=</v>
      </c>
      <c r="D34" s="256"/>
      <c r="E34" s="256"/>
      <c r="F34" s="256"/>
      <c r="G34" s="256"/>
      <c r="H34" s="256"/>
      <c r="I34" s="256"/>
      <c r="J34" s="256"/>
      <c r="K34" s="256"/>
      <c r="L34" s="256"/>
      <c r="M34" s="256"/>
      <c r="N34" s="256"/>
      <c r="O34" s="257" t="str">
        <f>IF(OR(PDRN2!C113="NONE",PDRN2!C113=""),"",PDRN2!F118)</f>
        <v>INPUT||pt=F:118||val=</v>
      </c>
      <c r="P34" s="257"/>
      <c r="Q34" s="257"/>
      <c r="R34" s="256" t="str">
        <f>IF(OR(PDRN2!C113="NONE",PDRN2!C113=""),"",TRIM(UPPER(PDRN2!C118&amp;" / "&amp;PDRN2!C117)))</f>
        <v>INPUT||PT=C:118||VAL= / INPUT||PT=C:117||VAL=</v>
      </c>
      <c r="S34" s="256"/>
      <c r="T34" s="256"/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8"/>
      <c r="AJ34" s="2"/>
      <c r="AK34" s="2"/>
      <c r="AM34" s="250" t="e">
        <f ca="1">DATEDIF(V29,TODAY(),"Y")</f>
        <v>#VALUE!</v>
      </c>
      <c r="AN34" s="251"/>
      <c r="AO34" s="252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8" ht="15.75" customHeight="1" thickBot="1" x14ac:dyDescent="0.25">
      <c r="A35" s="53"/>
      <c r="B35" s="8" t="s">
        <v>37</v>
      </c>
      <c r="C35" s="256" t="str">
        <f>TRIM(UPPER(PDRN2!C119))</f>
        <v>INPUT||PT=C:119||VAL=</v>
      </c>
      <c r="D35" s="256"/>
      <c r="E35" s="256"/>
      <c r="F35" s="256"/>
      <c r="G35" s="256"/>
      <c r="H35" s="256"/>
      <c r="I35" s="256"/>
      <c r="J35" s="256"/>
      <c r="K35" s="256"/>
      <c r="L35" s="256"/>
      <c r="M35" s="256"/>
      <c r="N35" s="256"/>
      <c r="O35" s="257" t="str">
        <f>IF(OR(PDRN2!C113="NONE",PDRN2!C113=""),"",PDRN2!F121)</f>
        <v>INPUT||pt=F:121||val=</v>
      </c>
      <c r="P35" s="257"/>
      <c r="Q35" s="257"/>
      <c r="R35" s="256" t="str">
        <f>IF(OR(PDRN2!C113="NONE",PDRN2!C113=""),"",TRIM(UPPER(PDRN2!C121&amp;" / "&amp;PDRN2!C120)))</f>
        <v>INPUT||PT=C:121||VAL= / INPUT||PT=C:120||VAL=</v>
      </c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8"/>
      <c r="AJ35" s="2"/>
      <c r="AK35" s="2"/>
      <c r="AM35" s="250" t="e">
        <f ca="1">DATEDIF(V30,TODAY(),"Y")</f>
        <v>#VALUE!</v>
      </c>
      <c r="AN35" s="251"/>
      <c r="AO35" s="252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</row>
    <row r="36" spans="1:68" ht="16.5" customHeight="1" x14ac:dyDescent="0.2">
      <c r="A36" s="53"/>
      <c r="B36" s="8" t="s">
        <v>38</v>
      </c>
      <c r="C36" s="256" t="str">
        <f>TRIM(UPPER(PDRN2!C122))</f>
        <v>INPUT||PT=C:122||VAL=</v>
      </c>
      <c r="D36" s="256"/>
      <c r="E36" s="256"/>
      <c r="F36" s="256"/>
      <c r="G36" s="256"/>
      <c r="H36" s="256"/>
      <c r="I36" s="256"/>
      <c r="J36" s="256"/>
      <c r="K36" s="256"/>
      <c r="L36" s="256"/>
      <c r="M36" s="256"/>
      <c r="N36" s="256"/>
      <c r="O36" s="257" t="str">
        <f>IF(OR(PDRN2!C113="NONE",PDRN2!C113=""),"",PDRN2!F124)</f>
        <v>INPUT||pt=F:124||val=</v>
      </c>
      <c r="P36" s="257"/>
      <c r="Q36" s="257"/>
      <c r="R36" s="256" t="str">
        <f>IF(OR(PDRN2!C113="NONE",PDRN2!C113=""),"",TRIM(UPPER(PDRN2!C124&amp;" / "&amp;PDRN2!C123)))</f>
        <v>INPUT||PT=C:124||VAL= / INPUT||PT=C:123||VAL=</v>
      </c>
      <c r="S36" s="256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8"/>
      <c r="AJ36" s="6"/>
      <c r="AK36" s="6"/>
      <c r="AM36" s="24" t="s">
        <v>11</v>
      </c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</row>
    <row r="37" spans="1:68" ht="15.75" customHeight="1" x14ac:dyDescent="0.2">
      <c r="A37" s="53"/>
      <c r="B37" s="8" t="s">
        <v>39</v>
      </c>
      <c r="C37" s="256"/>
      <c r="D37" s="256"/>
      <c r="E37" s="256"/>
      <c r="F37" s="256"/>
      <c r="G37" s="256"/>
      <c r="H37" s="256"/>
      <c r="I37" s="256"/>
      <c r="J37" s="256"/>
      <c r="K37" s="256"/>
      <c r="L37" s="256"/>
      <c r="M37" s="256"/>
      <c r="N37" s="256"/>
      <c r="O37" s="257"/>
      <c r="P37" s="257"/>
      <c r="Q37" s="257"/>
      <c r="R37" s="256"/>
      <c r="S37" s="256"/>
      <c r="T37" s="256"/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8"/>
      <c r="AJ37" s="6"/>
      <c r="AK37" s="2"/>
      <c r="AM37" s="24" t="s">
        <v>11</v>
      </c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</row>
    <row r="38" spans="1:68" ht="16.5" customHeight="1" x14ac:dyDescent="0.2">
      <c r="A38" s="456"/>
      <c r="B38" s="457"/>
      <c r="C38" s="457"/>
      <c r="D38" s="457"/>
      <c r="E38" s="457"/>
      <c r="F38" s="457"/>
      <c r="G38" s="457"/>
      <c r="H38" s="457"/>
      <c r="I38" s="457"/>
      <c r="J38" s="457"/>
      <c r="K38" s="457"/>
      <c r="L38" s="457"/>
      <c r="M38" s="457"/>
      <c r="N38" s="457"/>
      <c r="O38" s="457"/>
      <c r="P38" s="457"/>
      <c r="Q38" s="457"/>
      <c r="R38" s="457"/>
      <c r="S38" s="457"/>
      <c r="T38" s="457"/>
      <c r="U38" s="457"/>
      <c r="V38" s="457"/>
      <c r="W38" s="457"/>
      <c r="X38" s="457"/>
      <c r="Y38" s="457"/>
      <c r="Z38" s="457"/>
      <c r="AA38" s="457"/>
      <c r="AB38" s="457"/>
      <c r="AC38" s="457"/>
      <c r="AD38" s="457"/>
      <c r="AE38" s="457"/>
      <c r="AF38" s="457"/>
      <c r="AG38" s="457"/>
      <c r="AH38" s="457"/>
      <c r="AI38" s="458"/>
      <c r="AJ38" s="6"/>
      <c r="AK38" s="2"/>
      <c r="AM38" s="24" t="s">
        <v>11</v>
      </c>
      <c r="AQ38" s="24"/>
    </row>
    <row r="39" spans="1:68" ht="14.25" x14ac:dyDescent="0.3">
      <c r="A39" s="53"/>
      <c r="B39" s="459" t="s">
        <v>40</v>
      </c>
      <c r="C39" s="459"/>
      <c r="D39" s="459"/>
      <c r="E39" s="459"/>
      <c r="F39" s="459"/>
      <c r="G39" s="459"/>
      <c r="H39" s="459"/>
      <c r="I39" s="459"/>
      <c r="J39" s="459"/>
      <c r="K39" s="459"/>
      <c r="L39" s="459"/>
      <c r="M39" s="459"/>
      <c r="N39" s="459"/>
      <c r="O39" s="459"/>
      <c r="P39" s="459"/>
      <c r="Q39" s="459"/>
      <c r="R39" s="459"/>
      <c r="S39" s="459"/>
      <c r="T39" s="459"/>
      <c r="U39" s="459"/>
      <c r="V39" s="459"/>
      <c r="W39" s="459"/>
      <c r="X39" s="459"/>
      <c r="Y39" s="459"/>
      <c r="Z39" s="459"/>
      <c r="AA39" s="459"/>
      <c r="AB39" s="459"/>
      <c r="AC39" s="459"/>
      <c r="AD39" s="459"/>
      <c r="AE39" s="459"/>
      <c r="AF39" s="459"/>
      <c r="AG39" s="459"/>
      <c r="AH39" s="459"/>
      <c r="AI39" s="460"/>
      <c r="AJ39" s="6"/>
    </row>
    <row r="40" spans="1:68" ht="17.25" customHeight="1" x14ac:dyDescent="0.2">
      <c r="A40" s="281"/>
      <c r="B40" s="272"/>
      <c r="C40" s="461" t="s">
        <v>41</v>
      </c>
      <c r="D40" s="461"/>
      <c r="E40" s="461"/>
      <c r="F40" s="461"/>
      <c r="G40" s="461"/>
      <c r="H40" s="451" t="str">
        <f>IF(PDRN2!C126="","",TRIM(UPPER("SUBJECT = "&amp;PDRN2!C126&amp;" - "&amp;PDRN2!B127)))</f>
        <v>SUBJECT = INPUT||PT=C:126||VAL= - INPUT||PT=B:127||VAL=</v>
      </c>
      <c r="I40" s="451"/>
      <c r="J40" s="451"/>
      <c r="K40" s="451"/>
      <c r="L40" s="451"/>
      <c r="M40" s="451"/>
      <c r="N40" s="451"/>
      <c r="O40" s="451"/>
      <c r="P40" s="451"/>
      <c r="Q40" s="451"/>
      <c r="R40" s="451"/>
      <c r="S40" s="451"/>
      <c r="T40" s="451"/>
      <c r="U40" s="451"/>
      <c r="V40" s="451"/>
      <c r="W40" s="451"/>
      <c r="X40" s="451"/>
      <c r="Y40" s="451"/>
      <c r="Z40" s="451"/>
      <c r="AA40" s="451"/>
      <c r="AB40" s="451"/>
      <c r="AC40" s="451"/>
      <c r="AD40" s="451"/>
      <c r="AE40" s="451"/>
      <c r="AF40" s="451"/>
      <c r="AG40" s="451"/>
      <c r="AH40" s="451"/>
      <c r="AI40" s="452"/>
      <c r="AJ40" s="6"/>
      <c r="AM40" s="24" t="s">
        <v>11</v>
      </c>
    </row>
    <row r="41" spans="1:68" ht="15.75" customHeight="1" x14ac:dyDescent="0.2">
      <c r="A41" s="281"/>
      <c r="B41" s="272"/>
      <c r="C41" s="450" t="s">
        <v>42</v>
      </c>
      <c r="D41" s="450"/>
      <c r="E41" s="450"/>
      <c r="F41" s="450"/>
      <c r="G41" s="451" t="str">
        <f>IF(OR(PDRN2!C97="Married",PDRN2!C97="Other"),IF(PDRN2!C129="","",TRIM(UPPER("SPOUSE = "&amp;PDRN2!C129&amp;" - "&amp;PDRN2!B130))),"")</f>
        <v/>
      </c>
      <c r="H41" s="451"/>
      <c r="I41" s="451"/>
      <c r="J41" s="451"/>
      <c r="K41" s="451"/>
      <c r="L41" s="451"/>
      <c r="M41" s="451"/>
      <c r="N41" s="451"/>
      <c r="O41" s="451"/>
      <c r="P41" s="451"/>
      <c r="Q41" s="451"/>
      <c r="R41" s="451"/>
      <c r="S41" s="451"/>
      <c r="T41" s="451"/>
      <c r="U41" s="451"/>
      <c r="V41" s="451"/>
      <c r="W41" s="451"/>
      <c r="X41" s="451"/>
      <c r="Y41" s="451"/>
      <c r="Z41" s="451"/>
      <c r="AA41" s="451"/>
      <c r="AB41" s="451"/>
      <c r="AC41" s="451"/>
      <c r="AD41" s="451"/>
      <c r="AE41" s="451"/>
      <c r="AF41" s="451"/>
      <c r="AG41" s="451"/>
      <c r="AH41" s="451"/>
      <c r="AI41" s="452"/>
      <c r="AJ41" s="6"/>
      <c r="AM41" s="24" t="s">
        <v>11</v>
      </c>
    </row>
    <row r="42" spans="1:68" ht="6" customHeight="1" x14ac:dyDescent="0.2">
      <c r="A42" s="281"/>
      <c r="B42" s="272"/>
      <c r="C42" s="272"/>
      <c r="D42" s="272"/>
      <c r="E42" s="272"/>
      <c r="F42" s="272"/>
      <c r="G42" s="272"/>
      <c r="H42" s="272"/>
      <c r="I42" s="272"/>
      <c r="J42" s="272"/>
      <c r="K42" s="272"/>
      <c r="L42" s="272"/>
      <c r="M42" s="272"/>
      <c r="N42" s="272"/>
      <c r="O42" s="272"/>
      <c r="P42" s="272"/>
      <c r="Q42" s="272"/>
      <c r="R42" s="272"/>
      <c r="S42" s="272"/>
      <c r="T42" s="272"/>
      <c r="U42" s="272"/>
      <c r="V42" s="272"/>
      <c r="W42" s="272"/>
      <c r="X42" s="272"/>
      <c r="Y42" s="272"/>
      <c r="Z42" s="272"/>
      <c r="AA42" s="272"/>
      <c r="AB42" s="272"/>
      <c r="AC42" s="272"/>
      <c r="AD42" s="272"/>
      <c r="AE42" s="272"/>
      <c r="AF42" s="272"/>
      <c r="AG42" s="272"/>
      <c r="AH42" s="272"/>
      <c r="AI42" s="302"/>
      <c r="AJ42" s="2"/>
    </row>
    <row r="43" spans="1:68" ht="17.100000000000001" customHeight="1" x14ac:dyDescent="0.2">
      <c r="A43" s="51" t="s">
        <v>43</v>
      </c>
      <c r="B43" s="453" t="s">
        <v>44</v>
      </c>
      <c r="C43" s="453"/>
      <c r="D43" s="453"/>
      <c r="E43" s="453"/>
      <c r="F43" s="453"/>
      <c r="G43" s="453"/>
      <c r="H43" s="454" t="s">
        <v>22</v>
      </c>
      <c r="I43" s="454"/>
      <c r="J43" s="454"/>
      <c r="K43" s="454"/>
      <c r="L43" s="454"/>
      <c r="M43" s="454"/>
      <c r="N43" s="454"/>
      <c r="O43" s="454"/>
      <c r="P43" s="454"/>
      <c r="Q43" s="454"/>
      <c r="R43" s="454"/>
      <c r="S43" s="454"/>
      <c r="T43" s="454"/>
      <c r="U43" s="300" t="str">
        <f>IF(PDRN2!B80=1,TRIM(UPPER(PDRN2!B82&amp;", "&amp;PDRN2!B83&amp;" "&amp;PDRN2!B84)),TRIM(UPPER(PDRN2!C29)))</f>
        <v>INPUT||PT=C:29||VAL=</v>
      </c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0"/>
      <c r="AG43" s="300"/>
      <c r="AH43" s="300"/>
      <c r="AI43" s="455"/>
      <c r="AJ43" s="2"/>
      <c r="AK43" s="2"/>
      <c r="AM43" s="24" t="s">
        <v>11</v>
      </c>
    </row>
    <row r="44" spans="1:68" ht="4.5" customHeight="1" x14ac:dyDescent="0.2">
      <c r="A44" s="281"/>
      <c r="B44" s="272"/>
      <c r="C44" s="272"/>
      <c r="D44" s="272"/>
      <c r="E44" s="272"/>
      <c r="F44" s="272"/>
      <c r="G44" s="272"/>
      <c r="H44" s="272"/>
      <c r="I44" s="272"/>
      <c r="J44" s="272"/>
      <c r="K44" s="272"/>
      <c r="L44" s="272"/>
      <c r="M44" s="272"/>
      <c r="N44" s="272"/>
      <c r="O44" s="272"/>
      <c r="P44" s="272"/>
      <c r="Q44" s="272"/>
      <c r="R44" s="272"/>
      <c r="S44" s="272"/>
      <c r="T44" s="272"/>
      <c r="U44" s="272"/>
      <c r="V44" s="272"/>
      <c r="W44" s="272"/>
      <c r="X44" s="272"/>
      <c r="Y44" s="272"/>
      <c r="Z44" s="272"/>
      <c r="AA44" s="272"/>
      <c r="AB44" s="272"/>
      <c r="AC44" s="272"/>
      <c r="AD44" s="272"/>
      <c r="AE44" s="272"/>
      <c r="AF44" s="272"/>
      <c r="AG44" s="272"/>
      <c r="AH44" s="272"/>
      <c r="AI44" s="302"/>
      <c r="AJ44" s="6"/>
      <c r="AK44" s="6"/>
    </row>
    <row r="45" spans="1:68" ht="15.75" customHeight="1" x14ac:dyDescent="0.3">
      <c r="A45" s="281"/>
      <c r="B45" s="272"/>
      <c r="C45" s="445" t="s">
        <v>45</v>
      </c>
      <c r="D45" s="445"/>
      <c r="E45" s="445"/>
      <c r="F45" s="445"/>
      <c r="G45" s="445"/>
      <c r="H45" s="445"/>
      <c r="I45" s="365" t="str">
        <f>TRIM(UPPER(PDRN2!B100))</f>
        <v>INPUT||PT=B:100||VAL=</v>
      </c>
      <c r="J45" s="365"/>
      <c r="K45" s="365"/>
      <c r="L45" s="365"/>
      <c r="M45" s="365"/>
      <c r="N45" s="365"/>
      <c r="O45" s="365"/>
      <c r="P45" s="365"/>
      <c r="Q45" s="365"/>
      <c r="R45" s="365"/>
      <c r="S45" s="365"/>
      <c r="T45" s="365"/>
      <c r="U45" s="365"/>
      <c r="V45" s="365"/>
      <c r="W45" s="365"/>
      <c r="X45" s="365"/>
      <c r="Y45" s="365"/>
      <c r="Z45" s="365"/>
      <c r="AA45" s="365"/>
      <c r="AB45" s="365"/>
      <c r="AC45" s="365"/>
      <c r="AD45" s="365"/>
      <c r="AE45" s="365"/>
      <c r="AF45" s="365"/>
      <c r="AG45" s="365"/>
      <c r="AH45" s="365"/>
      <c r="AI45" s="446"/>
      <c r="AJ45" s="6"/>
      <c r="AK45" s="6"/>
      <c r="AL45" s="60"/>
      <c r="AM45" s="24" t="s">
        <v>11</v>
      </c>
    </row>
    <row r="46" spans="1:68" ht="15.75" customHeight="1" x14ac:dyDescent="0.3">
      <c r="A46" s="281"/>
      <c r="B46" s="272"/>
      <c r="C46" s="447" t="s">
        <v>46</v>
      </c>
      <c r="D46" s="447"/>
      <c r="E46" s="447"/>
      <c r="F46" s="447"/>
      <c r="G46" s="447"/>
      <c r="H46" s="447"/>
      <c r="I46" s="447"/>
      <c r="J46" s="448" t="str">
        <f>TRIM(UPPER(PDRN2!B102))</f>
        <v>INPUT||PT=B:102||VAL=</v>
      </c>
      <c r="K46" s="448"/>
      <c r="L46" s="448"/>
      <c r="M46" s="448"/>
      <c r="N46" s="448"/>
      <c r="O46" s="448"/>
      <c r="P46" s="448"/>
      <c r="Q46" s="448"/>
      <c r="R46" s="448"/>
      <c r="S46" s="448"/>
      <c r="T46" s="448"/>
      <c r="U46" s="448"/>
      <c r="V46" s="448"/>
      <c r="W46" s="448"/>
      <c r="X46" s="448"/>
      <c r="Y46" s="448"/>
      <c r="Z46" s="448"/>
      <c r="AA46" s="448"/>
      <c r="AB46" s="448"/>
      <c r="AC46" s="448"/>
      <c r="AD46" s="448"/>
      <c r="AE46" s="448"/>
      <c r="AF46" s="448"/>
      <c r="AG46" s="448"/>
      <c r="AH46" s="448"/>
      <c r="AI46" s="449"/>
      <c r="AJ46" s="6"/>
      <c r="AK46" s="6"/>
      <c r="AM46" s="24" t="s">
        <v>11</v>
      </c>
    </row>
    <row r="47" spans="1:68" ht="3.95" customHeight="1" x14ac:dyDescent="0.2">
      <c r="A47" s="281"/>
      <c r="B47" s="272"/>
      <c r="C47" s="272"/>
      <c r="D47" s="272"/>
      <c r="E47" s="272"/>
      <c r="F47" s="272"/>
      <c r="G47" s="272"/>
      <c r="H47" s="272"/>
      <c r="I47" s="272"/>
      <c r="J47" s="272"/>
      <c r="K47" s="272"/>
      <c r="L47" s="272"/>
      <c r="M47" s="272"/>
      <c r="N47" s="272"/>
      <c r="O47" s="272"/>
      <c r="P47" s="272"/>
      <c r="Q47" s="272"/>
      <c r="R47" s="272"/>
      <c r="S47" s="272"/>
      <c r="T47" s="272"/>
      <c r="U47" s="272"/>
      <c r="V47" s="272"/>
      <c r="W47" s="272"/>
      <c r="X47" s="272"/>
      <c r="Y47" s="272"/>
      <c r="Z47" s="272"/>
      <c r="AA47" s="272"/>
      <c r="AB47" s="272"/>
      <c r="AC47" s="272"/>
      <c r="AD47" s="272"/>
      <c r="AE47" s="272"/>
      <c r="AF47" s="272"/>
      <c r="AG47" s="272"/>
      <c r="AH47" s="272"/>
      <c r="AI47" s="302"/>
      <c r="AJ47" s="6"/>
      <c r="AK47" s="6"/>
    </row>
    <row r="48" spans="1:68" x14ac:dyDescent="0.2">
      <c r="A48" s="388"/>
      <c r="B48" s="272"/>
      <c r="C48" s="27" t="str">
        <f>IF(AND(PDRN2!B100="",PDRN2!C15="",PDRN2!C32="",PDRN2!C49="",PDRN2!C66=""),"",IF(AND(PDRN2!B100&lt;&gt;"NOT PROVIDED",OR(PDRN2!C15&lt;&gt;"Unknown",PDRN2!C32&lt;&gt;"Unknown",PDRN2!C49&lt;&gt;"Unknown",PDRN2!C66&lt;&gt;"Unknown")),"√",""))</f>
        <v>√</v>
      </c>
      <c r="D48" s="441" t="s">
        <v>47</v>
      </c>
      <c r="E48" s="442"/>
      <c r="F48" s="442"/>
      <c r="G48" s="442"/>
      <c r="H48" s="442"/>
      <c r="I48" s="442"/>
      <c r="J48" s="442"/>
      <c r="K48" s="442"/>
      <c r="L48" s="442"/>
      <c r="M48" s="4" t="str">
        <f>IF(AND(PDRN2!B100="",PDRN2!C15="",PDRN2!C32="",PDRN2!C49="",PDRN2!C66=""),"",IF(AND(PDRN2!B100&lt;&gt;"NOT PROVIDED",PDRN2!C15="Unknown",PDRN2!C32="Unknown",PDRN2!C49="Unknown",PDRN2!C66="Unknown"),"√",""))</f>
        <v/>
      </c>
      <c r="N48" s="442" t="s">
        <v>48</v>
      </c>
      <c r="O48" s="442"/>
      <c r="P48" s="442"/>
      <c r="Q48" s="442"/>
      <c r="R48" s="442"/>
      <c r="S48" s="442"/>
      <c r="T48" s="442"/>
      <c r="U48" s="442"/>
      <c r="V48" s="442"/>
      <c r="W48" s="442"/>
      <c r="X48" s="442"/>
      <c r="Y48" s="442"/>
      <c r="Z48" s="4" t="str">
        <f>IF(AND(PDRN2!B100="",PDRN2!C15="",PDRN2!C32="",PDRN2!C49="",PDRN2!C66=""),"",IF(AND(PDRN2!B100="NOT PROVIDED",PDRN2!C15="Unknown",PDRN2!C32="Unknown",PDRN2!C49="Unknown",PDRN2!C66="Unknown"),"√",""))</f>
        <v/>
      </c>
      <c r="AA48" s="443" t="s">
        <v>49</v>
      </c>
      <c r="AB48" s="443"/>
      <c r="AC48" s="443"/>
      <c r="AD48" s="443"/>
      <c r="AE48" s="443"/>
      <c r="AF48" s="443"/>
      <c r="AG48" s="443"/>
      <c r="AH48" s="443"/>
      <c r="AI48" s="444"/>
      <c r="AJ48" s="5"/>
      <c r="AK48" s="9"/>
      <c r="AM48" s="24" t="s">
        <v>11</v>
      </c>
    </row>
    <row r="49" spans="1:60" ht="15.75" customHeight="1" x14ac:dyDescent="0.2">
      <c r="A49" s="281"/>
      <c r="B49" s="272"/>
      <c r="C49" s="376" t="s">
        <v>50</v>
      </c>
      <c r="D49" s="376"/>
      <c r="E49" s="376"/>
      <c r="F49" s="376"/>
      <c r="G49" s="376"/>
      <c r="H49" s="376"/>
      <c r="I49" s="376"/>
      <c r="J49" s="377"/>
      <c r="K49" s="377"/>
      <c r="L49" s="377"/>
      <c r="M49" s="377"/>
      <c r="N49" s="377"/>
      <c r="O49" s="377"/>
      <c r="P49" s="377"/>
      <c r="Q49" s="377"/>
      <c r="R49" s="377"/>
      <c r="S49" s="377"/>
      <c r="T49" s="377"/>
      <c r="U49" s="377"/>
      <c r="V49" s="377"/>
      <c r="W49" s="377"/>
      <c r="X49" s="377"/>
      <c r="Y49" s="377"/>
      <c r="Z49" s="377"/>
      <c r="AA49" s="377"/>
      <c r="AB49" s="377"/>
      <c r="AC49" s="377"/>
      <c r="AD49" s="377"/>
      <c r="AE49" s="377"/>
      <c r="AF49" s="377"/>
      <c r="AG49" s="377"/>
      <c r="AH49" s="377"/>
      <c r="AI49" s="378"/>
      <c r="AJ49" s="5"/>
      <c r="AK49" s="9"/>
      <c r="AM49" s="24" t="s">
        <v>11</v>
      </c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</row>
    <row r="50" spans="1:60" ht="3.95" customHeight="1" x14ac:dyDescent="0.2">
      <c r="A50" s="281"/>
      <c r="B50" s="272"/>
      <c r="C50" s="272"/>
      <c r="D50" s="272"/>
      <c r="E50" s="272"/>
      <c r="F50" s="272"/>
      <c r="G50" s="272"/>
      <c r="H50" s="272"/>
      <c r="I50" s="272"/>
      <c r="J50" s="272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272"/>
      <c r="Y50" s="272"/>
      <c r="Z50" s="272"/>
      <c r="AA50" s="272"/>
      <c r="AB50" s="272"/>
      <c r="AC50" s="272"/>
      <c r="AD50" s="272"/>
      <c r="AE50" s="272"/>
      <c r="AF50" s="272"/>
      <c r="AG50" s="272"/>
      <c r="AH50" s="272"/>
      <c r="AI50" s="302"/>
      <c r="AJ50" s="6"/>
      <c r="AK50" s="6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</row>
    <row r="51" spans="1:60" ht="18.75" customHeight="1" x14ac:dyDescent="0.2">
      <c r="A51" s="281"/>
      <c r="B51" s="272"/>
      <c r="C51" s="437" t="s">
        <v>51</v>
      </c>
      <c r="D51" s="437"/>
      <c r="E51" s="437"/>
      <c r="F51" s="437"/>
      <c r="G51" s="437"/>
      <c r="H51" s="437"/>
      <c r="I51" s="438" t="str">
        <f>TRIM(PDRN2!C137)</f>
        <v>INPUT||pt=C:137||val=</v>
      </c>
      <c r="J51" s="438"/>
      <c r="K51" s="4" t="str">
        <f>IF(PDRN2!C137&gt;0,"√","")</f>
        <v>√</v>
      </c>
      <c r="L51" s="394" t="s">
        <v>52</v>
      </c>
      <c r="M51" s="394"/>
      <c r="N51" s="394"/>
      <c r="O51" s="438" t="str">
        <f>TRIM(PDRN2!E137)</f>
        <v>INPUT||pt=E:137||val=</v>
      </c>
      <c r="P51" s="438"/>
      <c r="Q51" s="4" t="str">
        <f>IF(PDRN2!E137&gt;0,"√","")</f>
        <v>√</v>
      </c>
      <c r="R51" s="394" t="s">
        <v>53</v>
      </c>
      <c r="S51" s="394"/>
      <c r="T51" s="394"/>
      <c r="U51" s="394"/>
      <c r="V51" s="424" t="s">
        <v>54</v>
      </c>
      <c r="W51" s="424"/>
      <c r="X51" s="424"/>
      <c r="Y51" s="439" t="str">
        <f>IF(AND(PDRN2!C98="",PDRN2!B100=""),"",IF(PDRN2!C99="",'DROPDOWN LIST'!M98,IF(PDRN2!C98="",'DROPDOWN LIST'!M99,'DROPDOWN LIST'!M98&amp;" / "&amp;'DROPDOWN LIST'!M99)))</f>
        <v>INPUT||pt=C:98||val= / INPUT||pt=E:98||val= / INPUT||pt=C:99||val= / INPUT||pt=E:99||val=</v>
      </c>
      <c r="Z51" s="439"/>
      <c r="AA51" s="439"/>
      <c r="AB51" s="439"/>
      <c r="AC51" s="439"/>
      <c r="AD51" s="439"/>
      <c r="AE51" s="439"/>
      <c r="AF51" s="439"/>
      <c r="AG51" s="439"/>
      <c r="AH51" s="439"/>
      <c r="AI51" s="440"/>
      <c r="AJ51" s="6"/>
      <c r="AK51" s="2"/>
      <c r="AM51" s="24" t="s">
        <v>11</v>
      </c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</row>
    <row r="52" spans="1:60" ht="3.95" customHeight="1" thickBot="1" x14ac:dyDescent="0.25">
      <c r="A52" s="281"/>
      <c r="B52" s="272"/>
      <c r="C52" s="272"/>
      <c r="D52" s="272"/>
      <c r="E52" s="272"/>
      <c r="F52" s="272"/>
      <c r="G52" s="272"/>
      <c r="H52" s="272"/>
      <c r="I52" s="272"/>
      <c r="J52" s="272"/>
      <c r="K52" s="272"/>
      <c r="L52" s="272"/>
      <c r="M52" s="272"/>
      <c r="N52" s="272"/>
      <c r="O52" s="272"/>
      <c r="P52" s="272"/>
      <c r="Q52" s="272"/>
      <c r="R52" s="272"/>
      <c r="S52" s="272"/>
      <c r="T52" s="272"/>
      <c r="U52" s="272"/>
      <c r="V52" s="272"/>
      <c r="W52" s="272"/>
      <c r="X52" s="272"/>
      <c r="Y52" s="272"/>
      <c r="Z52" s="272"/>
      <c r="AA52" s="272"/>
      <c r="AB52" s="272"/>
      <c r="AC52" s="272"/>
      <c r="AD52" s="272"/>
      <c r="AE52" s="272"/>
      <c r="AF52" s="272"/>
      <c r="AG52" s="272"/>
      <c r="AH52" s="272"/>
      <c r="AI52" s="302"/>
      <c r="AJ52" s="6"/>
      <c r="AK52" s="2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spans="1:60" ht="24.4" customHeight="1" thickBot="1" x14ac:dyDescent="0.25">
      <c r="A53" s="388"/>
      <c r="B53" s="272"/>
      <c r="C53" s="63" t="str">
        <f>IF(PDRN2!C131="Owned","√","")</f>
        <v/>
      </c>
      <c r="D53" s="395" t="s">
        <v>55</v>
      </c>
      <c r="E53" s="393"/>
      <c r="F53" s="393"/>
      <c r="G53" s="393"/>
      <c r="H53" s="4" t="str">
        <f>IF(PDRN2!C131="Rented","√","")</f>
        <v/>
      </c>
      <c r="I53" s="385" t="s">
        <v>56</v>
      </c>
      <c r="J53" s="385"/>
      <c r="K53" s="385"/>
      <c r="L53" s="386"/>
      <c r="M53" s="25" t="str">
        <f>IF(PDRN2!C131="Used Free - Living w/ Relatives","√","")</f>
        <v/>
      </c>
      <c r="N53" s="395" t="s">
        <v>57</v>
      </c>
      <c r="O53" s="393"/>
      <c r="P53" s="393"/>
      <c r="Q53" s="393"/>
      <c r="R53" s="393"/>
      <c r="S53" s="4" t="str">
        <f>IF(PDRN2!C131="Used Free - Living w/ Parents","√","")</f>
        <v/>
      </c>
      <c r="T53" s="385" t="s">
        <v>58</v>
      </c>
      <c r="U53" s="385"/>
      <c r="V53" s="385"/>
      <c r="W53" s="385"/>
      <c r="X53" s="385"/>
      <c r="Y53" s="385"/>
      <c r="Z53" s="385"/>
      <c r="AA53" s="4" t="str">
        <f>IF(OR(PDRN2!C131="Unknown",PDRN2!C131="Not Provided"),"√","")</f>
        <v/>
      </c>
      <c r="AB53" s="394" t="s">
        <v>59</v>
      </c>
      <c r="AC53" s="394"/>
      <c r="AD53" s="394"/>
      <c r="AE53" s="366" t="str">
        <f>IF(PDRN2!C131="Unknown","UNKNOWN",IF(PDRN2!C131="Not Provided","NOT PROVIDED",""))</f>
        <v/>
      </c>
      <c r="AF53" s="366"/>
      <c r="AG53" s="366"/>
      <c r="AH53" s="366"/>
      <c r="AI53" s="436"/>
      <c r="AJ53" s="6"/>
      <c r="AK53" s="2"/>
      <c r="AM53" s="62" t="s">
        <v>162</v>
      </c>
      <c r="AQ53" s="24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1:60" ht="3.95" customHeight="1" x14ac:dyDescent="0.2">
      <c r="A54" s="281"/>
      <c r="B54" s="272"/>
      <c r="C54" s="272"/>
      <c r="D54" s="272"/>
      <c r="E54" s="272"/>
      <c r="F54" s="272"/>
      <c r="G54" s="272"/>
      <c r="H54" s="272"/>
      <c r="I54" s="272"/>
      <c r="J54" s="272"/>
      <c r="K54" s="272"/>
      <c r="L54" s="272"/>
      <c r="M54" s="272"/>
      <c r="N54" s="272"/>
      <c r="O54" s="272"/>
      <c r="P54" s="272"/>
      <c r="Q54" s="272"/>
      <c r="R54" s="272"/>
      <c r="S54" s="272"/>
      <c r="T54" s="272"/>
      <c r="U54" s="272"/>
      <c r="V54" s="272"/>
      <c r="W54" s="272"/>
      <c r="X54" s="272"/>
      <c r="Y54" s="272"/>
      <c r="Z54" s="272"/>
      <c r="AA54" s="272"/>
      <c r="AB54" s="272"/>
      <c r="AC54" s="272"/>
      <c r="AD54" s="272"/>
      <c r="AE54" s="272"/>
      <c r="AF54" s="272"/>
      <c r="AG54" s="272"/>
      <c r="AH54" s="272"/>
      <c r="AI54" s="302"/>
      <c r="AJ54" s="6"/>
      <c r="AK54" s="2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1:60" ht="15.75" customHeight="1" x14ac:dyDescent="0.2">
      <c r="A55" s="388"/>
      <c r="B55" s="389"/>
      <c r="C55" s="4" t="str">
        <f>IF(PDRN2!C131="Owned - Mortgaged","√","")</f>
        <v/>
      </c>
      <c r="D55" s="394" t="s">
        <v>60</v>
      </c>
      <c r="E55" s="394"/>
      <c r="F55" s="394"/>
      <c r="G55" s="394"/>
      <c r="H55" s="394"/>
      <c r="I55" s="420" t="str">
        <f>IF(C55="√",UPPER(PDRN2!C132),"")</f>
        <v/>
      </c>
      <c r="J55" s="420"/>
      <c r="K55" s="420"/>
      <c r="L55" s="420"/>
      <c r="M55" s="420"/>
      <c r="N55" s="420"/>
      <c r="O55" s="420"/>
      <c r="P55" s="435" t="s">
        <v>61</v>
      </c>
      <c r="Q55" s="435"/>
      <c r="R55" s="435"/>
      <c r="S55" s="10" t="s">
        <v>62</v>
      </c>
      <c r="T55" s="420" t="str">
        <f>IF(C55="√",TRIM(PDRN2!C133),IF(C57="√",TRIM(PDRN2!C135),""))</f>
        <v/>
      </c>
      <c r="U55" s="420"/>
      <c r="V55" s="420"/>
      <c r="W55" s="420"/>
      <c r="X55" s="420"/>
      <c r="Y55" s="424" t="s">
        <v>63</v>
      </c>
      <c r="Z55" s="424"/>
      <c r="AA55" s="424"/>
      <c r="AB55" s="424"/>
      <c r="AC55" s="420"/>
      <c r="AD55" s="420"/>
      <c r="AE55" s="420"/>
      <c r="AF55" s="420"/>
      <c r="AG55" s="420"/>
      <c r="AH55" s="420"/>
      <c r="AI55" s="434"/>
      <c r="AJ55" s="6"/>
      <c r="AK55" s="2"/>
      <c r="AM55" s="24" t="s">
        <v>11</v>
      </c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1:60" ht="3.95" customHeight="1" x14ac:dyDescent="0.2">
      <c r="A56" s="281"/>
      <c r="B56" s="272"/>
      <c r="C56" s="272"/>
      <c r="D56" s="272"/>
      <c r="E56" s="272"/>
      <c r="F56" s="272"/>
      <c r="G56" s="272"/>
      <c r="H56" s="272"/>
      <c r="I56" s="272"/>
      <c r="J56" s="272"/>
      <c r="K56" s="272"/>
      <c r="L56" s="272"/>
      <c r="M56" s="272"/>
      <c r="N56" s="272"/>
      <c r="O56" s="272"/>
      <c r="P56" s="272"/>
      <c r="Q56" s="272"/>
      <c r="R56" s="272"/>
      <c r="S56" s="272"/>
      <c r="T56" s="272"/>
      <c r="U56" s="272"/>
      <c r="V56" s="272"/>
      <c r="W56" s="272"/>
      <c r="X56" s="272"/>
      <c r="Y56" s="272"/>
      <c r="Z56" s="272"/>
      <c r="AA56" s="272"/>
      <c r="AB56" s="272"/>
      <c r="AC56" s="272"/>
      <c r="AD56" s="272"/>
      <c r="AE56" s="272"/>
      <c r="AF56" s="272"/>
      <c r="AG56" s="272"/>
      <c r="AH56" s="272"/>
      <c r="AI56" s="302"/>
      <c r="AJ56" s="6"/>
      <c r="AK56" s="2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ht="15.75" customHeight="1" x14ac:dyDescent="0.2">
      <c r="A57" s="388"/>
      <c r="B57" s="272"/>
      <c r="C57" s="64" t="str">
        <f>IF(PDRN2!C131="Rented","√","")</f>
        <v/>
      </c>
      <c r="D57" s="424" t="s">
        <v>64</v>
      </c>
      <c r="E57" s="394"/>
      <c r="F57" s="394"/>
      <c r="G57" s="394"/>
      <c r="H57" s="394"/>
      <c r="I57" s="394"/>
      <c r="J57" s="394"/>
      <c r="K57" s="420" t="str">
        <f>IF(C57="√",UPPER(PDRN2!C134),"")</f>
        <v/>
      </c>
      <c r="L57" s="420"/>
      <c r="M57" s="420"/>
      <c r="N57" s="420"/>
      <c r="O57" s="420"/>
      <c r="P57" s="420"/>
      <c r="Q57" s="420"/>
      <c r="R57" s="420"/>
      <c r="S57" s="420"/>
      <c r="T57" s="420"/>
      <c r="U57" s="420"/>
      <c r="V57" s="420"/>
      <c r="W57" s="420"/>
      <c r="X57" s="420"/>
      <c r="Y57" s="424" t="s">
        <v>63</v>
      </c>
      <c r="Z57" s="424"/>
      <c r="AA57" s="424"/>
      <c r="AB57" s="424"/>
      <c r="AC57" s="420"/>
      <c r="AD57" s="420"/>
      <c r="AE57" s="420"/>
      <c r="AF57" s="420"/>
      <c r="AG57" s="420"/>
      <c r="AH57" s="420"/>
      <c r="AI57" s="434"/>
      <c r="AJ57" s="6"/>
      <c r="AK57" s="2"/>
      <c r="AM57" s="1" t="s">
        <v>11</v>
      </c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ht="3.95" customHeight="1" x14ac:dyDescent="0.2">
      <c r="A58" s="281"/>
      <c r="B58" s="272"/>
      <c r="C58" s="272"/>
      <c r="D58" s="272"/>
      <c r="E58" s="272"/>
      <c r="F58" s="272"/>
      <c r="G58" s="272"/>
      <c r="H58" s="272"/>
      <c r="I58" s="272"/>
      <c r="J58" s="272"/>
      <c r="K58" s="272"/>
      <c r="L58" s="272"/>
      <c r="M58" s="272"/>
      <c r="N58" s="272"/>
      <c r="O58" s="272"/>
      <c r="P58" s="272"/>
      <c r="Q58" s="272"/>
      <c r="R58" s="272"/>
      <c r="S58" s="272"/>
      <c r="T58" s="272"/>
      <c r="U58" s="272"/>
      <c r="V58" s="272"/>
      <c r="W58" s="272"/>
      <c r="X58" s="272"/>
      <c r="Y58" s="272"/>
      <c r="Z58" s="272"/>
      <c r="AA58" s="272"/>
      <c r="AB58" s="272"/>
      <c r="AC58" s="272"/>
      <c r="AD58" s="272"/>
      <c r="AE58" s="272"/>
      <c r="AF58" s="272"/>
      <c r="AG58" s="272"/>
      <c r="AH58" s="272"/>
      <c r="AI58" s="302"/>
      <c r="AJ58" s="6"/>
      <c r="AK58" s="2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ht="15.75" customHeight="1" x14ac:dyDescent="0.2">
      <c r="A59" s="281"/>
      <c r="B59" s="272"/>
      <c r="C59" s="272"/>
      <c r="D59" s="383" t="s">
        <v>65</v>
      </c>
      <c r="E59" s="383"/>
      <c r="F59" s="383"/>
      <c r="G59" s="383"/>
      <c r="H59" s="383"/>
      <c r="I59" s="383"/>
      <c r="J59" s="383"/>
      <c r="K59" s="383"/>
      <c r="L59" s="383"/>
      <c r="M59" s="4" t="str">
        <f>IF(PDRN2!C136="Prompt","√","")</f>
        <v/>
      </c>
      <c r="N59" s="393" t="s">
        <v>66</v>
      </c>
      <c r="O59" s="393"/>
      <c r="P59" s="393"/>
      <c r="Q59" s="393"/>
      <c r="R59" s="393"/>
      <c r="S59" s="4" t="str">
        <f>IF(PDRN2!C136="Delayed","√","")</f>
        <v/>
      </c>
      <c r="T59" s="394" t="s">
        <v>67</v>
      </c>
      <c r="U59" s="394"/>
      <c r="V59" s="394"/>
      <c r="W59" s="377" t="str">
        <f>IF(S59="√",PDRN2!F136,"")</f>
        <v/>
      </c>
      <c r="X59" s="377"/>
      <c r="Y59" s="377"/>
      <c r="Z59" s="377"/>
      <c r="AA59" s="377"/>
      <c r="AB59" s="377"/>
      <c r="AC59" s="411" t="s">
        <v>68</v>
      </c>
      <c r="AD59" s="411"/>
      <c r="AE59" s="411"/>
      <c r="AF59" s="411"/>
      <c r="AG59" s="411"/>
      <c r="AH59" s="411"/>
      <c r="AI59" s="412"/>
      <c r="AJ59" s="6"/>
      <c r="AK59" s="2"/>
      <c r="AM59" s="24" t="s">
        <v>11</v>
      </c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ht="3.95" customHeight="1" thickBot="1" x14ac:dyDescent="0.25">
      <c r="A60" s="281"/>
      <c r="B60" s="272"/>
      <c r="C60" s="272"/>
      <c r="D60" s="272"/>
      <c r="E60" s="272"/>
      <c r="F60" s="272"/>
      <c r="G60" s="272"/>
      <c r="H60" s="272"/>
      <c r="I60" s="272"/>
      <c r="J60" s="272"/>
      <c r="K60" s="272"/>
      <c r="L60" s="272"/>
      <c r="M60" s="272"/>
      <c r="N60" s="272"/>
      <c r="O60" s="272"/>
      <c r="P60" s="272"/>
      <c r="Q60" s="272"/>
      <c r="R60" s="272"/>
      <c r="S60" s="272"/>
      <c r="T60" s="272"/>
      <c r="U60" s="272"/>
      <c r="V60" s="272"/>
      <c r="W60" s="272"/>
      <c r="X60" s="272"/>
      <c r="Y60" s="272"/>
      <c r="Z60" s="272"/>
      <c r="AA60" s="272"/>
      <c r="AB60" s="272"/>
      <c r="AC60" s="272"/>
      <c r="AD60" s="272"/>
      <c r="AE60" s="272"/>
      <c r="AF60" s="272"/>
      <c r="AG60" s="272"/>
      <c r="AH60" s="272"/>
      <c r="AI60" s="302"/>
      <c r="AJ60" s="6"/>
      <c r="AK60" s="2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ht="16.5" thickBot="1" x14ac:dyDescent="0.35">
      <c r="A61" s="281"/>
      <c r="B61" s="272"/>
      <c r="C61" s="431" t="s">
        <v>69</v>
      </c>
      <c r="D61" s="431"/>
      <c r="E61" s="431"/>
      <c r="F61" s="64" t="str">
        <f>IF(PDRN2!C107="Bungalow","√","")</f>
        <v/>
      </c>
      <c r="G61" s="393" t="s">
        <v>70</v>
      </c>
      <c r="H61" s="393"/>
      <c r="I61" s="393"/>
      <c r="J61" s="393"/>
      <c r="K61" s="393"/>
      <c r="L61" s="393"/>
      <c r="M61" s="394"/>
      <c r="N61" s="64" t="str">
        <f>IF(PDRN2!C107="2 Storey","√","")</f>
        <v/>
      </c>
      <c r="O61" s="32" t="s">
        <v>71</v>
      </c>
      <c r="P61" s="31"/>
      <c r="Q61" s="31"/>
      <c r="R61" s="432"/>
      <c r="S61" s="432"/>
      <c r="T61" s="432"/>
      <c r="U61" s="33"/>
      <c r="V61" s="64" t="str">
        <f>IF(PDRN2!C107="Multi Storey","√","")</f>
        <v/>
      </c>
      <c r="W61" s="484" t="s">
        <v>72</v>
      </c>
      <c r="X61" s="485"/>
      <c r="Y61" s="485"/>
      <c r="Z61" s="485"/>
      <c r="AA61" s="28"/>
      <c r="AB61" s="432"/>
      <c r="AC61" s="433"/>
      <c r="AD61" s="4" t="str">
        <f>IF(PDRN2!C108="Low Cost","√","")</f>
        <v/>
      </c>
      <c r="AE61" s="394" t="s">
        <v>73</v>
      </c>
      <c r="AF61" s="394"/>
      <c r="AG61" s="394"/>
      <c r="AH61" s="394"/>
      <c r="AI61" s="396"/>
      <c r="AJ61" s="6"/>
      <c r="AK61" s="2"/>
      <c r="AM61" s="29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  <row r="62" spans="1:60" ht="3.95" customHeight="1" x14ac:dyDescent="0.2">
      <c r="A62" s="281"/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2"/>
      <c r="N62" s="272"/>
      <c r="O62" s="272"/>
      <c r="P62" s="272"/>
      <c r="Q62" s="272"/>
      <c r="R62" s="272"/>
      <c r="S62" s="272"/>
      <c r="T62" s="272"/>
      <c r="U62" s="272"/>
      <c r="V62" s="272"/>
      <c r="W62" s="272"/>
      <c r="X62" s="272"/>
      <c r="Y62" s="272"/>
      <c r="Z62" s="272"/>
      <c r="AA62" s="272"/>
      <c r="AB62" s="272"/>
      <c r="AC62" s="272"/>
      <c r="AD62" s="272"/>
      <c r="AE62" s="272"/>
      <c r="AF62" s="272"/>
      <c r="AG62" s="272"/>
      <c r="AH62" s="272"/>
      <c r="AI62" s="302"/>
      <c r="AJ62" s="6"/>
      <c r="AK62" s="2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</row>
    <row r="63" spans="1:60" ht="14.25" customHeight="1" x14ac:dyDescent="0.2">
      <c r="A63" s="388"/>
      <c r="B63" s="389"/>
      <c r="C63" s="389"/>
      <c r="D63" s="389"/>
      <c r="E63" s="389"/>
      <c r="F63" s="4" t="str">
        <f>IF(PDRN2!C107="Apartment","√","")</f>
        <v/>
      </c>
      <c r="G63" s="394" t="s">
        <v>74</v>
      </c>
      <c r="H63" s="394"/>
      <c r="I63" s="394"/>
      <c r="J63" s="394"/>
      <c r="K63" s="11"/>
      <c r="L63" s="427" t="s">
        <v>75</v>
      </c>
      <c r="M63" s="428"/>
      <c r="N63" s="64" t="str">
        <f>IF(PDRN2!C107="Condominum","√","")</f>
        <v/>
      </c>
      <c r="O63" s="429" t="s">
        <v>76</v>
      </c>
      <c r="P63" s="430"/>
      <c r="Q63" s="430"/>
      <c r="R63" s="430"/>
      <c r="S63" s="11"/>
      <c r="T63" s="427" t="s">
        <v>77</v>
      </c>
      <c r="U63" s="427"/>
      <c r="V63" s="64" t="str">
        <f>IF(PDRN2!C107="Commercial Building","√","")</f>
        <v/>
      </c>
      <c r="W63" s="430" t="s">
        <v>78</v>
      </c>
      <c r="X63" s="430"/>
      <c r="Y63" s="430"/>
      <c r="Z63" s="430"/>
      <c r="AA63" s="11"/>
      <c r="AB63" s="427" t="s">
        <v>79</v>
      </c>
      <c r="AC63" s="427"/>
      <c r="AD63" s="12" t="str">
        <f>IF(OR(PDRN2!C108="1 Storey",PDRN2!C108="Mansion",PDRN2!C108="Split Level",PDRN2!C108="Building",PDRN2!C108="Townhouse",PDRN2!C108="Duplex",PDRN2!C108="Row House"),"√","")</f>
        <v/>
      </c>
      <c r="AE63" s="394" t="s">
        <v>59</v>
      </c>
      <c r="AF63" s="394"/>
      <c r="AG63" s="394"/>
      <c r="AH63" s="394"/>
      <c r="AI63" s="396"/>
      <c r="AJ63" s="6"/>
      <c r="AK63" s="2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</row>
    <row r="64" spans="1:60" ht="3.75" customHeight="1" thickBot="1" x14ac:dyDescent="0.25">
      <c r="A64" s="281"/>
      <c r="B64" s="272"/>
      <c r="C64" s="272"/>
      <c r="D64" s="272"/>
      <c r="E64" s="272"/>
      <c r="F64" s="272"/>
      <c r="G64" s="272"/>
      <c r="H64" s="272"/>
      <c r="I64" s="272"/>
      <c r="J64" s="272"/>
      <c r="K64" s="272"/>
      <c r="L64" s="272"/>
      <c r="M64" s="272"/>
      <c r="N64" s="272"/>
      <c r="O64" s="272"/>
      <c r="P64" s="272"/>
      <c r="Q64" s="272"/>
      <c r="R64" s="272"/>
      <c r="S64" s="272"/>
      <c r="T64" s="272"/>
      <c r="U64" s="272"/>
      <c r="V64" s="272"/>
      <c r="W64" s="272"/>
      <c r="X64" s="272"/>
      <c r="Y64" s="272"/>
      <c r="Z64" s="272"/>
      <c r="AA64" s="272"/>
      <c r="AB64" s="272"/>
      <c r="AC64" s="272"/>
      <c r="AD64" s="272"/>
      <c r="AE64" s="272"/>
      <c r="AF64" s="272"/>
      <c r="AG64" s="272"/>
      <c r="AH64" s="272"/>
      <c r="AI64" s="302"/>
      <c r="AJ64" s="6"/>
      <c r="AK64" s="2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</row>
    <row r="65" spans="1:60" ht="15" thickBot="1" x14ac:dyDescent="0.35">
      <c r="A65" s="281"/>
      <c r="B65" s="272"/>
      <c r="C65" s="426" t="s">
        <v>80</v>
      </c>
      <c r="D65" s="426"/>
      <c r="E65" s="426"/>
      <c r="F65" s="4" t="str">
        <f>IF(PDRN2!C108="Wooden","√","")</f>
        <v/>
      </c>
      <c r="G65" s="393" t="s">
        <v>81</v>
      </c>
      <c r="H65" s="393"/>
      <c r="I65" s="393"/>
      <c r="J65" s="393"/>
      <c r="K65" s="393"/>
      <c r="L65" s="393"/>
      <c r="M65" s="394"/>
      <c r="N65" s="64" t="str">
        <f>IF(PDRN2!C108="Concrete","√","")</f>
        <v/>
      </c>
      <c r="O65" s="395" t="s">
        <v>82</v>
      </c>
      <c r="P65" s="393"/>
      <c r="Q65" s="393"/>
      <c r="R65" s="393"/>
      <c r="S65" s="393"/>
      <c r="T65" s="393"/>
      <c r="U65" s="394"/>
      <c r="V65" s="64" t="str">
        <f>IF(PDRN2!C108="Mixed","√","")</f>
        <v/>
      </c>
      <c r="W65" s="395" t="s">
        <v>83</v>
      </c>
      <c r="X65" s="393"/>
      <c r="Y65" s="393"/>
      <c r="Z65" s="393"/>
      <c r="AA65" s="393"/>
      <c r="AB65" s="393"/>
      <c r="AC65" s="393"/>
      <c r="AD65" s="4" t="str">
        <f>IF(PDRN2!C108="Others","√","")</f>
        <v/>
      </c>
      <c r="AE65" s="394" t="s">
        <v>59</v>
      </c>
      <c r="AF65" s="394"/>
      <c r="AG65" s="394"/>
      <c r="AH65" s="394"/>
      <c r="AI65" s="396"/>
      <c r="AJ65" s="6"/>
      <c r="AK65" s="2"/>
      <c r="AM65" s="30"/>
      <c r="AS65" s="484"/>
      <c r="AT65" s="485"/>
      <c r="AU65" s="485"/>
      <c r="AV65" s="5" t="s">
        <v>84</v>
      </c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</row>
    <row r="66" spans="1:60" ht="3.75" customHeight="1" thickBot="1" x14ac:dyDescent="0.25">
      <c r="A66" s="281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2"/>
      <c r="N66" s="272"/>
      <c r="O66" s="272"/>
      <c r="P66" s="272"/>
      <c r="Q66" s="272"/>
      <c r="R66" s="272"/>
      <c r="S66" s="272"/>
      <c r="T66" s="272"/>
      <c r="U66" s="272"/>
      <c r="V66" s="272"/>
      <c r="W66" s="272"/>
      <c r="X66" s="272"/>
      <c r="Y66" s="272"/>
      <c r="Z66" s="272"/>
      <c r="AA66" s="272"/>
      <c r="AB66" s="272"/>
      <c r="AC66" s="272"/>
      <c r="AD66" s="272"/>
      <c r="AE66" s="272"/>
      <c r="AF66" s="272"/>
      <c r="AG66" s="272"/>
      <c r="AH66" s="272"/>
      <c r="AI66" s="302"/>
      <c r="AJ66" s="6"/>
      <c r="AK66" s="2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</row>
    <row r="67" spans="1:60" ht="13.5" customHeight="1" thickBot="1" x14ac:dyDescent="0.25">
      <c r="A67" s="388"/>
      <c r="B67" s="389"/>
      <c r="C67" s="389"/>
      <c r="D67" s="389"/>
      <c r="E67" s="272"/>
      <c r="F67" s="64" t="str">
        <f>IF(PDRN2!F108="1 to 3 Years","√","")</f>
        <v/>
      </c>
      <c r="G67" s="395" t="s">
        <v>85</v>
      </c>
      <c r="H67" s="393"/>
      <c r="I67" s="393"/>
      <c r="J67" s="393"/>
      <c r="K67" s="393"/>
      <c r="L67" s="393"/>
      <c r="M67" s="393"/>
      <c r="N67" s="41" t="str">
        <f>IF(PDRN2!F108="4 to 6 Years","√","")</f>
        <v/>
      </c>
      <c r="O67" s="393" t="s">
        <v>86</v>
      </c>
      <c r="P67" s="393"/>
      <c r="Q67" s="393"/>
      <c r="R67" s="393"/>
      <c r="S67" s="393"/>
      <c r="T67" s="393"/>
      <c r="U67" s="394"/>
      <c r="V67" s="25" t="str">
        <f>IF(PDRN2!F108="7 to 10 Years","√","")</f>
        <v/>
      </c>
      <c r="W67" s="395" t="s">
        <v>87</v>
      </c>
      <c r="X67" s="393"/>
      <c r="Y67" s="393"/>
      <c r="Z67" s="393"/>
      <c r="AA67" s="393"/>
      <c r="AB67" s="393"/>
      <c r="AC67" s="394"/>
      <c r="AD67" s="64" t="str">
        <f>IF(PDRN2!F108="&gt; 10 Years","√","")</f>
        <v/>
      </c>
      <c r="AE67" s="424" t="s">
        <v>88</v>
      </c>
      <c r="AF67" s="394"/>
      <c r="AG67" s="394"/>
      <c r="AH67" s="394"/>
      <c r="AI67" s="396"/>
      <c r="AJ67" s="6"/>
      <c r="AK67" s="2"/>
      <c r="AM67" s="30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</row>
    <row r="68" spans="1:60" ht="5.25" customHeight="1" x14ac:dyDescent="0.2">
      <c r="A68" s="281"/>
      <c r="B68" s="272"/>
      <c r="C68" s="272"/>
      <c r="D68" s="272"/>
      <c r="E68" s="272"/>
      <c r="F68" s="272"/>
      <c r="G68" s="272"/>
      <c r="H68" s="272"/>
      <c r="I68" s="272"/>
      <c r="J68" s="272"/>
      <c r="K68" s="272"/>
      <c r="L68" s="272"/>
      <c r="M68" s="272"/>
      <c r="N68" s="272"/>
      <c r="O68" s="272"/>
      <c r="P68" s="272"/>
      <c r="Q68" s="272"/>
      <c r="R68" s="272"/>
      <c r="S68" s="272"/>
      <c r="T68" s="272"/>
      <c r="U68" s="272"/>
      <c r="V68" s="272"/>
      <c r="W68" s="272"/>
      <c r="X68" s="272"/>
      <c r="Y68" s="272"/>
      <c r="Z68" s="272"/>
      <c r="AA68" s="272"/>
      <c r="AB68" s="272"/>
      <c r="AC68" s="272"/>
      <c r="AD68" s="272"/>
      <c r="AE68" s="272"/>
      <c r="AF68" s="272"/>
      <c r="AG68" s="272"/>
      <c r="AH68" s="272"/>
      <c r="AI68" s="302"/>
      <c r="AJ68" s="6"/>
      <c r="AK68" s="2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</row>
    <row r="69" spans="1:60" ht="13.5" x14ac:dyDescent="0.25">
      <c r="A69" s="281"/>
      <c r="B69" s="272"/>
      <c r="C69" s="404" t="s">
        <v>89</v>
      </c>
      <c r="D69" s="404"/>
      <c r="E69" s="404"/>
      <c r="F69" s="404"/>
      <c r="G69" s="404"/>
      <c r="H69" s="404"/>
      <c r="I69" s="404"/>
      <c r="J69" s="404"/>
      <c r="K69" s="404"/>
      <c r="L69" s="404"/>
      <c r="M69" s="405"/>
      <c r="N69" s="64" t="str">
        <f>IF(PDRN2!C109="Good","√","")</f>
        <v/>
      </c>
      <c r="O69" s="395" t="s">
        <v>90</v>
      </c>
      <c r="P69" s="393"/>
      <c r="Q69" s="393"/>
      <c r="R69" s="393"/>
      <c r="S69" s="393"/>
      <c r="T69" s="393"/>
      <c r="U69" s="393"/>
      <c r="V69" s="64" t="str">
        <f>IF(PDRN2!C109="Fair","√","")</f>
        <v/>
      </c>
      <c r="W69" s="393" t="s">
        <v>91</v>
      </c>
      <c r="X69" s="393"/>
      <c r="Y69" s="393"/>
      <c r="Z69" s="393"/>
      <c r="AA69" s="393"/>
      <c r="AB69" s="393"/>
      <c r="AC69" s="393"/>
      <c r="AD69" s="4" t="str">
        <f>IF(PDRN2!C109="Poor","√","")</f>
        <v/>
      </c>
      <c r="AE69" s="394" t="s">
        <v>92</v>
      </c>
      <c r="AF69" s="394"/>
      <c r="AG69" s="394"/>
      <c r="AH69" s="394"/>
      <c r="AI69" s="396"/>
      <c r="AJ69" s="6"/>
      <c r="AK69" s="2"/>
      <c r="AM69" s="36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</row>
    <row r="70" spans="1:60" ht="3.95" customHeight="1" x14ac:dyDescent="0.2">
      <c r="A70" s="281"/>
      <c r="B70" s="272"/>
      <c r="C70" s="272"/>
      <c r="D70" s="272"/>
      <c r="E70" s="272"/>
      <c r="F70" s="272"/>
      <c r="G70" s="272"/>
      <c r="H70" s="272"/>
      <c r="I70" s="272"/>
      <c r="J70" s="272"/>
      <c r="K70" s="272"/>
      <c r="L70" s="272"/>
      <c r="M70" s="272"/>
      <c r="N70" s="272"/>
      <c r="O70" s="272"/>
      <c r="P70" s="272"/>
      <c r="Q70" s="272"/>
      <c r="R70" s="272"/>
      <c r="S70" s="272"/>
      <c r="T70" s="272"/>
      <c r="U70" s="272"/>
      <c r="V70" s="272"/>
      <c r="W70" s="272"/>
      <c r="X70" s="272"/>
      <c r="Y70" s="272"/>
      <c r="Z70" s="272"/>
      <c r="AA70" s="272"/>
      <c r="AB70" s="272"/>
      <c r="AC70" s="272"/>
      <c r="AD70" s="272"/>
      <c r="AE70" s="272"/>
      <c r="AF70" s="272"/>
      <c r="AG70" s="272"/>
      <c r="AH70" s="272"/>
      <c r="AI70" s="302"/>
      <c r="AJ70" s="6"/>
      <c r="AK70" s="2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</row>
    <row r="71" spans="1:60" x14ac:dyDescent="0.2">
      <c r="A71" s="281"/>
      <c r="B71" s="272"/>
      <c r="C71" s="422" t="str">
        <f>IF(H71="√","EXTERIOR:",IF(N71="√","EXTERIOR:",IF(V71="√","EXTERIOR:",IF(AD71="√","EXTERIOR:","EXTERIOR:NS"))))</f>
        <v>EXTERIOR:NS</v>
      </c>
      <c r="D71" s="422"/>
      <c r="E71" s="422"/>
      <c r="F71" s="422"/>
      <c r="G71" s="422"/>
      <c r="H71" s="4" t="str">
        <f>IF(PDRN2!F109="Very Good","√","")</f>
        <v/>
      </c>
      <c r="I71" s="393" t="s">
        <v>93</v>
      </c>
      <c r="J71" s="393"/>
      <c r="K71" s="393"/>
      <c r="L71" s="393"/>
      <c r="M71" s="394"/>
      <c r="N71" s="64" t="str">
        <f>IF(PDRN2!F109="Good","√","")</f>
        <v/>
      </c>
      <c r="O71" s="395" t="s">
        <v>90</v>
      </c>
      <c r="P71" s="393"/>
      <c r="Q71" s="393"/>
      <c r="R71" s="393"/>
      <c r="S71" s="393"/>
      <c r="T71" s="393"/>
      <c r="U71" s="393"/>
      <c r="V71" s="64" t="str">
        <f>IF(PDRN2!F109="Fair","√","")</f>
        <v/>
      </c>
      <c r="W71" s="393" t="s">
        <v>91</v>
      </c>
      <c r="X71" s="393"/>
      <c r="Y71" s="393"/>
      <c r="Z71" s="393"/>
      <c r="AA71" s="393"/>
      <c r="AB71" s="393"/>
      <c r="AC71" s="393"/>
      <c r="AD71" s="4" t="str">
        <f>IF(PDRN2!F109="Poor","√","")</f>
        <v/>
      </c>
      <c r="AE71" s="394" t="s">
        <v>92</v>
      </c>
      <c r="AF71" s="394"/>
      <c r="AG71" s="394"/>
      <c r="AH71" s="394"/>
      <c r="AI71" s="396"/>
      <c r="AJ71" s="6"/>
      <c r="AK71" s="2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</row>
    <row r="72" spans="1:60" ht="3.95" customHeight="1" thickBot="1" x14ac:dyDescent="0.25">
      <c r="A72" s="281"/>
      <c r="B72" s="272"/>
      <c r="C72" s="272"/>
      <c r="D72" s="272"/>
      <c r="E72" s="272"/>
      <c r="F72" s="272"/>
      <c r="G72" s="272"/>
      <c r="H72" s="272"/>
      <c r="I72" s="272"/>
      <c r="J72" s="272"/>
      <c r="K72" s="272"/>
      <c r="L72" s="272"/>
      <c r="M72" s="272"/>
      <c r="N72" s="272"/>
      <c r="O72" s="272"/>
      <c r="P72" s="272"/>
      <c r="Q72" s="272"/>
      <c r="R72" s="272"/>
      <c r="S72" s="272"/>
      <c r="T72" s="272"/>
      <c r="U72" s="272"/>
      <c r="V72" s="272"/>
      <c r="W72" s="272"/>
      <c r="X72" s="272"/>
      <c r="Y72" s="272"/>
      <c r="Z72" s="272"/>
      <c r="AA72" s="272"/>
      <c r="AB72" s="272"/>
      <c r="AC72" s="272"/>
      <c r="AD72" s="272"/>
      <c r="AE72" s="272"/>
      <c r="AF72" s="272"/>
      <c r="AG72" s="272"/>
      <c r="AH72" s="272"/>
      <c r="AI72" s="302"/>
      <c r="AJ72" s="6"/>
      <c r="AK72" s="2"/>
      <c r="AM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</row>
    <row r="73" spans="1:60" ht="13.5" thickBot="1" x14ac:dyDescent="0.25">
      <c r="A73" s="281"/>
      <c r="B73" s="272"/>
      <c r="C73" s="422" t="str">
        <f>IF(H73="√","INTERIOR:",IF(N73="√","INTERIOR:",IF(V73="√","INTERIOR:",IF(AD73="√","INTERIOR:","INTERIOR:NS"))))</f>
        <v>INTERIOR:NS</v>
      </c>
      <c r="D73" s="422"/>
      <c r="E73" s="422"/>
      <c r="F73" s="422"/>
      <c r="G73" s="422"/>
      <c r="H73" s="64" t="str">
        <f>IF(PDRN2!F110="Very Good","√","")</f>
        <v/>
      </c>
      <c r="I73" s="393" t="s">
        <v>93</v>
      </c>
      <c r="J73" s="393"/>
      <c r="K73" s="393"/>
      <c r="L73" s="393"/>
      <c r="M73" s="394"/>
      <c r="N73" s="64" t="str">
        <f>IF(PDRN2!F110="Good","√","")</f>
        <v/>
      </c>
      <c r="O73" s="423" t="s">
        <v>90</v>
      </c>
      <c r="P73" s="424"/>
      <c r="Q73" s="424"/>
      <c r="R73" s="424"/>
      <c r="S73" s="424"/>
      <c r="T73" s="424"/>
      <c r="U73" s="425"/>
      <c r="V73" s="64" t="str">
        <f>IF(PDRN2!F110="Fair","√","")</f>
        <v/>
      </c>
      <c r="W73" s="393" t="s">
        <v>91</v>
      </c>
      <c r="X73" s="393"/>
      <c r="Y73" s="393"/>
      <c r="Z73" s="393"/>
      <c r="AA73" s="393"/>
      <c r="AB73" s="393"/>
      <c r="AC73" s="393"/>
      <c r="AD73" s="64" t="str">
        <f>IF(PDRN2!F110="Poor","√","")</f>
        <v/>
      </c>
      <c r="AE73" s="394" t="s">
        <v>92</v>
      </c>
      <c r="AF73" s="394"/>
      <c r="AG73" s="394"/>
      <c r="AH73" s="394"/>
      <c r="AI73" s="396"/>
      <c r="AJ73" s="6"/>
      <c r="AK73" s="2"/>
      <c r="AM73" s="30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</row>
    <row r="74" spans="1:60" ht="15.75" customHeight="1" x14ac:dyDescent="0.2">
      <c r="A74" s="281"/>
      <c r="B74" s="272"/>
      <c r="C74" s="418" t="s">
        <v>94</v>
      </c>
      <c r="D74" s="418"/>
      <c r="E74" s="418"/>
      <c r="F74" s="418"/>
      <c r="G74" s="419"/>
      <c r="H74" s="420"/>
      <c r="I74" s="420"/>
      <c r="J74" s="411" t="s">
        <v>95</v>
      </c>
      <c r="K74" s="411"/>
      <c r="L74" s="411"/>
      <c r="M74" s="411"/>
      <c r="N74" s="411"/>
      <c r="O74" s="411"/>
      <c r="P74" s="411"/>
      <c r="Q74" s="411"/>
      <c r="R74" s="421" t="s">
        <v>96</v>
      </c>
      <c r="S74" s="421"/>
      <c r="T74" s="421"/>
      <c r="U74" s="421"/>
      <c r="V74" s="421"/>
      <c r="W74" s="419"/>
      <c r="X74" s="420"/>
      <c r="Y74" s="420"/>
      <c r="Z74" s="411" t="s">
        <v>95</v>
      </c>
      <c r="AA74" s="411"/>
      <c r="AB74" s="411"/>
      <c r="AC74" s="411"/>
      <c r="AD74" s="411"/>
      <c r="AE74" s="411"/>
      <c r="AF74" s="411"/>
      <c r="AG74" s="411"/>
      <c r="AH74" s="411"/>
      <c r="AI74" s="412"/>
      <c r="AJ74" s="6"/>
      <c r="AK74" s="2"/>
      <c r="AT74" s="5"/>
      <c r="AU74" s="413"/>
      <c r="AV74" s="413"/>
      <c r="AW74" s="413"/>
      <c r="AX74" s="413"/>
      <c r="AY74" s="413"/>
      <c r="AZ74" s="413"/>
      <c r="BA74" s="413"/>
      <c r="BB74" s="413"/>
      <c r="BC74" s="413"/>
      <c r="BD74" s="413"/>
      <c r="BE74" s="5"/>
      <c r="BF74" s="5"/>
      <c r="BG74" s="5"/>
      <c r="BH74" s="5"/>
    </row>
    <row r="75" spans="1:60" ht="3.75" customHeight="1" x14ac:dyDescent="0.2">
      <c r="A75" s="281"/>
      <c r="B75" s="272"/>
      <c r="C75" s="272"/>
      <c r="D75" s="272"/>
      <c r="E75" s="272"/>
      <c r="F75" s="272"/>
      <c r="G75" s="272"/>
      <c r="H75" s="272"/>
      <c r="I75" s="272"/>
      <c r="J75" s="272"/>
      <c r="K75" s="272"/>
      <c r="L75" s="272"/>
      <c r="M75" s="272"/>
      <c r="N75" s="272"/>
      <c r="O75" s="272"/>
      <c r="P75" s="272"/>
      <c r="Q75" s="272"/>
      <c r="R75" s="272"/>
      <c r="S75" s="272"/>
      <c r="T75" s="272"/>
      <c r="U75" s="272"/>
      <c r="V75" s="272"/>
      <c r="W75" s="272"/>
      <c r="X75" s="272"/>
      <c r="Y75" s="272"/>
      <c r="Z75" s="272"/>
      <c r="AA75" s="272"/>
      <c r="AB75" s="272"/>
      <c r="AC75" s="272"/>
      <c r="AD75" s="272"/>
      <c r="AE75" s="272"/>
      <c r="AF75" s="272"/>
      <c r="AG75" s="272"/>
      <c r="AH75" s="272"/>
      <c r="AI75" s="302"/>
      <c r="AJ75" s="6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</row>
    <row r="76" spans="1:60" ht="13.5" x14ac:dyDescent="0.25">
      <c r="A76" s="281"/>
      <c r="B76" s="272"/>
      <c r="C76" s="404" t="s">
        <v>97</v>
      </c>
      <c r="D76" s="404"/>
      <c r="E76" s="404"/>
      <c r="F76" s="404"/>
      <c r="G76" s="404"/>
      <c r="H76" s="404"/>
      <c r="I76" s="404"/>
      <c r="J76" s="404"/>
      <c r="K76" s="404"/>
      <c r="L76" s="404"/>
      <c r="M76" s="405"/>
      <c r="N76" s="27" t="str">
        <f>IF(PDRN2!C110="Good","√","")</f>
        <v/>
      </c>
      <c r="O76" s="414" t="s">
        <v>90</v>
      </c>
      <c r="P76" s="415"/>
      <c r="Q76" s="415"/>
      <c r="R76" s="415"/>
      <c r="S76" s="415"/>
      <c r="T76" s="415"/>
      <c r="U76" s="415"/>
      <c r="V76" s="4" t="str">
        <f>IF(PDRN2!C110="Fair","√","")</f>
        <v/>
      </c>
      <c r="W76" s="393" t="s">
        <v>91</v>
      </c>
      <c r="X76" s="393"/>
      <c r="Y76" s="393"/>
      <c r="Z76" s="393"/>
      <c r="AA76" s="393"/>
      <c r="AB76" s="393"/>
      <c r="AC76" s="393"/>
      <c r="AD76" s="13" t="str">
        <f>IF(PDRN2!C110="Fair","√","")</f>
        <v/>
      </c>
      <c r="AE76" s="416" t="s">
        <v>92</v>
      </c>
      <c r="AF76" s="416"/>
      <c r="AG76" s="416"/>
      <c r="AH76" s="416"/>
      <c r="AI76" s="417"/>
      <c r="AJ76" s="6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</row>
    <row r="77" spans="1:60" ht="42" customHeight="1" thickBot="1" x14ac:dyDescent="0.25">
      <c r="A77" s="281"/>
      <c r="B77" s="272"/>
      <c r="C77" s="401" t="s">
        <v>98</v>
      </c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2" t="str">
        <f>IF(PDRN2!D147=1,UPPER('DROPDOWN LIST'!C161),IF(PDRN2!D147=2,UPPER('DROPDOWN LIST'!C161&amp;CHAR(10)&amp;'DROPDOWN LIST'!C165),IF(PDRN2!D147=3,UPPER('DROPDOWN LIST'!C161&amp;CHAR(10)&amp;'DROPDOWN LIST'!C165&amp;CHAR(10)&amp;'DROPDOWN LIST'!C169),IF(PDRN2!D147&gt;=4,UPPER('DROPDOWN LIST'!C161&amp;CHAR(10)&amp;'DROPDOWN LIST'!C165&amp;CHAR(10)&amp;'DROPDOWN LIST'!C169&amp;CHAR(10)&amp;'DROPDOWN LIST'!C173),""))))</f>
        <v xml:space="preserve">
</v>
      </c>
      <c r="T77" s="402"/>
      <c r="U77" s="402"/>
      <c r="V77" s="402"/>
      <c r="W77" s="402"/>
      <c r="X77" s="402"/>
      <c r="Y77" s="402"/>
      <c r="Z77" s="402"/>
      <c r="AA77" s="402"/>
      <c r="AB77" s="402"/>
      <c r="AC77" s="402"/>
      <c r="AD77" s="402"/>
      <c r="AE77" s="402"/>
      <c r="AF77" s="402"/>
      <c r="AG77" s="402"/>
      <c r="AH77" s="402"/>
      <c r="AI77" s="403"/>
      <c r="AJ77" s="6"/>
      <c r="AO77" s="24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</row>
    <row r="78" spans="1:60" ht="17.25" customHeight="1" thickBot="1" x14ac:dyDescent="0.3">
      <c r="A78" s="281"/>
      <c r="B78" s="272"/>
      <c r="C78" s="404" t="s">
        <v>99</v>
      </c>
      <c r="D78" s="404"/>
      <c r="E78" s="404"/>
      <c r="F78" s="405"/>
      <c r="G78" s="27" t="str">
        <f>IF(PDRN2!B140="With","√","")</f>
        <v/>
      </c>
      <c r="H78" s="408" t="s">
        <v>167</v>
      </c>
      <c r="I78" s="409"/>
      <c r="J78" s="409"/>
      <c r="K78" s="57"/>
      <c r="L78" s="55"/>
      <c r="M78" s="26" t="str">
        <f>IF(PDRN2!D150="Common","√","")</f>
        <v/>
      </c>
      <c r="N78" s="404" t="s">
        <v>100</v>
      </c>
      <c r="O78" s="406"/>
      <c r="P78" s="406"/>
      <c r="Q78" s="406"/>
      <c r="R78" s="406"/>
      <c r="S78" s="406"/>
      <c r="T78" s="406"/>
      <c r="U78" s="4" t="str">
        <f>IF(PDRN2!D150="Street","√","")</f>
        <v/>
      </c>
      <c r="V78" s="407" t="s">
        <v>101</v>
      </c>
      <c r="W78" s="407"/>
      <c r="X78" s="407"/>
      <c r="Y78" s="407"/>
      <c r="Z78" s="407"/>
      <c r="AA78" s="407"/>
      <c r="AB78" s="4" t="str">
        <f>IF(PDRN2!D150="NO Parking","√","")</f>
        <v/>
      </c>
      <c r="AC78" s="58" t="s">
        <v>102</v>
      </c>
      <c r="AD78" s="58"/>
      <c r="AE78" s="58"/>
      <c r="AF78" s="58"/>
      <c r="AG78" s="410"/>
      <c r="AH78" s="410"/>
      <c r="AI78" s="410"/>
      <c r="AJ78" s="6"/>
      <c r="AM78" s="59" t="s">
        <v>168</v>
      </c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</row>
    <row r="79" spans="1:60" ht="4.5" customHeight="1" x14ac:dyDescent="0.2">
      <c r="A79" s="281"/>
      <c r="B79" s="272"/>
      <c r="C79" s="272"/>
      <c r="D79" s="272"/>
      <c r="E79" s="272"/>
      <c r="F79" s="272"/>
      <c r="G79" s="272"/>
      <c r="H79" s="272"/>
      <c r="I79" s="272"/>
      <c r="J79" s="272"/>
      <c r="K79" s="272"/>
      <c r="L79" s="272"/>
      <c r="M79" s="272"/>
      <c r="N79" s="272"/>
      <c r="O79" s="272"/>
      <c r="P79" s="272"/>
      <c r="Q79" s="272"/>
      <c r="R79" s="272"/>
      <c r="S79" s="272"/>
      <c r="T79" s="272"/>
      <c r="U79" s="272"/>
      <c r="V79" s="272"/>
      <c r="W79" s="272"/>
      <c r="X79" s="272"/>
      <c r="Y79" s="272"/>
      <c r="Z79" s="272"/>
      <c r="AA79" s="272"/>
      <c r="AB79" s="272"/>
      <c r="AC79" s="272"/>
      <c r="AD79" s="272"/>
      <c r="AE79" s="272"/>
      <c r="AF79" s="272"/>
      <c r="AG79" s="272"/>
      <c r="AH79" s="272"/>
      <c r="AI79" s="302"/>
      <c r="AJ79" s="6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</row>
    <row r="80" spans="1:60" ht="12.75" customHeight="1" thickBot="1" x14ac:dyDescent="0.25">
      <c r="A80" s="397" t="s">
        <v>103</v>
      </c>
      <c r="B80" s="398" t="s">
        <v>104</v>
      </c>
      <c r="C80" s="398"/>
      <c r="D80" s="398"/>
      <c r="E80" s="398"/>
      <c r="F80" s="398"/>
      <c r="G80" s="398"/>
      <c r="H80" s="398"/>
      <c r="I80" s="398"/>
      <c r="J80" s="399" t="s">
        <v>105</v>
      </c>
      <c r="K80" s="399"/>
      <c r="L80" s="399"/>
      <c r="M80" s="399"/>
      <c r="N80" s="399"/>
      <c r="O80" s="399"/>
      <c r="P80" s="257" t="str">
        <f>UPPER(PDRN2!E140)</f>
        <v>SELECT||PT=E:140||VAL=ACCESSIBLE TO TRICYCLE AND PRIVATE VEHICLES</v>
      </c>
      <c r="Q80" s="257"/>
      <c r="R80" s="257"/>
      <c r="S80" s="257"/>
      <c r="T80" s="257"/>
      <c r="U80" s="257"/>
      <c r="V80" s="257"/>
      <c r="W80" s="257"/>
      <c r="X80" s="257"/>
      <c r="Y80" s="257"/>
      <c r="Z80" s="257"/>
      <c r="AA80" s="257"/>
      <c r="AB80" s="257"/>
      <c r="AC80" s="257"/>
      <c r="AD80" s="257"/>
      <c r="AE80" s="257"/>
      <c r="AF80" s="257"/>
      <c r="AG80" s="257"/>
      <c r="AH80" s="257"/>
      <c r="AI80" s="400"/>
      <c r="AJ80" s="6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</row>
    <row r="81" spans="1:40" ht="12" customHeight="1" thickBot="1" x14ac:dyDescent="0.25">
      <c r="A81" s="397"/>
      <c r="B81" s="398"/>
      <c r="C81" s="398"/>
      <c r="D81" s="398"/>
      <c r="E81" s="398"/>
      <c r="F81" s="398"/>
      <c r="G81" s="398"/>
      <c r="H81" s="398"/>
      <c r="I81" s="398"/>
      <c r="J81" s="399"/>
      <c r="K81" s="399"/>
      <c r="L81" s="399"/>
      <c r="M81" s="399"/>
      <c r="N81" s="399"/>
      <c r="O81" s="399"/>
      <c r="P81" s="257"/>
      <c r="Q81" s="257"/>
      <c r="R81" s="257"/>
      <c r="S81" s="257"/>
      <c r="T81" s="257"/>
      <c r="U81" s="257"/>
      <c r="V81" s="257"/>
      <c r="W81" s="257"/>
      <c r="X81" s="257"/>
      <c r="Y81" s="257"/>
      <c r="Z81" s="257"/>
      <c r="AA81" s="257"/>
      <c r="AB81" s="257"/>
      <c r="AC81" s="257"/>
      <c r="AD81" s="257"/>
      <c r="AE81" s="257"/>
      <c r="AF81" s="257"/>
      <c r="AG81" s="257"/>
      <c r="AH81" s="257"/>
      <c r="AI81" s="400"/>
      <c r="AJ81" s="6"/>
      <c r="AM81" s="61">
        <v>1</v>
      </c>
      <c r="AN81" s="24" t="s">
        <v>164</v>
      </c>
    </row>
    <row r="82" spans="1:40" ht="10.9" customHeight="1" x14ac:dyDescent="0.2">
      <c r="A82" s="281"/>
      <c r="B82" s="272"/>
      <c r="C82" s="272"/>
      <c r="D82" s="272"/>
      <c r="E82" s="272"/>
      <c r="F82" s="272"/>
      <c r="G82" s="272"/>
      <c r="H82" s="272"/>
      <c r="I82" s="272"/>
      <c r="J82" s="272"/>
      <c r="K82" s="272"/>
      <c r="L82" s="272"/>
      <c r="M82" s="272"/>
      <c r="N82" s="272"/>
      <c r="O82" s="272"/>
      <c r="P82" s="272"/>
      <c r="Q82" s="272"/>
      <c r="R82" s="272"/>
      <c r="S82" s="272"/>
      <c r="T82" s="272"/>
      <c r="U82" s="272"/>
      <c r="V82" s="272"/>
      <c r="W82" s="272"/>
      <c r="X82" s="272"/>
      <c r="Y82" s="272"/>
      <c r="Z82" s="272"/>
      <c r="AA82" s="272"/>
      <c r="AB82" s="272"/>
      <c r="AC82" s="272"/>
      <c r="AD82" s="272"/>
      <c r="AE82" s="272"/>
      <c r="AF82" s="272"/>
      <c r="AG82" s="272"/>
      <c r="AH82" s="272"/>
      <c r="AI82" s="302"/>
      <c r="AJ82" s="6"/>
    </row>
    <row r="83" spans="1:40" x14ac:dyDescent="0.2">
      <c r="A83" s="388"/>
      <c r="B83" s="389"/>
      <c r="C83" s="14" t="str">
        <f>IF(PDRN2!C106="Residential","√","")</f>
        <v/>
      </c>
      <c r="D83" s="390" t="s">
        <v>106</v>
      </c>
      <c r="E83" s="390"/>
      <c r="F83" s="390"/>
      <c r="G83" s="390"/>
      <c r="H83" s="390"/>
      <c r="I83" s="4" t="str">
        <f>IF(PDRN2!B141="High Income","√","")</f>
        <v/>
      </c>
      <c r="J83" s="393" t="s">
        <v>107</v>
      </c>
      <c r="K83" s="393"/>
      <c r="L83" s="393"/>
      <c r="M83" s="393"/>
      <c r="N83" s="394"/>
      <c r="O83" s="27" t="str">
        <f>IF(PDRN2!B141="Middle Income","√","")</f>
        <v/>
      </c>
      <c r="P83" s="395" t="s">
        <v>108</v>
      </c>
      <c r="Q83" s="393"/>
      <c r="R83" s="393"/>
      <c r="S83" s="393"/>
      <c r="T83" s="393"/>
      <c r="U83" s="4" t="str">
        <f>IF(PDRN2!B141="Low Income","√","")</f>
        <v/>
      </c>
      <c r="V83" s="393" t="s">
        <v>109</v>
      </c>
      <c r="W83" s="393"/>
      <c r="X83" s="393"/>
      <c r="Y83" s="393"/>
      <c r="Z83" s="393"/>
      <c r="AA83" s="4" t="str">
        <f>IF(PDRN2!B141="Mixed","√","")</f>
        <v/>
      </c>
      <c r="AB83" s="394" t="s">
        <v>83</v>
      </c>
      <c r="AC83" s="394"/>
      <c r="AD83" s="394"/>
      <c r="AE83" s="394"/>
      <c r="AF83" s="394"/>
      <c r="AG83" s="394"/>
      <c r="AH83" s="394"/>
      <c r="AI83" s="396"/>
      <c r="AJ83" s="6"/>
    </row>
    <row r="84" spans="1:40" ht="3" customHeight="1" x14ac:dyDescent="0.2">
      <c r="A84" s="281"/>
      <c r="B84" s="272"/>
      <c r="C84" s="272"/>
      <c r="D84" s="272"/>
      <c r="E84" s="272"/>
      <c r="F84" s="272"/>
      <c r="G84" s="272"/>
      <c r="H84" s="272"/>
      <c r="I84" s="272"/>
      <c r="J84" s="272"/>
      <c r="K84" s="272"/>
      <c r="L84" s="272"/>
      <c r="M84" s="272"/>
      <c r="N84" s="272"/>
      <c r="O84" s="272"/>
      <c r="P84" s="272"/>
      <c r="Q84" s="272"/>
      <c r="R84" s="272"/>
      <c r="S84" s="272"/>
      <c r="T84" s="272"/>
      <c r="U84" s="272"/>
      <c r="V84" s="272"/>
      <c r="W84" s="272"/>
      <c r="X84" s="272"/>
      <c r="Y84" s="272"/>
      <c r="Z84" s="272"/>
      <c r="AA84" s="272"/>
      <c r="AB84" s="272"/>
      <c r="AC84" s="272"/>
      <c r="AD84" s="272"/>
      <c r="AE84" s="272"/>
      <c r="AF84" s="272"/>
      <c r="AG84" s="272"/>
      <c r="AH84" s="272"/>
      <c r="AI84" s="302"/>
      <c r="AJ84" s="6"/>
    </row>
    <row r="85" spans="1:40" ht="15.75" customHeight="1" x14ac:dyDescent="0.2">
      <c r="A85" s="388"/>
      <c r="B85" s="389"/>
      <c r="C85" s="4" t="str">
        <f>IF(PDRN2!C106="Commercial","√","")</f>
        <v/>
      </c>
      <c r="D85" s="390" t="s">
        <v>110</v>
      </c>
      <c r="E85" s="390"/>
      <c r="F85" s="390"/>
      <c r="G85" s="390"/>
      <c r="H85" s="390"/>
      <c r="I85" s="391"/>
      <c r="J85" s="56" t="str">
        <f>IF(PDRN2!E140="","",IF(PDRN2!E140&lt;&gt;"Not Accessible","√",""))</f>
        <v>√</v>
      </c>
      <c r="K85" s="392" t="s">
        <v>111</v>
      </c>
      <c r="L85" s="385"/>
      <c r="M85" s="385"/>
      <c r="N85" s="385"/>
      <c r="O85" s="385"/>
      <c r="P85" s="385"/>
      <c r="Q85" s="386"/>
      <c r="R85" s="26" t="str">
        <f>IF(PDRN2!E140="Not Accessible","√","")</f>
        <v/>
      </c>
      <c r="S85" s="392" t="s">
        <v>112</v>
      </c>
      <c r="T85" s="385"/>
      <c r="U85" s="385"/>
      <c r="V85" s="385"/>
      <c r="W85" s="385"/>
      <c r="X85" s="385"/>
      <c r="Y85" s="385"/>
      <c r="Z85" s="385"/>
      <c r="AA85" s="4"/>
      <c r="AB85" s="386" t="s">
        <v>59</v>
      </c>
      <c r="AC85" s="386"/>
      <c r="AD85" s="386"/>
      <c r="AE85" s="377"/>
      <c r="AF85" s="377"/>
      <c r="AG85" s="377"/>
      <c r="AH85" s="377"/>
      <c r="AI85" s="378"/>
      <c r="AJ85" s="6"/>
      <c r="AM85" s="24" t="s">
        <v>162</v>
      </c>
    </row>
    <row r="86" spans="1:40" ht="3" customHeight="1" x14ac:dyDescent="0.2">
      <c r="A86" s="281"/>
      <c r="B86" s="272"/>
      <c r="C86" s="272"/>
      <c r="D86" s="272"/>
      <c r="E86" s="272"/>
      <c r="F86" s="272"/>
      <c r="G86" s="272"/>
      <c r="H86" s="272"/>
      <c r="I86" s="272"/>
      <c r="J86" s="272"/>
      <c r="K86" s="272"/>
      <c r="L86" s="272"/>
      <c r="M86" s="272"/>
      <c r="N86" s="272"/>
      <c r="O86" s="272"/>
      <c r="P86" s="272"/>
      <c r="Q86" s="272"/>
      <c r="R86" s="272"/>
      <c r="S86" s="272"/>
      <c r="T86" s="272"/>
      <c r="U86" s="272"/>
      <c r="V86" s="272"/>
      <c r="W86" s="272"/>
      <c r="X86" s="272"/>
      <c r="Y86" s="272"/>
      <c r="Z86" s="272"/>
      <c r="AA86" s="272"/>
      <c r="AB86" s="272"/>
      <c r="AC86" s="272"/>
      <c r="AD86" s="272"/>
      <c r="AE86" s="272"/>
      <c r="AF86" s="272"/>
      <c r="AG86" s="272"/>
      <c r="AH86" s="272"/>
      <c r="AI86" s="302"/>
      <c r="AJ86" s="6"/>
    </row>
    <row r="87" spans="1:40" ht="15.75" customHeight="1" x14ac:dyDescent="0.2">
      <c r="A87" s="388"/>
      <c r="B87" s="389"/>
      <c r="C87" s="4" t="str">
        <f>IF(PDRN2!C106="Industrial","√","")</f>
        <v/>
      </c>
      <c r="D87" s="390" t="s">
        <v>113</v>
      </c>
      <c r="E87" s="390"/>
      <c r="F87" s="390"/>
      <c r="G87" s="390"/>
      <c r="H87" s="390"/>
      <c r="I87" s="390"/>
      <c r="J87" s="14" t="str">
        <f>IF(PDRN2!E141="Peaceful","√","")</f>
        <v/>
      </c>
      <c r="K87" s="385" t="s">
        <v>114</v>
      </c>
      <c r="L87" s="385"/>
      <c r="M87" s="385"/>
      <c r="N87" s="385"/>
      <c r="O87" s="385"/>
      <c r="P87" s="385"/>
      <c r="Q87" s="385"/>
      <c r="R87" s="4" t="str">
        <f>IF(PDRN2!E141="Notorious","√","")</f>
        <v/>
      </c>
      <c r="S87" s="386" t="s">
        <v>115</v>
      </c>
      <c r="T87" s="386"/>
      <c r="U87" s="386"/>
      <c r="V87" s="386"/>
      <c r="W87" s="386"/>
      <c r="X87" s="386"/>
      <c r="Y87" s="386"/>
      <c r="Z87" s="386"/>
      <c r="AA87" s="377"/>
      <c r="AB87" s="377"/>
      <c r="AC87" s="377"/>
      <c r="AD87" s="377"/>
      <c r="AE87" s="377"/>
      <c r="AF87" s="377"/>
      <c r="AG87" s="377"/>
      <c r="AH87" s="377"/>
      <c r="AI87" s="378"/>
      <c r="AJ87" s="6"/>
    </row>
    <row r="88" spans="1:40" ht="3.75" customHeight="1" x14ac:dyDescent="0.2">
      <c r="A88" s="281"/>
      <c r="B88" s="272"/>
      <c r="C88" s="272"/>
      <c r="D88" s="272"/>
      <c r="E88" s="272"/>
      <c r="F88" s="272"/>
      <c r="G88" s="272"/>
      <c r="H88" s="272"/>
      <c r="I88" s="272"/>
      <c r="J88" s="272"/>
      <c r="K88" s="272"/>
      <c r="L88" s="272"/>
      <c r="M88" s="272"/>
      <c r="N88" s="272"/>
      <c r="O88" s="272"/>
      <c r="P88" s="272"/>
      <c r="Q88" s="272"/>
      <c r="R88" s="272"/>
      <c r="S88" s="272"/>
      <c r="T88" s="272"/>
      <c r="U88" s="272"/>
      <c r="V88" s="272"/>
      <c r="W88" s="272"/>
      <c r="X88" s="272"/>
      <c r="Y88" s="272"/>
      <c r="Z88" s="272"/>
      <c r="AA88" s="272"/>
      <c r="AB88" s="272"/>
      <c r="AC88" s="272"/>
      <c r="AD88" s="272"/>
      <c r="AE88" s="272"/>
      <c r="AF88" s="272"/>
      <c r="AG88" s="272"/>
      <c r="AH88" s="272"/>
      <c r="AI88" s="302"/>
      <c r="AJ88" s="6"/>
    </row>
    <row r="89" spans="1:40" x14ac:dyDescent="0.2">
      <c r="A89" s="281"/>
      <c r="B89" s="272"/>
      <c r="C89" s="381" t="s">
        <v>116</v>
      </c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81"/>
      <c r="P89" s="381"/>
      <c r="Q89" s="381"/>
      <c r="R89" s="381"/>
      <c r="S89" s="381"/>
      <c r="T89" s="381"/>
      <c r="U89" s="381"/>
      <c r="V89" s="381"/>
      <c r="W89" s="381"/>
      <c r="X89" s="381"/>
      <c r="Y89" s="381"/>
      <c r="Z89" s="381"/>
      <c r="AA89" s="381"/>
      <c r="AB89" s="381"/>
      <c r="AC89" s="381"/>
      <c r="AD89" s="381"/>
      <c r="AE89" s="381"/>
      <c r="AF89" s="381"/>
      <c r="AG89" s="381"/>
      <c r="AH89" s="381"/>
      <c r="AI89" s="382"/>
      <c r="AJ89" s="6"/>
    </row>
    <row r="90" spans="1:40" x14ac:dyDescent="0.2">
      <c r="A90" s="281"/>
      <c r="B90" s="272"/>
      <c r="C90" s="383" t="s">
        <v>117</v>
      </c>
      <c r="D90" s="383"/>
      <c r="E90" s="383"/>
      <c r="F90" s="383"/>
      <c r="G90" s="383"/>
      <c r="H90" s="383"/>
      <c r="I90" s="383"/>
      <c r="J90" s="14" t="str">
        <f>IF('DROPDOWN LIST'!D31&gt;'DROPDOWN LIST'!F31,"√","")</f>
        <v/>
      </c>
      <c r="K90" s="384" t="s">
        <v>118</v>
      </c>
      <c r="L90" s="384"/>
      <c r="M90" s="384"/>
      <c r="N90" s="384"/>
      <c r="O90" s="4" t="str">
        <f>IF('DROPDOWN LIST'!F31&gt;'DROPDOWN LIST'!D31,"√","")</f>
        <v/>
      </c>
      <c r="P90" s="385" t="s">
        <v>119</v>
      </c>
      <c r="Q90" s="385"/>
      <c r="R90" s="385"/>
      <c r="S90" s="385"/>
      <c r="T90" s="385"/>
      <c r="U90" s="4" t="str">
        <f>IF('DROPDOWN LIST'!E31=4,"√","")</f>
        <v/>
      </c>
      <c r="V90" s="385" t="s">
        <v>120</v>
      </c>
      <c r="W90" s="385"/>
      <c r="X90" s="385"/>
      <c r="Y90" s="385"/>
      <c r="Z90" s="385"/>
      <c r="AA90" s="14" t="str">
        <f>IF(OR('DROPDOWN LIST'!D31&gt;=1,'DROPDOWN LIST'!F31&gt;=1),"√","")</f>
        <v/>
      </c>
      <c r="AB90" s="386" t="s">
        <v>121</v>
      </c>
      <c r="AC90" s="386"/>
      <c r="AD90" s="386"/>
      <c r="AE90" s="386"/>
      <c r="AF90" s="386"/>
      <c r="AG90" s="386"/>
      <c r="AH90" s="386"/>
      <c r="AI90" s="387"/>
      <c r="AJ90" s="6"/>
    </row>
    <row r="91" spans="1:40" ht="3.75" customHeight="1" thickBot="1" x14ac:dyDescent="0.25">
      <c r="A91" s="281"/>
      <c r="B91" s="272"/>
      <c r="C91" s="272"/>
      <c r="D91" s="272"/>
      <c r="E91" s="272"/>
      <c r="F91" s="272"/>
      <c r="G91" s="272"/>
      <c r="H91" s="272"/>
      <c r="I91" s="272"/>
      <c r="J91" s="272"/>
      <c r="K91" s="272"/>
      <c r="L91" s="272"/>
      <c r="M91" s="272"/>
      <c r="N91" s="272"/>
      <c r="O91" s="272"/>
      <c r="P91" s="272"/>
      <c r="Q91" s="272"/>
      <c r="R91" s="272"/>
      <c r="S91" s="272"/>
      <c r="T91" s="272"/>
      <c r="U91" s="272"/>
      <c r="V91" s="272"/>
      <c r="W91" s="272"/>
      <c r="X91" s="272"/>
      <c r="Y91" s="272"/>
      <c r="Z91" s="272"/>
      <c r="AA91" s="272"/>
      <c r="AB91" s="272"/>
      <c r="AC91" s="272"/>
      <c r="AD91" s="272"/>
      <c r="AE91" s="272"/>
      <c r="AF91" s="272"/>
      <c r="AG91" s="272"/>
      <c r="AH91" s="272"/>
      <c r="AI91" s="302"/>
      <c r="AJ91" s="6"/>
    </row>
    <row r="92" spans="1:40" ht="15.75" customHeight="1" thickBot="1" x14ac:dyDescent="0.25">
      <c r="A92" s="281"/>
      <c r="B92" s="272"/>
      <c r="C92" s="376" t="s">
        <v>50</v>
      </c>
      <c r="D92" s="376"/>
      <c r="E92" s="376"/>
      <c r="F92" s="376"/>
      <c r="G92" s="376"/>
      <c r="H92" s="376"/>
      <c r="I92" s="376"/>
      <c r="J92" s="377" t="str">
        <f>IF('DROPDOWN LIST'!E31=4,"SUBJECT IS UNKNOWN TO ALL INFORMANTS",IF(OR('DROPDOWN LIST'!E31=3,'DROPDOWN LIST'!D31&gt;0,'DROPDOWN LIST'!F31&gt;0),"SUBJECT IS KNOWN TO "&amp;'DROPDOWN LIST'!D31+'DROPDOWN LIST'!F31&amp;" INFORMANT",IF(OR('DROPDOWN LIST'!E31&gt;0,'DROPDOWN LIST'!D31&gt;0,'DROPDOWN LIST'!F31&gt;0),"SUBJECT IS KNOWN TO "&amp;'DROPDOWN LIST'!D31+'DROPDOWN LIST'!F31&amp;" INFORMANTS",IF(AND('DROPDOWN LIST'!E31=0,'DROPDOWN LIST'!D31&gt;0,'DROPDOWN LIST'!F31&gt;0),"SUBJECT IS KNOWN TO ALL INFORMANTS",""))))</f>
        <v/>
      </c>
      <c r="K92" s="377"/>
      <c r="L92" s="377"/>
      <c r="M92" s="377"/>
      <c r="N92" s="377"/>
      <c r="O92" s="377"/>
      <c r="P92" s="377"/>
      <c r="Q92" s="377"/>
      <c r="R92" s="377"/>
      <c r="S92" s="377"/>
      <c r="T92" s="377"/>
      <c r="U92" s="377"/>
      <c r="V92" s="377"/>
      <c r="W92" s="377"/>
      <c r="X92" s="377"/>
      <c r="Y92" s="377"/>
      <c r="Z92" s="377"/>
      <c r="AA92" s="377"/>
      <c r="AB92" s="377"/>
      <c r="AC92" s="377"/>
      <c r="AD92" s="377"/>
      <c r="AE92" s="377"/>
      <c r="AF92" s="377"/>
      <c r="AG92" s="377"/>
      <c r="AH92" s="377"/>
      <c r="AI92" s="378"/>
      <c r="AJ92" s="6"/>
      <c r="AM92" s="30"/>
    </row>
    <row r="93" spans="1:40" x14ac:dyDescent="0.2">
      <c r="A93" s="281"/>
      <c r="B93" s="272"/>
      <c r="C93" s="272"/>
      <c r="D93" s="272"/>
      <c r="E93" s="272"/>
      <c r="F93" s="272"/>
      <c r="G93" s="272"/>
      <c r="H93" s="272"/>
      <c r="I93" s="272"/>
      <c r="J93" s="272"/>
      <c r="K93" s="272"/>
      <c r="L93" s="272"/>
      <c r="M93" s="272"/>
      <c r="N93" s="272"/>
      <c r="O93" s="272"/>
      <c r="P93" s="272"/>
      <c r="Q93" s="272"/>
      <c r="R93" s="272"/>
      <c r="S93" s="272"/>
      <c r="T93" s="272"/>
      <c r="U93" s="272"/>
      <c r="V93" s="272"/>
      <c r="W93" s="272"/>
      <c r="X93" s="272"/>
      <c r="Y93" s="272"/>
      <c r="Z93" s="272"/>
      <c r="AA93" s="272"/>
      <c r="AB93" s="272"/>
      <c r="AC93" s="272"/>
      <c r="AD93" s="272"/>
      <c r="AE93" s="272"/>
      <c r="AF93" s="272"/>
      <c r="AG93" s="272"/>
      <c r="AH93" s="272"/>
      <c r="AI93" s="302"/>
      <c r="AJ93" s="6"/>
    </row>
    <row r="94" spans="1:40" ht="21" customHeight="1" x14ac:dyDescent="0.2">
      <c r="A94" s="53"/>
      <c r="B94" s="379" t="s">
        <v>122</v>
      </c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79"/>
      <c r="AA94" s="379"/>
      <c r="AB94" s="379"/>
      <c r="AC94" s="379"/>
      <c r="AD94" s="379"/>
      <c r="AE94" s="379"/>
      <c r="AF94" s="379"/>
      <c r="AG94" s="379"/>
      <c r="AH94" s="379"/>
      <c r="AI94" s="380"/>
      <c r="AJ94" s="5"/>
      <c r="AK94" s="5"/>
      <c r="AL94" s="5"/>
      <c r="AM94" s="5"/>
      <c r="AN94" s="5"/>
    </row>
    <row r="95" spans="1:40" ht="14.25" customHeight="1" x14ac:dyDescent="0.25">
      <c r="A95" s="53"/>
      <c r="B95" s="370" t="s">
        <v>123</v>
      </c>
      <c r="C95" s="370"/>
      <c r="D95" s="370"/>
      <c r="E95" s="370"/>
      <c r="F95" s="370"/>
      <c r="G95" s="370"/>
      <c r="H95" s="370"/>
      <c r="I95" s="370"/>
      <c r="J95" s="370"/>
      <c r="K95" s="370"/>
      <c r="L95" s="370"/>
      <c r="M95" s="370" t="s">
        <v>124</v>
      </c>
      <c r="N95" s="370"/>
      <c r="O95" s="370"/>
      <c r="P95" s="370"/>
      <c r="Q95" s="370"/>
      <c r="R95" s="370"/>
      <c r="S95" s="370"/>
      <c r="T95" s="370"/>
      <c r="U95" s="370"/>
      <c r="V95" s="370"/>
      <c r="W95" s="370"/>
      <c r="X95" s="370"/>
      <c r="Y95" s="370" t="s">
        <v>125</v>
      </c>
      <c r="Z95" s="370"/>
      <c r="AA95" s="370"/>
      <c r="AB95" s="370"/>
      <c r="AC95" s="370"/>
      <c r="AD95" s="370"/>
      <c r="AE95" s="370"/>
      <c r="AF95" s="370"/>
      <c r="AG95" s="370"/>
      <c r="AH95" s="370"/>
      <c r="AI95" s="371"/>
      <c r="AM95" s="5"/>
      <c r="AN95" s="5"/>
    </row>
    <row r="96" spans="1:40" ht="14.25" customHeight="1" x14ac:dyDescent="0.25">
      <c r="A96" s="281"/>
      <c r="B96" s="366" t="str">
        <f>TRIM(UPPER(PDRN2!B172))</f>
        <v>LABEL||PT=B:172||VAL=</v>
      </c>
      <c r="C96" s="366"/>
      <c r="D96" s="366"/>
      <c r="E96" s="366"/>
      <c r="F96" s="366"/>
      <c r="G96" s="366"/>
      <c r="H96" s="366"/>
      <c r="I96" s="366"/>
      <c r="J96" s="366"/>
      <c r="K96" s="272"/>
      <c r="L96" s="272"/>
      <c r="M96" s="375" t="str">
        <f>TRIM(UPPER(PDRN2!B172))</f>
        <v>LABEL||PT=B:172||VAL=</v>
      </c>
      <c r="N96" s="375"/>
      <c r="O96" s="375"/>
      <c r="P96" s="375"/>
      <c r="Q96" s="375"/>
      <c r="R96" s="375"/>
      <c r="S96" s="375"/>
      <c r="T96" s="375"/>
      <c r="U96" s="375"/>
      <c r="V96" s="375"/>
      <c r="W96" s="272"/>
      <c r="X96" s="272"/>
      <c r="Y96" s="372"/>
      <c r="Z96" s="372"/>
      <c r="AA96" s="372"/>
      <c r="AB96" s="372"/>
      <c r="AC96" s="372"/>
      <c r="AD96" s="372"/>
      <c r="AE96" s="372"/>
      <c r="AF96" s="372"/>
      <c r="AG96" s="372"/>
      <c r="AH96" s="372"/>
      <c r="AI96" s="373"/>
      <c r="AJ96" s="15"/>
      <c r="AM96" s="5"/>
      <c r="AN96" s="5"/>
    </row>
    <row r="97" spans="1:40" ht="15" x14ac:dyDescent="0.25">
      <c r="A97" s="281"/>
      <c r="B97" s="366"/>
      <c r="C97" s="366"/>
      <c r="D97" s="366"/>
      <c r="E97" s="366"/>
      <c r="F97" s="366"/>
      <c r="G97" s="366"/>
      <c r="H97" s="366"/>
      <c r="I97" s="366"/>
      <c r="J97" s="366"/>
      <c r="K97" s="272"/>
      <c r="L97" s="272"/>
      <c r="M97" s="374" t="str">
        <f>PDRN2!B173</f>
        <v>INPUT||pt=B:173||val=</v>
      </c>
      <c r="N97" s="374"/>
      <c r="O97" s="374"/>
      <c r="P97" s="374"/>
      <c r="Q97" s="374"/>
      <c r="R97" s="374"/>
      <c r="S97" s="374"/>
      <c r="T97" s="374"/>
      <c r="U97" s="374"/>
      <c r="V97" s="374"/>
      <c r="W97" s="272"/>
      <c r="X97" s="272"/>
      <c r="Y97" s="372"/>
      <c r="Z97" s="372"/>
      <c r="AA97" s="372"/>
      <c r="AB97" s="372"/>
      <c r="AC97" s="372"/>
      <c r="AD97" s="372"/>
      <c r="AE97" s="372"/>
      <c r="AF97" s="372"/>
      <c r="AG97" s="372"/>
      <c r="AH97" s="372"/>
      <c r="AI97" s="373"/>
      <c r="AJ97" s="15"/>
      <c r="AM97" s="5"/>
      <c r="AN97" s="5"/>
    </row>
    <row r="98" spans="1:40" ht="12.75" customHeight="1" x14ac:dyDescent="0.2">
      <c r="A98" s="53"/>
      <c r="B98" s="367" t="s">
        <v>126</v>
      </c>
      <c r="C98" s="367"/>
      <c r="D98" s="367"/>
      <c r="E98" s="367"/>
      <c r="F98" s="367"/>
      <c r="G98" s="367"/>
      <c r="H98" s="367"/>
      <c r="I98" s="367"/>
      <c r="J98" s="367"/>
      <c r="K98" s="272"/>
      <c r="L98" s="272"/>
      <c r="M98" s="368" t="s">
        <v>127</v>
      </c>
      <c r="N98" s="368"/>
      <c r="O98" s="368"/>
      <c r="P98" s="368"/>
      <c r="Q98" s="291"/>
      <c r="R98" s="291"/>
      <c r="S98" s="291"/>
      <c r="T98" s="291"/>
      <c r="U98" s="291"/>
      <c r="V98" s="291"/>
      <c r="W98" s="272"/>
      <c r="X98" s="272"/>
      <c r="Y98" s="367" t="s">
        <v>128</v>
      </c>
      <c r="Z98" s="367"/>
      <c r="AA98" s="367"/>
      <c r="AB98" s="367"/>
      <c r="AC98" s="367"/>
      <c r="AD98" s="367"/>
      <c r="AE98" s="367"/>
      <c r="AF98" s="367"/>
      <c r="AG98" s="367"/>
      <c r="AH98" s="367"/>
      <c r="AI98" s="369"/>
      <c r="AJ98" s="16"/>
      <c r="AM98" s="5"/>
      <c r="AN98" s="5"/>
    </row>
    <row r="99" spans="1:40" x14ac:dyDescent="0.2">
      <c r="A99" s="363" t="s">
        <v>129</v>
      </c>
      <c r="B99" s="364"/>
      <c r="C99" s="364"/>
      <c r="D99" s="364"/>
      <c r="E99" s="364"/>
      <c r="F99" s="364"/>
      <c r="G99" s="364"/>
      <c r="H99" s="364"/>
      <c r="I99" s="364"/>
      <c r="J99" s="364"/>
      <c r="K99" s="274"/>
      <c r="L99" s="274"/>
      <c r="M99" s="274" t="s">
        <v>130</v>
      </c>
      <c r="N99" s="274"/>
      <c r="O99" s="274"/>
      <c r="P99" s="274"/>
      <c r="Q99" s="274"/>
      <c r="R99" s="274"/>
      <c r="S99" s="274"/>
      <c r="T99" s="274"/>
      <c r="U99" s="274"/>
      <c r="V99" s="274"/>
      <c r="W99" s="272"/>
      <c r="X99" s="272"/>
      <c r="Y99" s="272"/>
      <c r="Z99" s="272"/>
      <c r="AA99" s="272"/>
      <c r="AB99" s="272"/>
      <c r="AC99" s="272"/>
      <c r="AD99" s="272"/>
      <c r="AE99" s="272"/>
      <c r="AF99" s="272"/>
      <c r="AG99" s="272"/>
      <c r="AH99" s="272"/>
      <c r="AI99" s="302"/>
      <c r="AJ99" s="5"/>
      <c r="AK99" s="5"/>
      <c r="AL99" s="5"/>
      <c r="AM99" s="5"/>
      <c r="AN99" s="5"/>
    </row>
    <row r="100" spans="1:40" ht="15.75" customHeight="1" x14ac:dyDescent="0.2">
      <c r="A100" s="281"/>
      <c r="B100" s="272"/>
      <c r="C100" s="365" t="str">
        <f>TEXT(PDRN2!B173,"D-MMM-YY")&amp;" / "&amp;TEXT(PDRN2!E173,"HH:MM AM/PM")</f>
        <v>INPUT||pt=B:173||val= / INPUT||pt=E:173||val=</v>
      </c>
      <c r="D100" s="365"/>
      <c r="E100" s="365"/>
      <c r="F100" s="365"/>
      <c r="G100" s="365"/>
      <c r="H100" s="365"/>
      <c r="I100" s="365"/>
      <c r="J100" s="365"/>
      <c r="K100" s="274"/>
      <c r="L100" s="274"/>
      <c r="M100" s="366" t="str">
        <f>TRIM(UPPER(PDRN2!B172))</f>
        <v>LABEL||PT=B:172||VAL=</v>
      </c>
      <c r="N100" s="366"/>
      <c r="O100" s="366"/>
      <c r="P100" s="366"/>
      <c r="Q100" s="366"/>
      <c r="R100" s="366"/>
      <c r="S100" s="366"/>
      <c r="T100" s="366"/>
      <c r="U100" s="366"/>
      <c r="V100" s="366"/>
      <c r="W100" s="272"/>
      <c r="X100" s="272"/>
      <c r="Y100" s="272"/>
      <c r="Z100" s="272"/>
      <c r="AA100" s="272"/>
      <c r="AB100" s="272"/>
      <c r="AC100" s="272"/>
      <c r="AD100" s="272"/>
      <c r="AE100" s="272"/>
      <c r="AF100" s="272"/>
      <c r="AG100" s="272"/>
      <c r="AH100" s="272"/>
      <c r="AI100" s="302"/>
      <c r="AJ100" s="17"/>
      <c r="AK100" s="5"/>
      <c r="AL100" s="5"/>
      <c r="AM100" s="5"/>
      <c r="AN100" s="5"/>
    </row>
    <row r="101" spans="1:40" x14ac:dyDescent="0.2">
      <c r="A101" s="53"/>
      <c r="B101" s="5"/>
      <c r="C101" s="365"/>
      <c r="D101" s="365"/>
      <c r="E101" s="365"/>
      <c r="F101" s="365"/>
      <c r="G101" s="365"/>
      <c r="H101" s="365"/>
      <c r="I101" s="365"/>
      <c r="J101" s="365"/>
      <c r="K101" s="5"/>
      <c r="L101" s="5"/>
      <c r="M101" s="366"/>
      <c r="N101" s="366"/>
      <c r="O101" s="366"/>
      <c r="P101" s="366"/>
      <c r="Q101" s="366"/>
      <c r="R101" s="366"/>
      <c r="S101" s="366"/>
      <c r="T101" s="366"/>
      <c r="U101" s="366"/>
      <c r="V101" s="366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45"/>
    </row>
    <row r="102" spans="1:40" x14ac:dyDescent="0.2">
      <c r="A102" s="53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45"/>
    </row>
    <row r="103" spans="1:40" ht="4.5" customHeight="1" x14ac:dyDescent="0.2">
      <c r="A103" s="53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45"/>
    </row>
    <row r="104" spans="1:40" ht="4.5" customHeight="1" x14ac:dyDescent="0.2">
      <c r="A104" s="53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45"/>
      <c r="AJ104" s="5"/>
    </row>
    <row r="105" spans="1:40" ht="9" customHeight="1" x14ac:dyDescent="0.2">
      <c r="A105" s="53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45"/>
      <c r="AJ105" s="5"/>
    </row>
    <row r="106" spans="1:40" ht="3" customHeight="1" x14ac:dyDescent="0.2">
      <c r="A106" s="281"/>
      <c r="B106" s="272"/>
      <c r="C106" s="272"/>
      <c r="D106" s="272"/>
      <c r="E106" s="272"/>
      <c r="F106" s="272"/>
      <c r="G106" s="272"/>
      <c r="H106" s="272"/>
      <c r="I106" s="272"/>
      <c r="J106" s="272"/>
      <c r="K106" s="272"/>
      <c r="L106" s="272"/>
      <c r="M106" s="272"/>
      <c r="N106" s="272"/>
      <c r="O106" s="272"/>
      <c r="P106" s="272"/>
      <c r="Q106" s="272"/>
      <c r="R106" s="272"/>
      <c r="S106" s="272"/>
      <c r="T106" s="272"/>
      <c r="U106" s="272"/>
      <c r="V106" s="272"/>
      <c r="W106" s="272"/>
      <c r="X106" s="272"/>
      <c r="Y106" s="272"/>
      <c r="Z106" s="272"/>
      <c r="AA106" s="272"/>
      <c r="AB106" s="272"/>
      <c r="AC106" s="272"/>
      <c r="AD106" s="272"/>
      <c r="AE106" s="272"/>
      <c r="AF106" s="272"/>
      <c r="AG106" s="272"/>
      <c r="AH106" s="272"/>
      <c r="AI106" s="302"/>
      <c r="AJ106" s="5"/>
      <c r="AK106" s="5"/>
    </row>
    <row r="107" spans="1:40" x14ac:dyDescent="0.2">
      <c r="A107" s="359" t="s">
        <v>131</v>
      </c>
      <c r="B107" s="360"/>
      <c r="C107" s="360"/>
      <c r="D107" s="360"/>
      <c r="E107" s="360"/>
      <c r="F107" s="360"/>
      <c r="G107" s="360"/>
      <c r="H107" s="360"/>
      <c r="I107" s="360"/>
      <c r="J107" s="360"/>
      <c r="K107" s="360"/>
      <c r="L107" s="360"/>
      <c r="M107" s="360"/>
      <c r="N107" s="360"/>
      <c r="O107" s="360"/>
      <c r="P107" s="360"/>
      <c r="Q107" s="360"/>
      <c r="R107" s="360"/>
      <c r="S107" s="360"/>
      <c r="T107" s="360"/>
      <c r="U107" s="360"/>
      <c r="V107" s="360"/>
      <c r="W107" s="360"/>
      <c r="X107" s="360"/>
      <c r="Y107" s="360"/>
      <c r="Z107" s="360"/>
      <c r="AA107" s="360"/>
      <c r="AB107" s="360"/>
      <c r="AC107" s="360"/>
      <c r="AD107" s="360"/>
      <c r="AE107" s="360"/>
      <c r="AF107" s="360"/>
      <c r="AG107" s="360"/>
      <c r="AH107" s="360"/>
      <c r="AI107" s="361"/>
      <c r="AJ107" s="5"/>
      <c r="AK107" s="5"/>
    </row>
    <row r="108" spans="1:40" ht="6" customHeight="1" x14ac:dyDescent="0.2">
      <c r="A108" s="359"/>
      <c r="B108" s="360"/>
      <c r="C108" s="360"/>
      <c r="D108" s="360"/>
      <c r="E108" s="360"/>
      <c r="F108" s="360"/>
      <c r="G108" s="360"/>
      <c r="H108" s="360"/>
      <c r="I108" s="360"/>
      <c r="J108" s="360"/>
      <c r="K108" s="360"/>
      <c r="L108" s="360"/>
      <c r="M108" s="360"/>
      <c r="N108" s="360"/>
      <c r="O108" s="360"/>
      <c r="P108" s="360"/>
      <c r="Q108" s="360"/>
      <c r="R108" s="360"/>
      <c r="S108" s="360"/>
      <c r="T108" s="360"/>
      <c r="U108" s="360"/>
      <c r="V108" s="360"/>
      <c r="W108" s="360"/>
      <c r="X108" s="360"/>
      <c r="Y108" s="360"/>
      <c r="Z108" s="360"/>
      <c r="AA108" s="360"/>
      <c r="AB108" s="360"/>
      <c r="AC108" s="360"/>
      <c r="AD108" s="360"/>
      <c r="AE108" s="360"/>
      <c r="AF108" s="360"/>
      <c r="AG108" s="360"/>
      <c r="AH108" s="360"/>
      <c r="AI108" s="361"/>
      <c r="AJ108" s="5"/>
      <c r="AK108" s="5"/>
    </row>
    <row r="109" spans="1:40" ht="15.75" customHeight="1" x14ac:dyDescent="0.2">
      <c r="A109" s="269" t="s">
        <v>132</v>
      </c>
      <c r="B109" s="274"/>
      <c r="C109" s="274"/>
      <c r="D109" s="274"/>
      <c r="E109" s="274"/>
      <c r="F109" s="274"/>
      <c r="G109" s="274"/>
      <c r="H109" s="274"/>
      <c r="I109" s="274"/>
      <c r="J109" s="274"/>
      <c r="K109" s="362" t="str">
        <f>G8</f>
        <v>INPUT||PT=B:4||VAL=, INPUT||PT=B:5||VAL= INPUT||PT=B:6||VAL=</v>
      </c>
      <c r="L109" s="362"/>
      <c r="M109" s="362"/>
      <c r="N109" s="362"/>
      <c r="O109" s="362"/>
      <c r="P109" s="362"/>
      <c r="Q109" s="362"/>
      <c r="R109" s="362"/>
      <c r="S109" s="362"/>
      <c r="T109" s="362"/>
      <c r="U109" s="362"/>
      <c r="V109" s="362"/>
      <c r="W109" s="362"/>
      <c r="X109" s="362"/>
      <c r="Y109" s="272"/>
      <c r="Z109" s="272"/>
      <c r="AA109" s="272"/>
      <c r="AB109" s="272"/>
      <c r="AC109" s="272"/>
      <c r="AD109" s="272"/>
      <c r="AE109" s="272"/>
      <c r="AF109" s="272"/>
      <c r="AG109" s="272"/>
      <c r="AH109" s="272"/>
      <c r="AI109" s="302"/>
      <c r="AJ109" s="5"/>
      <c r="AK109" s="5"/>
    </row>
    <row r="110" spans="1:40" ht="8.25" customHeight="1" thickBot="1" x14ac:dyDescent="0.25">
      <c r="A110" s="281"/>
      <c r="B110" s="272"/>
      <c r="C110" s="272"/>
      <c r="D110" s="272"/>
      <c r="E110" s="272"/>
      <c r="F110" s="272"/>
      <c r="G110" s="272"/>
      <c r="H110" s="272"/>
      <c r="I110" s="272"/>
      <c r="J110" s="272"/>
      <c r="K110" s="272"/>
      <c r="L110" s="272"/>
      <c r="M110" s="272"/>
      <c r="N110" s="272"/>
      <c r="O110" s="272"/>
      <c r="P110" s="272"/>
      <c r="Q110" s="272"/>
      <c r="R110" s="272"/>
      <c r="S110" s="272"/>
      <c r="T110" s="272"/>
      <c r="U110" s="272"/>
      <c r="V110" s="272"/>
      <c r="W110" s="272"/>
      <c r="X110" s="272"/>
      <c r="Y110" s="272"/>
      <c r="Z110" s="272"/>
      <c r="AA110" s="272"/>
      <c r="AB110" s="272"/>
      <c r="AC110" s="272"/>
      <c r="AD110" s="272"/>
      <c r="AE110" s="272"/>
      <c r="AF110" s="272"/>
      <c r="AG110" s="272"/>
      <c r="AH110" s="272"/>
      <c r="AI110" s="302"/>
      <c r="AJ110" s="5"/>
      <c r="AK110" s="5"/>
    </row>
    <row r="111" spans="1:40" ht="15" x14ac:dyDescent="0.2">
      <c r="A111" s="350" t="s">
        <v>133</v>
      </c>
      <c r="B111" s="351"/>
      <c r="C111" s="351"/>
      <c r="D111" s="351"/>
      <c r="E111" s="351"/>
      <c r="F111" s="351"/>
      <c r="G111" s="351"/>
      <c r="H111" s="351"/>
      <c r="I111" s="351"/>
      <c r="J111" s="351"/>
      <c r="K111" s="351"/>
      <c r="L111" s="351"/>
      <c r="M111" s="351"/>
      <c r="N111" s="351"/>
      <c r="O111" s="351"/>
      <c r="P111" s="351"/>
      <c r="Q111" s="351"/>
      <c r="R111" s="351"/>
      <c r="S111" s="351"/>
      <c r="T111" s="351"/>
      <c r="U111" s="351"/>
      <c r="V111" s="351"/>
      <c r="W111" s="351"/>
      <c r="X111" s="351"/>
      <c r="Y111" s="351"/>
      <c r="Z111" s="351"/>
      <c r="AA111" s="351"/>
      <c r="AB111" s="351"/>
      <c r="AC111" s="351"/>
      <c r="AD111" s="351"/>
      <c r="AE111" s="351"/>
      <c r="AF111" s="351"/>
      <c r="AG111" s="351"/>
      <c r="AH111" s="351"/>
      <c r="AI111" s="352"/>
      <c r="AJ111" s="5"/>
      <c r="AK111" s="5"/>
    </row>
    <row r="112" spans="1:40" ht="6.75" customHeight="1" x14ac:dyDescent="0.2">
      <c r="A112" s="353"/>
      <c r="B112" s="354"/>
      <c r="C112" s="354"/>
      <c r="D112" s="354"/>
      <c r="E112" s="354"/>
      <c r="F112" s="354"/>
      <c r="G112" s="354"/>
      <c r="H112" s="354"/>
      <c r="I112" s="354"/>
      <c r="J112" s="354"/>
      <c r="K112" s="354"/>
      <c r="L112" s="354"/>
      <c r="M112" s="354"/>
      <c r="N112" s="354"/>
      <c r="O112" s="354"/>
      <c r="P112" s="354"/>
      <c r="Q112" s="354"/>
      <c r="R112" s="354"/>
      <c r="S112" s="354"/>
      <c r="T112" s="354"/>
      <c r="U112" s="354"/>
      <c r="V112" s="354"/>
      <c r="W112" s="354"/>
      <c r="X112" s="354"/>
      <c r="Y112" s="354"/>
      <c r="Z112" s="354"/>
      <c r="AA112" s="354"/>
      <c r="AB112" s="354"/>
      <c r="AC112" s="354"/>
      <c r="AD112" s="354"/>
      <c r="AE112" s="354"/>
      <c r="AF112" s="354"/>
      <c r="AG112" s="354"/>
      <c r="AH112" s="354"/>
      <c r="AI112" s="355"/>
      <c r="AJ112" s="5"/>
      <c r="AK112" s="5"/>
    </row>
    <row r="113" spans="1:68" ht="44.25" customHeight="1" x14ac:dyDescent="0.2">
      <c r="A113" s="356" t="s">
        <v>134</v>
      </c>
      <c r="B113" s="357"/>
      <c r="C113" s="357"/>
      <c r="D113" s="357"/>
      <c r="E113" s="357"/>
      <c r="F113" s="357"/>
      <c r="G113" s="357"/>
      <c r="H113" s="357"/>
      <c r="I113" s="357"/>
      <c r="J113" s="357"/>
      <c r="K113" s="340" t="s">
        <v>135</v>
      </c>
      <c r="L113" s="340"/>
      <c r="M113" s="340"/>
      <c r="N113" s="358" t="s">
        <v>136</v>
      </c>
      <c r="O113" s="358"/>
      <c r="P113" s="358"/>
      <c r="Q113" s="340" t="s">
        <v>137</v>
      </c>
      <c r="R113" s="340"/>
      <c r="S113" s="340"/>
      <c r="T113" s="341" t="s">
        <v>138</v>
      </c>
      <c r="U113" s="341"/>
      <c r="V113" s="341"/>
      <c r="W113" s="341"/>
      <c r="X113" s="341"/>
      <c r="Y113" s="341"/>
      <c r="Z113" s="341"/>
      <c r="AA113" s="341"/>
      <c r="AB113" s="341"/>
      <c r="AC113" s="341"/>
      <c r="AD113" s="341"/>
      <c r="AE113" s="341"/>
      <c r="AF113" s="341"/>
      <c r="AG113" s="341"/>
      <c r="AH113" s="341"/>
      <c r="AI113" s="342"/>
      <c r="AJ113" s="5"/>
      <c r="AK113" s="5"/>
      <c r="AS113" s="18"/>
      <c r="AT113" s="5"/>
      <c r="AU113" s="5"/>
    </row>
    <row r="114" spans="1:68" ht="2.25" customHeight="1" x14ac:dyDescent="0.2">
      <c r="A114" s="343"/>
      <c r="B114" s="344"/>
      <c r="C114" s="344"/>
      <c r="D114" s="344"/>
      <c r="E114" s="344"/>
      <c r="F114" s="344"/>
      <c r="G114" s="344"/>
      <c r="H114" s="344"/>
      <c r="I114" s="344"/>
      <c r="J114" s="344"/>
      <c r="K114" s="344"/>
      <c r="L114" s="344"/>
      <c r="M114" s="344"/>
      <c r="N114" s="344"/>
      <c r="O114" s="344"/>
      <c r="P114" s="344"/>
      <c r="Q114" s="344"/>
      <c r="R114" s="344"/>
      <c r="S114" s="344"/>
      <c r="T114" s="344"/>
      <c r="U114" s="344"/>
      <c r="V114" s="344"/>
      <c r="W114" s="344"/>
      <c r="X114" s="344"/>
      <c r="Y114" s="344"/>
      <c r="Z114" s="344"/>
      <c r="AA114" s="344"/>
      <c r="AB114" s="344"/>
      <c r="AC114" s="344"/>
      <c r="AD114" s="344"/>
      <c r="AE114" s="344"/>
      <c r="AF114" s="344"/>
      <c r="AG114" s="344"/>
      <c r="AH114" s="344"/>
      <c r="AI114" s="345"/>
      <c r="AJ114" s="5"/>
      <c r="AK114" s="5"/>
      <c r="AT114" s="5"/>
      <c r="AU114" s="5"/>
    </row>
    <row r="115" spans="1:68" ht="12" customHeight="1" x14ac:dyDescent="0.2">
      <c r="A115" s="346" t="s">
        <v>162</v>
      </c>
      <c r="B115" s="347"/>
      <c r="C115" s="347"/>
      <c r="D115" s="347"/>
      <c r="E115" s="347"/>
      <c r="F115" s="347"/>
      <c r="G115" s="347"/>
      <c r="H115" s="347"/>
      <c r="I115" s="347"/>
      <c r="J115" s="347"/>
      <c r="K115" s="340"/>
      <c r="L115" s="340"/>
      <c r="M115" s="340"/>
      <c r="N115" s="348"/>
      <c r="O115" s="348"/>
      <c r="P115" s="348"/>
      <c r="Q115" s="340"/>
      <c r="R115" s="340"/>
      <c r="S115" s="340"/>
      <c r="T115" s="349" t="s">
        <v>162</v>
      </c>
      <c r="U115" s="349"/>
      <c r="V115" s="349"/>
      <c r="W115" s="349"/>
      <c r="X115" s="349"/>
      <c r="Y115" s="349"/>
      <c r="Z115" s="349"/>
      <c r="AA115" s="349"/>
      <c r="AB115" s="349"/>
      <c r="AC115" s="349"/>
      <c r="AD115" s="349"/>
      <c r="AE115" s="349"/>
      <c r="AF115" s="349"/>
      <c r="AG115" s="349"/>
      <c r="AH115" s="349"/>
      <c r="AI115" s="258"/>
      <c r="AJ115" s="5"/>
      <c r="AK115" s="5"/>
      <c r="AT115" s="5"/>
      <c r="AU115" s="5"/>
    </row>
    <row r="116" spans="1:68" ht="12.75" customHeight="1" x14ac:dyDescent="0.2">
      <c r="A116" s="346"/>
      <c r="B116" s="347"/>
      <c r="C116" s="347"/>
      <c r="D116" s="347"/>
      <c r="E116" s="347"/>
      <c r="F116" s="347"/>
      <c r="G116" s="347"/>
      <c r="H116" s="347"/>
      <c r="I116" s="347"/>
      <c r="J116" s="347"/>
      <c r="K116" s="340"/>
      <c r="L116" s="340"/>
      <c r="M116" s="340"/>
      <c r="N116" s="348"/>
      <c r="O116" s="348"/>
      <c r="P116" s="348"/>
      <c r="Q116" s="340"/>
      <c r="R116" s="340"/>
      <c r="S116" s="340"/>
      <c r="T116" s="349"/>
      <c r="U116" s="349"/>
      <c r="V116" s="349"/>
      <c r="W116" s="349"/>
      <c r="X116" s="349"/>
      <c r="Y116" s="349"/>
      <c r="Z116" s="349"/>
      <c r="AA116" s="349"/>
      <c r="AB116" s="349"/>
      <c r="AC116" s="349"/>
      <c r="AD116" s="349"/>
      <c r="AE116" s="349"/>
      <c r="AF116" s="349"/>
      <c r="AG116" s="349"/>
      <c r="AH116" s="349"/>
      <c r="AI116" s="258"/>
      <c r="AJ116" s="5"/>
      <c r="AK116" s="5"/>
      <c r="AT116" s="5"/>
      <c r="AU116" s="5"/>
    </row>
    <row r="117" spans="1:68" ht="3" customHeight="1" x14ac:dyDescent="0.2">
      <c r="A117" s="334" t="s">
        <v>139</v>
      </c>
      <c r="B117" s="335"/>
      <c r="C117" s="335"/>
      <c r="D117" s="335"/>
      <c r="E117" s="335"/>
      <c r="F117" s="335"/>
      <c r="G117" s="335"/>
      <c r="H117" s="335"/>
      <c r="I117" s="335"/>
      <c r="J117" s="335"/>
      <c r="K117" s="335"/>
      <c r="L117" s="335"/>
      <c r="M117" s="335"/>
      <c r="N117" s="335"/>
      <c r="O117" s="335"/>
      <c r="P117" s="335"/>
      <c r="Q117" s="335"/>
      <c r="R117" s="335"/>
      <c r="S117" s="335"/>
      <c r="T117" s="335"/>
      <c r="U117" s="335"/>
      <c r="V117" s="335"/>
      <c r="W117" s="335"/>
      <c r="X117" s="335"/>
      <c r="Y117" s="335"/>
      <c r="Z117" s="335"/>
      <c r="AA117" s="335"/>
      <c r="AB117" s="335"/>
      <c r="AC117" s="335"/>
      <c r="AD117" s="335"/>
      <c r="AE117" s="335"/>
      <c r="AF117" s="335"/>
      <c r="AG117" s="335"/>
      <c r="AH117" s="335"/>
      <c r="AI117" s="336"/>
      <c r="AJ117" s="5"/>
      <c r="AK117" s="5"/>
      <c r="AT117" s="5"/>
      <c r="AU117" s="5"/>
    </row>
    <row r="118" spans="1:68" ht="17.25" customHeight="1" x14ac:dyDescent="0.2">
      <c r="A118" s="334"/>
      <c r="B118" s="335"/>
      <c r="C118" s="335"/>
      <c r="D118" s="335"/>
      <c r="E118" s="335"/>
      <c r="F118" s="335"/>
      <c r="G118" s="335"/>
      <c r="H118" s="335"/>
      <c r="I118" s="335"/>
      <c r="J118" s="335"/>
      <c r="K118" s="335"/>
      <c r="L118" s="335"/>
      <c r="M118" s="335"/>
      <c r="N118" s="335"/>
      <c r="O118" s="335"/>
      <c r="P118" s="335"/>
      <c r="Q118" s="335"/>
      <c r="R118" s="335"/>
      <c r="S118" s="335"/>
      <c r="T118" s="335"/>
      <c r="U118" s="335"/>
      <c r="V118" s="335"/>
      <c r="W118" s="335"/>
      <c r="X118" s="335"/>
      <c r="Y118" s="335"/>
      <c r="Z118" s="335"/>
      <c r="AA118" s="335"/>
      <c r="AB118" s="335"/>
      <c r="AC118" s="335"/>
      <c r="AD118" s="335"/>
      <c r="AE118" s="335"/>
      <c r="AF118" s="335"/>
      <c r="AG118" s="335"/>
      <c r="AH118" s="335"/>
      <c r="AI118" s="336"/>
      <c r="AJ118" s="19"/>
      <c r="AK118" s="19"/>
      <c r="AL118" s="20"/>
      <c r="AM118" s="24" t="s">
        <v>162</v>
      </c>
    </row>
    <row r="119" spans="1:68" ht="5.25" hidden="1" customHeight="1" x14ac:dyDescent="0.2">
      <c r="A119" s="334"/>
      <c r="B119" s="335"/>
      <c r="C119" s="335"/>
      <c r="D119" s="335"/>
      <c r="E119" s="335"/>
      <c r="F119" s="335"/>
      <c r="G119" s="335"/>
      <c r="H119" s="335"/>
      <c r="I119" s="335"/>
      <c r="J119" s="335"/>
      <c r="K119" s="335"/>
      <c r="L119" s="335"/>
      <c r="M119" s="335"/>
      <c r="N119" s="335"/>
      <c r="O119" s="335"/>
      <c r="P119" s="335"/>
      <c r="Q119" s="335"/>
      <c r="R119" s="335"/>
      <c r="S119" s="335"/>
      <c r="T119" s="335"/>
      <c r="U119" s="335"/>
      <c r="V119" s="335"/>
      <c r="W119" s="335"/>
      <c r="X119" s="335"/>
      <c r="Y119" s="335"/>
      <c r="Z119" s="335"/>
      <c r="AA119" s="335"/>
      <c r="AB119" s="335"/>
      <c r="AC119" s="335"/>
      <c r="AD119" s="335"/>
      <c r="AE119" s="335"/>
      <c r="AF119" s="335"/>
      <c r="AG119" s="335"/>
      <c r="AH119" s="335"/>
      <c r="AI119" s="336"/>
      <c r="AJ119" s="19"/>
      <c r="AK119" s="19"/>
      <c r="AL119" s="20"/>
      <c r="AM119" s="20"/>
    </row>
    <row r="120" spans="1:68" ht="4.5" customHeight="1" x14ac:dyDescent="0.2">
      <c r="A120" s="334"/>
      <c r="B120" s="335"/>
      <c r="C120" s="335"/>
      <c r="D120" s="335"/>
      <c r="E120" s="335"/>
      <c r="F120" s="335"/>
      <c r="G120" s="335"/>
      <c r="H120" s="335"/>
      <c r="I120" s="335"/>
      <c r="J120" s="335"/>
      <c r="K120" s="335"/>
      <c r="L120" s="335"/>
      <c r="M120" s="335"/>
      <c r="N120" s="335"/>
      <c r="O120" s="335"/>
      <c r="P120" s="335"/>
      <c r="Q120" s="335"/>
      <c r="R120" s="335"/>
      <c r="S120" s="335"/>
      <c r="T120" s="335"/>
      <c r="U120" s="335"/>
      <c r="V120" s="335"/>
      <c r="W120" s="335"/>
      <c r="X120" s="335"/>
      <c r="Y120" s="335"/>
      <c r="Z120" s="335"/>
      <c r="AA120" s="335"/>
      <c r="AB120" s="335"/>
      <c r="AC120" s="335"/>
      <c r="AD120" s="335"/>
      <c r="AE120" s="335"/>
      <c r="AF120" s="335"/>
      <c r="AG120" s="335"/>
      <c r="AH120" s="335"/>
      <c r="AI120" s="336"/>
      <c r="AJ120" s="19"/>
      <c r="AK120" s="19"/>
      <c r="AL120" s="20"/>
      <c r="AM120" s="20"/>
    </row>
    <row r="121" spans="1:68" ht="12.75" customHeight="1" x14ac:dyDescent="0.2">
      <c r="A121" s="337" t="s">
        <v>140</v>
      </c>
      <c r="B121" s="338"/>
      <c r="C121" s="338"/>
      <c r="D121" s="338"/>
      <c r="E121" s="338"/>
      <c r="F121" s="338"/>
      <c r="G121" s="338"/>
      <c r="H121" s="338"/>
      <c r="I121" s="338"/>
      <c r="J121" s="338"/>
      <c r="K121" s="339" t="s">
        <v>141</v>
      </c>
      <c r="L121" s="339"/>
      <c r="M121" s="339"/>
      <c r="N121" s="339" t="s">
        <v>142</v>
      </c>
      <c r="O121" s="339"/>
      <c r="P121" s="339"/>
      <c r="Q121" s="339" t="s">
        <v>143</v>
      </c>
      <c r="R121" s="339"/>
      <c r="S121" s="339"/>
      <c r="T121" s="339" t="s">
        <v>144</v>
      </c>
      <c r="U121" s="339"/>
      <c r="V121" s="339"/>
      <c r="W121" s="340" t="s">
        <v>145</v>
      </c>
      <c r="X121" s="340"/>
      <c r="Y121" s="340"/>
      <c r="Z121" s="341" t="s">
        <v>138</v>
      </c>
      <c r="AA121" s="341"/>
      <c r="AB121" s="341"/>
      <c r="AC121" s="341"/>
      <c r="AD121" s="341"/>
      <c r="AE121" s="341"/>
      <c r="AF121" s="341"/>
      <c r="AG121" s="341"/>
      <c r="AH121" s="341"/>
      <c r="AI121" s="342"/>
      <c r="AJ121" s="19"/>
      <c r="AK121" s="19"/>
      <c r="AL121" s="20"/>
      <c r="AM121" s="20"/>
    </row>
    <row r="122" spans="1:68" ht="15" customHeight="1" x14ac:dyDescent="0.2">
      <c r="A122" s="337"/>
      <c r="B122" s="338"/>
      <c r="C122" s="338"/>
      <c r="D122" s="338"/>
      <c r="E122" s="338"/>
      <c r="F122" s="338"/>
      <c r="G122" s="338"/>
      <c r="H122" s="338"/>
      <c r="I122" s="338"/>
      <c r="J122" s="338"/>
      <c r="K122" s="339"/>
      <c r="L122" s="339"/>
      <c r="M122" s="339"/>
      <c r="N122" s="339"/>
      <c r="O122" s="339"/>
      <c r="P122" s="339"/>
      <c r="Q122" s="339"/>
      <c r="R122" s="339"/>
      <c r="S122" s="339"/>
      <c r="T122" s="339"/>
      <c r="U122" s="339"/>
      <c r="V122" s="339"/>
      <c r="W122" s="340"/>
      <c r="X122" s="340"/>
      <c r="Y122" s="340"/>
      <c r="Z122" s="341"/>
      <c r="AA122" s="341"/>
      <c r="AB122" s="341"/>
      <c r="AC122" s="341"/>
      <c r="AD122" s="341"/>
      <c r="AE122" s="341"/>
      <c r="AF122" s="341"/>
      <c r="AG122" s="341"/>
      <c r="AH122" s="341"/>
      <c r="AI122" s="342"/>
      <c r="AJ122" s="19"/>
      <c r="AK122" s="19"/>
      <c r="AL122" s="20"/>
      <c r="AM122" s="20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</row>
    <row r="123" spans="1:68" ht="42" customHeight="1" x14ac:dyDescent="0.2">
      <c r="A123" s="54">
        <v>1</v>
      </c>
      <c r="B123" s="312" t="str">
        <f>IF(PDRN2!B80=1,UPPER(PDRN2!B82&amp;", "&amp;PDRN2!B83&amp;" "&amp;PDRN2!B84),UPPER(PDRN2!C29))</f>
        <v>INPUT||PT=C:29||VAL=</v>
      </c>
      <c r="C123" s="312"/>
      <c r="D123" s="312"/>
      <c r="E123" s="312"/>
      <c r="F123" s="312"/>
      <c r="G123" s="312"/>
      <c r="H123" s="312"/>
      <c r="I123" s="312"/>
      <c r="J123" s="312"/>
      <c r="K123" s="325" t="str">
        <f>IF(OR(PDRN2!B80=1,PDRN2!B80=""),"",IF('DROPDOWN LIST'!E28="","√",""))</f>
        <v/>
      </c>
      <c r="L123" s="325"/>
      <c r="M123" s="325"/>
      <c r="N123" s="327" t="str">
        <f>IF(PDRN2!B80=1,"",IF('DROPDOWN LIST'!E28=1,"√",""))</f>
        <v/>
      </c>
      <c r="O123" s="328"/>
      <c r="P123" s="329"/>
      <c r="Q123" s="325" t="str">
        <f>IF(PDRN2!B80=1,"√",IF(PDRN2!F32="Residing","√",""))</f>
        <v/>
      </c>
      <c r="R123" s="325"/>
      <c r="S123" s="325"/>
      <c r="T123" s="327" t="str">
        <f>IF(PDRN2!B80=1,'DROPDOWN LIST'!D44,'DROPDOWN LIST'!D41)</f>
        <v/>
      </c>
      <c r="U123" s="328"/>
      <c r="V123" s="329"/>
      <c r="W123" s="325" t="str">
        <f>IF(PDRN2!B80=1,'DROPDOWN LIST'!E44,'DROPDOWN LIST'!E41)</f>
        <v/>
      </c>
      <c r="X123" s="325"/>
      <c r="Y123" s="325"/>
      <c r="Z123" s="333" t="str">
        <f>IF(PDRN2!B80=1,"SUBJECT",TRIM(UPPER('DROPDOWN LIST'!D35)))</f>
        <v>INPUT||PT=C:31||VAL= / INPUT||PT=B:30||VAL= / SELECT||PT=C:32||VAL=WELL-KNOWN - GOOD / KNOWN SOI</v>
      </c>
      <c r="AA123" s="333"/>
      <c r="AB123" s="333"/>
      <c r="AC123" s="333"/>
      <c r="AD123" s="333"/>
      <c r="AE123" s="333"/>
      <c r="AF123" s="333"/>
      <c r="AG123" s="333"/>
      <c r="AH123" s="333"/>
      <c r="AI123" s="304"/>
      <c r="AJ123" s="19"/>
      <c r="AK123" s="19"/>
      <c r="AL123" s="20"/>
      <c r="AM123" s="20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</row>
    <row r="124" spans="1:68" ht="42" customHeight="1" x14ac:dyDescent="0.2">
      <c r="A124" s="54">
        <v>2</v>
      </c>
      <c r="B124" s="312" t="str">
        <f>IF(PDRN2!B80=1,UPPER(PDRN2!C29),UPPER(PDRN2!C46))</f>
        <v>INPUT||PT=C:46||VAL=</v>
      </c>
      <c r="C124" s="312"/>
      <c r="D124" s="312"/>
      <c r="E124" s="312"/>
      <c r="F124" s="312"/>
      <c r="G124" s="312"/>
      <c r="H124" s="312"/>
      <c r="I124" s="312"/>
      <c r="J124" s="312"/>
      <c r="K124" s="322" t="str">
        <f>IF(PDRN2!B80=1,IF('DROPDOWN LIST'!E28="","√",IF('DROPDOWN LIST'!E29="","√","")),"")</f>
        <v/>
      </c>
      <c r="L124" s="323"/>
      <c r="M124" s="324"/>
      <c r="N124" s="327" t="str">
        <f>IF(PDRN2!B80=1,IF('DROPDOWN LIST'!E28=1,"√",""),IF('DROPDOWN LIST'!E29=1,"√",""))</f>
        <v/>
      </c>
      <c r="O124" s="328"/>
      <c r="P124" s="329"/>
      <c r="Q124" s="322" t="str">
        <f>IF(PDRN2!B80=1,IF(PDRN2!F32="Residing","√",""),IF(PDRN2!F49="Residing","√",""))</f>
        <v/>
      </c>
      <c r="R124" s="323"/>
      <c r="S124" s="324"/>
      <c r="T124" s="327" t="str">
        <f>IF(PDRN2!B80=1,'DROPDOWN LIST'!D41,'DROPDOWN LIST'!D42)</f>
        <v/>
      </c>
      <c r="U124" s="328"/>
      <c r="V124" s="329"/>
      <c r="W124" s="325" t="str">
        <f>IF(PDRN2!B80=1,'DROPDOWN LIST'!E41,'DROPDOWN LIST'!E42)</f>
        <v/>
      </c>
      <c r="X124" s="325"/>
      <c r="Y124" s="325"/>
      <c r="Z124" s="333" t="str">
        <f>IF(PDRN2!B80=1,TRIM(UPPER('DROPDOWN LIST'!D35)),TRIM(UPPER('DROPDOWN LIST'!D36)))</f>
        <v>INPUT||PT=C:48||VAL= / INPUT||PT=B:47||VAL= / SELECT||PT=C:49||VAL=WELL-KNOWN - GOOD / KNOWN SOI</v>
      </c>
      <c r="AA124" s="333"/>
      <c r="AB124" s="333"/>
      <c r="AC124" s="333"/>
      <c r="AD124" s="333"/>
      <c r="AE124" s="333"/>
      <c r="AF124" s="333"/>
      <c r="AG124" s="333"/>
      <c r="AH124" s="333"/>
      <c r="AI124" s="304"/>
      <c r="AJ124" s="19"/>
      <c r="AK124" s="19"/>
      <c r="AL124" s="20"/>
      <c r="AM124" s="3"/>
      <c r="AO124" s="5"/>
      <c r="AP124" s="5"/>
      <c r="AQ124" s="5"/>
      <c r="AR124" s="5"/>
      <c r="AS124" s="5"/>
      <c r="AT124" s="5"/>
      <c r="AU124" s="5"/>
      <c r="AV124" s="5"/>
      <c r="AW124" s="326"/>
      <c r="AX124" s="326"/>
      <c r="AY124" s="326"/>
      <c r="AZ124" s="326"/>
      <c r="BA124" s="326"/>
      <c r="BB124" s="326"/>
      <c r="BC124" s="326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</row>
    <row r="125" spans="1:68" ht="42" customHeight="1" x14ac:dyDescent="0.2">
      <c r="A125" s="54">
        <v>3</v>
      </c>
      <c r="B125" s="312" t="str">
        <f>IF(PDRN2!B80=1,UPPER(PDRN2!C46),UPPER(PDRN2!C63))</f>
        <v>INPUT||PT=A:63||VAL=</v>
      </c>
      <c r="C125" s="312"/>
      <c r="D125" s="312"/>
      <c r="E125" s="312"/>
      <c r="F125" s="312"/>
      <c r="G125" s="312"/>
      <c r="H125" s="312"/>
      <c r="I125" s="312"/>
      <c r="J125" s="312"/>
      <c r="K125" s="322" t="str">
        <f>IF(PDRN2!B80=1,IF('DROPDOWN LIST'!E29="","√",IF('DROPDOWN LIST'!E30="","√","")),"")</f>
        <v/>
      </c>
      <c r="L125" s="323"/>
      <c r="M125" s="324"/>
      <c r="N125" s="327" t="str">
        <f>IF(PDRN2!B80=1,IF('DROPDOWN LIST'!E29=1,"√",""),IF('DROPDOWN LIST'!E30=1,"√",""))</f>
        <v/>
      </c>
      <c r="O125" s="328"/>
      <c r="P125" s="329"/>
      <c r="Q125" s="322" t="str">
        <f>IF(PDRN2!B80=1,IF(PDRN2!F49="Residing","√",""),IF(PDRN2!F66="Residing","√",""))</f>
        <v/>
      </c>
      <c r="R125" s="323"/>
      <c r="S125" s="324"/>
      <c r="T125" s="327" t="str">
        <f>IF(PDRN2!B80=1,'DROPDOWN LIST'!D42,'DROPDOWN LIST'!D43)</f>
        <v/>
      </c>
      <c r="U125" s="328"/>
      <c r="V125" s="329"/>
      <c r="W125" s="325" t="str">
        <f>IF(PDRN2!B80=1,'DROPDOWN LIST'!E42,'DROPDOWN LIST'!E43)</f>
        <v/>
      </c>
      <c r="X125" s="325"/>
      <c r="Y125" s="325"/>
      <c r="Z125" s="330" t="str">
        <f>IF(PDRN2!B80=1,TRIM(UPPER('DROPDOWN LIST'!D36)),TRIM(UPPER('DROPDOWN LIST'!D37)))</f>
        <v>INPUT||PT=C:65||VAL= / INPUT||PT=A:64||VAL= / SELECT||PT=C:66||VAL=WELL-KNOWN - GOOD / KNOWN SOI</v>
      </c>
      <c r="AA125" s="331"/>
      <c r="AB125" s="331"/>
      <c r="AC125" s="331"/>
      <c r="AD125" s="331"/>
      <c r="AE125" s="331"/>
      <c r="AF125" s="331"/>
      <c r="AG125" s="331"/>
      <c r="AH125" s="331"/>
      <c r="AI125" s="332"/>
      <c r="AJ125" s="19"/>
      <c r="AK125" s="19"/>
      <c r="AL125" s="20"/>
      <c r="AM125" s="20"/>
      <c r="AO125" s="5"/>
      <c r="AP125" s="5"/>
      <c r="AQ125" s="5"/>
      <c r="AR125" s="5"/>
      <c r="AS125" s="5"/>
      <c r="AT125" s="5"/>
      <c r="AU125" s="5"/>
      <c r="AV125" s="5"/>
      <c r="AW125" s="326"/>
      <c r="AX125" s="326"/>
      <c r="AY125" s="326"/>
      <c r="AZ125" s="326"/>
      <c r="BA125" s="326"/>
      <c r="BB125" s="326"/>
      <c r="BC125" s="326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</row>
    <row r="126" spans="1:68" ht="42" customHeight="1" x14ac:dyDescent="0.2">
      <c r="A126" s="54">
        <v>4</v>
      </c>
      <c r="B126" s="321" t="str">
        <f>IF(PDRN2!B80=1,UPPER(PDRN2!C63),IF(PDRN2!B12=1,UPPER(PDRN2!C13),IF(PDRN2!B12=2,"CLOSED DURING VISIT","")))</f>
        <v/>
      </c>
      <c r="C126" s="321"/>
      <c r="D126" s="321"/>
      <c r="E126" s="321"/>
      <c r="F126" s="321"/>
      <c r="G126" s="321"/>
      <c r="H126" s="321"/>
      <c r="I126" s="321"/>
      <c r="J126" s="321"/>
      <c r="K126" s="322" t="str">
        <f>IF(AND(PDRN2!B80=1,PDRN2!B12=1),IF('DROPDOWN LIST'!E30="","√",IF('DROPDOWN LIST'!E27="","√","")),"")</f>
        <v/>
      </c>
      <c r="L126" s="323"/>
      <c r="M126" s="324"/>
      <c r="N126" s="322" t="str">
        <f>IF(AND(PDRN2!B80=1,PDRN2!B12=1),IF('DROPDOWN LIST'!E30=1,"√",""),IF('DROPDOWN LIST'!E27=1,"√",""))</f>
        <v/>
      </c>
      <c r="O126" s="323"/>
      <c r="P126" s="324"/>
      <c r="Q126" s="322" t="str">
        <f>IF(AND(PDRN2!B80=1,PDRN2!B12=1),IF(PDRN2!F66="Residing","√",""),IF(PDRN2!F15="Residing","√",""))</f>
        <v/>
      </c>
      <c r="R126" s="323"/>
      <c r="S126" s="324"/>
      <c r="T126" s="322" t="b">
        <f>IF(PDRN2!B80=1,'DROPDOWN LIST'!D43,'DROPDOWN LIST'!D40)</f>
        <v>0</v>
      </c>
      <c r="U126" s="323"/>
      <c r="V126" s="324"/>
      <c r="W126" s="325" t="b">
        <f>IF(AND(PDRN2!B80=1,PDRN2!B12=1),'DROPDOWN LIST'!E43,'DROPDOWN LIST'!E40)</f>
        <v>0</v>
      </c>
      <c r="X126" s="325"/>
      <c r="Y126" s="325"/>
      <c r="Z126" s="315" t="str">
        <f>IF(AND(PDRN2!B80=1,PDRN2!B12=1),TRIM(UPPER('DROPDOWN LIST'!D37)),TRIM(UPPER('DROPDOWN LIST'!D34)))</f>
        <v>BARANGAY INPUT||PT=E:14||VAL= / BARANGAY INPUT||PT=B:14||VAL= / SELECT||PT=C:15||VAL=WELL-KNOWN - GOOD AND SELECT||PT=C:17||VAL=REGISTERED VOTER</v>
      </c>
      <c r="AA126" s="315"/>
      <c r="AB126" s="315"/>
      <c r="AC126" s="315"/>
      <c r="AD126" s="315"/>
      <c r="AE126" s="315"/>
      <c r="AF126" s="315"/>
      <c r="AG126" s="315"/>
      <c r="AH126" s="315"/>
      <c r="AI126" s="316"/>
      <c r="AJ126" s="19"/>
      <c r="AK126" s="19"/>
      <c r="AL126" s="20"/>
      <c r="AM126" s="20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</row>
    <row r="127" spans="1:68" ht="42" customHeight="1" x14ac:dyDescent="0.2">
      <c r="A127" s="54">
        <v>5</v>
      </c>
      <c r="B127" s="317" t="str">
        <f>IF(PDRN2!B80=2,"",IF(PDRN2!B12=1,TRIM(UPPER(PDRN2!C13)),IF(PDRN2!B12=2,"CLOSED DURING VISIT","")))</f>
        <v/>
      </c>
      <c r="C127" s="317"/>
      <c r="D127" s="317"/>
      <c r="E127" s="317"/>
      <c r="F127" s="317"/>
      <c r="G127" s="317"/>
      <c r="H127" s="317"/>
      <c r="I127" s="317"/>
      <c r="J127" s="317"/>
      <c r="K127" s="308" t="str">
        <f>IF(AND(PDRN2!B80=1,PDRN2!B12=1),IF('DROPDOWN LIST'!E27="","√",""),"")</f>
        <v/>
      </c>
      <c r="L127" s="309"/>
      <c r="M127" s="310"/>
      <c r="N127" s="308" t="str">
        <f>IF(AND(PDRN2!B80=1,PDRN2!B12=1),IF('DROPDOWN LIST'!E27=1,"√",""),"")</f>
        <v/>
      </c>
      <c r="O127" s="309"/>
      <c r="P127" s="310"/>
      <c r="Q127" s="318" t="str">
        <f>IF(AND(PDRN2!B80=1,PDRN2!B12=1),IF(PDRN2!F15="Residing","√",""),"")</f>
        <v/>
      </c>
      <c r="R127" s="318"/>
      <c r="S127" s="318"/>
      <c r="T127" s="318" t="str">
        <f>IF(PDRN2!B80=1,'DROPDOWN LIST'!D40,"")</f>
        <v/>
      </c>
      <c r="U127" s="318"/>
      <c r="V127" s="318"/>
      <c r="W127" s="318" t="str">
        <f>IF(AND(PDRN2!B80=1,PDRN2!B12=1),'DROPDOWN LIST'!E40,"")</f>
        <v/>
      </c>
      <c r="X127" s="318"/>
      <c r="Y127" s="318"/>
      <c r="Z127" s="319" t="str">
        <f>IF(AND(PDRN2!B80=1,PDRN2!B12=1),TRIM(UPPER('DROPDOWN LIST'!D34)),"")</f>
        <v/>
      </c>
      <c r="AA127" s="319"/>
      <c r="AB127" s="319"/>
      <c r="AC127" s="319"/>
      <c r="AD127" s="319"/>
      <c r="AE127" s="319"/>
      <c r="AF127" s="319"/>
      <c r="AG127" s="319"/>
      <c r="AH127" s="319"/>
      <c r="AI127" s="320"/>
      <c r="AJ127" s="19"/>
      <c r="AK127" s="19"/>
      <c r="AL127" s="20"/>
      <c r="AM127" s="20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</row>
    <row r="128" spans="1:68" ht="15.75" customHeight="1" x14ac:dyDescent="0.2">
      <c r="A128" s="54">
        <v>6</v>
      </c>
      <c r="B128" s="312"/>
      <c r="C128" s="312"/>
      <c r="D128" s="312"/>
      <c r="E128" s="312"/>
      <c r="F128" s="312"/>
      <c r="G128" s="312"/>
      <c r="H128" s="312"/>
      <c r="I128" s="312"/>
      <c r="J128" s="312"/>
      <c r="K128" s="308"/>
      <c r="L128" s="309"/>
      <c r="M128" s="310"/>
      <c r="N128" s="308"/>
      <c r="O128" s="309"/>
      <c r="P128" s="310"/>
      <c r="Q128" s="308"/>
      <c r="R128" s="309"/>
      <c r="S128" s="310"/>
      <c r="T128" s="308"/>
      <c r="U128" s="309"/>
      <c r="V128" s="310"/>
      <c r="W128" s="308"/>
      <c r="X128" s="309"/>
      <c r="Y128" s="310"/>
      <c r="Z128" s="303"/>
      <c r="AA128" s="303"/>
      <c r="AB128" s="303"/>
      <c r="AC128" s="303"/>
      <c r="AD128" s="303"/>
      <c r="AE128" s="303"/>
      <c r="AF128" s="303"/>
      <c r="AG128" s="303"/>
      <c r="AH128" s="303"/>
      <c r="AI128" s="304"/>
      <c r="AJ128" s="19"/>
      <c r="AK128" s="19"/>
      <c r="AL128" s="20"/>
      <c r="AM128" s="20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</row>
    <row r="129" spans="1:68" x14ac:dyDescent="0.2">
      <c r="A129" s="269" t="s">
        <v>146</v>
      </c>
      <c r="B129" s="270"/>
      <c r="C129" s="270"/>
      <c r="D129" s="270"/>
      <c r="E129" s="270"/>
      <c r="F129" s="270"/>
      <c r="G129" s="270"/>
      <c r="H129" s="270"/>
      <c r="I129" s="270"/>
      <c r="J129" s="270"/>
      <c r="K129" s="270"/>
      <c r="L129" s="270"/>
      <c r="M129" s="270"/>
      <c r="N129" s="270"/>
      <c r="O129" s="270"/>
      <c r="P129" s="270"/>
      <c r="Q129" s="270"/>
      <c r="R129" s="270"/>
      <c r="S129" s="270"/>
      <c r="T129" s="305" t="s">
        <v>147</v>
      </c>
      <c r="U129" s="305"/>
      <c r="V129" s="305"/>
      <c r="W129" s="21"/>
      <c r="X129" s="19"/>
      <c r="Y129" s="305" t="s">
        <v>148</v>
      </c>
      <c r="Z129" s="305"/>
      <c r="AA129" s="305"/>
      <c r="AB129" s="22"/>
      <c r="AC129" s="306"/>
      <c r="AD129" s="306"/>
      <c r="AE129" s="306"/>
      <c r="AF129" s="306"/>
      <c r="AG129" s="306"/>
      <c r="AH129" s="306"/>
      <c r="AI129" s="307"/>
      <c r="AJ129" s="19"/>
      <c r="AK129" s="19"/>
      <c r="AL129" s="20"/>
      <c r="AM129" s="20"/>
      <c r="AO129" s="5"/>
      <c r="AP129" s="5"/>
      <c r="AQ129" s="5"/>
      <c r="AR129" s="5"/>
      <c r="AS129" s="311"/>
      <c r="AT129" s="311"/>
      <c r="AU129" s="311"/>
      <c r="AV129" s="311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</row>
    <row r="130" spans="1:68" ht="9" customHeight="1" thickBot="1" x14ac:dyDescent="0.25">
      <c r="A130" s="281" t="s">
        <v>149</v>
      </c>
      <c r="B130" s="282"/>
      <c r="C130" s="282"/>
      <c r="D130" s="282"/>
      <c r="E130" s="282"/>
      <c r="F130" s="282"/>
      <c r="G130" s="282"/>
      <c r="H130" s="300" t="str">
        <f>TRIM(UPPER(PDRN2!B111))</f>
        <v>INPUT||PT=B:111||VAL=</v>
      </c>
      <c r="I130" s="300"/>
      <c r="J130" s="300"/>
      <c r="K130" s="300"/>
      <c r="L130" s="272"/>
      <c r="M130" s="272" t="s">
        <v>150</v>
      </c>
      <c r="N130" s="272"/>
      <c r="O130" s="272"/>
      <c r="P130" s="272"/>
      <c r="Q130" s="272"/>
      <c r="R130" s="272"/>
      <c r="S130" s="272"/>
      <c r="T130" s="313" t="str">
        <f>TRIM(PDRN2!F107)</f>
        <v>INPUT||pt=F:107||val=</v>
      </c>
      <c r="U130" s="313"/>
      <c r="V130" s="268" t="s">
        <v>151</v>
      </c>
      <c r="W130" s="268"/>
      <c r="X130" s="268"/>
      <c r="Y130" s="268"/>
      <c r="Z130" s="268"/>
      <c r="AA130" s="268"/>
      <c r="AB130" s="293" t="str">
        <f>TRIM(UPPER(PDRN2!B167))</f>
        <v>INPUT||PT=A:167||VAL=</v>
      </c>
      <c r="AC130" s="293"/>
      <c r="AD130" s="293"/>
      <c r="AE130" s="293"/>
      <c r="AF130" s="293"/>
      <c r="AG130" s="293"/>
      <c r="AH130" s="293"/>
      <c r="AI130" s="294"/>
      <c r="AJ130" s="5"/>
      <c r="AK130" s="5"/>
      <c r="AM130" s="37"/>
      <c r="AN130" s="38"/>
      <c r="AO130" s="5"/>
      <c r="AP130" s="5"/>
      <c r="AQ130" s="5"/>
      <c r="AR130" s="5"/>
      <c r="AS130" s="311"/>
      <c r="AT130" s="311"/>
      <c r="AU130" s="311"/>
      <c r="AV130" s="311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</row>
    <row r="131" spans="1:68" ht="27" customHeight="1" thickBot="1" x14ac:dyDescent="0.25">
      <c r="A131" s="281"/>
      <c r="B131" s="282"/>
      <c r="C131" s="282"/>
      <c r="D131" s="282"/>
      <c r="E131" s="282"/>
      <c r="F131" s="282"/>
      <c r="G131" s="282"/>
      <c r="H131" s="300"/>
      <c r="I131" s="300"/>
      <c r="J131" s="300"/>
      <c r="K131" s="300"/>
      <c r="L131" s="272"/>
      <c r="M131" s="272"/>
      <c r="N131" s="272"/>
      <c r="O131" s="272"/>
      <c r="P131" s="272"/>
      <c r="Q131" s="272"/>
      <c r="R131" s="272"/>
      <c r="S131" s="272"/>
      <c r="T131" s="314"/>
      <c r="U131" s="314"/>
      <c r="V131" s="268"/>
      <c r="W131" s="268"/>
      <c r="X131" s="268"/>
      <c r="Y131" s="268"/>
      <c r="Z131" s="268"/>
      <c r="AA131" s="268"/>
      <c r="AB131" s="295"/>
      <c r="AC131" s="295"/>
      <c r="AD131" s="295"/>
      <c r="AE131" s="295"/>
      <c r="AF131" s="295"/>
      <c r="AG131" s="295"/>
      <c r="AH131" s="295"/>
      <c r="AI131" s="296"/>
      <c r="AJ131" s="5"/>
      <c r="AK131" s="5"/>
      <c r="AM131" s="40" t="s">
        <v>165</v>
      </c>
      <c r="AN131" s="38"/>
      <c r="AO131" s="5"/>
      <c r="AP131" s="5"/>
      <c r="AQ131" s="5"/>
      <c r="AR131" s="5"/>
      <c r="AS131" s="311"/>
      <c r="AT131" s="311"/>
      <c r="AU131" s="311"/>
      <c r="AV131" s="311"/>
      <c r="AW131" s="5"/>
      <c r="AX131" s="5"/>
      <c r="AY131" s="5"/>
      <c r="AZ131" s="5"/>
      <c r="BA131" s="5"/>
      <c r="BB131" s="5"/>
      <c r="BC131" s="5"/>
      <c r="BD131" s="5"/>
      <c r="BE131" s="272"/>
      <c r="BF131" s="272"/>
      <c r="BG131" s="272"/>
      <c r="BH131" s="272"/>
      <c r="BI131" s="5"/>
      <c r="BJ131" s="5"/>
      <c r="BK131" s="5"/>
      <c r="BL131" s="5"/>
      <c r="BM131" s="5"/>
      <c r="BN131" s="5"/>
      <c r="BO131" s="5"/>
      <c r="BP131" s="5"/>
    </row>
    <row r="132" spans="1:68" ht="5.25" customHeight="1" x14ac:dyDescent="0.2">
      <c r="A132" s="281"/>
      <c r="B132" s="282"/>
      <c r="C132" s="282"/>
      <c r="D132" s="282"/>
      <c r="E132" s="282"/>
      <c r="F132" s="282"/>
      <c r="G132" s="282"/>
      <c r="H132" s="286" t="str">
        <f>TRIM(UPPER(PDRN2!D111))</f>
        <v>INPUT||PT=D:111||VAL=</v>
      </c>
      <c r="I132" s="286"/>
      <c r="J132" s="286"/>
      <c r="K132" s="286"/>
      <c r="L132" s="272"/>
      <c r="M132" s="272" t="s">
        <v>152</v>
      </c>
      <c r="N132" s="272"/>
      <c r="O132" s="272"/>
      <c r="P132" s="272"/>
      <c r="Q132" s="272"/>
      <c r="R132" s="287" t="str">
        <f>TRIM(UPPER(PDRN2!F111))</f>
        <v>INPUT||PT=F:111||VAL=</v>
      </c>
      <c r="S132" s="287"/>
      <c r="T132" s="287"/>
      <c r="U132" s="287"/>
      <c r="V132" s="272"/>
      <c r="W132" s="272"/>
      <c r="X132" s="272"/>
      <c r="Y132" s="272"/>
      <c r="Z132" s="272"/>
      <c r="AA132" s="272"/>
      <c r="AB132" s="291" t="str">
        <f>TRIM(UPPER(PDRN2!B14))</f>
        <v>INPUT||PT=B:14||VAL=</v>
      </c>
      <c r="AC132" s="291"/>
      <c r="AD132" s="291"/>
      <c r="AE132" s="291"/>
      <c r="AF132" s="291"/>
      <c r="AG132" s="291"/>
      <c r="AH132" s="291"/>
      <c r="AI132" s="292"/>
      <c r="AJ132" s="5"/>
      <c r="AK132" s="5"/>
      <c r="AL132" s="5"/>
      <c r="AM132" s="39"/>
      <c r="AN132" s="39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272"/>
      <c r="BF132" s="272"/>
      <c r="BG132" s="272"/>
      <c r="BH132" s="272"/>
      <c r="BI132" s="5"/>
      <c r="BJ132" s="5"/>
      <c r="BK132" s="5"/>
      <c r="BL132" s="5"/>
      <c r="BM132" s="5"/>
      <c r="BN132" s="5"/>
      <c r="BO132" s="5"/>
      <c r="BP132" s="5"/>
    </row>
    <row r="133" spans="1:68" ht="12.75" customHeight="1" x14ac:dyDescent="0.2">
      <c r="A133" s="297" t="s">
        <v>153</v>
      </c>
      <c r="B133" s="298"/>
      <c r="C133" s="298"/>
      <c r="D133" s="298"/>
      <c r="E133" s="298"/>
      <c r="F133" s="298"/>
      <c r="G133" s="298"/>
      <c r="H133" s="286"/>
      <c r="I133" s="286"/>
      <c r="J133" s="286"/>
      <c r="K133" s="286"/>
      <c r="L133" s="272"/>
      <c r="M133" s="272"/>
      <c r="N133" s="272"/>
      <c r="O133" s="272"/>
      <c r="P133" s="272"/>
      <c r="Q133" s="272"/>
      <c r="R133" s="287"/>
      <c r="S133" s="287"/>
      <c r="T133" s="287"/>
      <c r="U133" s="287"/>
      <c r="V133" s="272"/>
      <c r="W133" s="278" t="s">
        <v>154</v>
      </c>
      <c r="X133" s="278"/>
      <c r="Y133" s="278"/>
      <c r="Z133" s="278"/>
      <c r="AA133" s="278"/>
      <c r="AB133" s="293"/>
      <c r="AC133" s="293"/>
      <c r="AD133" s="293"/>
      <c r="AE133" s="293"/>
      <c r="AF133" s="293"/>
      <c r="AG133" s="293"/>
      <c r="AH133" s="293"/>
      <c r="AI133" s="294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</row>
    <row r="134" spans="1:68" x14ac:dyDescent="0.2">
      <c r="A134" s="297"/>
      <c r="B134" s="298"/>
      <c r="C134" s="298"/>
      <c r="D134" s="298"/>
      <c r="E134" s="298"/>
      <c r="F134" s="298"/>
      <c r="G134" s="298"/>
      <c r="H134" s="286"/>
      <c r="I134" s="286"/>
      <c r="J134" s="286"/>
      <c r="K134" s="286"/>
      <c r="L134" s="272"/>
      <c r="M134" s="272" t="s">
        <v>155</v>
      </c>
      <c r="N134" s="272"/>
      <c r="O134" s="272"/>
      <c r="P134" s="272"/>
      <c r="Q134" s="272"/>
      <c r="R134" s="287"/>
      <c r="S134" s="287"/>
      <c r="T134" s="287"/>
      <c r="U134" s="287"/>
      <c r="V134" s="272"/>
      <c r="W134" s="278"/>
      <c r="X134" s="278"/>
      <c r="Y134" s="278"/>
      <c r="Z134" s="278"/>
      <c r="AA134" s="278"/>
      <c r="AB134" s="295"/>
      <c r="AC134" s="295"/>
      <c r="AD134" s="295"/>
      <c r="AE134" s="295"/>
      <c r="AF134" s="295"/>
      <c r="AG134" s="295"/>
      <c r="AH134" s="295"/>
      <c r="AI134" s="296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</row>
    <row r="135" spans="1:68" ht="5.25" customHeight="1" thickBot="1" x14ac:dyDescent="0.25">
      <c r="A135" s="297"/>
      <c r="B135" s="298"/>
      <c r="C135" s="298"/>
      <c r="D135" s="298"/>
      <c r="E135" s="298"/>
      <c r="F135" s="298"/>
      <c r="G135" s="298"/>
      <c r="H135" s="299" t="str">
        <f>TRIM(UPPER(PDRN2!C109))</f>
        <v>SELECT||PT=C:109||VAL=GOOD</v>
      </c>
      <c r="I135" s="299"/>
      <c r="J135" s="299"/>
      <c r="K135" s="299"/>
      <c r="L135" s="272"/>
      <c r="M135" s="272"/>
      <c r="N135" s="272"/>
      <c r="O135" s="272"/>
      <c r="P135" s="272"/>
      <c r="Q135" s="272"/>
      <c r="R135" s="300" t="str">
        <f>TRIM(UPPER(PDRN2!E167))</f>
        <v>INPUT||PT=E:167||VAL=</v>
      </c>
      <c r="S135" s="300"/>
      <c r="T135" s="300"/>
      <c r="U135" s="300"/>
      <c r="V135" s="301"/>
      <c r="W135" s="301"/>
      <c r="X135" s="301"/>
      <c r="Y135" s="301"/>
      <c r="Z135" s="301"/>
      <c r="AA135" s="301"/>
      <c r="AB135" s="301"/>
      <c r="AC135" s="301"/>
      <c r="AD135" s="301"/>
      <c r="AE135" s="301"/>
      <c r="AF135" s="301"/>
      <c r="AG135" s="301"/>
      <c r="AH135" s="301"/>
      <c r="AI135" s="302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</row>
    <row r="136" spans="1:68" ht="22.5" customHeight="1" thickBot="1" x14ac:dyDescent="0.25">
      <c r="A136" s="281" t="s">
        <v>156</v>
      </c>
      <c r="B136" s="282"/>
      <c r="C136" s="282"/>
      <c r="D136" s="282"/>
      <c r="E136" s="282"/>
      <c r="F136" s="282"/>
      <c r="G136" s="282"/>
      <c r="H136" s="300"/>
      <c r="I136" s="300"/>
      <c r="J136" s="300"/>
      <c r="K136" s="300"/>
      <c r="L136" s="272"/>
      <c r="M136" s="272"/>
      <c r="N136" s="272"/>
      <c r="O136" s="272"/>
      <c r="P136" s="272"/>
      <c r="Q136" s="272"/>
      <c r="R136" s="300"/>
      <c r="S136" s="300"/>
      <c r="T136" s="300"/>
      <c r="U136" s="300"/>
      <c r="V136" s="272"/>
      <c r="W136" s="278" t="s">
        <v>157</v>
      </c>
      <c r="X136" s="278"/>
      <c r="Y136" s="278"/>
      <c r="Z136" s="278"/>
      <c r="AA136" s="278"/>
      <c r="AB136" s="279" t="str">
        <f>IF(AND(PDRN2!B166=0,PDRN2!E166=0),"",TRIM(UPPER(PDRN2!B166))&amp;" / "&amp;TRIM(PDRN2!E166))</f>
        <v>INPUT||PT=B:166||VAL= / INPUT||pt=E:166||val=</v>
      </c>
      <c r="AC136" s="279"/>
      <c r="AD136" s="279"/>
      <c r="AE136" s="279"/>
      <c r="AF136" s="279"/>
      <c r="AG136" s="279"/>
      <c r="AH136" s="279"/>
      <c r="AI136" s="280"/>
      <c r="AJ136" s="5"/>
      <c r="AK136" s="5"/>
      <c r="AL136" s="5"/>
      <c r="AM136" s="40" t="s">
        <v>165</v>
      </c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</row>
    <row r="137" spans="1:68" x14ac:dyDescent="0.2">
      <c r="A137" s="281"/>
      <c r="B137" s="282"/>
      <c r="C137" s="282"/>
      <c r="D137" s="282"/>
      <c r="E137" s="282"/>
      <c r="F137" s="282"/>
      <c r="G137" s="282"/>
      <c r="H137" s="283"/>
      <c r="I137" s="283"/>
      <c r="J137" s="283"/>
      <c r="K137" s="283"/>
      <c r="L137" s="272"/>
      <c r="M137" s="272"/>
      <c r="N137" s="272"/>
      <c r="O137" s="272"/>
      <c r="P137" s="272"/>
      <c r="Q137" s="272"/>
      <c r="R137" s="272"/>
      <c r="S137" s="272"/>
      <c r="T137" s="272"/>
      <c r="U137" s="272"/>
      <c r="V137" s="272"/>
      <c r="W137" s="278"/>
      <c r="X137" s="278"/>
      <c r="Y137" s="278"/>
      <c r="Z137" s="278"/>
      <c r="AA137" s="278"/>
      <c r="AB137" s="279"/>
      <c r="AC137" s="279"/>
      <c r="AD137" s="279"/>
      <c r="AE137" s="279"/>
      <c r="AF137" s="279"/>
      <c r="AG137" s="279"/>
      <c r="AH137" s="279"/>
      <c r="AI137" s="280"/>
      <c r="AJ137" s="5"/>
      <c r="AK137" s="5"/>
      <c r="AL137" s="5"/>
      <c r="AM137" s="5"/>
      <c r="AN137" s="23"/>
      <c r="AO137" s="5"/>
      <c r="AP137" s="5"/>
      <c r="AQ137" s="5"/>
      <c r="AR137" s="5"/>
      <c r="AS137" s="5"/>
      <c r="AT137" s="5"/>
      <c r="AU137" s="5"/>
      <c r="AV137" s="5"/>
      <c r="AW137" s="272"/>
      <c r="AX137" s="272"/>
      <c r="AY137" s="272"/>
      <c r="AZ137" s="272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</row>
    <row r="138" spans="1:68" ht="7.5" customHeight="1" x14ac:dyDescent="0.2">
      <c r="A138" s="281"/>
      <c r="B138" s="282"/>
      <c r="C138" s="282"/>
      <c r="D138" s="282"/>
      <c r="E138" s="282"/>
      <c r="F138" s="282"/>
      <c r="G138" s="282"/>
      <c r="H138" s="273"/>
      <c r="I138" s="273"/>
      <c r="J138" s="273"/>
      <c r="K138" s="273"/>
      <c r="L138" s="272"/>
      <c r="M138" s="274" t="s">
        <v>158</v>
      </c>
      <c r="N138" s="274"/>
      <c r="O138" s="274"/>
      <c r="P138" s="274"/>
      <c r="Q138" s="5"/>
      <c r="R138" s="272"/>
      <c r="S138" s="272"/>
      <c r="T138" s="272"/>
      <c r="U138" s="274" t="s">
        <v>159</v>
      </c>
      <c r="V138" s="274"/>
      <c r="W138" s="274"/>
      <c r="X138" s="274"/>
      <c r="Y138" s="5"/>
      <c r="Z138" s="272"/>
      <c r="AA138" s="272"/>
      <c r="AB138" s="275" t="s">
        <v>160</v>
      </c>
      <c r="AC138" s="275"/>
      <c r="AD138" s="275"/>
      <c r="AE138" s="275"/>
      <c r="AF138" s="5"/>
      <c r="AG138" s="276"/>
      <c r="AH138" s="276"/>
      <c r="AI138" s="277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272"/>
      <c r="AX138" s="272"/>
      <c r="AY138" s="272"/>
      <c r="AZ138" s="272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</row>
    <row r="139" spans="1:68" ht="13.5" thickBot="1" x14ac:dyDescent="0.25">
      <c r="A139" s="284" t="s">
        <v>161</v>
      </c>
      <c r="B139" s="285"/>
      <c r="C139" s="285"/>
      <c r="D139" s="285"/>
      <c r="E139" s="285"/>
      <c r="F139" s="285"/>
      <c r="G139" s="285"/>
      <c r="H139" s="273"/>
      <c r="I139" s="273"/>
      <c r="J139" s="273"/>
      <c r="K139" s="273"/>
      <c r="L139" s="272"/>
      <c r="M139" s="272"/>
      <c r="N139" s="274"/>
      <c r="O139" s="274"/>
      <c r="P139" s="274"/>
      <c r="Q139" s="27" t="str">
        <f>IF(PDRN2!F142="Main Street","√","")</f>
        <v/>
      </c>
      <c r="R139" s="272"/>
      <c r="S139" s="272"/>
      <c r="T139" s="272"/>
      <c r="U139" s="274"/>
      <c r="V139" s="274"/>
      <c r="W139" s="274"/>
      <c r="X139" s="274"/>
      <c r="Y139" s="4" t="str">
        <f>IF(PDRN2!F142="Side Street","√","")</f>
        <v/>
      </c>
      <c r="Z139" s="272"/>
      <c r="AA139" s="272"/>
      <c r="AB139" s="275"/>
      <c r="AC139" s="275"/>
      <c r="AD139" s="275"/>
      <c r="AE139" s="275"/>
      <c r="AF139" s="12" t="str">
        <f>IF(PDRN2!F142="Alley","√","")</f>
        <v/>
      </c>
      <c r="AG139" s="276"/>
      <c r="AH139" s="276"/>
      <c r="AI139" s="277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272"/>
      <c r="AX139" s="272"/>
      <c r="AY139" s="272"/>
      <c r="AZ139" s="272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</row>
    <row r="140" spans="1:68" ht="9" customHeight="1" thickBot="1" x14ac:dyDescent="0.25">
      <c r="A140" s="284"/>
      <c r="B140" s="285"/>
      <c r="C140" s="285"/>
      <c r="D140" s="285"/>
      <c r="E140" s="285"/>
      <c r="F140" s="285"/>
      <c r="G140" s="285"/>
      <c r="H140" s="288"/>
      <c r="I140" s="288"/>
      <c r="J140" s="288"/>
      <c r="K140" s="288"/>
      <c r="L140" s="289" t="s">
        <v>2</v>
      </c>
      <c r="M140" s="289"/>
      <c r="N140" s="289"/>
      <c r="O140" s="289"/>
      <c r="P140" s="289"/>
      <c r="Q140" s="289"/>
      <c r="R140" s="289"/>
      <c r="S140" s="289"/>
      <c r="T140" s="289"/>
      <c r="U140" s="289"/>
      <c r="V140" s="289"/>
      <c r="W140" s="289"/>
      <c r="X140" s="289"/>
      <c r="Y140" s="289"/>
      <c r="Z140" s="289"/>
      <c r="AA140" s="289"/>
      <c r="AB140" s="289"/>
      <c r="AC140" s="289"/>
      <c r="AD140" s="289"/>
      <c r="AE140" s="289"/>
      <c r="AF140" s="289"/>
      <c r="AG140" s="289"/>
      <c r="AH140" s="289"/>
      <c r="AI140" s="290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</row>
    <row r="141" spans="1:68" ht="7.5" customHeight="1" thickBot="1" x14ac:dyDescent="0.25">
      <c r="A141" s="269"/>
      <c r="B141" s="270"/>
      <c r="C141" s="270"/>
      <c r="D141" s="270"/>
      <c r="E141" s="270"/>
      <c r="F141" s="270"/>
      <c r="G141" s="270"/>
      <c r="H141" s="270"/>
      <c r="I141" s="270"/>
      <c r="J141" s="270"/>
      <c r="K141" s="270"/>
      <c r="L141" s="270"/>
      <c r="M141" s="270"/>
      <c r="N141" s="270"/>
      <c r="O141" s="270"/>
      <c r="P141" s="270"/>
      <c r="Q141" s="270"/>
      <c r="R141" s="270"/>
      <c r="S141" s="270"/>
      <c r="T141" s="270"/>
      <c r="U141" s="270"/>
      <c r="V141" s="270"/>
      <c r="W141" s="270"/>
      <c r="X141" s="270"/>
      <c r="Y141" s="270"/>
      <c r="Z141" s="270"/>
      <c r="AA141" s="270"/>
      <c r="AB141" s="270"/>
      <c r="AC141" s="270"/>
      <c r="AD141" s="270"/>
      <c r="AE141" s="270"/>
      <c r="AF141" s="270"/>
      <c r="AG141" s="270"/>
      <c r="AH141" s="270"/>
      <c r="AI141" s="271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</row>
    <row r="142" spans="1:68" x14ac:dyDescent="0.2">
      <c r="A142" s="259" t="s">
        <v>2</v>
      </c>
      <c r="B142" s="260"/>
      <c r="C142" s="260"/>
      <c r="D142" s="260"/>
      <c r="E142" s="260"/>
      <c r="F142" s="260"/>
      <c r="G142" s="260"/>
      <c r="H142" s="260"/>
      <c r="I142" s="260"/>
      <c r="J142" s="260"/>
      <c r="K142" s="260"/>
      <c r="L142" s="260"/>
      <c r="M142" s="260"/>
      <c r="N142" s="260"/>
      <c r="O142" s="260"/>
      <c r="P142" s="260"/>
      <c r="Q142" s="260"/>
      <c r="R142" s="260"/>
      <c r="S142" s="260"/>
      <c r="T142" s="260"/>
      <c r="U142" s="260"/>
      <c r="V142" s="260"/>
      <c r="W142" s="260"/>
      <c r="X142" s="260"/>
      <c r="Y142" s="260"/>
      <c r="Z142" s="260"/>
      <c r="AA142" s="260"/>
      <c r="AB142" s="260"/>
      <c r="AC142" s="260"/>
      <c r="AD142" s="260"/>
      <c r="AE142" s="260"/>
      <c r="AF142" s="260"/>
      <c r="AG142" s="260"/>
      <c r="AH142" s="260"/>
      <c r="AI142" s="261"/>
      <c r="AJ142" s="5"/>
      <c r="AK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</row>
    <row r="143" spans="1:68" ht="5.25" customHeight="1" x14ac:dyDescent="0.2">
      <c r="A143" s="262"/>
      <c r="B143" s="263"/>
      <c r="C143" s="263"/>
      <c r="D143" s="263"/>
      <c r="E143" s="263"/>
      <c r="F143" s="263"/>
      <c r="G143" s="263"/>
      <c r="H143" s="263"/>
      <c r="I143" s="263"/>
      <c r="J143" s="263"/>
      <c r="K143" s="263"/>
      <c r="L143" s="263"/>
      <c r="M143" s="263"/>
      <c r="N143" s="263"/>
      <c r="O143" s="263"/>
      <c r="P143" s="263"/>
      <c r="Q143" s="263"/>
      <c r="R143" s="263"/>
      <c r="S143" s="263"/>
      <c r="T143" s="263"/>
      <c r="U143" s="263"/>
      <c r="V143" s="263"/>
      <c r="W143" s="263"/>
      <c r="X143" s="263"/>
      <c r="Y143" s="263"/>
      <c r="Z143" s="263"/>
      <c r="AA143" s="263"/>
      <c r="AB143" s="263"/>
      <c r="AC143" s="263"/>
      <c r="AD143" s="263"/>
      <c r="AE143" s="263"/>
      <c r="AF143" s="263"/>
      <c r="AG143" s="263"/>
      <c r="AH143" s="263"/>
      <c r="AI143" s="264"/>
      <c r="AJ143" s="5"/>
      <c r="AK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</row>
    <row r="144" spans="1:68" ht="13.5" thickBot="1" x14ac:dyDescent="0.25">
      <c r="A144" s="262"/>
      <c r="B144" s="263"/>
      <c r="C144" s="263"/>
      <c r="D144" s="263"/>
      <c r="E144" s="263"/>
      <c r="F144" s="263"/>
      <c r="G144" s="263"/>
      <c r="H144" s="263"/>
      <c r="I144" s="263"/>
      <c r="J144" s="263"/>
      <c r="K144" s="263"/>
      <c r="L144" s="263"/>
      <c r="M144" s="263"/>
      <c r="N144" s="263"/>
      <c r="O144" s="263"/>
      <c r="P144" s="263"/>
      <c r="Q144" s="263"/>
      <c r="R144" s="263"/>
      <c r="S144" s="263"/>
      <c r="T144" s="263"/>
      <c r="U144" s="263"/>
      <c r="V144" s="263"/>
      <c r="W144" s="263"/>
      <c r="X144" s="263"/>
      <c r="Y144" s="263"/>
      <c r="Z144" s="263"/>
      <c r="AA144" s="263"/>
      <c r="AB144" s="263"/>
      <c r="AC144" s="263"/>
      <c r="AD144" s="263"/>
      <c r="AE144" s="263"/>
      <c r="AF144" s="263"/>
      <c r="AG144" s="263"/>
      <c r="AH144" s="263"/>
      <c r="AI144" s="264"/>
      <c r="AJ144" s="5"/>
      <c r="AK144" s="5"/>
      <c r="AO144" s="5"/>
      <c r="AP144" s="5"/>
      <c r="AQ144" s="5"/>
      <c r="AR144" s="5"/>
      <c r="AS144" s="5"/>
      <c r="AT144" s="5"/>
      <c r="AU144" s="272"/>
      <c r="AV144" s="272"/>
      <c r="AW144" s="272"/>
      <c r="AX144" s="272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</row>
    <row r="145" spans="1:68" ht="27.75" customHeight="1" thickBot="1" x14ac:dyDescent="0.25">
      <c r="A145" s="262"/>
      <c r="B145" s="263"/>
      <c r="C145" s="263"/>
      <c r="D145" s="263"/>
      <c r="E145" s="263"/>
      <c r="F145" s="263"/>
      <c r="G145" s="263"/>
      <c r="H145" s="263"/>
      <c r="I145" s="263"/>
      <c r="J145" s="263"/>
      <c r="K145" s="263"/>
      <c r="L145" s="263"/>
      <c r="M145" s="263"/>
      <c r="N145" s="263"/>
      <c r="O145" s="263"/>
      <c r="P145" s="263"/>
      <c r="Q145" s="263"/>
      <c r="R145" s="263"/>
      <c r="S145" s="263"/>
      <c r="T145" s="263"/>
      <c r="U145" s="263"/>
      <c r="V145" s="263"/>
      <c r="W145" s="263"/>
      <c r="X145" s="263"/>
      <c r="Y145" s="263"/>
      <c r="Z145" s="263"/>
      <c r="AA145" s="263"/>
      <c r="AB145" s="263"/>
      <c r="AC145" s="263"/>
      <c r="AD145" s="263"/>
      <c r="AE145" s="263"/>
      <c r="AF145" s="263"/>
      <c r="AG145" s="263"/>
      <c r="AH145" s="263"/>
      <c r="AI145" s="264"/>
      <c r="AJ145" s="5"/>
      <c r="AK145" s="5"/>
      <c r="AM145" s="40" t="s">
        <v>165</v>
      </c>
      <c r="AO145" s="5"/>
      <c r="AP145" s="5"/>
      <c r="AQ145" s="5"/>
      <c r="AR145" s="5"/>
      <c r="AS145" s="5"/>
      <c r="AT145" s="5"/>
      <c r="AU145" s="272"/>
      <c r="AV145" s="272"/>
      <c r="AW145" s="272"/>
      <c r="AX145" s="272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</row>
    <row r="146" spans="1:68" ht="3" customHeight="1" x14ac:dyDescent="0.2">
      <c r="A146" s="262"/>
      <c r="B146" s="263"/>
      <c r="C146" s="263"/>
      <c r="D146" s="263"/>
      <c r="E146" s="263"/>
      <c r="F146" s="263"/>
      <c r="G146" s="263"/>
      <c r="H146" s="263"/>
      <c r="I146" s="263"/>
      <c r="J146" s="263"/>
      <c r="K146" s="263"/>
      <c r="L146" s="263"/>
      <c r="M146" s="263"/>
      <c r="N146" s="263"/>
      <c r="O146" s="263"/>
      <c r="P146" s="263"/>
      <c r="Q146" s="263"/>
      <c r="R146" s="263"/>
      <c r="S146" s="263"/>
      <c r="T146" s="263"/>
      <c r="U146" s="263"/>
      <c r="V146" s="263"/>
      <c r="W146" s="263"/>
      <c r="X146" s="263"/>
      <c r="Y146" s="263"/>
      <c r="Z146" s="263"/>
      <c r="AA146" s="263"/>
      <c r="AB146" s="263"/>
      <c r="AC146" s="263"/>
      <c r="AD146" s="263"/>
      <c r="AE146" s="263"/>
      <c r="AF146" s="263"/>
      <c r="AG146" s="263"/>
      <c r="AH146" s="263"/>
      <c r="AI146" s="264"/>
      <c r="AJ146" s="5"/>
      <c r="AK146" s="5"/>
      <c r="AO146" s="5"/>
      <c r="AP146" s="5"/>
      <c r="AQ146" s="5"/>
      <c r="AR146" s="5"/>
      <c r="AS146" s="5"/>
      <c r="AT146" s="5"/>
      <c r="AU146" s="272"/>
      <c r="AV146" s="272"/>
      <c r="AW146" s="272"/>
      <c r="AX146" s="272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</row>
    <row r="147" spans="1:68" ht="12.75" customHeight="1" x14ac:dyDescent="0.2">
      <c r="A147" s="262"/>
      <c r="B147" s="263"/>
      <c r="C147" s="263"/>
      <c r="D147" s="263"/>
      <c r="E147" s="263"/>
      <c r="F147" s="263"/>
      <c r="G147" s="263"/>
      <c r="H147" s="263"/>
      <c r="I147" s="263"/>
      <c r="J147" s="263"/>
      <c r="K147" s="263"/>
      <c r="L147" s="263"/>
      <c r="M147" s="263"/>
      <c r="N147" s="263"/>
      <c r="O147" s="263"/>
      <c r="P147" s="263"/>
      <c r="Q147" s="263"/>
      <c r="R147" s="263"/>
      <c r="S147" s="263"/>
      <c r="T147" s="263"/>
      <c r="U147" s="263"/>
      <c r="V147" s="263"/>
      <c r="W147" s="263"/>
      <c r="X147" s="263"/>
      <c r="Y147" s="263"/>
      <c r="Z147" s="263"/>
      <c r="AA147" s="263"/>
      <c r="AB147" s="263"/>
      <c r="AC147" s="263"/>
      <c r="AD147" s="263"/>
      <c r="AE147" s="263"/>
      <c r="AF147" s="263"/>
      <c r="AG147" s="263"/>
      <c r="AH147" s="263"/>
      <c r="AI147" s="264"/>
      <c r="AJ147" s="5"/>
      <c r="AK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</row>
    <row r="148" spans="1:68" ht="4.5" customHeight="1" x14ac:dyDescent="0.2">
      <c r="A148" s="262"/>
      <c r="B148" s="263"/>
      <c r="C148" s="263"/>
      <c r="D148" s="263"/>
      <c r="E148" s="263"/>
      <c r="F148" s="263"/>
      <c r="G148" s="263"/>
      <c r="H148" s="263"/>
      <c r="I148" s="263"/>
      <c r="J148" s="263"/>
      <c r="K148" s="263"/>
      <c r="L148" s="263"/>
      <c r="M148" s="263"/>
      <c r="N148" s="263"/>
      <c r="O148" s="263"/>
      <c r="P148" s="263"/>
      <c r="Q148" s="263"/>
      <c r="R148" s="263"/>
      <c r="S148" s="263"/>
      <c r="T148" s="263"/>
      <c r="U148" s="263"/>
      <c r="V148" s="263"/>
      <c r="W148" s="263"/>
      <c r="X148" s="263"/>
      <c r="Y148" s="263"/>
      <c r="Z148" s="263"/>
      <c r="AA148" s="263"/>
      <c r="AB148" s="263"/>
      <c r="AC148" s="263"/>
      <c r="AD148" s="263"/>
      <c r="AE148" s="263"/>
      <c r="AF148" s="263"/>
      <c r="AG148" s="263"/>
      <c r="AH148" s="263"/>
      <c r="AI148" s="264"/>
      <c r="AJ148" s="5"/>
      <c r="AK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</row>
    <row r="149" spans="1:68" ht="5.25" customHeight="1" x14ac:dyDescent="0.2">
      <c r="A149" s="262"/>
      <c r="B149" s="263"/>
      <c r="C149" s="263"/>
      <c r="D149" s="263"/>
      <c r="E149" s="263"/>
      <c r="F149" s="263"/>
      <c r="G149" s="263"/>
      <c r="H149" s="263"/>
      <c r="I149" s="263"/>
      <c r="J149" s="263"/>
      <c r="K149" s="263"/>
      <c r="L149" s="263"/>
      <c r="M149" s="263"/>
      <c r="N149" s="263"/>
      <c r="O149" s="263"/>
      <c r="P149" s="263"/>
      <c r="Q149" s="263"/>
      <c r="R149" s="263"/>
      <c r="S149" s="263"/>
      <c r="T149" s="263"/>
      <c r="U149" s="263"/>
      <c r="V149" s="263"/>
      <c r="W149" s="263"/>
      <c r="X149" s="263"/>
      <c r="Y149" s="263"/>
      <c r="Z149" s="263"/>
      <c r="AA149" s="263"/>
      <c r="AB149" s="263"/>
      <c r="AC149" s="263"/>
      <c r="AD149" s="263"/>
      <c r="AE149" s="263"/>
      <c r="AF149" s="263"/>
      <c r="AG149" s="263"/>
      <c r="AH149" s="263"/>
      <c r="AI149" s="264"/>
      <c r="AJ149" s="5"/>
      <c r="AK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</row>
    <row r="150" spans="1:68" ht="11.25" customHeight="1" x14ac:dyDescent="0.2">
      <c r="A150" s="262"/>
      <c r="B150" s="263"/>
      <c r="C150" s="263"/>
      <c r="D150" s="263"/>
      <c r="E150" s="263"/>
      <c r="F150" s="263"/>
      <c r="G150" s="263"/>
      <c r="H150" s="263"/>
      <c r="I150" s="263"/>
      <c r="J150" s="263"/>
      <c r="K150" s="263"/>
      <c r="L150" s="263"/>
      <c r="M150" s="263"/>
      <c r="N150" s="263"/>
      <c r="O150" s="263"/>
      <c r="P150" s="263"/>
      <c r="Q150" s="263"/>
      <c r="R150" s="263"/>
      <c r="S150" s="263"/>
      <c r="T150" s="263"/>
      <c r="U150" s="263"/>
      <c r="V150" s="263"/>
      <c r="W150" s="263"/>
      <c r="X150" s="263"/>
      <c r="Y150" s="263"/>
      <c r="Z150" s="263"/>
      <c r="AA150" s="263"/>
      <c r="AB150" s="263"/>
      <c r="AC150" s="263"/>
      <c r="AD150" s="263"/>
      <c r="AE150" s="263"/>
      <c r="AF150" s="263"/>
      <c r="AG150" s="263"/>
      <c r="AH150" s="263"/>
      <c r="AI150" s="264"/>
      <c r="AJ150" s="5"/>
      <c r="AK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</row>
    <row r="151" spans="1:68" ht="5.25" customHeight="1" x14ac:dyDescent="0.2">
      <c r="A151" s="262"/>
      <c r="B151" s="263"/>
      <c r="C151" s="263"/>
      <c r="D151" s="263"/>
      <c r="E151" s="263"/>
      <c r="F151" s="263"/>
      <c r="G151" s="263"/>
      <c r="H151" s="263"/>
      <c r="I151" s="263"/>
      <c r="J151" s="263"/>
      <c r="K151" s="263"/>
      <c r="L151" s="263"/>
      <c r="M151" s="263"/>
      <c r="N151" s="263"/>
      <c r="O151" s="263"/>
      <c r="P151" s="263"/>
      <c r="Q151" s="263"/>
      <c r="R151" s="263"/>
      <c r="S151" s="263"/>
      <c r="T151" s="263"/>
      <c r="U151" s="263"/>
      <c r="V151" s="263"/>
      <c r="W151" s="263"/>
      <c r="X151" s="263"/>
      <c r="Y151" s="263"/>
      <c r="Z151" s="263"/>
      <c r="AA151" s="263"/>
      <c r="AB151" s="263"/>
      <c r="AC151" s="263"/>
      <c r="AD151" s="263"/>
      <c r="AE151" s="263"/>
      <c r="AF151" s="263"/>
      <c r="AG151" s="263"/>
      <c r="AH151" s="263"/>
      <c r="AI151" s="264"/>
      <c r="AJ151" s="5"/>
      <c r="AK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</row>
    <row r="152" spans="1:68" ht="6" customHeight="1" x14ac:dyDescent="0.2">
      <c r="A152" s="262"/>
      <c r="B152" s="263"/>
      <c r="C152" s="263"/>
      <c r="D152" s="263"/>
      <c r="E152" s="263"/>
      <c r="F152" s="263"/>
      <c r="G152" s="263"/>
      <c r="H152" s="263"/>
      <c r="I152" s="263"/>
      <c r="J152" s="263"/>
      <c r="K152" s="263"/>
      <c r="L152" s="263"/>
      <c r="M152" s="263"/>
      <c r="N152" s="263"/>
      <c r="O152" s="263"/>
      <c r="P152" s="263"/>
      <c r="Q152" s="263"/>
      <c r="R152" s="263"/>
      <c r="S152" s="263"/>
      <c r="T152" s="263"/>
      <c r="U152" s="263"/>
      <c r="V152" s="263"/>
      <c r="W152" s="263"/>
      <c r="X152" s="263"/>
      <c r="Y152" s="263"/>
      <c r="Z152" s="263"/>
      <c r="AA152" s="263"/>
      <c r="AB152" s="263"/>
      <c r="AC152" s="263"/>
      <c r="AD152" s="263"/>
      <c r="AE152" s="263"/>
      <c r="AF152" s="263"/>
      <c r="AG152" s="263"/>
      <c r="AH152" s="263"/>
      <c r="AI152" s="264"/>
      <c r="AJ152" s="5"/>
      <c r="AK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</row>
    <row r="153" spans="1:68" ht="14.25" customHeight="1" x14ac:dyDescent="0.2">
      <c r="A153" s="262"/>
      <c r="B153" s="263"/>
      <c r="C153" s="263"/>
      <c r="D153" s="263"/>
      <c r="E153" s="263"/>
      <c r="F153" s="263"/>
      <c r="G153" s="263"/>
      <c r="H153" s="263"/>
      <c r="I153" s="263"/>
      <c r="J153" s="263"/>
      <c r="K153" s="263"/>
      <c r="L153" s="263"/>
      <c r="M153" s="263"/>
      <c r="N153" s="263"/>
      <c r="O153" s="263"/>
      <c r="P153" s="263"/>
      <c r="Q153" s="263"/>
      <c r="R153" s="263"/>
      <c r="S153" s="263"/>
      <c r="T153" s="263"/>
      <c r="U153" s="263"/>
      <c r="V153" s="263"/>
      <c r="W153" s="263"/>
      <c r="X153" s="263"/>
      <c r="Y153" s="263"/>
      <c r="Z153" s="263"/>
      <c r="AA153" s="263"/>
      <c r="AB153" s="263"/>
      <c r="AC153" s="263"/>
      <c r="AD153" s="263"/>
      <c r="AE153" s="263"/>
      <c r="AF153" s="263"/>
      <c r="AG153" s="263"/>
      <c r="AH153" s="263"/>
      <c r="AI153" s="264"/>
      <c r="AJ153" s="5"/>
      <c r="AK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</row>
    <row r="154" spans="1:68" ht="12.75" customHeight="1" x14ac:dyDescent="0.2">
      <c r="A154" s="262"/>
      <c r="B154" s="263"/>
      <c r="C154" s="263"/>
      <c r="D154" s="263"/>
      <c r="E154" s="263"/>
      <c r="F154" s="263"/>
      <c r="G154" s="263"/>
      <c r="H154" s="263"/>
      <c r="I154" s="263"/>
      <c r="J154" s="263"/>
      <c r="K154" s="263"/>
      <c r="L154" s="263"/>
      <c r="M154" s="263"/>
      <c r="N154" s="263"/>
      <c r="O154" s="263"/>
      <c r="P154" s="263"/>
      <c r="Q154" s="263"/>
      <c r="R154" s="263"/>
      <c r="S154" s="263"/>
      <c r="T154" s="263"/>
      <c r="U154" s="263"/>
      <c r="V154" s="263"/>
      <c r="W154" s="263"/>
      <c r="X154" s="263"/>
      <c r="Y154" s="263"/>
      <c r="Z154" s="263"/>
      <c r="AA154" s="263"/>
      <c r="AB154" s="263"/>
      <c r="AC154" s="263"/>
      <c r="AD154" s="263"/>
      <c r="AE154" s="263"/>
      <c r="AF154" s="263"/>
      <c r="AG154" s="263"/>
      <c r="AH154" s="263"/>
      <c r="AI154" s="264"/>
      <c r="AJ154" s="5"/>
      <c r="AK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</row>
    <row r="155" spans="1:68" ht="6" customHeight="1" x14ac:dyDescent="0.2">
      <c r="A155" s="262"/>
      <c r="B155" s="263"/>
      <c r="C155" s="263"/>
      <c r="D155" s="263"/>
      <c r="E155" s="263"/>
      <c r="F155" s="263"/>
      <c r="G155" s="263"/>
      <c r="H155" s="263"/>
      <c r="I155" s="263"/>
      <c r="J155" s="263"/>
      <c r="K155" s="263"/>
      <c r="L155" s="263"/>
      <c r="M155" s="263"/>
      <c r="N155" s="263"/>
      <c r="O155" s="263"/>
      <c r="P155" s="263"/>
      <c r="Q155" s="263"/>
      <c r="R155" s="263"/>
      <c r="S155" s="263"/>
      <c r="T155" s="263"/>
      <c r="U155" s="263"/>
      <c r="V155" s="263"/>
      <c r="W155" s="263"/>
      <c r="X155" s="263"/>
      <c r="Y155" s="263"/>
      <c r="Z155" s="263"/>
      <c r="AA155" s="263"/>
      <c r="AB155" s="263"/>
      <c r="AC155" s="263"/>
      <c r="AD155" s="263"/>
      <c r="AE155" s="263"/>
      <c r="AF155" s="263"/>
      <c r="AG155" s="263"/>
      <c r="AH155" s="263"/>
      <c r="AI155" s="264"/>
      <c r="AJ155" s="5"/>
      <c r="AK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</row>
    <row r="156" spans="1:68" ht="12.75" customHeight="1" x14ac:dyDescent="0.2">
      <c r="A156" s="262"/>
      <c r="B156" s="263"/>
      <c r="C156" s="263"/>
      <c r="D156" s="263"/>
      <c r="E156" s="263"/>
      <c r="F156" s="263"/>
      <c r="G156" s="263"/>
      <c r="H156" s="263"/>
      <c r="I156" s="263"/>
      <c r="J156" s="263"/>
      <c r="K156" s="263"/>
      <c r="L156" s="263"/>
      <c r="M156" s="263"/>
      <c r="N156" s="263"/>
      <c r="O156" s="263"/>
      <c r="P156" s="263"/>
      <c r="Q156" s="263"/>
      <c r="R156" s="263"/>
      <c r="S156" s="263"/>
      <c r="T156" s="263"/>
      <c r="U156" s="263"/>
      <c r="V156" s="263"/>
      <c r="W156" s="263"/>
      <c r="X156" s="263"/>
      <c r="Y156" s="263"/>
      <c r="Z156" s="263"/>
      <c r="AA156" s="263"/>
      <c r="AB156" s="263"/>
      <c r="AC156" s="263"/>
      <c r="AD156" s="263"/>
      <c r="AE156" s="263"/>
      <c r="AF156" s="263"/>
      <c r="AG156" s="263"/>
      <c r="AH156" s="263"/>
      <c r="AI156" s="264"/>
      <c r="AJ156" s="5"/>
      <c r="AK156" s="5"/>
    </row>
    <row r="157" spans="1:68" ht="8.25" customHeight="1" x14ac:dyDescent="0.2">
      <c r="A157" s="262"/>
      <c r="B157" s="263"/>
      <c r="C157" s="263"/>
      <c r="D157" s="263"/>
      <c r="E157" s="263"/>
      <c r="F157" s="263"/>
      <c r="G157" s="263"/>
      <c r="H157" s="263"/>
      <c r="I157" s="263"/>
      <c r="J157" s="263"/>
      <c r="K157" s="263"/>
      <c r="L157" s="263"/>
      <c r="M157" s="263"/>
      <c r="N157" s="263"/>
      <c r="O157" s="263"/>
      <c r="P157" s="263"/>
      <c r="Q157" s="263"/>
      <c r="R157" s="263"/>
      <c r="S157" s="263"/>
      <c r="T157" s="263"/>
      <c r="U157" s="263"/>
      <c r="V157" s="263"/>
      <c r="W157" s="263"/>
      <c r="X157" s="263"/>
      <c r="Y157" s="263"/>
      <c r="Z157" s="263"/>
      <c r="AA157" s="263"/>
      <c r="AB157" s="263"/>
      <c r="AC157" s="263"/>
      <c r="AD157" s="263"/>
      <c r="AE157" s="263"/>
      <c r="AF157" s="263"/>
      <c r="AG157" s="263"/>
      <c r="AH157" s="263"/>
      <c r="AI157" s="264"/>
      <c r="AJ157" s="5"/>
      <c r="AK157" s="5"/>
    </row>
    <row r="158" spans="1:68" ht="12.75" customHeight="1" x14ac:dyDescent="0.2">
      <c r="A158" s="262"/>
      <c r="B158" s="263"/>
      <c r="C158" s="263"/>
      <c r="D158" s="263"/>
      <c r="E158" s="263"/>
      <c r="F158" s="263"/>
      <c r="G158" s="263"/>
      <c r="H158" s="263"/>
      <c r="I158" s="263"/>
      <c r="J158" s="263"/>
      <c r="K158" s="263"/>
      <c r="L158" s="263"/>
      <c r="M158" s="263"/>
      <c r="N158" s="263"/>
      <c r="O158" s="263"/>
      <c r="P158" s="263"/>
      <c r="Q158" s="263"/>
      <c r="R158" s="263"/>
      <c r="S158" s="263"/>
      <c r="T158" s="263"/>
      <c r="U158" s="263"/>
      <c r="V158" s="263"/>
      <c r="W158" s="263"/>
      <c r="X158" s="263"/>
      <c r="Y158" s="263"/>
      <c r="Z158" s="263"/>
      <c r="AA158" s="263"/>
      <c r="AB158" s="263"/>
      <c r="AC158" s="263"/>
      <c r="AD158" s="263"/>
      <c r="AE158" s="263"/>
      <c r="AF158" s="263"/>
      <c r="AG158" s="263"/>
      <c r="AH158" s="263"/>
      <c r="AI158" s="264"/>
      <c r="AJ158" s="5"/>
      <c r="AK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</row>
    <row r="159" spans="1:68" ht="10.5" customHeight="1" x14ac:dyDescent="0.2">
      <c r="A159" s="262"/>
      <c r="B159" s="263"/>
      <c r="C159" s="263"/>
      <c r="D159" s="263"/>
      <c r="E159" s="263"/>
      <c r="F159" s="263"/>
      <c r="G159" s="263"/>
      <c r="H159" s="263"/>
      <c r="I159" s="263"/>
      <c r="J159" s="263"/>
      <c r="K159" s="263"/>
      <c r="L159" s="263"/>
      <c r="M159" s="263"/>
      <c r="N159" s="263"/>
      <c r="O159" s="263"/>
      <c r="P159" s="263"/>
      <c r="Q159" s="263"/>
      <c r="R159" s="263"/>
      <c r="S159" s="263"/>
      <c r="T159" s="263"/>
      <c r="U159" s="263"/>
      <c r="V159" s="263"/>
      <c r="W159" s="263"/>
      <c r="X159" s="263"/>
      <c r="Y159" s="263"/>
      <c r="Z159" s="263"/>
      <c r="AA159" s="263"/>
      <c r="AB159" s="263"/>
      <c r="AC159" s="263"/>
      <c r="AD159" s="263"/>
      <c r="AE159" s="263"/>
      <c r="AF159" s="263"/>
      <c r="AG159" s="263"/>
      <c r="AH159" s="263"/>
      <c r="AI159" s="264"/>
      <c r="AJ159" s="5"/>
      <c r="AK159" s="5"/>
      <c r="AO159" s="268"/>
      <c r="AP159" s="268"/>
      <c r="AQ159" s="268"/>
      <c r="AR159" s="268"/>
      <c r="AS159" s="268"/>
      <c r="AT159" s="268"/>
      <c r="AU159" s="268"/>
      <c r="AV159" s="268"/>
      <c r="AW159" s="268"/>
      <c r="AX159" s="268"/>
      <c r="AY159" s="268"/>
      <c r="AZ159" s="5"/>
      <c r="BA159" s="5"/>
    </row>
    <row r="160" spans="1:68" ht="18.75" customHeight="1" x14ac:dyDescent="0.2">
      <c r="A160" s="262"/>
      <c r="B160" s="263"/>
      <c r="C160" s="263"/>
      <c r="D160" s="263"/>
      <c r="E160" s="263"/>
      <c r="F160" s="263"/>
      <c r="G160" s="263"/>
      <c r="H160" s="263"/>
      <c r="I160" s="263"/>
      <c r="J160" s="263"/>
      <c r="K160" s="263"/>
      <c r="L160" s="263"/>
      <c r="M160" s="263"/>
      <c r="N160" s="263"/>
      <c r="O160" s="263"/>
      <c r="P160" s="263"/>
      <c r="Q160" s="263"/>
      <c r="R160" s="263"/>
      <c r="S160" s="263"/>
      <c r="T160" s="263"/>
      <c r="U160" s="263"/>
      <c r="V160" s="263"/>
      <c r="W160" s="263"/>
      <c r="X160" s="263"/>
      <c r="Y160" s="263"/>
      <c r="Z160" s="263"/>
      <c r="AA160" s="263"/>
      <c r="AB160" s="263"/>
      <c r="AC160" s="263"/>
      <c r="AD160" s="263"/>
      <c r="AE160" s="263"/>
      <c r="AF160" s="263"/>
      <c r="AG160" s="263"/>
      <c r="AH160" s="263"/>
      <c r="AI160" s="264"/>
      <c r="AJ160" s="5"/>
      <c r="AK160" s="5"/>
      <c r="AO160" s="268"/>
      <c r="AP160" s="268"/>
      <c r="AQ160" s="268"/>
      <c r="AR160" s="268"/>
      <c r="AS160" s="268"/>
      <c r="AT160" s="268"/>
      <c r="AU160" s="268"/>
      <c r="AV160" s="268"/>
      <c r="AW160" s="268"/>
      <c r="AX160" s="268"/>
      <c r="AY160" s="268"/>
      <c r="AZ160" s="5"/>
      <c r="BA160" s="5"/>
    </row>
    <row r="161" spans="1:53" ht="18.75" customHeight="1" x14ac:dyDescent="0.2">
      <c r="A161" s="262"/>
      <c r="B161" s="263"/>
      <c r="C161" s="263"/>
      <c r="D161" s="263"/>
      <c r="E161" s="263"/>
      <c r="F161" s="263"/>
      <c r="G161" s="263"/>
      <c r="H161" s="263"/>
      <c r="I161" s="263"/>
      <c r="J161" s="263"/>
      <c r="K161" s="263"/>
      <c r="L161" s="263"/>
      <c r="M161" s="263"/>
      <c r="N161" s="263"/>
      <c r="O161" s="263"/>
      <c r="P161" s="263"/>
      <c r="Q161" s="263"/>
      <c r="R161" s="263"/>
      <c r="S161" s="263"/>
      <c r="T161" s="263"/>
      <c r="U161" s="263"/>
      <c r="V161" s="263"/>
      <c r="W161" s="263"/>
      <c r="X161" s="263"/>
      <c r="Y161" s="263"/>
      <c r="Z161" s="263"/>
      <c r="AA161" s="263"/>
      <c r="AB161" s="263"/>
      <c r="AC161" s="263"/>
      <c r="AD161" s="263"/>
      <c r="AE161" s="263"/>
      <c r="AF161" s="263"/>
      <c r="AG161" s="263"/>
      <c r="AH161" s="263"/>
      <c r="AI161" s="264"/>
      <c r="AJ161" s="5"/>
      <c r="AK161" s="5"/>
      <c r="AO161" s="268"/>
      <c r="AP161" s="268"/>
      <c r="AQ161" s="268"/>
      <c r="AR161" s="268"/>
      <c r="AS161" s="268"/>
      <c r="AT161" s="268"/>
      <c r="AU161" s="268"/>
      <c r="AV161" s="268"/>
      <c r="AW161" s="268"/>
      <c r="AX161" s="268"/>
      <c r="AY161" s="268"/>
      <c r="AZ161" s="5"/>
      <c r="BA161" s="5"/>
    </row>
    <row r="162" spans="1:53" ht="18" customHeight="1" x14ac:dyDescent="0.2">
      <c r="A162" s="262"/>
      <c r="B162" s="263"/>
      <c r="C162" s="263"/>
      <c r="D162" s="263"/>
      <c r="E162" s="263"/>
      <c r="F162" s="263"/>
      <c r="G162" s="263"/>
      <c r="H162" s="263"/>
      <c r="I162" s="263"/>
      <c r="J162" s="263"/>
      <c r="K162" s="263"/>
      <c r="L162" s="263"/>
      <c r="M162" s="263"/>
      <c r="N162" s="263"/>
      <c r="O162" s="263"/>
      <c r="P162" s="263"/>
      <c r="Q162" s="263"/>
      <c r="R162" s="263"/>
      <c r="S162" s="263"/>
      <c r="T162" s="263"/>
      <c r="U162" s="263"/>
      <c r="V162" s="263"/>
      <c r="W162" s="263"/>
      <c r="X162" s="263"/>
      <c r="Y162" s="263"/>
      <c r="Z162" s="263"/>
      <c r="AA162" s="263"/>
      <c r="AB162" s="263"/>
      <c r="AC162" s="263"/>
      <c r="AD162" s="263"/>
      <c r="AE162" s="263"/>
      <c r="AF162" s="263"/>
      <c r="AG162" s="263"/>
      <c r="AH162" s="263"/>
      <c r="AI162" s="264"/>
      <c r="AJ162" s="5"/>
      <c r="AK162" s="5"/>
      <c r="AO162" s="268"/>
      <c r="AP162" s="268"/>
      <c r="AQ162" s="268"/>
      <c r="AR162" s="268"/>
      <c r="AS162" s="268"/>
      <c r="AT162" s="268"/>
      <c r="AU162" s="268"/>
      <c r="AV162" s="268"/>
      <c r="AW162" s="268"/>
      <c r="AX162" s="268"/>
      <c r="AY162" s="268"/>
      <c r="AZ162" s="5"/>
      <c r="BA162" s="5"/>
    </row>
    <row r="163" spans="1:53" ht="17.25" customHeight="1" x14ac:dyDescent="0.2">
      <c r="A163" s="262"/>
      <c r="B163" s="263"/>
      <c r="C163" s="263"/>
      <c r="D163" s="263"/>
      <c r="E163" s="263"/>
      <c r="F163" s="263"/>
      <c r="G163" s="263"/>
      <c r="H163" s="263"/>
      <c r="I163" s="263"/>
      <c r="J163" s="263"/>
      <c r="K163" s="263"/>
      <c r="L163" s="263"/>
      <c r="M163" s="263"/>
      <c r="N163" s="263"/>
      <c r="O163" s="263"/>
      <c r="P163" s="263"/>
      <c r="Q163" s="263"/>
      <c r="R163" s="263"/>
      <c r="S163" s="263"/>
      <c r="T163" s="263"/>
      <c r="U163" s="263"/>
      <c r="V163" s="263"/>
      <c r="W163" s="263"/>
      <c r="X163" s="263"/>
      <c r="Y163" s="263"/>
      <c r="Z163" s="263"/>
      <c r="AA163" s="263"/>
      <c r="AB163" s="263"/>
      <c r="AC163" s="263"/>
      <c r="AD163" s="263"/>
      <c r="AE163" s="263"/>
      <c r="AF163" s="263"/>
      <c r="AG163" s="263"/>
      <c r="AH163" s="263"/>
      <c r="AI163" s="264"/>
      <c r="AJ163" s="5"/>
      <c r="AK163" s="5"/>
      <c r="AO163" s="268"/>
      <c r="AP163" s="268"/>
      <c r="AQ163" s="268"/>
      <c r="AR163" s="268"/>
      <c r="AS163" s="268"/>
      <c r="AT163" s="268"/>
      <c r="AU163" s="268"/>
      <c r="AV163" s="268"/>
      <c r="AW163" s="268"/>
      <c r="AX163" s="268"/>
      <c r="AY163" s="268"/>
      <c r="AZ163" s="5"/>
      <c r="BA163" s="5"/>
    </row>
    <row r="164" spans="1:53" ht="16.5" customHeight="1" x14ac:dyDescent="0.2">
      <c r="A164" s="262"/>
      <c r="B164" s="263"/>
      <c r="C164" s="263"/>
      <c r="D164" s="263"/>
      <c r="E164" s="263"/>
      <c r="F164" s="263"/>
      <c r="G164" s="263"/>
      <c r="H164" s="263"/>
      <c r="I164" s="263"/>
      <c r="J164" s="263"/>
      <c r="K164" s="263"/>
      <c r="L164" s="263"/>
      <c r="M164" s="263"/>
      <c r="N164" s="263"/>
      <c r="O164" s="263"/>
      <c r="P164" s="263"/>
      <c r="Q164" s="263"/>
      <c r="R164" s="263"/>
      <c r="S164" s="263"/>
      <c r="T164" s="263"/>
      <c r="U164" s="263"/>
      <c r="V164" s="263"/>
      <c r="W164" s="263"/>
      <c r="X164" s="263"/>
      <c r="Y164" s="263"/>
      <c r="Z164" s="263"/>
      <c r="AA164" s="263"/>
      <c r="AB164" s="263"/>
      <c r="AC164" s="263"/>
      <c r="AD164" s="263"/>
      <c r="AE164" s="263"/>
      <c r="AF164" s="263"/>
      <c r="AG164" s="263"/>
      <c r="AH164" s="263"/>
      <c r="AI164" s="264"/>
      <c r="AJ164" s="5"/>
      <c r="AK164" s="5"/>
    </row>
    <row r="165" spans="1:53" ht="17.25" customHeight="1" x14ac:dyDescent="0.2">
      <c r="A165" s="262"/>
      <c r="B165" s="263"/>
      <c r="C165" s="263"/>
      <c r="D165" s="263"/>
      <c r="E165" s="263"/>
      <c r="F165" s="263"/>
      <c r="G165" s="263"/>
      <c r="H165" s="263"/>
      <c r="I165" s="263"/>
      <c r="J165" s="263"/>
      <c r="K165" s="263"/>
      <c r="L165" s="263"/>
      <c r="M165" s="263"/>
      <c r="N165" s="263"/>
      <c r="O165" s="263"/>
      <c r="P165" s="263"/>
      <c r="Q165" s="263"/>
      <c r="R165" s="263"/>
      <c r="S165" s="263"/>
      <c r="T165" s="263"/>
      <c r="U165" s="263"/>
      <c r="V165" s="263"/>
      <c r="W165" s="263"/>
      <c r="X165" s="263"/>
      <c r="Y165" s="263"/>
      <c r="Z165" s="263"/>
      <c r="AA165" s="263"/>
      <c r="AB165" s="263"/>
      <c r="AC165" s="263"/>
      <c r="AD165" s="263"/>
      <c r="AE165" s="263"/>
      <c r="AF165" s="263"/>
      <c r="AG165" s="263"/>
      <c r="AH165" s="263"/>
      <c r="AI165" s="264"/>
      <c r="AJ165" s="5"/>
      <c r="AK165" s="5"/>
    </row>
    <row r="166" spans="1:53" ht="18.75" customHeight="1" x14ac:dyDescent="0.2">
      <c r="A166" s="262"/>
      <c r="B166" s="263"/>
      <c r="C166" s="263"/>
      <c r="D166" s="263"/>
      <c r="E166" s="263"/>
      <c r="F166" s="263"/>
      <c r="G166" s="263"/>
      <c r="H166" s="263"/>
      <c r="I166" s="263"/>
      <c r="J166" s="263"/>
      <c r="K166" s="263"/>
      <c r="L166" s="263"/>
      <c r="M166" s="263"/>
      <c r="N166" s="263"/>
      <c r="O166" s="263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4"/>
      <c r="AJ166" s="5"/>
      <c r="AK166" s="5"/>
    </row>
    <row r="167" spans="1:53" ht="17.25" customHeight="1" x14ac:dyDescent="0.2">
      <c r="A167" s="262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263"/>
      <c r="N167" s="263"/>
      <c r="O167" s="263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4"/>
      <c r="AJ167" s="5"/>
      <c r="AK167" s="5"/>
    </row>
    <row r="168" spans="1:53" ht="33" customHeight="1" x14ac:dyDescent="0.2">
      <c r="A168" s="262"/>
      <c r="B168" s="263"/>
      <c r="C168" s="263"/>
      <c r="D168" s="263"/>
      <c r="E168" s="263"/>
      <c r="F168" s="263"/>
      <c r="G168" s="263"/>
      <c r="H168" s="263"/>
      <c r="I168" s="263"/>
      <c r="J168" s="263"/>
      <c r="K168" s="263"/>
      <c r="L168" s="263"/>
      <c r="M168" s="263"/>
      <c r="N168" s="263"/>
      <c r="O168" s="263"/>
      <c r="P168" s="263"/>
      <c r="Q168" s="263"/>
      <c r="R168" s="263"/>
      <c r="S168" s="263"/>
      <c r="T168" s="263"/>
      <c r="U168" s="263"/>
      <c r="V168" s="263"/>
      <c r="W168" s="263"/>
      <c r="X168" s="263"/>
      <c r="Y168" s="263"/>
      <c r="Z168" s="263"/>
      <c r="AA168" s="263"/>
      <c r="AB168" s="263"/>
      <c r="AC168" s="263"/>
      <c r="AD168" s="263"/>
      <c r="AE168" s="263"/>
      <c r="AF168" s="263"/>
      <c r="AG168" s="263"/>
      <c r="AH168" s="263"/>
      <c r="AI168" s="264"/>
      <c r="AJ168" s="5"/>
      <c r="AK168" s="5"/>
    </row>
    <row r="169" spans="1:53" ht="26.25" customHeight="1" x14ac:dyDescent="0.2">
      <c r="A169" s="262"/>
      <c r="B169" s="263"/>
      <c r="C169" s="263"/>
      <c r="D169" s="263"/>
      <c r="E169" s="263"/>
      <c r="F169" s="263"/>
      <c r="G169" s="263"/>
      <c r="H169" s="263"/>
      <c r="I169" s="263"/>
      <c r="J169" s="263"/>
      <c r="K169" s="263"/>
      <c r="L169" s="263"/>
      <c r="M169" s="263"/>
      <c r="N169" s="263"/>
      <c r="O169" s="263"/>
      <c r="P169" s="263"/>
      <c r="Q169" s="263"/>
      <c r="R169" s="263"/>
      <c r="S169" s="263"/>
      <c r="T169" s="263"/>
      <c r="U169" s="263"/>
      <c r="V169" s="263"/>
      <c r="W169" s="263"/>
      <c r="X169" s="263"/>
      <c r="Y169" s="263"/>
      <c r="Z169" s="263"/>
      <c r="AA169" s="263"/>
      <c r="AB169" s="263"/>
      <c r="AC169" s="263"/>
      <c r="AD169" s="263"/>
      <c r="AE169" s="263"/>
      <c r="AF169" s="263"/>
      <c r="AG169" s="263"/>
      <c r="AH169" s="263"/>
      <c r="AI169" s="264"/>
      <c r="AJ169" s="5"/>
      <c r="AK169" s="5"/>
    </row>
    <row r="170" spans="1:53" ht="20.25" customHeight="1" x14ac:dyDescent="0.2">
      <c r="A170" s="262"/>
      <c r="B170" s="263"/>
      <c r="C170" s="263"/>
      <c r="D170" s="263"/>
      <c r="E170" s="263"/>
      <c r="F170" s="263"/>
      <c r="G170" s="263"/>
      <c r="H170" s="263"/>
      <c r="I170" s="263"/>
      <c r="J170" s="263"/>
      <c r="K170" s="263"/>
      <c r="L170" s="263"/>
      <c r="M170" s="263"/>
      <c r="N170" s="263"/>
      <c r="O170" s="263"/>
      <c r="P170" s="263"/>
      <c r="Q170" s="263"/>
      <c r="R170" s="263"/>
      <c r="S170" s="263"/>
      <c r="T170" s="263"/>
      <c r="U170" s="263"/>
      <c r="V170" s="263"/>
      <c r="W170" s="263"/>
      <c r="X170" s="263"/>
      <c r="Y170" s="263"/>
      <c r="Z170" s="263"/>
      <c r="AA170" s="263"/>
      <c r="AB170" s="263"/>
      <c r="AC170" s="263"/>
      <c r="AD170" s="263"/>
      <c r="AE170" s="263"/>
      <c r="AF170" s="263"/>
      <c r="AG170" s="263"/>
      <c r="AH170" s="263"/>
      <c r="AI170" s="264"/>
      <c r="AJ170" s="5"/>
      <c r="AK170" s="5"/>
    </row>
    <row r="171" spans="1:53" ht="21" customHeight="1" x14ac:dyDescent="0.2">
      <c r="A171" s="262"/>
      <c r="B171" s="263"/>
      <c r="C171" s="263"/>
      <c r="D171" s="263"/>
      <c r="E171" s="263"/>
      <c r="F171" s="263"/>
      <c r="G171" s="263"/>
      <c r="H171" s="263"/>
      <c r="I171" s="263"/>
      <c r="J171" s="263"/>
      <c r="K171" s="263"/>
      <c r="L171" s="263"/>
      <c r="M171" s="263"/>
      <c r="N171" s="263"/>
      <c r="O171" s="263"/>
      <c r="P171" s="263"/>
      <c r="Q171" s="263"/>
      <c r="R171" s="263"/>
      <c r="S171" s="263"/>
      <c r="T171" s="263"/>
      <c r="U171" s="263"/>
      <c r="V171" s="263"/>
      <c r="W171" s="263"/>
      <c r="X171" s="263"/>
      <c r="Y171" s="263"/>
      <c r="Z171" s="263"/>
      <c r="AA171" s="263"/>
      <c r="AB171" s="263"/>
      <c r="AC171" s="263"/>
      <c r="AD171" s="263"/>
      <c r="AE171" s="263"/>
      <c r="AF171" s="263"/>
      <c r="AG171" s="263"/>
      <c r="AH171" s="263"/>
      <c r="AI171" s="264"/>
      <c r="AJ171" s="5"/>
      <c r="AK171" s="5"/>
    </row>
    <row r="172" spans="1:53" ht="21.75" customHeight="1" x14ac:dyDescent="0.2">
      <c r="A172" s="262"/>
      <c r="B172" s="263"/>
      <c r="C172" s="263"/>
      <c r="D172" s="263"/>
      <c r="E172" s="263"/>
      <c r="F172" s="263"/>
      <c r="G172" s="263"/>
      <c r="H172" s="263"/>
      <c r="I172" s="263"/>
      <c r="J172" s="263"/>
      <c r="K172" s="263"/>
      <c r="L172" s="263"/>
      <c r="M172" s="263"/>
      <c r="N172" s="263"/>
      <c r="O172" s="263"/>
      <c r="P172" s="263"/>
      <c r="Q172" s="263"/>
      <c r="R172" s="263"/>
      <c r="S172" s="263"/>
      <c r="T172" s="263"/>
      <c r="U172" s="263"/>
      <c r="V172" s="263"/>
      <c r="W172" s="263"/>
      <c r="X172" s="263"/>
      <c r="Y172" s="263"/>
      <c r="Z172" s="263"/>
      <c r="AA172" s="263"/>
      <c r="AB172" s="263"/>
      <c r="AC172" s="263"/>
      <c r="AD172" s="263"/>
      <c r="AE172" s="263"/>
      <c r="AF172" s="263"/>
      <c r="AG172" s="263"/>
      <c r="AH172" s="263"/>
      <c r="AI172" s="264"/>
      <c r="AJ172" s="5"/>
      <c r="AK172" s="5"/>
    </row>
    <row r="173" spans="1:53" ht="26.25" customHeight="1" x14ac:dyDescent="0.2">
      <c r="A173" s="262"/>
      <c r="B173" s="263"/>
      <c r="C173" s="263"/>
      <c r="D173" s="263"/>
      <c r="E173" s="263"/>
      <c r="F173" s="263"/>
      <c r="G173" s="263"/>
      <c r="H173" s="263"/>
      <c r="I173" s="263"/>
      <c r="J173" s="263"/>
      <c r="K173" s="263"/>
      <c r="L173" s="263"/>
      <c r="M173" s="263"/>
      <c r="N173" s="263"/>
      <c r="O173" s="263"/>
      <c r="P173" s="263"/>
      <c r="Q173" s="263"/>
      <c r="R173" s="263"/>
      <c r="S173" s="263"/>
      <c r="T173" s="263"/>
      <c r="U173" s="263"/>
      <c r="V173" s="263"/>
      <c r="W173" s="263"/>
      <c r="X173" s="263"/>
      <c r="Y173" s="263"/>
      <c r="Z173" s="263"/>
      <c r="AA173" s="263"/>
      <c r="AB173" s="263"/>
      <c r="AC173" s="263"/>
      <c r="AD173" s="263"/>
      <c r="AE173" s="263"/>
      <c r="AF173" s="263"/>
      <c r="AG173" s="263"/>
      <c r="AH173" s="263"/>
      <c r="AI173" s="264"/>
      <c r="AJ173" s="5"/>
      <c r="AK173" s="5"/>
    </row>
    <row r="174" spans="1:53" ht="16.5" customHeight="1" x14ac:dyDescent="0.2">
      <c r="A174" s="262"/>
      <c r="B174" s="263"/>
      <c r="C174" s="263"/>
      <c r="D174" s="263"/>
      <c r="E174" s="263"/>
      <c r="F174" s="263"/>
      <c r="G174" s="263"/>
      <c r="H174" s="263"/>
      <c r="I174" s="263"/>
      <c r="J174" s="263"/>
      <c r="K174" s="263"/>
      <c r="L174" s="263"/>
      <c r="M174" s="263"/>
      <c r="N174" s="263"/>
      <c r="O174" s="263"/>
      <c r="P174" s="263"/>
      <c r="Q174" s="263"/>
      <c r="R174" s="263"/>
      <c r="S174" s="263"/>
      <c r="T174" s="263"/>
      <c r="U174" s="263"/>
      <c r="V174" s="263"/>
      <c r="W174" s="263"/>
      <c r="X174" s="263"/>
      <c r="Y174" s="263"/>
      <c r="Z174" s="263"/>
      <c r="AA174" s="263"/>
      <c r="AB174" s="263"/>
      <c r="AC174" s="263"/>
      <c r="AD174" s="263"/>
      <c r="AE174" s="263"/>
      <c r="AF174" s="263"/>
      <c r="AG174" s="263"/>
      <c r="AH174" s="263"/>
      <c r="AI174" s="264"/>
      <c r="AJ174" s="5"/>
      <c r="AK174" s="5"/>
    </row>
    <row r="175" spans="1:53" ht="12.75" customHeight="1" x14ac:dyDescent="0.2">
      <c r="A175" s="262"/>
      <c r="B175" s="263"/>
      <c r="C175" s="263"/>
      <c r="D175" s="263"/>
      <c r="E175" s="263"/>
      <c r="F175" s="263"/>
      <c r="G175" s="263"/>
      <c r="H175" s="263"/>
      <c r="I175" s="263"/>
      <c r="J175" s="263"/>
      <c r="K175" s="263"/>
      <c r="L175" s="263"/>
      <c r="M175" s="263"/>
      <c r="N175" s="263"/>
      <c r="O175" s="263"/>
      <c r="P175" s="263"/>
      <c r="Q175" s="263"/>
      <c r="R175" s="263"/>
      <c r="S175" s="263"/>
      <c r="T175" s="263"/>
      <c r="U175" s="263"/>
      <c r="V175" s="263"/>
      <c r="W175" s="263"/>
      <c r="X175" s="263"/>
      <c r="Y175" s="263"/>
      <c r="Z175" s="263"/>
      <c r="AA175" s="263"/>
      <c r="AB175" s="263"/>
      <c r="AC175" s="263"/>
      <c r="AD175" s="263"/>
      <c r="AE175" s="263"/>
      <c r="AF175" s="263"/>
      <c r="AG175" s="263"/>
      <c r="AH175" s="263"/>
      <c r="AI175" s="264"/>
      <c r="AJ175" s="5"/>
      <c r="AK175" s="5"/>
    </row>
    <row r="176" spans="1:53" ht="17.25" customHeight="1" x14ac:dyDescent="0.2">
      <c r="A176" s="262"/>
      <c r="B176" s="263"/>
      <c r="C176" s="263"/>
      <c r="D176" s="263"/>
      <c r="E176" s="263"/>
      <c r="F176" s="263"/>
      <c r="G176" s="263"/>
      <c r="H176" s="263"/>
      <c r="I176" s="263"/>
      <c r="J176" s="263"/>
      <c r="K176" s="263"/>
      <c r="L176" s="263"/>
      <c r="M176" s="263"/>
      <c r="N176" s="263"/>
      <c r="O176" s="263"/>
      <c r="P176" s="263"/>
      <c r="Q176" s="263"/>
      <c r="R176" s="263"/>
      <c r="S176" s="263"/>
      <c r="T176" s="263"/>
      <c r="U176" s="263"/>
      <c r="V176" s="263"/>
      <c r="W176" s="263"/>
      <c r="X176" s="263"/>
      <c r="Y176" s="263"/>
      <c r="Z176" s="263"/>
      <c r="AA176" s="263"/>
      <c r="AB176" s="263"/>
      <c r="AC176" s="263"/>
      <c r="AD176" s="263"/>
      <c r="AE176" s="263"/>
      <c r="AF176" s="263"/>
      <c r="AG176" s="263"/>
      <c r="AH176" s="263"/>
      <c r="AI176" s="264"/>
      <c r="AJ176" s="5"/>
      <c r="AK176" s="5"/>
    </row>
    <row r="177" spans="1:37" ht="3.75" hidden="1" customHeight="1" x14ac:dyDescent="0.2">
      <c r="A177" s="262"/>
      <c r="B177" s="263"/>
      <c r="C177" s="263"/>
      <c r="D177" s="263"/>
      <c r="E177" s="263"/>
      <c r="F177" s="263"/>
      <c r="G177" s="263"/>
      <c r="H177" s="263"/>
      <c r="I177" s="263"/>
      <c r="J177" s="263"/>
      <c r="K177" s="263"/>
      <c r="L177" s="263"/>
      <c r="M177" s="263"/>
      <c r="N177" s="263"/>
      <c r="O177" s="263"/>
      <c r="P177" s="263"/>
      <c r="Q177" s="263"/>
      <c r="R177" s="263"/>
      <c r="S177" s="263"/>
      <c r="T177" s="263"/>
      <c r="U177" s="263"/>
      <c r="V177" s="263"/>
      <c r="W177" s="263"/>
      <c r="X177" s="263"/>
      <c r="Y177" s="263"/>
      <c r="Z177" s="263"/>
      <c r="AA177" s="263"/>
      <c r="AB177" s="263"/>
      <c r="AC177" s="263"/>
      <c r="AD177" s="263"/>
      <c r="AE177" s="263"/>
      <c r="AF177" s="263"/>
      <c r="AG177" s="263"/>
      <c r="AH177" s="263"/>
      <c r="AI177" s="264"/>
      <c r="AJ177" s="5"/>
      <c r="AK177" s="5"/>
    </row>
    <row r="178" spans="1:37" ht="21.75" customHeight="1" x14ac:dyDescent="0.2">
      <c r="A178" s="262"/>
      <c r="B178" s="263"/>
      <c r="C178" s="263"/>
      <c r="D178" s="263"/>
      <c r="E178" s="263"/>
      <c r="F178" s="263"/>
      <c r="G178" s="263"/>
      <c r="H178" s="263"/>
      <c r="I178" s="263"/>
      <c r="J178" s="263"/>
      <c r="K178" s="263"/>
      <c r="L178" s="263"/>
      <c r="M178" s="263"/>
      <c r="N178" s="263"/>
      <c r="O178" s="263"/>
      <c r="P178" s="263"/>
      <c r="Q178" s="263"/>
      <c r="R178" s="263"/>
      <c r="S178" s="263"/>
      <c r="T178" s="263"/>
      <c r="U178" s="263"/>
      <c r="V178" s="263"/>
      <c r="W178" s="263"/>
      <c r="X178" s="263"/>
      <c r="Y178" s="263"/>
      <c r="Z178" s="263"/>
      <c r="AA178" s="263"/>
      <c r="AB178" s="263"/>
      <c r="AC178" s="263"/>
      <c r="AD178" s="263"/>
      <c r="AE178" s="263"/>
      <c r="AF178" s="263"/>
      <c r="AG178" s="263"/>
      <c r="AH178" s="263"/>
      <c r="AI178" s="264"/>
      <c r="AJ178" s="5"/>
      <c r="AK178" s="5"/>
    </row>
    <row r="179" spans="1:37" ht="15.75" customHeight="1" x14ac:dyDescent="0.2">
      <c r="A179" s="262"/>
      <c r="B179" s="263"/>
      <c r="C179" s="263"/>
      <c r="D179" s="263"/>
      <c r="E179" s="263"/>
      <c r="F179" s="263"/>
      <c r="G179" s="263"/>
      <c r="H179" s="263"/>
      <c r="I179" s="263"/>
      <c r="J179" s="263"/>
      <c r="K179" s="263"/>
      <c r="L179" s="263"/>
      <c r="M179" s="263"/>
      <c r="N179" s="263"/>
      <c r="O179" s="263"/>
      <c r="P179" s="263"/>
      <c r="Q179" s="263"/>
      <c r="R179" s="263"/>
      <c r="S179" s="263"/>
      <c r="T179" s="263"/>
      <c r="U179" s="263"/>
      <c r="V179" s="263"/>
      <c r="W179" s="263"/>
      <c r="X179" s="263"/>
      <c r="Y179" s="263"/>
      <c r="Z179" s="263"/>
      <c r="AA179" s="263"/>
      <c r="AB179" s="263"/>
      <c r="AC179" s="263"/>
      <c r="AD179" s="263"/>
      <c r="AE179" s="263"/>
      <c r="AF179" s="263"/>
      <c r="AG179" s="263"/>
      <c r="AH179" s="263"/>
      <c r="AI179" s="264"/>
      <c r="AJ179" s="5"/>
      <c r="AK179" s="5"/>
    </row>
    <row r="180" spans="1:37" ht="12.75" customHeight="1" x14ac:dyDescent="0.2">
      <c r="A180" s="262"/>
      <c r="B180" s="263"/>
      <c r="C180" s="263"/>
      <c r="D180" s="263"/>
      <c r="E180" s="263"/>
      <c r="F180" s="263"/>
      <c r="G180" s="263"/>
      <c r="H180" s="263"/>
      <c r="I180" s="263"/>
      <c r="J180" s="263"/>
      <c r="K180" s="263"/>
      <c r="L180" s="263"/>
      <c r="M180" s="263"/>
      <c r="N180" s="263"/>
      <c r="O180" s="263"/>
      <c r="P180" s="263"/>
      <c r="Q180" s="263"/>
      <c r="R180" s="263"/>
      <c r="S180" s="263"/>
      <c r="T180" s="263"/>
      <c r="U180" s="263"/>
      <c r="V180" s="263"/>
      <c r="W180" s="263"/>
      <c r="X180" s="263"/>
      <c r="Y180" s="263"/>
      <c r="Z180" s="263"/>
      <c r="AA180" s="263"/>
      <c r="AB180" s="263"/>
      <c r="AC180" s="263"/>
      <c r="AD180" s="263"/>
      <c r="AE180" s="263"/>
      <c r="AF180" s="263"/>
      <c r="AG180" s="263"/>
      <c r="AH180" s="263"/>
      <c r="AI180" s="264"/>
      <c r="AJ180" s="5"/>
      <c r="AK180" s="5"/>
    </row>
    <row r="181" spans="1:37" ht="13.5" customHeight="1" x14ac:dyDescent="0.2">
      <c r="A181" s="262"/>
      <c r="B181" s="263"/>
      <c r="C181" s="263"/>
      <c r="D181" s="263"/>
      <c r="E181" s="263"/>
      <c r="F181" s="263"/>
      <c r="G181" s="263"/>
      <c r="H181" s="263"/>
      <c r="I181" s="263"/>
      <c r="J181" s="263"/>
      <c r="K181" s="263"/>
      <c r="L181" s="263"/>
      <c r="M181" s="263"/>
      <c r="N181" s="263"/>
      <c r="O181" s="263"/>
      <c r="P181" s="263"/>
      <c r="Q181" s="263"/>
      <c r="R181" s="263"/>
      <c r="S181" s="263"/>
      <c r="T181" s="263"/>
      <c r="U181" s="263"/>
      <c r="V181" s="263"/>
      <c r="W181" s="263"/>
      <c r="X181" s="263"/>
      <c r="Y181" s="263"/>
      <c r="Z181" s="263"/>
      <c r="AA181" s="263"/>
      <c r="AB181" s="263"/>
      <c r="AC181" s="263"/>
      <c r="AD181" s="263"/>
      <c r="AE181" s="263"/>
      <c r="AF181" s="263"/>
      <c r="AG181" s="263"/>
      <c r="AH181" s="263"/>
      <c r="AI181" s="264"/>
      <c r="AJ181" s="5"/>
      <c r="AK181" s="5"/>
    </row>
    <row r="182" spans="1:37" ht="2.25" customHeight="1" x14ac:dyDescent="0.2">
      <c r="A182" s="262"/>
      <c r="B182" s="263"/>
      <c r="C182" s="263"/>
      <c r="D182" s="263"/>
      <c r="E182" s="263"/>
      <c r="F182" s="263"/>
      <c r="G182" s="263"/>
      <c r="H182" s="263"/>
      <c r="I182" s="263"/>
      <c r="J182" s="263"/>
      <c r="K182" s="263"/>
      <c r="L182" s="263"/>
      <c r="M182" s="263"/>
      <c r="N182" s="263"/>
      <c r="O182" s="263"/>
      <c r="P182" s="263"/>
      <c r="Q182" s="263"/>
      <c r="R182" s="263"/>
      <c r="S182" s="263"/>
      <c r="T182" s="263"/>
      <c r="U182" s="263"/>
      <c r="V182" s="263"/>
      <c r="W182" s="263"/>
      <c r="X182" s="263"/>
      <c r="Y182" s="263"/>
      <c r="Z182" s="263"/>
      <c r="AA182" s="263"/>
      <c r="AB182" s="263"/>
      <c r="AC182" s="263"/>
      <c r="AD182" s="263"/>
      <c r="AE182" s="263"/>
      <c r="AF182" s="263"/>
      <c r="AG182" s="263"/>
      <c r="AH182" s="263"/>
      <c r="AI182" s="264"/>
      <c r="AJ182" s="5"/>
      <c r="AK182" s="5"/>
    </row>
    <row r="183" spans="1:37" x14ac:dyDescent="0.2">
      <c r="A183" s="262"/>
      <c r="B183" s="263"/>
      <c r="C183" s="263"/>
      <c r="D183" s="263"/>
      <c r="E183" s="263"/>
      <c r="F183" s="263"/>
      <c r="G183" s="263"/>
      <c r="H183" s="263"/>
      <c r="I183" s="263"/>
      <c r="J183" s="263"/>
      <c r="K183" s="263"/>
      <c r="L183" s="263"/>
      <c r="M183" s="263"/>
      <c r="N183" s="263"/>
      <c r="O183" s="263"/>
      <c r="P183" s="263"/>
      <c r="Q183" s="263"/>
      <c r="R183" s="263"/>
      <c r="S183" s="263"/>
      <c r="T183" s="263"/>
      <c r="U183" s="263"/>
      <c r="V183" s="263"/>
      <c r="W183" s="263"/>
      <c r="X183" s="263"/>
      <c r="Y183" s="263"/>
      <c r="Z183" s="263"/>
      <c r="AA183" s="263"/>
      <c r="AB183" s="263"/>
      <c r="AC183" s="263"/>
      <c r="AD183" s="263"/>
      <c r="AE183" s="263"/>
      <c r="AF183" s="263"/>
      <c r="AG183" s="263"/>
      <c r="AH183" s="263"/>
      <c r="AI183" s="264"/>
      <c r="AJ183" s="5"/>
      <c r="AK183" s="5"/>
    </row>
    <row r="184" spans="1:37" ht="5.25" customHeight="1" x14ac:dyDescent="0.2">
      <c r="A184" s="262"/>
      <c r="B184" s="263"/>
      <c r="C184" s="263"/>
      <c r="D184" s="263"/>
      <c r="E184" s="263"/>
      <c r="F184" s="263"/>
      <c r="G184" s="263"/>
      <c r="H184" s="263"/>
      <c r="I184" s="263"/>
      <c r="J184" s="263"/>
      <c r="K184" s="263"/>
      <c r="L184" s="263"/>
      <c r="M184" s="263"/>
      <c r="N184" s="263"/>
      <c r="O184" s="263"/>
      <c r="P184" s="263"/>
      <c r="Q184" s="263"/>
      <c r="R184" s="263"/>
      <c r="S184" s="263"/>
      <c r="T184" s="263"/>
      <c r="U184" s="263"/>
      <c r="V184" s="263"/>
      <c r="W184" s="263"/>
      <c r="X184" s="263"/>
      <c r="Y184" s="263"/>
      <c r="Z184" s="263"/>
      <c r="AA184" s="263"/>
      <c r="AB184" s="263"/>
      <c r="AC184" s="263"/>
      <c r="AD184" s="263"/>
      <c r="AE184" s="263"/>
      <c r="AF184" s="263"/>
      <c r="AG184" s="263"/>
      <c r="AH184" s="263"/>
      <c r="AI184" s="264"/>
      <c r="AJ184" s="5"/>
      <c r="AK184" s="5"/>
    </row>
    <row r="185" spans="1:37" ht="3.75" customHeight="1" x14ac:dyDescent="0.2">
      <c r="A185" s="262"/>
      <c r="B185" s="263"/>
      <c r="C185" s="263"/>
      <c r="D185" s="263"/>
      <c r="E185" s="263"/>
      <c r="F185" s="263"/>
      <c r="G185" s="263"/>
      <c r="H185" s="263"/>
      <c r="I185" s="263"/>
      <c r="J185" s="263"/>
      <c r="K185" s="263"/>
      <c r="L185" s="263"/>
      <c r="M185" s="263"/>
      <c r="N185" s="263"/>
      <c r="O185" s="263"/>
      <c r="P185" s="263"/>
      <c r="Q185" s="263"/>
      <c r="R185" s="263"/>
      <c r="S185" s="263"/>
      <c r="T185" s="263"/>
      <c r="U185" s="263"/>
      <c r="V185" s="263"/>
      <c r="W185" s="263"/>
      <c r="X185" s="263"/>
      <c r="Y185" s="263"/>
      <c r="Z185" s="263"/>
      <c r="AA185" s="263"/>
      <c r="AB185" s="263"/>
      <c r="AC185" s="263"/>
      <c r="AD185" s="263"/>
      <c r="AE185" s="263"/>
      <c r="AF185" s="263"/>
      <c r="AG185" s="263"/>
      <c r="AH185" s="263"/>
      <c r="AI185" s="264"/>
      <c r="AJ185" s="5"/>
      <c r="AK185" s="5"/>
    </row>
    <row r="186" spans="1:37" ht="12.75" customHeight="1" x14ac:dyDescent="0.2">
      <c r="A186" s="262"/>
      <c r="B186" s="263"/>
      <c r="C186" s="263"/>
      <c r="D186" s="263"/>
      <c r="E186" s="263"/>
      <c r="F186" s="263"/>
      <c r="G186" s="263"/>
      <c r="H186" s="263"/>
      <c r="I186" s="263"/>
      <c r="J186" s="263"/>
      <c r="K186" s="263"/>
      <c r="L186" s="263"/>
      <c r="M186" s="263"/>
      <c r="N186" s="263"/>
      <c r="O186" s="263"/>
      <c r="P186" s="263"/>
      <c r="Q186" s="263"/>
      <c r="R186" s="263"/>
      <c r="S186" s="263"/>
      <c r="T186" s="263"/>
      <c r="U186" s="263"/>
      <c r="V186" s="263"/>
      <c r="W186" s="263"/>
      <c r="X186" s="263"/>
      <c r="Y186" s="263"/>
      <c r="Z186" s="263"/>
      <c r="AA186" s="263"/>
      <c r="AB186" s="263"/>
      <c r="AC186" s="263"/>
      <c r="AD186" s="263"/>
      <c r="AE186" s="263"/>
      <c r="AF186" s="263"/>
      <c r="AG186" s="263"/>
      <c r="AH186" s="263"/>
      <c r="AI186" s="264"/>
      <c r="AJ186" s="5"/>
      <c r="AK186" s="5"/>
    </row>
    <row r="187" spans="1:37" ht="12.75" customHeight="1" x14ac:dyDescent="0.2">
      <c r="A187" s="262"/>
      <c r="B187" s="263"/>
      <c r="C187" s="263"/>
      <c r="D187" s="263"/>
      <c r="E187" s="263"/>
      <c r="F187" s="263"/>
      <c r="G187" s="263"/>
      <c r="H187" s="263"/>
      <c r="I187" s="263"/>
      <c r="J187" s="263"/>
      <c r="K187" s="263"/>
      <c r="L187" s="263"/>
      <c r="M187" s="263"/>
      <c r="N187" s="263"/>
      <c r="O187" s="263"/>
      <c r="P187" s="263"/>
      <c r="Q187" s="263"/>
      <c r="R187" s="263"/>
      <c r="S187" s="263"/>
      <c r="T187" s="263"/>
      <c r="U187" s="263"/>
      <c r="V187" s="263"/>
      <c r="W187" s="263"/>
      <c r="X187" s="263"/>
      <c r="Y187" s="263"/>
      <c r="Z187" s="263"/>
      <c r="AA187" s="263"/>
      <c r="AB187" s="263"/>
      <c r="AC187" s="263"/>
      <c r="AD187" s="263"/>
      <c r="AE187" s="263"/>
      <c r="AF187" s="263"/>
      <c r="AG187" s="263"/>
      <c r="AH187" s="263"/>
      <c r="AI187" s="264"/>
      <c r="AJ187" s="5"/>
      <c r="AK187" s="5"/>
    </row>
    <row r="188" spans="1:37" x14ac:dyDescent="0.2">
      <c r="A188" s="262"/>
      <c r="B188" s="263"/>
      <c r="C188" s="263"/>
      <c r="D188" s="263"/>
      <c r="E188" s="263"/>
      <c r="F188" s="263"/>
      <c r="G188" s="263"/>
      <c r="H188" s="263"/>
      <c r="I188" s="263"/>
      <c r="J188" s="263"/>
      <c r="K188" s="263"/>
      <c r="L188" s="263"/>
      <c r="M188" s="263"/>
      <c r="N188" s="263"/>
      <c r="O188" s="263"/>
      <c r="P188" s="263"/>
      <c r="Q188" s="263"/>
      <c r="R188" s="263"/>
      <c r="S188" s="263"/>
      <c r="T188" s="263"/>
      <c r="U188" s="263"/>
      <c r="V188" s="263"/>
      <c r="W188" s="263"/>
      <c r="X188" s="263"/>
      <c r="Y188" s="263"/>
      <c r="Z188" s="263"/>
      <c r="AA188" s="263"/>
      <c r="AB188" s="263"/>
      <c r="AC188" s="263"/>
      <c r="AD188" s="263"/>
      <c r="AE188" s="263"/>
      <c r="AF188" s="263"/>
      <c r="AG188" s="263"/>
      <c r="AH188" s="263"/>
      <c r="AI188" s="264"/>
      <c r="AJ188" s="5"/>
      <c r="AK188" s="5"/>
    </row>
    <row r="189" spans="1:37" x14ac:dyDescent="0.2">
      <c r="A189" s="262"/>
      <c r="B189" s="263"/>
      <c r="C189" s="263"/>
      <c r="D189" s="263"/>
      <c r="E189" s="263"/>
      <c r="F189" s="263"/>
      <c r="G189" s="263"/>
      <c r="H189" s="263"/>
      <c r="I189" s="263"/>
      <c r="J189" s="263"/>
      <c r="K189" s="263"/>
      <c r="L189" s="263"/>
      <c r="M189" s="263"/>
      <c r="N189" s="263"/>
      <c r="O189" s="263"/>
      <c r="P189" s="263"/>
      <c r="Q189" s="263"/>
      <c r="R189" s="263"/>
      <c r="S189" s="263"/>
      <c r="T189" s="263"/>
      <c r="U189" s="263"/>
      <c r="V189" s="263"/>
      <c r="W189" s="263"/>
      <c r="X189" s="263"/>
      <c r="Y189" s="263"/>
      <c r="Z189" s="263"/>
      <c r="AA189" s="263"/>
      <c r="AB189" s="263"/>
      <c r="AC189" s="263"/>
      <c r="AD189" s="263"/>
      <c r="AE189" s="263"/>
      <c r="AF189" s="263"/>
      <c r="AG189" s="263"/>
      <c r="AH189" s="263"/>
      <c r="AI189" s="264"/>
      <c r="AJ189" s="5"/>
      <c r="AK189" s="5"/>
    </row>
    <row r="190" spans="1:37" x14ac:dyDescent="0.2">
      <c r="A190" s="262"/>
      <c r="B190" s="263"/>
      <c r="C190" s="263"/>
      <c r="D190" s="263"/>
      <c r="E190" s="263"/>
      <c r="F190" s="263"/>
      <c r="G190" s="263"/>
      <c r="H190" s="263"/>
      <c r="I190" s="263"/>
      <c r="J190" s="263"/>
      <c r="K190" s="263"/>
      <c r="L190" s="263"/>
      <c r="M190" s="263"/>
      <c r="N190" s="263"/>
      <c r="O190" s="263"/>
      <c r="P190" s="263"/>
      <c r="Q190" s="263"/>
      <c r="R190" s="263"/>
      <c r="S190" s="263"/>
      <c r="T190" s="263"/>
      <c r="U190" s="263"/>
      <c r="V190" s="263"/>
      <c r="W190" s="263"/>
      <c r="X190" s="263"/>
      <c r="Y190" s="263"/>
      <c r="Z190" s="263"/>
      <c r="AA190" s="263"/>
      <c r="AB190" s="263"/>
      <c r="AC190" s="263"/>
      <c r="AD190" s="263"/>
      <c r="AE190" s="263"/>
      <c r="AF190" s="263"/>
      <c r="AG190" s="263"/>
      <c r="AH190" s="263"/>
      <c r="AI190" s="264"/>
      <c r="AJ190" s="5"/>
      <c r="AK190" s="5"/>
    </row>
    <row r="191" spans="1:37" ht="13.5" thickBot="1" x14ac:dyDescent="0.25">
      <c r="A191" s="265"/>
      <c r="B191" s="266"/>
      <c r="C191" s="266"/>
      <c r="D191" s="266"/>
      <c r="E191" s="266"/>
      <c r="F191" s="266"/>
      <c r="G191" s="266"/>
      <c r="H191" s="266"/>
      <c r="I191" s="266"/>
      <c r="J191" s="266"/>
      <c r="K191" s="266"/>
      <c r="L191" s="266"/>
      <c r="M191" s="266"/>
      <c r="N191" s="266"/>
      <c r="O191" s="266"/>
      <c r="P191" s="266"/>
      <c r="Q191" s="266"/>
      <c r="R191" s="266"/>
      <c r="S191" s="266"/>
      <c r="T191" s="266"/>
      <c r="U191" s="266"/>
      <c r="V191" s="266"/>
      <c r="W191" s="266"/>
      <c r="X191" s="266"/>
      <c r="Y191" s="266"/>
      <c r="Z191" s="266"/>
      <c r="AA191" s="266"/>
      <c r="AB191" s="266"/>
      <c r="AC191" s="266"/>
      <c r="AD191" s="266"/>
      <c r="AE191" s="266"/>
      <c r="AF191" s="266"/>
      <c r="AG191" s="266"/>
      <c r="AH191" s="266"/>
      <c r="AI191" s="267"/>
      <c r="AJ191" s="5"/>
      <c r="AK191" s="5"/>
    </row>
    <row r="192" spans="1:37" x14ac:dyDescent="0.2">
      <c r="AJ192" s="5"/>
      <c r="AK192" s="5"/>
    </row>
    <row r="193" spans="1:48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</row>
    <row r="194" spans="1:48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</row>
    <row r="195" spans="1:48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</row>
    <row r="196" spans="1:48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</row>
    <row r="197" spans="1:48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</row>
    <row r="198" spans="1:48" x14ac:dyDescent="0.2">
      <c r="AJ198" s="5"/>
      <c r="AK198" s="5"/>
    </row>
    <row r="199" spans="1:48" x14ac:dyDescent="0.2">
      <c r="AJ199" s="5"/>
      <c r="AK199" s="5"/>
    </row>
    <row r="200" spans="1:48" x14ac:dyDescent="0.2">
      <c r="AJ200" s="5"/>
      <c r="AK200" s="5"/>
    </row>
    <row r="201" spans="1:48" x14ac:dyDescent="0.2">
      <c r="AJ201" s="5"/>
      <c r="AK201" s="5"/>
    </row>
    <row r="202" spans="1:48" x14ac:dyDescent="0.2">
      <c r="AJ202" s="5"/>
      <c r="AK202" s="5"/>
    </row>
    <row r="203" spans="1:48" x14ac:dyDescent="0.2">
      <c r="AJ203" s="5"/>
      <c r="AK203" s="5"/>
    </row>
    <row r="204" spans="1:48" x14ac:dyDescent="0.2">
      <c r="AJ204" s="5"/>
      <c r="AK204" s="5"/>
    </row>
    <row r="205" spans="1:48" x14ac:dyDescent="0.2">
      <c r="AJ205" s="5"/>
      <c r="AK205" s="5"/>
    </row>
    <row r="206" spans="1:48" x14ac:dyDescent="0.2">
      <c r="AJ206" s="5"/>
      <c r="AK206" s="5"/>
    </row>
    <row r="207" spans="1:48" x14ac:dyDescent="0.2">
      <c r="AJ207" s="5"/>
      <c r="AK207" s="5"/>
    </row>
    <row r="208" spans="1:48" x14ac:dyDescent="0.2">
      <c r="AJ208" s="5"/>
      <c r="AK208" s="5"/>
    </row>
    <row r="209" spans="36:37" x14ac:dyDescent="0.2">
      <c r="AJ209" s="5"/>
      <c r="AK209" s="5"/>
    </row>
    <row r="210" spans="36:37" x14ac:dyDescent="0.2">
      <c r="AJ210" s="5"/>
      <c r="AK210" s="5"/>
    </row>
    <row r="211" spans="36:37" x14ac:dyDescent="0.2">
      <c r="AJ211" s="5"/>
      <c r="AK211" s="5"/>
    </row>
    <row r="212" spans="36:37" x14ac:dyDescent="0.2">
      <c r="AJ212" s="5"/>
      <c r="AK212" s="5"/>
    </row>
    <row r="213" spans="36:37" x14ac:dyDescent="0.2">
      <c r="AJ213" s="5"/>
      <c r="AK213" s="5"/>
    </row>
    <row r="214" spans="36:37" x14ac:dyDescent="0.2">
      <c r="AJ214" s="5"/>
      <c r="AK214" s="5"/>
    </row>
    <row r="215" spans="36:37" x14ac:dyDescent="0.2">
      <c r="AJ215" s="5"/>
      <c r="AK215" s="5"/>
    </row>
    <row r="216" spans="36:37" x14ac:dyDescent="0.2">
      <c r="AJ216" s="5"/>
      <c r="AK216" s="5"/>
    </row>
    <row r="217" spans="36:37" x14ac:dyDescent="0.2">
      <c r="AJ217" s="5"/>
      <c r="AK217" s="5"/>
    </row>
    <row r="218" spans="36:37" x14ac:dyDescent="0.2">
      <c r="AJ218" s="5"/>
      <c r="AK218" s="5"/>
    </row>
    <row r="219" spans="36:37" x14ac:dyDescent="0.2">
      <c r="AJ219" s="5"/>
      <c r="AK219" s="5"/>
    </row>
    <row r="220" spans="36:37" x14ac:dyDescent="0.2">
      <c r="AJ220" s="5"/>
      <c r="AK220" s="5"/>
    </row>
    <row r="221" spans="36:37" x14ac:dyDescent="0.2">
      <c r="AJ221" s="5"/>
      <c r="AK221" s="5"/>
    </row>
    <row r="222" spans="36:37" x14ac:dyDescent="0.2">
      <c r="AJ222" s="5"/>
      <c r="AK222" s="5"/>
    </row>
    <row r="223" spans="36:37" x14ac:dyDescent="0.2">
      <c r="AJ223" s="5"/>
      <c r="AK223" s="5"/>
    </row>
    <row r="224" spans="36:37" x14ac:dyDescent="0.2">
      <c r="AJ224" s="5"/>
      <c r="AK224" s="5"/>
    </row>
    <row r="225" spans="36:37" x14ac:dyDescent="0.2">
      <c r="AJ225" s="5"/>
      <c r="AK225" s="5"/>
    </row>
    <row r="226" spans="36:37" x14ac:dyDescent="0.2">
      <c r="AJ226" s="5"/>
      <c r="AK226" s="5"/>
    </row>
    <row r="227" spans="36:37" x14ac:dyDescent="0.2">
      <c r="AJ227" s="5"/>
      <c r="AK227" s="5"/>
    </row>
    <row r="228" spans="36:37" x14ac:dyDescent="0.2">
      <c r="AJ228" s="5"/>
      <c r="AK228" s="5"/>
    </row>
    <row r="229" spans="36:37" x14ac:dyDescent="0.2">
      <c r="AJ229" s="5"/>
      <c r="AK229" s="5"/>
    </row>
    <row r="230" spans="36:37" x14ac:dyDescent="0.2">
      <c r="AJ230" s="5"/>
      <c r="AK230" s="5"/>
    </row>
    <row r="231" spans="36:37" x14ac:dyDescent="0.2">
      <c r="AJ231" s="5"/>
      <c r="AK231" s="5"/>
    </row>
    <row r="232" spans="36:37" x14ac:dyDescent="0.2">
      <c r="AJ232" s="5"/>
      <c r="AK232" s="5"/>
    </row>
    <row r="233" spans="36:37" x14ac:dyDescent="0.2">
      <c r="AJ233" s="5"/>
      <c r="AK233" s="5"/>
    </row>
    <row r="234" spans="36:37" x14ac:dyDescent="0.2">
      <c r="AJ234" s="5"/>
      <c r="AK234" s="5"/>
    </row>
    <row r="235" spans="36:37" x14ac:dyDescent="0.2">
      <c r="AJ235" s="5"/>
      <c r="AK235" s="5"/>
    </row>
    <row r="236" spans="36:37" x14ac:dyDescent="0.2">
      <c r="AJ236" s="5"/>
      <c r="AK236" s="5"/>
    </row>
    <row r="237" spans="36:37" x14ac:dyDescent="0.2">
      <c r="AJ237" s="5"/>
      <c r="AK237" s="5"/>
    </row>
    <row r="238" spans="36:37" x14ac:dyDescent="0.2">
      <c r="AJ238" s="5"/>
      <c r="AK238" s="5"/>
    </row>
    <row r="239" spans="36:37" x14ac:dyDescent="0.2">
      <c r="AJ239" s="5"/>
      <c r="AK239" s="5"/>
    </row>
    <row r="240" spans="36:37" x14ac:dyDescent="0.2">
      <c r="AJ240" s="5"/>
      <c r="AK240" s="5"/>
    </row>
    <row r="241" spans="36:37" x14ac:dyDescent="0.2">
      <c r="AJ241" s="5"/>
      <c r="AK241" s="5"/>
    </row>
    <row r="242" spans="36:37" x14ac:dyDescent="0.2">
      <c r="AJ242" s="5"/>
      <c r="AK242" s="5"/>
    </row>
    <row r="243" spans="36:37" x14ac:dyDescent="0.2">
      <c r="AJ243" s="5"/>
      <c r="AK243" s="5"/>
    </row>
    <row r="244" spans="36:37" x14ac:dyDescent="0.2">
      <c r="AJ244" s="5"/>
      <c r="AK244" s="5"/>
    </row>
    <row r="245" spans="36:37" x14ac:dyDescent="0.2">
      <c r="AJ245" s="5"/>
      <c r="AK245" s="5"/>
    </row>
    <row r="246" spans="36:37" x14ac:dyDescent="0.2">
      <c r="AJ246" s="5"/>
      <c r="AK246" s="5"/>
    </row>
    <row r="247" spans="36:37" x14ac:dyDescent="0.2">
      <c r="AJ247" s="5"/>
      <c r="AK247" s="5"/>
    </row>
    <row r="248" spans="36:37" x14ac:dyDescent="0.2">
      <c r="AJ248" s="5"/>
      <c r="AK248" s="5"/>
    </row>
    <row r="249" spans="36:37" x14ac:dyDescent="0.2">
      <c r="AJ249" s="5"/>
      <c r="AK249" s="5"/>
    </row>
    <row r="250" spans="36:37" x14ac:dyDescent="0.2">
      <c r="AJ250" s="5"/>
      <c r="AK250" s="5"/>
    </row>
    <row r="251" spans="36:37" x14ac:dyDescent="0.2">
      <c r="AJ251" s="5"/>
      <c r="AK251" s="5"/>
    </row>
    <row r="252" spans="36:37" x14ac:dyDescent="0.2">
      <c r="AJ252" s="5"/>
      <c r="AK252" s="5"/>
    </row>
    <row r="253" spans="36:37" x14ac:dyDescent="0.2">
      <c r="AJ253" s="5"/>
      <c r="AK253" s="5"/>
    </row>
    <row r="254" spans="36:37" x14ac:dyDescent="0.2">
      <c r="AJ254" s="5"/>
      <c r="AK254" s="5"/>
    </row>
    <row r="255" spans="36:37" x14ac:dyDescent="0.2">
      <c r="AJ255" s="5"/>
      <c r="AK255" s="5"/>
    </row>
    <row r="256" spans="36:37" x14ac:dyDescent="0.2">
      <c r="AJ256" s="5"/>
      <c r="AK256" s="5"/>
    </row>
    <row r="257" spans="36:37" x14ac:dyDescent="0.2">
      <c r="AJ257" s="5"/>
      <c r="AK257" s="5"/>
    </row>
    <row r="258" spans="36:37" x14ac:dyDescent="0.2">
      <c r="AJ258" s="5"/>
      <c r="AK258" s="5"/>
    </row>
    <row r="259" spans="36:37" x14ac:dyDescent="0.2">
      <c r="AJ259" s="5"/>
      <c r="AK259" s="5"/>
    </row>
  </sheetData>
  <sheetProtection selectLockedCells="1" selectUnlockedCells="1"/>
  <mergeCells count="420">
    <mergeCell ref="I1:AA1"/>
    <mergeCell ref="AC1:AI2"/>
    <mergeCell ref="K2:W2"/>
    <mergeCell ref="J3:X3"/>
    <mergeCell ref="Z3:AI4"/>
    <mergeCell ref="A4:Y5"/>
    <mergeCell ref="A6:AI6"/>
    <mergeCell ref="A8:E8"/>
    <mergeCell ref="G8:R8"/>
    <mergeCell ref="T8:X8"/>
    <mergeCell ref="Z8:AI8"/>
    <mergeCell ref="A9:E9"/>
    <mergeCell ref="G9:R9"/>
    <mergeCell ref="S9:Y9"/>
    <mergeCell ref="Z9:AI9"/>
    <mergeCell ref="AS65:AU65"/>
    <mergeCell ref="W61:Z61"/>
    <mergeCell ref="AT23:AZ23"/>
    <mergeCell ref="B24:AI24"/>
    <mergeCell ref="AT24:AZ24"/>
    <mergeCell ref="B15:AI23"/>
    <mergeCell ref="A10:E10"/>
    <mergeCell ref="G10:R10"/>
    <mergeCell ref="T10:X10"/>
    <mergeCell ref="Z10:AI10"/>
    <mergeCell ref="A11:AI11"/>
    <mergeCell ref="A12:T12"/>
    <mergeCell ref="V12:W12"/>
    <mergeCell ref="Y12:Z12"/>
    <mergeCell ref="AB12:AC12"/>
    <mergeCell ref="AF12:AI12"/>
    <mergeCell ref="A27:A28"/>
    <mergeCell ref="B27:E28"/>
    <mergeCell ref="F27:J27"/>
    <mergeCell ref="K27:M27"/>
    <mergeCell ref="N27:Q27"/>
    <mergeCell ref="R27:U27"/>
    <mergeCell ref="A13:AI13"/>
    <mergeCell ref="B14:AI14"/>
    <mergeCell ref="A15:A24"/>
    <mergeCell ref="Y27:AA28"/>
    <mergeCell ref="AB27:AI28"/>
    <mergeCell ref="BA27:BP28"/>
    <mergeCell ref="F28:J28"/>
    <mergeCell ref="K28:M28"/>
    <mergeCell ref="N28:Q28"/>
    <mergeCell ref="R28:U28"/>
    <mergeCell ref="V27:X28"/>
    <mergeCell ref="B25:I25"/>
    <mergeCell ref="J25:T25"/>
    <mergeCell ref="U25:AI25"/>
    <mergeCell ref="B26:AI26"/>
    <mergeCell ref="AT30:AZ31"/>
    <mergeCell ref="BA30:BD30"/>
    <mergeCell ref="BE30:BP30"/>
    <mergeCell ref="A31:A32"/>
    <mergeCell ref="B31:N32"/>
    <mergeCell ref="O31:Q32"/>
    <mergeCell ref="R31:AI32"/>
    <mergeCell ref="BA29:BD29"/>
    <mergeCell ref="BE29:BP29"/>
    <mergeCell ref="B30:E30"/>
    <mergeCell ref="F30:J30"/>
    <mergeCell ref="K30:M30"/>
    <mergeCell ref="N30:Q30"/>
    <mergeCell ref="R30:U30"/>
    <mergeCell ref="V30:X30"/>
    <mergeCell ref="B29:E29"/>
    <mergeCell ref="F29:J29"/>
    <mergeCell ref="C36:N36"/>
    <mergeCell ref="O36:Q36"/>
    <mergeCell ref="R36:AI36"/>
    <mergeCell ref="C33:N33"/>
    <mergeCell ref="O33:Q33"/>
    <mergeCell ref="R33:AI33"/>
    <mergeCell ref="C34:N34"/>
    <mergeCell ref="O34:Q34"/>
    <mergeCell ref="R34:AI34"/>
    <mergeCell ref="A41:B41"/>
    <mergeCell ref="C41:F41"/>
    <mergeCell ref="G41:AI41"/>
    <mergeCell ref="A42:AI42"/>
    <mergeCell ref="B43:G43"/>
    <mergeCell ref="H43:T43"/>
    <mergeCell ref="U43:AI43"/>
    <mergeCell ref="C37:N37"/>
    <mergeCell ref="O37:Q37"/>
    <mergeCell ref="R37:AI37"/>
    <mergeCell ref="A38:AI38"/>
    <mergeCell ref="B39:AI39"/>
    <mergeCell ref="A40:B40"/>
    <mergeCell ref="C40:G40"/>
    <mergeCell ref="H40:AI40"/>
    <mergeCell ref="A47:AI47"/>
    <mergeCell ref="A48:B48"/>
    <mergeCell ref="D48:L48"/>
    <mergeCell ref="N48:Y48"/>
    <mergeCell ref="AA48:AI48"/>
    <mergeCell ref="A49:B49"/>
    <mergeCell ref="C49:I49"/>
    <mergeCell ref="J49:AI49"/>
    <mergeCell ref="A44:AI44"/>
    <mergeCell ref="A45:B45"/>
    <mergeCell ref="C45:H45"/>
    <mergeCell ref="I45:AI45"/>
    <mergeCell ref="A46:B46"/>
    <mergeCell ref="C46:I46"/>
    <mergeCell ref="J46:AI46"/>
    <mergeCell ref="A52:AI52"/>
    <mergeCell ref="A53:B53"/>
    <mergeCell ref="D53:G53"/>
    <mergeCell ref="I53:L53"/>
    <mergeCell ref="N53:R53"/>
    <mergeCell ref="T53:Z53"/>
    <mergeCell ref="AB53:AD53"/>
    <mergeCell ref="AE53:AI53"/>
    <mergeCell ref="A50:AI50"/>
    <mergeCell ref="A51:B51"/>
    <mergeCell ref="C51:H51"/>
    <mergeCell ref="I51:J51"/>
    <mergeCell ref="L51:N51"/>
    <mergeCell ref="O51:P51"/>
    <mergeCell ref="R51:U51"/>
    <mergeCell ref="V51:X51"/>
    <mergeCell ref="Y51:AI51"/>
    <mergeCell ref="A56:AI56"/>
    <mergeCell ref="A57:B57"/>
    <mergeCell ref="D57:J57"/>
    <mergeCell ref="K57:X57"/>
    <mergeCell ref="Y57:AB57"/>
    <mergeCell ref="AC57:AI57"/>
    <mergeCell ref="A54:AI54"/>
    <mergeCell ref="A55:B55"/>
    <mergeCell ref="D55:H55"/>
    <mergeCell ref="I55:O55"/>
    <mergeCell ref="P55:R55"/>
    <mergeCell ref="T55:X55"/>
    <mergeCell ref="Y55:AB55"/>
    <mergeCell ref="AC55:AI55"/>
    <mergeCell ref="A60:AI60"/>
    <mergeCell ref="A61:B61"/>
    <mergeCell ref="C61:E61"/>
    <mergeCell ref="G61:M61"/>
    <mergeCell ref="AE61:AI61"/>
    <mergeCell ref="AB61:AC61"/>
    <mergeCell ref="R61:T61"/>
    <mergeCell ref="A58:AI58"/>
    <mergeCell ref="A59:C59"/>
    <mergeCell ref="D59:L59"/>
    <mergeCell ref="N59:R59"/>
    <mergeCell ref="T59:V59"/>
    <mergeCell ref="W59:AB59"/>
    <mergeCell ref="AC59:AI59"/>
    <mergeCell ref="A64:AI64"/>
    <mergeCell ref="A65:B65"/>
    <mergeCell ref="C65:E65"/>
    <mergeCell ref="G65:M65"/>
    <mergeCell ref="O65:U65"/>
    <mergeCell ref="W65:AC65"/>
    <mergeCell ref="AE65:AI65"/>
    <mergeCell ref="A62:AI62"/>
    <mergeCell ref="A63:E63"/>
    <mergeCell ref="G63:J63"/>
    <mergeCell ref="L63:M63"/>
    <mergeCell ref="O63:R63"/>
    <mergeCell ref="T63:U63"/>
    <mergeCell ref="W63:Z63"/>
    <mergeCell ref="AB63:AC63"/>
    <mergeCell ref="AE63:AI63"/>
    <mergeCell ref="A68:AI68"/>
    <mergeCell ref="A69:B69"/>
    <mergeCell ref="C69:M69"/>
    <mergeCell ref="O69:U69"/>
    <mergeCell ref="W69:AC69"/>
    <mergeCell ref="AE69:AI69"/>
    <mergeCell ref="A66:AI66"/>
    <mergeCell ref="A67:E67"/>
    <mergeCell ref="G67:M67"/>
    <mergeCell ref="O67:U67"/>
    <mergeCell ref="W67:AC67"/>
    <mergeCell ref="AE67:AI67"/>
    <mergeCell ref="A72:AI72"/>
    <mergeCell ref="A73:B73"/>
    <mergeCell ref="C73:G73"/>
    <mergeCell ref="I73:M73"/>
    <mergeCell ref="O73:U73"/>
    <mergeCell ref="W73:AC73"/>
    <mergeCell ref="AE73:AI73"/>
    <mergeCell ref="A70:AI70"/>
    <mergeCell ref="A71:B71"/>
    <mergeCell ref="C71:G71"/>
    <mergeCell ref="I71:M71"/>
    <mergeCell ref="O71:U71"/>
    <mergeCell ref="W71:AC71"/>
    <mergeCell ref="AE71:AI71"/>
    <mergeCell ref="Z74:AI74"/>
    <mergeCell ref="AU74:BD74"/>
    <mergeCell ref="A75:AI75"/>
    <mergeCell ref="A76:B76"/>
    <mergeCell ref="C76:M76"/>
    <mergeCell ref="O76:U76"/>
    <mergeCell ref="W76:AC76"/>
    <mergeCell ref="AE76:AI76"/>
    <mergeCell ref="A74:B74"/>
    <mergeCell ref="C74:F74"/>
    <mergeCell ref="G74:I74"/>
    <mergeCell ref="J74:Q74"/>
    <mergeCell ref="R74:V74"/>
    <mergeCell ref="W74:Y74"/>
    <mergeCell ref="A77:B77"/>
    <mergeCell ref="C77:R77"/>
    <mergeCell ref="S77:AI77"/>
    <mergeCell ref="A78:B78"/>
    <mergeCell ref="C78:F78"/>
    <mergeCell ref="N78:T78"/>
    <mergeCell ref="V78:AA78"/>
    <mergeCell ref="H78:J78"/>
    <mergeCell ref="AG78:AI78"/>
    <mergeCell ref="A83:B83"/>
    <mergeCell ref="D83:H83"/>
    <mergeCell ref="J83:N83"/>
    <mergeCell ref="P83:T83"/>
    <mergeCell ref="V83:Z83"/>
    <mergeCell ref="AB83:AI83"/>
    <mergeCell ref="A79:AI79"/>
    <mergeCell ref="A80:A81"/>
    <mergeCell ref="B80:I81"/>
    <mergeCell ref="J80:O81"/>
    <mergeCell ref="P80:AI81"/>
    <mergeCell ref="A82:AI82"/>
    <mergeCell ref="A86:AI86"/>
    <mergeCell ref="A87:B87"/>
    <mergeCell ref="D87:I87"/>
    <mergeCell ref="K87:Q87"/>
    <mergeCell ref="S87:Z87"/>
    <mergeCell ref="AA87:AI87"/>
    <mergeCell ref="A84:AI84"/>
    <mergeCell ref="A85:B85"/>
    <mergeCell ref="D85:I85"/>
    <mergeCell ref="K85:Q85"/>
    <mergeCell ref="S85:Z85"/>
    <mergeCell ref="AB85:AD85"/>
    <mergeCell ref="AE85:AI85"/>
    <mergeCell ref="A91:AI91"/>
    <mergeCell ref="A92:B92"/>
    <mergeCell ref="C92:I92"/>
    <mergeCell ref="J92:AI92"/>
    <mergeCell ref="A93:AI93"/>
    <mergeCell ref="B94:AI94"/>
    <mergeCell ref="A88:AI88"/>
    <mergeCell ref="A89:B89"/>
    <mergeCell ref="C89:AI89"/>
    <mergeCell ref="A90:B90"/>
    <mergeCell ref="C90:I90"/>
    <mergeCell ref="K90:N90"/>
    <mergeCell ref="P90:T90"/>
    <mergeCell ref="V90:Z90"/>
    <mergeCell ref="AB90:AI90"/>
    <mergeCell ref="B95:L95"/>
    <mergeCell ref="M95:X95"/>
    <mergeCell ref="Y95:AI95"/>
    <mergeCell ref="A96:A97"/>
    <mergeCell ref="B96:J97"/>
    <mergeCell ref="K96:L97"/>
    <mergeCell ref="W96:X97"/>
    <mergeCell ref="Y96:AI97"/>
    <mergeCell ref="M97:V97"/>
    <mergeCell ref="M96:V96"/>
    <mergeCell ref="A99:J99"/>
    <mergeCell ref="K99:L99"/>
    <mergeCell ref="M99:V99"/>
    <mergeCell ref="W99:AI100"/>
    <mergeCell ref="A100:B100"/>
    <mergeCell ref="C100:J101"/>
    <mergeCell ref="K100:L100"/>
    <mergeCell ref="M100:V101"/>
    <mergeCell ref="B98:J98"/>
    <mergeCell ref="K98:L98"/>
    <mergeCell ref="M98:P98"/>
    <mergeCell ref="Q98:V98"/>
    <mergeCell ref="W98:X98"/>
    <mergeCell ref="Y98:AI98"/>
    <mergeCell ref="A111:AI111"/>
    <mergeCell ref="A112:AI112"/>
    <mergeCell ref="A113:J113"/>
    <mergeCell ref="K113:M113"/>
    <mergeCell ref="N113:P113"/>
    <mergeCell ref="Q113:S113"/>
    <mergeCell ref="T113:AI113"/>
    <mergeCell ref="A106:AI106"/>
    <mergeCell ref="A107:AI108"/>
    <mergeCell ref="A109:J109"/>
    <mergeCell ref="K109:X109"/>
    <mergeCell ref="Y109:AI109"/>
    <mergeCell ref="A110:AI110"/>
    <mergeCell ref="A117:AI120"/>
    <mergeCell ref="A121:J122"/>
    <mergeCell ref="K121:M122"/>
    <mergeCell ref="N121:P122"/>
    <mergeCell ref="Q121:S122"/>
    <mergeCell ref="T121:V122"/>
    <mergeCell ref="W121:Y122"/>
    <mergeCell ref="Z121:AI122"/>
    <mergeCell ref="A114:AI114"/>
    <mergeCell ref="A115:J116"/>
    <mergeCell ref="K115:M116"/>
    <mergeCell ref="N115:P116"/>
    <mergeCell ref="Q115:S116"/>
    <mergeCell ref="T115:AI116"/>
    <mergeCell ref="AW124:BC125"/>
    <mergeCell ref="B125:J125"/>
    <mergeCell ref="K125:M125"/>
    <mergeCell ref="N125:P125"/>
    <mergeCell ref="Q125:S125"/>
    <mergeCell ref="T125:V125"/>
    <mergeCell ref="W125:Y125"/>
    <mergeCell ref="Z125:AI125"/>
    <mergeCell ref="Z123:AI123"/>
    <mergeCell ref="B124:J124"/>
    <mergeCell ref="K124:M124"/>
    <mergeCell ref="N124:P124"/>
    <mergeCell ref="Q124:S124"/>
    <mergeCell ref="T124:V124"/>
    <mergeCell ref="W124:Y124"/>
    <mergeCell ref="Z124:AI124"/>
    <mergeCell ref="B123:J123"/>
    <mergeCell ref="K123:M123"/>
    <mergeCell ref="N123:P123"/>
    <mergeCell ref="Q123:S123"/>
    <mergeCell ref="W123:Y123"/>
    <mergeCell ref="T123:V123"/>
    <mergeCell ref="Z126:AI126"/>
    <mergeCell ref="B127:J127"/>
    <mergeCell ref="K127:M127"/>
    <mergeCell ref="N127:P127"/>
    <mergeCell ref="Q127:S127"/>
    <mergeCell ref="T127:V127"/>
    <mergeCell ref="W127:Y127"/>
    <mergeCell ref="Z127:AI127"/>
    <mergeCell ref="B126:J126"/>
    <mergeCell ref="K126:M126"/>
    <mergeCell ref="N126:P126"/>
    <mergeCell ref="Q126:S126"/>
    <mergeCell ref="T126:V126"/>
    <mergeCell ref="W126:Y126"/>
    <mergeCell ref="Z128:AI128"/>
    <mergeCell ref="A129:S129"/>
    <mergeCell ref="T129:V129"/>
    <mergeCell ref="Y129:AA129"/>
    <mergeCell ref="AC129:AI129"/>
    <mergeCell ref="W128:Y128"/>
    <mergeCell ref="AS129:AV131"/>
    <mergeCell ref="A130:G131"/>
    <mergeCell ref="H130:K131"/>
    <mergeCell ref="L130:L131"/>
    <mergeCell ref="M130:S131"/>
    <mergeCell ref="B128:J128"/>
    <mergeCell ref="K128:M128"/>
    <mergeCell ref="N128:P128"/>
    <mergeCell ref="Q128:S128"/>
    <mergeCell ref="T128:V128"/>
    <mergeCell ref="T130:U131"/>
    <mergeCell ref="V130:AA131"/>
    <mergeCell ref="AB130:AI131"/>
    <mergeCell ref="BE131:BH132"/>
    <mergeCell ref="A132:G132"/>
    <mergeCell ref="H132:K134"/>
    <mergeCell ref="L132:L133"/>
    <mergeCell ref="M132:Q133"/>
    <mergeCell ref="R132:U134"/>
    <mergeCell ref="V132:AA132"/>
    <mergeCell ref="H140:K140"/>
    <mergeCell ref="L140:AI140"/>
    <mergeCell ref="AB132:AI134"/>
    <mergeCell ref="A133:G135"/>
    <mergeCell ref="V133:V134"/>
    <mergeCell ref="W133:AA134"/>
    <mergeCell ref="L134:L136"/>
    <mergeCell ref="M134:Q136"/>
    <mergeCell ref="H135:K136"/>
    <mergeCell ref="R135:U136"/>
    <mergeCell ref="V135:AI135"/>
    <mergeCell ref="A136:G136"/>
    <mergeCell ref="A142:AI191"/>
    <mergeCell ref="AO163:AY163"/>
    <mergeCell ref="AO162:AY162"/>
    <mergeCell ref="AO161:AY161"/>
    <mergeCell ref="AO159:AY159"/>
    <mergeCell ref="AO160:AY160"/>
    <mergeCell ref="A141:AI141"/>
    <mergeCell ref="AU144:AX146"/>
    <mergeCell ref="AW137:AZ139"/>
    <mergeCell ref="H138:K139"/>
    <mergeCell ref="M138:P139"/>
    <mergeCell ref="R138:T139"/>
    <mergeCell ref="U138:X139"/>
    <mergeCell ref="Z138:AA139"/>
    <mergeCell ref="AB138:AE139"/>
    <mergeCell ref="AG138:AI139"/>
    <mergeCell ref="V136:V137"/>
    <mergeCell ref="W136:AA137"/>
    <mergeCell ref="AB136:AI137"/>
    <mergeCell ref="A137:G138"/>
    <mergeCell ref="H137:K137"/>
    <mergeCell ref="L137:L139"/>
    <mergeCell ref="M137:U137"/>
    <mergeCell ref="A139:G140"/>
    <mergeCell ref="AM34:AO34"/>
    <mergeCell ref="AB30:AI30"/>
    <mergeCell ref="Y29:AA29"/>
    <mergeCell ref="AB29:AI29"/>
    <mergeCell ref="K29:M29"/>
    <mergeCell ref="N29:Q29"/>
    <mergeCell ref="R29:U29"/>
    <mergeCell ref="V29:X29"/>
    <mergeCell ref="AM35:AO35"/>
    <mergeCell ref="C35:N35"/>
    <mergeCell ref="O35:Q35"/>
    <mergeCell ref="R35:AI35"/>
    <mergeCell ref="Y30:AA30"/>
  </mergeCells>
  <pageMargins left="0.9" right="0" top="0.9" bottom="0.27" header="0.26" footer="0.25"/>
  <pageSetup paperSize="14" scale="56" firstPageNumber="0" fitToWidth="2" fitToHeight="2" orientation="portrait" horizontalDpi="300" verticalDpi="300" r:id="rId1"/>
  <headerFooter alignWithMargins="0"/>
  <rowBreaks count="1" manualBreakCount="1">
    <brk id="104" max="3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6"/>
  <sheetViews>
    <sheetView workbookViewId="0">
      <selection sqref="A1:T1048576"/>
    </sheetView>
  </sheetViews>
  <sheetFormatPr defaultRowHeight="13.5" x14ac:dyDescent="0.2"/>
  <cols>
    <col min="1" max="1" width="8.85546875" style="65" customWidth="1"/>
    <col min="2" max="12" width="8.85546875" style="67" customWidth="1"/>
    <col min="13" max="13" width="13.42578125" style="68" bestFit="1" customWidth="1"/>
    <col min="14" max="20" width="9.140625" style="68"/>
  </cols>
  <sheetData>
    <row r="1" spans="2:14" ht="81" x14ac:dyDescent="0.2">
      <c r="B1" s="66" t="s">
        <v>743</v>
      </c>
      <c r="C1" s="66" t="s">
        <v>749</v>
      </c>
      <c r="D1" s="66" t="s">
        <v>544</v>
      </c>
      <c r="E1" s="66" t="s">
        <v>562</v>
      </c>
      <c r="F1" s="66" t="s">
        <v>806</v>
      </c>
      <c r="G1" s="66" t="s">
        <v>823</v>
      </c>
      <c r="H1" s="66" t="s">
        <v>818</v>
      </c>
      <c r="I1" s="66" t="s">
        <v>828</v>
      </c>
      <c r="J1" s="66" t="s">
        <v>804</v>
      </c>
      <c r="K1" s="66" t="s">
        <v>830</v>
      </c>
      <c r="L1" s="66" t="s">
        <v>603</v>
      </c>
    </row>
    <row r="2" spans="2:14" ht="67.5" x14ac:dyDescent="0.2">
      <c r="B2" s="66" t="s">
        <v>744</v>
      </c>
      <c r="C2" s="66" t="s">
        <v>750</v>
      </c>
      <c r="D2" s="66" t="s">
        <v>569</v>
      </c>
      <c r="E2" s="66" t="s">
        <v>563</v>
      </c>
      <c r="F2" s="66" t="s">
        <v>807</v>
      </c>
      <c r="G2" s="66" t="s">
        <v>824</v>
      </c>
      <c r="H2" s="66" t="s">
        <v>819</v>
      </c>
      <c r="I2" s="66" t="s">
        <v>829</v>
      </c>
      <c r="J2" s="66" t="s">
        <v>805</v>
      </c>
      <c r="K2" s="66" t="s">
        <v>831</v>
      </c>
      <c r="L2" s="66" t="s">
        <v>604</v>
      </c>
    </row>
    <row r="3" spans="2:14" ht="81" x14ac:dyDescent="0.2">
      <c r="B3" s="66" t="s">
        <v>745</v>
      </c>
      <c r="C3" s="66" t="s">
        <v>751</v>
      </c>
      <c r="D3" s="66" t="s">
        <v>570</v>
      </c>
      <c r="E3" s="66" t="s">
        <v>564</v>
      </c>
      <c r="F3" s="66" t="s">
        <v>808</v>
      </c>
      <c r="G3" s="66" t="s">
        <v>825</v>
      </c>
      <c r="K3" s="66" t="s">
        <v>832</v>
      </c>
      <c r="L3" s="66" t="s">
        <v>605</v>
      </c>
    </row>
    <row r="4" spans="2:14" ht="67.5" x14ac:dyDescent="0.2">
      <c r="B4" s="66" t="s">
        <v>746</v>
      </c>
      <c r="C4" s="66" t="s">
        <v>752</v>
      </c>
      <c r="D4" s="66" t="s">
        <v>571</v>
      </c>
      <c r="E4" s="66" t="s">
        <v>565</v>
      </c>
      <c r="F4" s="66" t="s">
        <v>809</v>
      </c>
      <c r="G4" s="66" t="s">
        <v>826</v>
      </c>
      <c r="K4" s="66" t="s">
        <v>833</v>
      </c>
      <c r="L4" s="66" t="s">
        <v>606</v>
      </c>
    </row>
    <row r="5" spans="2:14" ht="67.5" x14ac:dyDescent="0.2">
      <c r="B5" s="66" t="s">
        <v>747</v>
      </c>
      <c r="C5" s="66" t="s">
        <v>753</v>
      </c>
      <c r="D5" s="66" t="s">
        <v>572</v>
      </c>
      <c r="E5" s="66" t="s">
        <v>566</v>
      </c>
      <c r="F5" s="66" t="s">
        <v>810</v>
      </c>
      <c r="G5" s="66" t="s">
        <v>827</v>
      </c>
      <c r="L5" s="66" t="s">
        <v>607</v>
      </c>
    </row>
    <row r="6" spans="2:14" ht="54" x14ac:dyDescent="0.2">
      <c r="B6" s="66" t="s">
        <v>748</v>
      </c>
      <c r="C6" s="66" t="s">
        <v>754</v>
      </c>
      <c r="E6" s="66" t="s">
        <v>567</v>
      </c>
      <c r="F6" s="66" t="s">
        <v>811</v>
      </c>
    </row>
    <row r="7" spans="2:14" ht="54" x14ac:dyDescent="0.2">
      <c r="C7" s="66" t="s">
        <v>755</v>
      </c>
      <c r="D7" s="66" t="s">
        <v>573</v>
      </c>
      <c r="E7" s="66" t="s">
        <v>568</v>
      </c>
    </row>
    <row r="8" spans="2:14" ht="54" x14ac:dyDescent="0.2">
      <c r="D8" s="66" t="s">
        <v>574</v>
      </c>
      <c r="E8" s="66"/>
    </row>
    <row r="9" spans="2:14" ht="40.5" x14ac:dyDescent="0.2">
      <c r="D9" s="66" t="s">
        <v>575</v>
      </c>
    </row>
    <row r="10" spans="2:14" ht="54" x14ac:dyDescent="0.2">
      <c r="D10" s="66" t="s">
        <v>576</v>
      </c>
    </row>
    <row r="11" spans="2:14" ht="54" x14ac:dyDescent="0.2">
      <c r="D11" s="66" t="s">
        <v>577</v>
      </c>
    </row>
    <row r="12" spans="2:14" ht="54" x14ac:dyDescent="0.2">
      <c r="B12" s="66" t="s">
        <v>548</v>
      </c>
      <c r="C12" s="66" t="s">
        <v>756</v>
      </c>
      <c r="D12" s="66" t="s">
        <v>588</v>
      </c>
      <c r="E12" s="66" t="s">
        <v>538</v>
      </c>
      <c r="G12" s="66" t="s">
        <v>802</v>
      </c>
      <c r="H12" s="66" t="s">
        <v>769</v>
      </c>
      <c r="I12" s="66" t="s">
        <v>820</v>
      </c>
      <c r="J12" s="66" t="s">
        <v>812</v>
      </c>
      <c r="L12" s="66" t="s">
        <v>581</v>
      </c>
      <c r="M12" s="66" t="s">
        <v>596</v>
      </c>
      <c r="N12" s="66" t="s">
        <v>610</v>
      </c>
    </row>
    <row r="13" spans="2:14" ht="54" x14ac:dyDescent="0.2">
      <c r="B13" s="66" t="s">
        <v>549</v>
      </c>
      <c r="C13" s="66" t="s">
        <v>757</v>
      </c>
      <c r="D13" s="66" t="s">
        <v>589</v>
      </c>
      <c r="E13" s="66" t="s">
        <v>539</v>
      </c>
      <c r="G13" s="66" t="s">
        <v>803</v>
      </c>
      <c r="H13" s="66" t="s">
        <v>770</v>
      </c>
      <c r="I13" s="66" t="s">
        <v>821</v>
      </c>
      <c r="J13" s="66" t="s">
        <v>813</v>
      </c>
      <c r="L13" s="66" t="s">
        <v>582</v>
      </c>
      <c r="M13" s="66" t="s">
        <v>597</v>
      </c>
      <c r="N13" s="66" t="s">
        <v>611</v>
      </c>
    </row>
    <row r="14" spans="2:14" ht="54" x14ac:dyDescent="0.2">
      <c r="B14" s="66"/>
      <c r="C14" s="66" t="s">
        <v>758</v>
      </c>
      <c r="D14" s="66" t="s">
        <v>590</v>
      </c>
      <c r="E14" s="66" t="s">
        <v>540</v>
      </c>
      <c r="H14" s="66" t="s">
        <v>771</v>
      </c>
      <c r="I14" s="66" t="s">
        <v>822</v>
      </c>
      <c r="J14" s="66" t="s">
        <v>814</v>
      </c>
      <c r="L14" s="66" t="s">
        <v>583</v>
      </c>
      <c r="M14" s="66" t="s">
        <v>598</v>
      </c>
      <c r="N14" s="66" t="s">
        <v>612</v>
      </c>
    </row>
    <row r="15" spans="2:14" ht="67.5" x14ac:dyDescent="0.2">
      <c r="B15" s="66" t="s">
        <v>550</v>
      </c>
      <c r="C15" s="66" t="s">
        <v>759</v>
      </c>
      <c r="D15" s="66" t="s">
        <v>591</v>
      </c>
      <c r="E15" s="66" t="s">
        <v>541</v>
      </c>
      <c r="H15" s="66" t="s">
        <v>772</v>
      </c>
      <c r="J15" s="66" t="s">
        <v>815</v>
      </c>
      <c r="L15" s="66" t="s">
        <v>584</v>
      </c>
      <c r="M15" s="66" t="s">
        <v>599</v>
      </c>
      <c r="N15" s="66" t="s">
        <v>613</v>
      </c>
    </row>
    <row r="16" spans="2:14" ht="67.5" x14ac:dyDescent="0.2">
      <c r="B16" s="66" t="s">
        <v>551</v>
      </c>
      <c r="C16" s="66" t="s">
        <v>760</v>
      </c>
      <c r="D16" s="66" t="s">
        <v>592</v>
      </c>
      <c r="H16" s="66"/>
      <c r="L16" s="66" t="s">
        <v>585</v>
      </c>
      <c r="M16" s="66" t="s">
        <v>600</v>
      </c>
      <c r="N16" s="66" t="s">
        <v>614</v>
      </c>
    </row>
    <row r="17" spans="2:14" ht="67.5" x14ac:dyDescent="0.2">
      <c r="B17" s="66" t="s">
        <v>552</v>
      </c>
      <c r="C17" s="66" t="s">
        <v>761</v>
      </c>
      <c r="E17" s="66" t="s">
        <v>169</v>
      </c>
      <c r="F17" s="66" t="s">
        <v>834</v>
      </c>
      <c r="H17" s="66" t="s">
        <v>773</v>
      </c>
      <c r="J17" s="66" t="s">
        <v>816</v>
      </c>
      <c r="L17" s="66" t="s">
        <v>586</v>
      </c>
      <c r="M17" s="66" t="s">
        <v>601</v>
      </c>
      <c r="N17" s="66" t="s">
        <v>615</v>
      </c>
    </row>
    <row r="18" spans="2:14" ht="54" x14ac:dyDescent="0.2">
      <c r="C18" s="66" t="s">
        <v>762</v>
      </c>
      <c r="E18" s="66" t="s">
        <v>777</v>
      </c>
      <c r="F18" s="66" t="s">
        <v>835</v>
      </c>
      <c r="H18" s="66" t="s">
        <v>774</v>
      </c>
      <c r="J18" s="66" t="s">
        <v>817</v>
      </c>
      <c r="L18" s="66" t="s">
        <v>587</v>
      </c>
      <c r="M18" s="66" t="s">
        <v>602</v>
      </c>
      <c r="N18" s="66" t="s">
        <v>616</v>
      </c>
    </row>
    <row r="19" spans="2:14" ht="54" x14ac:dyDescent="0.2">
      <c r="B19" s="66" t="s">
        <v>553</v>
      </c>
      <c r="C19" s="66" t="s">
        <v>763</v>
      </c>
      <c r="E19" s="66" t="s">
        <v>778</v>
      </c>
      <c r="H19" s="66" t="s">
        <v>775</v>
      </c>
      <c r="J19" s="66"/>
    </row>
    <row r="20" spans="2:14" ht="54" x14ac:dyDescent="0.2">
      <c r="B20" s="66" t="s">
        <v>554</v>
      </c>
      <c r="C20" s="66" t="s">
        <v>764</v>
      </c>
      <c r="E20" s="66" t="s">
        <v>779</v>
      </c>
      <c r="H20" s="66" t="s">
        <v>776</v>
      </c>
      <c r="J20" s="66"/>
    </row>
    <row r="21" spans="2:14" ht="67.5" x14ac:dyDescent="0.2">
      <c r="B21" s="66" t="s">
        <v>555</v>
      </c>
      <c r="C21" s="66" t="s">
        <v>765</v>
      </c>
      <c r="E21" s="66" t="s">
        <v>780</v>
      </c>
      <c r="H21" s="66"/>
    </row>
    <row r="22" spans="2:14" ht="94.5" x14ac:dyDescent="0.2">
      <c r="C22" s="66" t="s">
        <v>766</v>
      </c>
      <c r="G22" s="66" t="s">
        <v>542</v>
      </c>
      <c r="H22" s="66"/>
      <c r="I22" s="66" t="s">
        <v>617</v>
      </c>
      <c r="K22" s="66" t="s">
        <v>578</v>
      </c>
      <c r="L22" s="66" t="s">
        <v>608</v>
      </c>
      <c r="M22" s="66" t="s">
        <v>781</v>
      </c>
    </row>
    <row r="23" spans="2:14" ht="94.5" x14ac:dyDescent="0.2">
      <c r="B23" s="66" t="s">
        <v>556</v>
      </c>
      <c r="C23" s="66" t="s">
        <v>767</v>
      </c>
      <c r="E23" s="66" t="s">
        <v>545</v>
      </c>
      <c r="F23" s="66" t="s">
        <v>593</v>
      </c>
      <c r="G23" s="66" t="s">
        <v>543</v>
      </c>
      <c r="H23" s="66"/>
      <c r="I23" s="66" t="s">
        <v>618</v>
      </c>
      <c r="K23" s="66" t="s">
        <v>579</v>
      </c>
      <c r="L23" s="66" t="s">
        <v>609</v>
      </c>
      <c r="M23" s="66" t="s">
        <v>782</v>
      </c>
    </row>
    <row r="24" spans="2:14" ht="54" x14ac:dyDescent="0.2">
      <c r="B24" s="66" t="s">
        <v>557</v>
      </c>
      <c r="C24" s="66" t="s">
        <v>768</v>
      </c>
      <c r="E24" s="66" t="s">
        <v>546</v>
      </c>
      <c r="F24" s="66" t="s">
        <v>594</v>
      </c>
      <c r="H24" s="66"/>
      <c r="K24" s="66" t="s">
        <v>580</v>
      </c>
      <c r="L24" s="66" t="s">
        <v>605</v>
      </c>
      <c r="M24" s="66" t="s">
        <v>783</v>
      </c>
    </row>
    <row r="25" spans="2:14" ht="67.5" x14ac:dyDescent="0.2">
      <c r="B25" s="66" t="s">
        <v>558</v>
      </c>
      <c r="E25" s="66" t="s">
        <v>547</v>
      </c>
      <c r="F25" s="66" t="s">
        <v>595</v>
      </c>
      <c r="M25" s="66" t="s">
        <v>784</v>
      </c>
    </row>
    <row r="26" spans="2:14" ht="27" x14ac:dyDescent="0.2">
      <c r="E26" s="66"/>
      <c r="M26" s="66" t="s">
        <v>785</v>
      </c>
    </row>
    <row r="27" spans="2:14" ht="40.5" x14ac:dyDescent="0.2">
      <c r="B27" s="66" t="s">
        <v>559</v>
      </c>
      <c r="C27" s="71" t="s">
        <v>170</v>
      </c>
      <c r="D27" s="71" t="str">
        <f>IF(OR(PDRN2!C15="Well-Known - Good",PDRN2!C15="Known - Good"),1,"")</f>
        <v/>
      </c>
      <c r="E27" s="71" t="str">
        <f>IF(PDRN2!C15="Unknown",1,"")</f>
        <v/>
      </c>
      <c r="F27" s="71" t="str">
        <f>IF(OR(PDRN2!C15="Well-Known - Bad",PDRN2!C15="Known - Bad"),1,"")</f>
        <v/>
      </c>
      <c r="G27" s="66"/>
      <c r="K27" s="68"/>
      <c r="L27" s="68"/>
    </row>
    <row r="28" spans="2:14" ht="54" x14ac:dyDescent="0.2">
      <c r="B28" s="66" t="s">
        <v>560</v>
      </c>
      <c r="C28" s="71" t="s">
        <v>171</v>
      </c>
      <c r="D28" s="71" t="str">
        <f>IF(OR(PDRN2!C32="Well-Known - Good",PDRN2!C32="Known - Good"),1,"")</f>
        <v/>
      </c>
      <c r="E28" s="71" t="str">
        <f>IF(PDRN2!C32="Unknown",1,"")</f>
        <v/>
      </c>
      <c r="F28" s="71" t="str">
        <f>IF(OR(PDRN2!C32="Well-Known - Bad",PDRN2!C32="Known - Bad"),1,"")</f>
        <v/>
      </c>
      <c r="G28" s="66"/>
      <c r="K28" s="68"/>
      <c r="L28" s="68"/>
      <c r="M28" s="66" t="s">
        <v>786</v>
      </c>
    </row>
    <row r="29" spans="2:14" ht="67.5" x14ac:dyDescent="0.2">
      <c r="B29" s="66" t="s">
        <v>561</v>
      </c>
      <c r="C29" s="71" t="s">
        <v>172</v>
      </c>
      <c r="D29" s="71" t="str">
        <f>IF(OR(PDRN2!C49="Well-Known - Good",PDRN2!C49="Known - Good"),1,"")</f>
        <v/>
      </c>
      <c r="E29" s="71" t="str">
        <f>IF(PDRN2!C49="Unknown",1,"")</f>
        <v/>
      </c>
      <c r="F29" s="71" t="str">
        <f>IF(OR(PDRN2!C49="Well-Known - Bad",PDRN2!C49="Known - Bad"),1,"")</f>
        <v/>
      </c>
      <c r="G29" s="66"/>
      <c r="K29" s="68"/>
      <c r="L29" s="68"/>
      <c r="M29" s="66" t="s">
        <v>787</v>
      </c>
    </row>
    <row r="30" spans="2:14" ht="27" x14ac:dyDescent="0.2">
      <c r="C30" s="71" t="s">
        <v>173</v>
      </c>
      <c r="D30" s="71" t="str">
        <f>IF(OR(PDRN2!C66="Well-Known - Good",PDRN2!C66="Known - Good"),1,"")</f>
        <v/>
      </c>
      <c r="E30" s="71" t="str">
        <f>IF(PDRN2!C66="Unknown",1,"")</f>
        <v/>
      </c>
      <c r="F30" s="71" t="str">
        <f>IF(OR(PDRN2!C66="Well-Known - Bad",PDRN2!C66="Known - Bad"),1,"")</f>
        <v/>
      </c>
      <c r="G30" s="66"/>
      <c r="K30" s="68"/>
      <c r="L30" s="68"/>
      <c r="M30" s="66" t="s">
        <v>788</v>
      </c>
    </row>
    <row r="31" spans="2:14" ht="27" x14ac:dyDescent="0.2">
      <c r="C31" s="66"/>
      <c r="D31" s="66">
        <f>SUM(D27:D30)</f>
        <v>0</v>
      </c>
      <c r="E31" s="66">
        <f>SUM(E27:E30)</f>
        <v>0</v>
      </c>
      <c r="F31" s="66">
        <f>SUM(F27:F30)</f>
        <v>0</v>
      </c>
      <c r="G31" s="66"/>
      <c r="K31" s="68"/>
      <c r="L31" s="68"/>
      <c r="M31" s="66" t="s">
        <v>789</v>
      </c>
    </row>
    <row r="32" spans="2:14" x14ac:dyDescent="0.2">
      <c r="C32" s="66"/>
      <c r="D32" s="66"/>
      <c r="E32" s="66"/>
    </row>
    <row r="33" spans="3:13" ht="27" x14ac:dyDescent="0.2">
      <c r="C33" s="66"/>
      <c r="D33" s="66"/>
      <c r="E33" s="66"/>
      <c r="M33" s="66" t="s">
        <v>790</v>
      </c>
    </row>
    <row r="34" spans="3:13" ht="283.5" x14ac:dyDescent="0.2">
      <c r="C34" s="71" t="s">
        <v>170</v>
      </c>
      <c r="D34" s="66" t="str">
        <f>IF(PDRN2!C13="","",TRIM(UPPER("BARANGAY "&amp;PDRN2!E14&amp;" / BARANGAY "&amp;PDRN2!B14&amp;" / "&amp;PDRN2!C15&amp;" AND "&amp;PDRN2!C17&amp;" VOTER")))</f>
        <v>BARANGAY INPUT||PT=E:14||VAL= / BARANGAY INPUT||PT=B:14||VAL= / SELECT||PT=C:15||VAL=WELL-KNOWN - GOOD AND SELECT||PT=C:17||VAL=REGISTERED VOTER</v>
      </c>
      <c r="E34" s="66"/>
      <c r="M34" s="66" t="s">
        <v>791</v>
      </c>
    </row>
    <row r="35" spans="3:13" ht="175.5" x14ac:dyDescent="0.2">
      <c r="C35" s="71" t="s">
        <v>171</v>
      </c>
      <c r="D35" s="66" t="str">
        <f>IF(PDRN2!C29="","",IF(OR(PDRN2!C35&lt;=0,PDRN2!C35="NOT PROVIDED"),UPPER(PDRN2!C31&amp;" / "&amp;PDRN2!B30&amp;" / "&amp;PDRN2!C32),IF(PDRN2!C35="UNKOWN",TRIM(UPPER(PDRN2!C31&amp;" / "&amp;PDRN2!B30&amp;" / "&amp;PDRN2!C32&amp;" / "&amp;PDRN2!C35&amp;" SOI")),TRIM(UPPER(PDRN2!C31&amp;" / "&amp;PDRN2!B30&amp;" / "&amp;PDRN2!C32&amp;" / KNOWN SOI")))))</f>
        <v>INPUT||PT=C:31||VAL= / INPUT||PT=B:30||VAL= / SELECT||PT=C:32||VAL=WELL-KNOWN - GOOD / KNOWN SOI</v>
      </c>
      <c r="E35" s="66"/>
      <c r="M35" s="66" t="s">
        <v>792</v>
      </c>
    </row>
    <row r="36" spans="3:13" ht="175.5" x14ac:dyDescent="0.2">
      <c r="C36" s="71" t="s">
        <v>172</v>
      </c>
      <c r="D36" s="66" t="str">
        <f>IF(PDRN2!C46="","",IF(OR(PDRN2!C52&lt;=0,PDRN2!C52="NOT PROVIDED"),UPPER(PDRN2!C48&amp;" / "&amp;PDRN2!B47&amp;" / "&amp;PDRN2!C49),IF(PDRN2!C52="UNKNOWN",TRIM(UPPER(PDRN2!C48&amp;" / "&amp;PDRN2!B47&amp;" / "&amp;PDRN2!C49&amp;" / "&amp;PDRN2!C52&amp;" SOI")),TRIM(UPPER(PDRN2!C48&amp;" / "&amp;PDRN2!B47&amp;" / "&amp;PDRN2!C49&amp;" / KNOWN SOI")))))</f>
        <v>INPUT||PT=C:48||VAL= / INPUT||PT=B:47||VAL= / SELECT||PT=C:49||VAL=WELL-KNOWN - GOOD / KNOWN SOI</v>
      </c>
      <c r="E36" s="66"/>
      <c r="M36" s="66" t="s">
        <v>793</v>
      </c>
    </row>
    <row r="37" spans="3:13" ht="175.5" x14ac:dyDescent="0.2">
      <c r="C37" s="71" t="s">
        <v>173</v>
      </c>
      <c r="D37" s="66" t="str">
        <f>IF(PDRN2!C63="","",IF(OR(PDRN2!C69&lt;=0,PDRN2!C69="NOT PROVIDED"),UPPER(PDRN2!C65&amp;" / "&amp;PDRN2!B64&amp;" / "&amp;PDRN2!C66),IF(PDRN2!C69="UNKNOWN",TRIM(UPPER(PDRN2!C65&amp;" / "&amp;PDRN2!B64&amp;" / "&amp;PDRN2!C66&amp;" / "&amp;PDRN2!C69&amp;" SOI")),TRIM(UPPER(PDRN2!C65&amp;" / "&amp;PDRN2!B64&amp;" / "&amp;PDRN2!C66&amp;" / KNOWN SOI")))))</f>
        <v>INPUT||PT=C:65||VAL= / INPUT||PT=A:64||VAL= / SELECT||PT=C:66||VAL=WELL-KNOWN - GOOD / KNOWN SOI</v>
      </c>
      <c r="E37" s="66"/>
      <c r="M37" s="66" t="s">
        <v>794</v>
      </c>
    </row>
    <row r="38" spans="3:13" x14ac:dyDescent="0.2">
      <c r="C38" s="66"/>
      <c r="D38" s="66"/>
      <c r="E38" s="66"/>
    </row>
    <row r="40" spans="3:13" x14ac:dyDescent="0.2">
      <c r="C40" s="71" t="s">
        <v>170</v>
      </c>
      <c r="D40" s="71" t="b">
        <f>IF(OR(PDRN2!F15="Moved Out",PDRN2!F15=""),"",IF(PDRN2!F15="Residing",IF(OR(D27=1,F27=1,E27=1),IF(OR(PDRN2!C24="Owned",PDRN2!C24="Owned-Mortgaged"),"√",""))))</f>
        <v>0</v>
      </c>
      <c r="E40" s="71" t="b">
        <f>IF(OR(PDRN2!F15="Moved Out",PDRN2!F15=""),"",IF(PDRN2!F15="Residing",IF(OR(D27=1,F27=1,E27=1),IF(PDRN2!C24="Rented","√",""))))</f>
        <v>0</v>
      </c>
    </row>
    <row r="41" spans="3:13" x14ac:dyDescent="0.2">
      <c r="C41" s="71" t="s">
        <v>171</v>
      </c>
      <c r="D41" s="71" t="str">
        <f>IF(OR(PDRN2!F32="Moved Out",PDRN2!F32="Unknown"),"",IF(AND(PDRN2!F32="Residing",OR(D28=1,F28=1)),IF(OR(PDRN2!C40="Owned",PDRN2!C40="Owned-Mortgaged"),"√",""),""))</f>
        <v/>
      </c>
      <c r="E41" s="71" t="str">
        <f>IF(OR(PDRN2!F32="Moved Out",PDRN2!F32="Unknown"),"",IF(AND(PDRN2!F32="Residing",OR(D28=1,F28=1)),IF(PDRN2!C40="Rented","√",""),""))</f>
        <v/>
      </c>
    </row>
    <row r="42" spans="3:13" x14ac:dyDescent="0.2">
      <c r="C42" s="71" t="s">
        <v>172</v>
      </c>
      <c r="D42" s="71" t="str">
        <f>IF(OR(PDRN2!F49="Moved Out",PDRN2!F49="Unknown"),"",IF(AND(PDRN2!F49="Residing",OR(D29=1,F29=1)),IF(OR(PDRN2!C57="Owned",PDRN2!C57="Owned-Mortgaged"),"√",""),""))</f>
        <v/>
      </c>
      <c r="E42" s="71" t="str">
        <f>IF(OR(PDRN2!F49="Moved Out",PDRN2!F49="Unknown"),"",IF(AND(PDRN2!F49="Residing",OR(D29=1,F29=1)),IF(PDRN2!C57="Rented","√",""),""))</f>
        <v/>
      </c>
    </row>
    <row r="43" spans="3:13" x14ac:dyDescent="0.2">
      <c r="C43" s="71" t="s">
        <v>173</v>
      </c>
      <c r="D43" s="71" t="str">
        <f>IF(OR(PDRN2!F66="Moved Out",PDRN2!F66="Unknown"),"",IF(AND(PDRN2!F66="Residing",OR(D30=1,F30=1)),IF(OR(PDRN2!C74="Owned",PDRN2!C74="Owned-Mortgaged"),"√",""),""))</f>
        <v/>
      </c>
      <c r="E43" s="71" t="str">
        <f>IF(OR(PDRN2!F66="Moved Out",PDRN2!F66="Unknown"),"",IF(AND(PDRN2!F66="Residing",OR(D30=1,F30=1)),IF(PDRN2!C74="Rented","√",""),""))</f>
        <v/>
      </c>
    </row>
    <row r="44" spans="3:13" x14ac:dyDescent="0.2">
      <c r="C44" s="71" t="s">
        <v>174</v>
      </c>
      <c r="D44" s="71" t="str">
        <f>IF(OR(PDRN2!C131="Owned",PDRN2!C131="Owned-Mortgaged"),"√","")</f>
        <v/>
      </c>
      <c r="E44" s="71" t="str">
        <f>IF(PDRN2!C131="Rented","√","")</f>
        <v/>
      </c>
    </row>
    <row r="45" spans="3:13" x14ac:dyDescent="0.2">
      <c r="D45" s="66"/>
      <c r="E45" s="66"/>
    </row>
    <row r="46" spans="3:13" x14ac:dyDescent="0.2">
      <c r="D46" s="66"/>
      <c r="E46" s="66"/>
    </row>
    <row r="47" spans="3:13" x14ac:dyDescent="0.2">
      <c r="D47" s="66"/>
      <c r="E47" s="66"/>
    </row>
    <row r="48" spans="3:13" x14ac:dyDescent="0.2">
      <c r="D48" s="66"/>
      <c r="E48" s="66"/>
    </row>
    <row r="49" spans="4:5" x14ac:dyDescent="0.2">
      <c r="D49" s="66"/>
      <c r="E49" s="66"/>
    </row>
    <row r="50" spans="4:5" x14ac:dyDescent="0.2">
      <c r="D50" s="66"/>
      <c r="E50" s="66"/>
    </row>
    <row r="51" spans="4:5" x14ac:dyDescent="0.2">
      <c r="D51" s="66"/>
      <c r="E51" s="66"/>
    </row>
    <row r="52" spans="4:5" x14ac:dyDescent="0.2">
      <c r="D52" s="66"/>
      <c r="E52" s="66"/>
    </row>
    <row r="53" spans="4:5" x14ac:dyDescent="0.2">
      <c r="D53" s="66"/>
      <c r="E53" s="66"/>
    </row>
    <row r="54" spans="4:5" x14ac:dyDescent="0.2">
      <c r="D54" s="66"/>
      <c r="E54" s="66"/>
    </row>
    <row r="55" spans="4:5" x14ac:dyDescent="0.2">
      <c r="D55" s="66"/>
      <c r="E55" s="66"/>
    </row>
    <row r="56" spans="4:5" x14ac:dyDescent="0.2">
      <c r="D56" s="66"/>
      <c r="E56" s="66"/>
    </row>
    <row r="57" spans="4:5" x14ac:dyDescent="0.2">
      <c r="D57" s="66"/>
      <c r="E57" s="66"/>
    </row>
    <row r="58" spans="4:5" x14ac:dyDescent="0.2">
      <c r="E58" s="66"/>
    </row>
    <row r="59" spans="4:5" x14ac:dyDescent="0.2">
      <c r="E59" s="66"/>
    </row>
    <row r="60" spans="4:5" x14ac:dyDescent="0.2">
      <c r="E60" s="66"/>
    </row>
    <row r="61" spans="4:5" x14ac:dyDescent="0.2">
      <c r="E61" s="66"/>
    </row>
    <row r="62" spans="4:5" x14ac:dyDescent="0.2">
      <c r="E62" s="66"/>
    </row>
    <row r="63" spans="4:5" x14ac:dyDescent="0.2">
      <c r="E63" s="66"/>
    </row>
    <row r="64" spans="4:5" x14ac:dyDescent="0.2">
      <c r="E64" s="66"/>
    </row>
    <row r="65" spans="5:9" x14ac:dyDescent="0.2">
      <c r="E65" s="66"/>
    </row>
    <row r="66" spans="5:9" x14ac:dyDescent="0.2">
      <c r="E66" s="66"/>
    </row>
    <row r="67" spans="5:9" x14ac:dyDescent="0.2">
      <c r="E67" s="66"/>
    </row>
    <row r="68" spans="5:9" x14ac:dyDescent="0.2">
      <c r="E68" s="66"/>
    </row>
    <row r="69" spans="5:9" x14ac:dyDescent="0.2">
      <c r="E69" s="66"/>
    </row>
    <row r="70" spans="5:9" x14ac:dyDescent="0.2">
      <c r="E70" s="66"/>
    </row>
    <row r="71" spans="5:9" x14ac:dyDescent="0.2">
      <c r="E71" s="66"/>
    </row>
    <row r="72" spans="5:9" x14ac:dyDescent="0.2">
      <c r="E72" s="66"/>
    </row>
    <row r="73" spans="5:9" x14ac:dyDescent="0.2">
      <c r="E73" s="66"/>
    </row>
    <row r="74" spans="5:9" x14ac:dyDescent="0.2">
      <c r="E74" s="66"/>
    </row>
    <row r="75" spans="5:9" x14ac:dyDescent="0.2">
      <c r="E75" s="66"/>
    </row>
    <row r="76" spans="5:9" x14ac:dyDescent="0.2">
      <c r="E76" s="66"/>
    </row>
    <row r="77" spans="5:9" x14ac:dyDescent="0.2">
      <c r="E77" s="66"/>
    </row>
    <row r="78" spans="5:9" x14ac:dyDescent="0.2">
      <c r="E78" s="66"/>
    </row>
    <row r="79" spans="5:9" x14ac:dyDescent="0.2">
      <c r="E79" s="66"/>
    </row>
    <row r="80" spans="5:9" ht="40.5" x14ac:dyDescent="0.2">
      <c r="E80" s="66"/>
      <c r="G80" s="67" t="s">
        <v>619</v>
      </c>
      <c r="H80" s="67" t="s">
        <v>631</v>
      </c>
      <c r="I80" s="67" t="s">
        <v>662</v>
      </c>
    </row>
    <row r="81" spans="3:9" ht="40.5" x14ac:dyDescent="0.2">
      <c r="E81" s="66"/>
      <c r="G81" s="67" t="s">
        <v>620</v>
      </c>
      <c r="H81" s="67" t="s">
        <v>632</v>
      </c>
      <c r="I81" s="67" t="s">
        <v>663</v>
      </c>
    </row>
    <row r="82" spans="3:9" ht="40.5" x14ac:dyDescent="0.2">
      <c r="E82" s="66"/>
      <c r="G82" s="67" t="s">
        <v>621</v>
      </c>
      <c r="H82" s="67" t="s">
        <v>633</v>
      </c>
      <c r="I82" s="67" t="s">
        <v>664</v>
      </c>
    </row>
    <row r="83" spans="3:9" ht="40.5" x14ac:dyDescent="0.2">
      <c r="E83" s="66"/>
      <c r="G83" s="67" t="s">
        <v>622</v>
      </c>
      <c r="H83" s="67" t="s">
        <v>634</v>
      </c>
      <c r="I83" s="67" t="s">
        <v>665</v>
      </c>
    </row>
    <row r="84" spans="3:9" ht="40.5" x14ac:dyDescent="0.2">
      <c r="E84" s="66"/>
      <c r="G84" s="67" t="s">
        <v>623</v>
      </c>
      <c r="H84" s="67" t="s">
        <v>635</v>
      </c>
      <c r="I84" s="67" t="s">
        <v>666</v>
      </c>
    </row>
    <row r="85" spans="3:9" ht="40.5" x14ac:dyDescent="0.2">
      <c r="E85" s="66"/>
      <c r="G85" s="67" t="s">
        <v>624</v>
      </c>
      <c r="H85" s="67" t="s">
        <v>636</v>
      </c>
      <c r="I85" s="67" t="s">
        <v>667</v>
      </c>
    </row>
    <row r="86" spans="3:9" ht="121.5" x14ac:dyDescent="0.2">
      <c r="C86" s="70" t="str">
        <f>IF(AND(PDRN2!B86="",PDRN2!D86="",PDRN2!E86=""),"",IF(PDRN2!D86="",PDRN2!B86&amp;" "&amp;PDRN2!E86,IF(AND(PDRN2!B86="",PDRN2!D86=""),PDRN2!E86,IF(AND(PDRN2!D86="",PDRN2!E86=""),PDRN2!B86,IF(PDRN2!E86="",PDRN2!B86&amp;" "&amp;PDRN2!D86,PDRN2!B86&amp;" "&amp;PDRN2!D86&amp;", "&amp;PDRN2!E86)))))</f>
        <v>SELECT||pt=B:86||val=1 SELECT||pt=D:86||val=1, SELECT||pt=E:86||val=1940</v>
      </c>
      <c r="E86" s="66"/>
      <c r="G86" s="67" t="s">
        <v>625</v>
      </c>
      <c r="H86" s="67" t="s">
        <v>637</v>
      </c>
      <c r="I86" s="67" t="s">
        <v>668</v>
      </c>
    </row>
    <row r="87" spans="3:9" ht="40.5" x14ac:dyDescent="0.2">
      <c r="E87" s="66"/>
      <c r="G87" s="67" t="s">
        <v>626</v>
      </c>
      <c r="H87" s="67" t="s">
        <v>638</v>
      </c>
      <c r="I87" s="67" t="s">
        <v>669</v>
      </c>
    </row>
    <row r="88" spans="3:9" ht="40.5" x14ac:dyDescent="0.2">
      <c r="E88" s="66"/>
      <c r="G88" s="67" t="s">
        <v>627</v>
      </c>
      <c r="H88" s="67" t="s">
        <v>639</v>
      </c>
      <c r="I88" s="67" t="s">
        <v>670</v>
      </c>
    </row>
    <row r="89" spans="3:9" ht="40.5" x14ac:dyDescent="0.2">
      <c r="E89" s="66"/>
      <c r="G89" s="67" t="s">
        <v>628</v>
      </c>
      <c r="H89" s="67" t="s">
        <v>640</v>
      </c>
      <c r="I89" s="67" t="s">
        <v>671</v>
      </c>
    </row>
    <row r="90" spans="3:9" ht="40.5" x14ac:dyDescent="0.2">
      <c r="E90" s="66"/>
      <c r="G90" s="67" t="s">
        <v>629</v>
      </c>
      <c r="H90" s="67" t="s">
        <v>641</v>
      </c>
      <c r="I90" s="67" t="s">
        <v>672</v>
      </c>
    </row>
    <row r="91" spans="3:9" ht="40.5" x14ac:dyDescent="0.2">
      <c r="E91" s="66"/>
      <c r="G91" s="67" t="s">
        <v>630</v>
      </c>
      <c r="H91" s="67" t="s">
        <v>642</v>
      </c>
      <c r="I91" s="67" t="s">
        <v>673</v>
      </c>
    </row>
    <row r="92" spans="3:9" ht="40.5" x14ac:dyDescent="0.2">
      <c r="E92" s="66"/>
      <c r="H92" s="67" t="s">
        <v>643</v>
      </c>
      <c r="I92" s="67" t="s">
        <v>674</v>
      </c>
    </row>
    <row r="93" spans="3:9" ht="40.5" x14ac:dyDescent="0.2">
      <c r="E93" s="66"/>
      <c r="H93" s="67" t="s">
        <v>644</v>
      </c>
      <c r="I93" s="67" t="s">
        <v>675</v>
      </c>
    </row>
    <row r="94" spans="3:9" ht="81" x14ac:dyDescent="0.2">
      <c r="C94" s="70" t="str">
        <f>IF(AND(PDRN2!B94="",PDRN2!D94="",PDRN2!E94=""),"",IF(PDRN2!D94="",PDRN2!B94&amp;" "&amp;PDRN2!E94,IF(AND(PDRN2!B94="",PDRN2!D94=""),PDRN2!E94,IF(AND(PDRN2!D94="",PDRN2!E94=""),PDRN2!B94,IF(PDRN2!E94="",PDRN2!B94&amp;" "&amp;PDRN2!D94,PDRN2!B94&amp;" "&amp;PDRN2!D94&amp;", "&amp;PDRN2!E94)))))</f>
        <v>INPUT||pt=A:194||val= INPUT||pt=D:94||val=, INPUT||pt=E:94||val=</v>
      </c>
      <c r="E94" s="66"/>
      <c r="H94" s="67" t="s">
        <v>645</v>
      </c>
      <c r="I94" s="67" t="s">
        <v>676</v>
      </c>
    </row>
    <row r="95" spans="3:9" ht="40.5" x14ac:dyDescent="0.2">
      <c r="E95" s="66"/>
      <c r="H95" s="67" t="s">
        <v>646</v>
      </c>
      <c r="I95" s="67" t="s">
        <v>677</v>
      </c>
    </row>
    <row r="96" spans="3:9" ht="40.5" x14ac:dyDescent="0.2">
      <c r="E96" s="66"/>
      <c r="H96" s="67" t="s">
        <v>647</v>
      </c>
      <c r="I96" s="67" t="s">
        <v>678</v>
      </c>
    </row>
    <row r="97" spans="4:13" ht="40.5" x14ac:dyDescent="0.2">
      <c r="E97" s="66"/>
      <c r="H97" s="67" t="s">
        <v>648</v>
      </c>
      <c r="I97" s="67" t="s">
        <v>679</v>
      </c>
    </row>
    <row r="98" spans="4:13" ht="51" x14ac:dyDescent="0.2">
      <c r="E98" s="66"/>
      <c r="H98" s="67" t="s">
        <v>649</v>
      </c>
      <c r="I98" s="67" t="s">
        <v>680</v>
      </c>
      <c r="M98" s="72" t="str">
        <f>IF(AND(PDRN2!C98="",PDRN2!E98=""),"",IF(PDRN2!E98="",PDRN2!C98,PDRN2!C98&amp;" / "&amp;PDRN2!E98))</f>
        <v>INPUT||pt=C:98||val= / INPUT||pt=E:98||val=</v>
      </c>
    </row>
    <row r="99" spans="4:13" ht="51" x14ac:dyDescent="0.2">
      <c r="E99" s="66"/>
      <c r="H99" s="67" t="s">
        <v>650</v>
      </c>
      <c r="I99" s="67" t="s">
        <v>681</v>
      </c>
      <c r="M99" s="72" t="str">
        <f>IF(AND(PDRN2!C99="",PDRN2!E99=""),"",IF(PDRN2!E99="",PDRN2!C99,PDRN2!C99&amp;" / "&amp;PDRN2!E99))</f>
        <v>INPUT||pt=C:99||val= / INPUT||pt=E:99||val=</v>
      </c>
    </row>
    <row r="100" spans="4:13" ht="40.5" x14ac:dyDescent="0.2">
      <c r="D100" s="68"/>
      <c r="E100" s="66"/>
      <c r="F100" s="68"/>
      <c r="G100" s="68"/>
      <c r="H100" s="67" t="s">
        <v>651</v>
      </c>
      <c r="I100" s="67" t="s">
        <v>682</v>
      </c>
      <c r="J100" s="68"/>
      <c r="K100" s="68"/>
      <c r="L100" s="68"/>
    </row>
    <row r="101" spans="4:13" ht="40.5" x14ac:dyDescent="0.2">
      <c r="D101" s="68"/>
      <c r="E101" s="66"/>
      <c r="F101" s="68"/>
      <c r="G101" s="68"/>
      <c r="H101" s="67" t="s">
        <v>652</v>
      </c>
      <c r="I101" s="67" t="s">
        <v>683</v>
      </c>
      <c r="J101" s="68"/>
      <c r="K101" s="68"/>
      <c r="L101" s="68"/>
    </row>
    <row r="102" spans="4:13" ht="40.5" x14ac:dyDescent="0.2">
      <c r="D102" s="68"/>
      <c r="E102" s="66"/>
      <c r="F102" s="68"/>
      <c r="G102" s="68"/>
      <c r="H102" s="67" t="s">
        <v>653</v>
      </c>
      <c r="I102" s="67" t="s">
        <v>684</v>
      </c>
      <c r="J102" s="68"/>
      <c r="K102" s="68"/>
      <c r="L102" s="68"/>
    </row>
    <row r="103" spans="4:13" ht="40.5" x14ac:dyDescent="0.2">
      <c r="D103" s="68"/>
      <c r="E103" s="66"/>
      <c r="F103" s="68"/>
      <c r="G103" s="68"/>
      <c r="H103" s="67" t="s">
        <v>654</v>
      </c>
      <c r="I103" s="67" t="s">
        <v>685</v>
      </c>
      <c r="J103" s="68"/>
      <c r="K103" s="68"/>
      <c r="L103" s="68"/>
    </row>
    <row r="104" spans="4:13" ht="40.5" x14ac:dyDescent="0.2">
      <c r="D104" s="68"/>
      <c r="E104" s="66"/>
      <c r="F104" s="68"/>
      <c r="G104" s="68"/>
      <c r="H104" s="67" t="s">
        <v>655</v>
      </c>
      <c r="I104" s="67" t="s">
        <v>686</v>
      </c>
      <c r="J104" s="68"/>
      <c r="K104" s="68"/>
      <c r="L104" s="68"/>
    </row>
    <row r="105" spans="4:13" ht="40.5" x14ac:dyDescent="0.2">
      <c r="D105" s="68"/>
      <c r="E105" s="66"/>
      <c r="F105" s="68"/>
      <c r="G105" s="68"/>
      <c r="H105" s="67" t="s">
        <v>656</v>
      </c>
      <c r="I105" s="67" t="s">
        <v>687</v>
      </c>
      <c r="J105" s="68"/>
      <c r="K105" s="68"/>
      <c r="L105" s="68"/>
    </row>
    <row r="106" spans="4:13" ht="40.5" x14ac:dyDescent="0.2">
      <c r="D106" s="68"/>
      <c r="E106" s="66"/>
      <c r="F106" s="68"/>
      <c r="G106" s="68"/>
      <c r="H106" s="67" t="s">
        <v>657</v>
      </c>
      <c r="I106" s="67" t="s">
        <v>688</v>
      </c>
      <c r="J106" s="68"/>
      <c r="K106" s="68"/>
      <c r="L106" s="68"/>
    </row>
    <row r="107" spans="4:13" ht="40.5" x14ac:dyDescent="0.2">
      <c r="D107" s="68"/>
      <c r="E107" s="66"/>
      <c r="F107" s="68"/>
      <c r="G107" s="68"/>
      <c r="H107" s="67" t="s">
        <v>658</v>
      </c>
      <c r="I107" s="67" t="s">
        <v>689</v>
      </c>
      <c r="J107" s="68"/>
      <c r="K107" s="68"/>
      <c r="L107" s="68"/>
    </row>
    <row r="108" spans="4:13" ht="40.5" x14ac:dyDescent="0.2">
      <c r="D108" s="68"/>
      <c r="E108" s="66"/>
      <c r="F108" s="68"/>
      <c r="G108" s="68"/>
      <c r="H108" s="67" t="s">
        <v>659</v>
      </c>
      <c r="I108" s="67" t="s">
        <v>690</v>
      </c>
      <c r="J108" s="68"/>
      <c r="K108" s="68"/>
      <c r="L108" s="68"/>
    </row>
    <row r="109" spans="4:13" ht="40.5" x14ac:dyDescent="0.2">
      <c r="D109" s="68"/>
      <c r="E109" s="66"/>
      <c r="F109" s="68"/>
      <c r="G109" s="68"/>
      <c r="H109" s="67" t="s">
        <v>660</v>
      </c>
      <c r="I109" s="67" t="s">
        <v>691</v>
      </c>
      <c r="J109" s="68"/>
      <c r="K109" s="68"/>
      <c r="L109" s="68"/>
    </row>
    <row r="110" spans="4:13" ht="40.5" x14ac:dyDescent="0.2">
      <c r="D110" s="68"/>
      <c r="E110" s="66"/>
      <c r="F110" s="68"/>
      <c r="G110" s="68"/>
      <c r="H110" s="67" t="s">
        <v>661</v>
      </c>
      <c r="I110" s="67" t="s">
        <v>692</v>
      </c>
      <c r="J110" s="68"/>
      <c r="K110" s="68"/>
      <c r="L110" s="68"/>
    </row>
    <row r="111" spans="4:13" ht="40.5" x14ac:dyDescent="0.2">
      <c r="D111" s="68"/>
      <c r="E111" s="66"/>
      <c r="F111" s="68"/>
      <c r="G111" s="68"/>
      <c r="H111" s="68"/>
      <c r="I111" s="67" t="s">
        <v>693</v>
      </c>
      <c r="J111" s="68"/>
      <c r="K111" s="68"/>
      <c r="L111" s="68"/>
    </row>
    <row r="112" spans="4:13" ht="40.5" x14ac:dyDescent="0.2">
      <c r="E112" s="66"/>
      <c r="I112" s="67" t="s">
        <v>694</v>
      </c>
    </row>
    <row r="113" spans="1:12" ht="40.5" x14ac:dyDescent="0.2">
      <c r="A113" s="73"/>
      <c r="B113" s="68"/>
      <c r="C113" s="68"/>
      <c r="D113" s="68"/>
      <c r="E113" s="66"/>
      <c r="F113" s="68"/>
      <c r="G113" s="68"/>
      <c r="H113" s="68"/>
      <c r="I113" s="67" t="s">
        <v>695</v>
      </c>
      <c r="J113" s="68"/>
      <c r="K113" s="68"/>
      <c r="L113" s="68"/>
    </row>
    <row r="114" spans="1:12" ht="40.5" x14ac:dyDescent="0.2">
      <c r="A114" s="73"/>
      <c r="B114" s="68"/>
      <c r="C114" s="68"/>
      <c r="D114" s="68"/>
      <c r="E114" s="66"/>
      <c r="F114" s="68"/>
      <c r="G114" s="68"/>
      <c r="H114" s="68"/>
      <c r="I114" s="67" t="s">
        <v>696</v>
      </c>
      <c r="J114" s="68"/>
      <c r="K114" s="68"/>
      <c r="L114" s="68"/>
    </row>
    <row r="115" spans="1:12" ht="40.5" x14ac:dyDescent="0.2">
      <c r="A115" s="73"/>
      <c r="B115" s="68"/>
      <c r="C115" s="68"/>
      <c r="D115" s="68"/>
      <c r="E115" s="66"/>
      <c r="F115" s="68"/>
      <c r="G115" s="68"/>
      <c r="H115" s="68"/>
      <c r="I115" s="67" t="s">
        <v>697</v>
      </c>
      <c r="J115" s="68"/>
      <c r="K115" s="68"/>
      <c r="L115" s="68"/>
    </row>
    <row r="116" spans="1:12" ht="40.5" x14ac:dyDescent="0.2">
      <c r="A116" s="73"/>
      <c r="B116" s="68"/>
      <c r="C116" s="68"/>
      <c r="D116" s="68"/>
      <c r="E116" s="66"/>
      <c r="F116" s="68"/>
      <c r="G116" s="68"/>
      <c r="H116" s="68"/>
      <c r="I116" s="67" t="s">
        <v>698</v>
      </c>
      <c r="J116" s="68"/>
      <c r="K116" s="68"/>
      <c r="L116" s="68"/>
    </row>
    <row r="117" spans="1:12" ht="40.5" x14ac:dyDescent="0.2">
      <c r="A117" s="73"/>
      <c r="B117" s="68"/>
      <c r="C117" s="68"/>
      <c r="D117" s="68"/>
      <c r="E117" s="66"/>
      <c r="F117" s="68"/>
      <c r="G117" s="68"/>
      <c r="H117" s="68"/>
      <c r="I117" s="67" t="s">
        <v>699</v>
      </c>
      <c r="J117" s="68"/>
      <c r="K117" s="68"/>
      <c r="L117" s="68"/>
    </row>
    <row r="118" spans="1:12" ht="40.5" x14ac:dyDescent="0.2">
      <c r="A118" s="73"/>
      <c r="B118" s="68"/>
      <c r="C118" s="68"/>
      <c r="D118" s="68"/>
      <c r="E118" s="66"/>
      <c r="F118" s="68"/>
      <c r="G118" s="68"/>
      <c r="H118" s="68"/>
      <c r="I118" s="67" t="s">
        <v>700</v>
      </c>
      <c r="J118" s="68"/>
      <c r="K118" s="68"/>
      <c r="L118" s="68"/>
    </row>
    <row r="119" spans="1:12" ht="40.5" x14ac:dyDescent="0.2">
      <c r="E119" s="66"/>
      <c r="I119" s="67" t="s">
        <v>701</v>
      </c>
    </row>
    <row r="120" spans="1:12" ht="40.5" x14ac:dyDescent="0.2">
      <c r="A120" s="73"/>
      <c r="B120" s="68"/>
      <c r="C120" s="68"/>
      <c r="D120" s="68"/>
      <c r="E120" s="66"/>
      <c r="F120" s="68"/>
      <c r="G120" s="68"/>
      <c r="H120" s="68"/>
      <c r="I120" s="67" t="s">
        <v>702</v>
      </c>
      <c r="J120" s="68"/>
      <c r="K120" s="68"/>
      <c r="L120" s="68"/>
    </row>
    <row r="121" spans="1:12" ht="40.5" x14ac:dyDescent="0.2">
      <c r="A121" s="73"/>
      <c r="B121" s="68"/>
      <c r="C121" s="68"/>
      <c r="D121" s="68"/>
      <c r="E121" s="66"/>
      <c r="F121" s="68"/>
      <c r="G121" s="68"/>
      <c r="H121" s="68"/>
      <c r="I121" s="67" t="s">
        <v>703</v>
      </c>
      <c r="J121" s="68"/>
      <c r="K121" s="68"/>
      <c r="L121" s="68"/>
    </row>
    <row r="122" spans="1:12" ht="40.5" x14ac:dyDescent="0.2">
      <c r="A122" s="73"/>
      <c r="B122" s="68"/>
      <c r="C122" s="68"/>
      <c r="D122" s="68"/>
      <c r="E122" s="66"/>
      <c r="F122" s="68"/>
      <c r="G122" s="68"/>
      <c r="H122" s="68"/>
      <c r="I122" s="67" t="s">
        <v>704</v>
      </c>
      <c r="J122" s="68"/>
      <c r="K122" s="68"/>
      <c r="L122" s="68"/>
    </row>
    <row r="123" spans="1:12" ht="40.5" x14ac:dyDescent="0.2">
      <c r="A123" s="73"/>
      <c r="B123" s="68"/>
      <c r="C123" s="68"/>
      <c r="D123" s="68"/>
      <c r="E123" s="66"/>
      <c r="F123" s="68"/>
      <c r="G123" s="68"/>
      <c r="H123" s="68"/>
      <c r="I123" s="67" t="s">
        <v>705</v>
      </c>
      <c r="J123" s="68"/>
      <c r="K123" s="68"/>
      <c r="L123" s="68"/>
    </row>
    <row r="124" spans="1:12" ht="40.5" x14ac:dyDescent="0.2">
      <c r="A124" s="73"/>
      <c r="B124" s="68"/>
      <c r="C124" s="68"/>
      <c r="D124" s="68"/>
      <c r="E124" s="66"/>
      <c r="F124" s="68"/>
      <c r="G124" s="68"/>
      <c r="H124" s="68"/>
      <c r="I124" s="67" t="s">
        <v>706</v>
      </c>
      <c r="J124" s="68"/>
      <c r="K124" s="68"/>
      <c r="L124" s="68"/>
    </row>
    <row r="125" spans="1:12" ht="40.5" x14ac:dyDescent="0.2">
      <c r="A125" s="73"/>
      <c r="B125" s="68"/>
      <c r="C125" s="68"/>
      <c r="D125" s="68"/>
      <c r="E125" s="68"/>
      <c r="F125" s="68"/>
      <c r="G125" s="68"/>
      <c r="H125" s="68"/>
      <c r="I125" s="67" t="s">
        <v>707</v>
      </c>
      <c r="J125" s="68"/>
      <c r="K125" s="68"/>
      <c r="L125" s="68"/>
    </row>
    <row r="126" spans="1:12" ht="40.5" x14ac:dyDescent="0.2">
      <c r="A126" s="73"/>
      <c r="B126" s="68"/>
      <c r="C126" s="68"/>
      <c r="D126" s="68"/>
      <c r="E126" s="66"/>
      <c r="F126" s="68"/>
      <c r="G126" s="68"/>
      <c r="H126" s="68"/>
      <c r="I126" s="67" t="s">
        <v>708</v>
      </c>
      <c r="J126" s="68"/>
      <c r="K126" s="68"/>
      <c r="L126" s="68"/>
    </row>
    <row r="127" spans="1:12" ht="40.5" x14ac:dyDescent="0.2">
      <c r="A127" s="73"/>
      <c r="B127" s="68"/>
      <c r="C127" s="68"/>
      <c r="D127" s="68"/>
      <c r="E127" s="66"/>
      <c r="F127" s="68"/>
      <c r="G127" s="68"/>
      <c r="H127" s="68"/>
      <c r="I127" s="67" t="s">
        <v>709</v>
      </c>
      <c r="J127" s="68"/>
      <c r="K127" s="68"/>
      <c r="L127" s="68"/>
    </row>
    <row r="128" spans="1:12" ht="40.5" x14ac:dyDescent="0.2">
      <c r="A128" s="73"/>
      <c r="B128" s="68"/>
      <c r="C128" s="68"/>
      <c r="D128" s="68"/>
      <c r="E128" s="66"/>
      <c r="F128" s="68"/>
      <c r="G128" s="68"/>
      <c r="H128" s="68"/>
      <c r="I128" s="67" t="s">
        <v>710</v>
      </c>
      <c r="J128" s="68"/>
      <c r="K128" s="68"/>
      <c r="L128" s="68"/>
    </row>
    <row r="129" spans="1:12" ht="40.5" x14ac:dyDescent="0.2">
      <c r="A129" s="73"/>
      <c r="B129" s="68"/>
      <c r="C129" s="68"/>
      <c r="D129" s="66" t="s">
        <v>795</v>
      </c>
      <c r="E129" s="66"/>
      <c r="F129" s="68"/>
      <c r="G129" s="68"/>
      <c r="H129" s="68"/>
      <c r="I129" s="67" t="s">
        <v>711</v>
      </c>
      <c r="J129" s="68"/>
      <c r="K129" s="68"/>
      <c r="L129" s="68"/>
    </row>
    <row r="130" spans="1:12" ht="54" x14ac:dyDescent="0.2">
      <c r="D130" s="66" t="s">
        <v>796</v>
      </c>
      <c r="E130" s="66"/>
      <c r="I130" s="67" t="s">
        <v>712</v>
      </c>
    </row>
    <row r="131" spans="1:12" ht="40.5" x14ac:dyDescent="0.2">
      <c r="D131" s="66" t="s">
        <v>797</v>
      </c>
      <c r="E131" s="66"/>
      <c r="I131" s="67" t="s">
        <v>713</v>
      </c>
    </row>
    <row r="132" spans="1:12" ht="67.5" x14ac:dyDescent="0.2">
      <c r="A132" s="73"/>
      <c r="B132" s="68"/>
      <c r="C132" s="68"/>
      <c r="D132" s="66" t="s">
        <v>798</v>
      </c>
      <c r="E132" s="66"/>
      <c r="F132" s="68"/>
      <c r="G132" s="68"/>
      <c r="H132" s="68"/>
      <c r="I132" s="67" t="s">
        <v>714</v>
      </c>
      <c r="J132" s="68"/>
      <c r="K132" s="68"/>
      <c r="L132" s="68"/>
    </row>
    <row r="133" spans="1:12" ht="67.5" x14ac:dyDescent="0.2">
      <c r="A133" s="73"/>
      <c r="B133" s="68"/>
      <c r="C133" s="68"/>
      <c r="D133" s="66" t="s">
        <v>799</v>
      </c>
      <c r="E133" s="66"/>
      <c r="F133" s="68"/>
      <c r="G133" s="68"/>
      <c r="H133" s="68"/>
      <c r="I133" s="67" t="s">
        <v>715</v>
      </c>
      <c r="J133" s="68"/>
      <c r="K133" s="68"/>
      <c r="L133" s="68"/>
    </row>
    <row r="134" spans="1:12" ht="40.5" x14ac:dyDescent="0.2">
      <c r="A134" s="73"/>
      <c r="B134" s="68"/>
      <c r="C134" s="68"/>
      <c r="D134" s="66" t="s">
        <v>800</v>
      </c>
      <c r="E134" s="66"/>
      <c r="F134" s="68"/>
      <c r="G134" s="68"/>
      <c r="H134" s="68"/>
      <c r="I134" s="67" t="s">
        <v>716</v>
      </c>
      <c r="J134" s="68"/>
      <c r="K134" s="68"/>
      <c r="L134" s="68"/>
    </row>
    <row r="135" spans="1:12" ht="54" x14ac:dyDescent="0.2">
      <c r="A135" s="73"/>
      <c r="B135" s="68"/>
      <c r="C135" s="68"/>
      <c r="D135" s="66" t="s">
        <v>801</v>
      </c>
      <c r="E135" s="66"/>
      <c r="F135" s="68"/>
      <c r="G135" s="68"/>
      <c r="H135" s="68"/>
      <c r="I135" s="67" t="s">
        <v>717</v>
      </c>
      <c r="J135" s="68"/>
      <c r="K135" s="68"/>
      <c r="L135" s="68"/>
    </row>
    <row r="136" spans="1:12" ht="40.5" x14ac:dyDescent="0.2">
      <c r="A136" s="73"/>
      <c r="B136" s="68"/>
      <c r="C136" s="68"/>
      <c r="D136" s="68"/>
      <c r="E136" s="66"/>
      <c r="F136" s="68"/>
      <c r="G136" s="68"/>
      <c r="H136" s="68"/>
      <c r="I136" s="67" t="s">
        <v>718</v>
      </c>
      <c r="J136" s="68"/>
      <c r="K136" s="68"/>
      <c r="L136" s="68"/>
    </row>
    <row r="137" spans="1:12" ht="40.5" x14ac:dyDescent="0.2">
      <c r="A137" s="73"/>
      <c r="B137" s="68"/>
      <c r="C137" s="68"/>
      <c r="D137" s="68"/>
      <c r="E137" s="66"/>
      <c r="F137" s="68"/>
      <c r="G137" s="68"/>
      <c r="H137" s="68"/>
      <c r="I137" s="67" t="s">
        <v>719</v>
      </c>
      <c r="J137" s="68"/>
      <c r="K137" s="68"/>
      <c r="L137" s="68"/>
    </row>
    <row r="138" spans="1:12" ht="40.5" x14ac:dyDescent="0.2">
      <c r="A138" s="73"/>
      <c r="B138" s="68"/>
      <c r="C138" s="68"/>
      <c r="D138" s="68"/>
      <c r="E138" s="66"/>
      <c r="F138" s="68"/>
      <c r="G138" s="68"/>
      <c r="H138" s="68"/>
      <c r="I138" s="67" t="s">
        <v>720</v>
      </c>
      <c r="J138" s="68"/>
      <c r="K138" s="68"/>
      <c r="L138" s="68"/>
    </row>
    <row r="139" spans="1:12" ht="40.5" x14ac:dyDescent="0.2">
      <c r="A139" s="73"/>
      <c r="B139" s="68"/>
      <c r="C139" s="68"/>
      <c r="D139" s="68"/>
      <c r="E139" s="66"/>
      <c r="F139" s="68"/>
      <c r="G139" s="68"/>
      <c r="H139" s="68"/>
      <c r="I139" s="67" t="s">
        <v>721</v>
      </c>
      <c r="J139" s="68"/>
      <c r="K139" s="68"/>
      <c r="L139" s="68"/>
    </row>
    <row r="140" spans="1:12" ht="40.5" x14ac:dyDescent="0.2">
      <c r="A140" s="73"/>
      <c r="B140" s="68"/>
      <c r="C140" s="68"/>
      <c r="D140" s="68"/>
      <c r="E140" s="66"/>
      <c r="F140" s="68"/>
      <c r="G140" s="68"/>
      <c r="H140" s="68"/>
      <c r="I140" s="67" t="s">
        <v>722</v>
      </c>
      <c r="J140" s="68"/>
      <c r="K140" s="68"/>
      <c r="L140" s="68"/>
    </row>
    <row r="141" spans="1:12" ht="40.5" x14ac:dyDescent="0.2">
      <c r="A141" s="73"/>
      <c r="B141" s="68"/>
      <c r="C141" s="68"/>
      <c r="D141" s="68"/>
      <c r="E141" s="66"/>
      <c r="F141" s="68"/>
      <c r="G141" s="68"/>
      <c r="H141" s="68"/>
      <c r="I141" s="67" t="s">
        <v>723</v>
      </c>
      <c r="J141" s="68"/>
      <c r="K141" s="68"/>
      <c r="L141" s="68"/>
    </row>
    <row r="142" spans="1:12" ht="40.5" x14ac:dyDescent="0.2">
      <c r="A142" s="73"/>
      <c r="B142" s="68"/>
      <c r="C142" s="68"/>
      <c r="D142" s="68"/>
      <c r="E142" s="66"/>
      <c r="F142" s="68"/>
      <c r="G142" s="68"/>
      <c r="H142" s="68"/>
      <c r="I142" s="67" t="s">
        <v>724</v>
      </c>
      <c r="J142" s="68"/>
      <c r="K142" s="68"/>
      <c r="L142" s="68"/>
    </row>
    <row r="143" spans="1:12" ht="40.5" x14ac:dyDescent="0.2">
      <c r="A143" s="73"/>
      <c r="B143" s="68"/>
      <c r="C143" s="68"/>
      <c r="D143" s="68"/>
      <c r="E143" s="66"/>
      <c r="F143" s="68"/>
      <c r="G143" s="68"/>
      <c r="H143" s="68"/>
      <c r="I143" s="67" t="s">
        <v>725</v>
      </c>
      <c r="J143" s="68"/>
      <c r="K143" s="68"/>
      <c r="L143" s="68"/>
    </row>
    <row r="144" spans="1:12" ht="40.5" x14ac:dyDescent="0.2">
      <c r="A144" s="73"/>
      <c r="B144" s="68"/>
      <c r="C144" s="68"/>
      <c r="D144" s="68"/>
      <c r="E144" s="66"/>
      <c r="F144" s="68"/>
      <c r="G144" s="68"/>
      <c r="H144" s="68"/>
      <c r="I144" s="67" t="s">
        <v>726</v>
      </c>
      <c r="J144" s="68"/>
      <c r="K144" s="68"/>
      <c r="L144" s="68"/>
    </row>
    <row r="145" spans="1:12" ht="40.5" x14ac:dyDescent="0.2">
      <c r="A145" s="73"/>
      <c r="B145" s="68"/>
      <c r="C145" s="68"/>
      <c r="D145" s="68"/>
      <c r="E145" s="68"/>
      <c r="F145" s="68"/>
      <c r="G145" s="68"/>
      <c r="H145" s="68"/>
      <c r="I145" s="67" t="s">
        <v>727</v>
      </c>
      <c r="J145" s="68"/>
      <c r="K145" s="68"/>
      <c r="L145" s="68"/>
    </row>
    <row r="146" spans="1:12" ht="40.5" x14ac:dyDescent="0.2">
      <c r="A146" s="73"/>
      <c r="B146" s="68"/>
      <c r="C146" s="68"/>
      <c r="D146" s="68"/>
      <c r="E146" s="68"/>
      <c r="F146" s="68"/>
      <c r="G146" s="68"/>
      <c r="H146" s="68"/>
      <c r="I146" s="67" t="s">
        <v>728</v>
      </c>
      <c r="J146" s="68"/>
      <c r="K146" s="68"/>
      <c r="L146" s="68"/>
    </row>
    <row r="147" spans="1:12" ht="40.5" x14ac:dyDescent="0.2">
      <c r="A147" s="73"/>
      <c r="B147" s="68"/>
      <c r="C147" s="68"/>
      <c r="D147" s="68"/>
      <c r="E147" s="68"/>
      <c r="F147" s="68"/>
      <c r="G147" s="68"/>
      <c r="H147" s="68"/>
      <c r="I147" s="67" t="s">
        <v>729</v>
      </c>
      <c r="J147" s="68"/>
      <c r="K147" s="68"/>
      <c r="L147" s="68"/>
    </row>
    <row r="148" spans="1:12" ht="40.5" x14ac:dyDescent="0.2">
      <c r="A148" s="73"/>
      <c r="B148" s="66" t="s">
        <v>836</v>
      </c>
      <c r="C148" s="66" t="s">
        <v>838</v>
      </c>
      <c r="D148" s="66" t="s">
        <v>842</v>
      </c>
      <c r="E148" s="68"/>
      <c r="F148" s="66" t="s">
        <v>844</v>
      </c>
      <c r="G148" s="66" t="s">
        <v>846</v>
      </c>
      <c r="H148" s="66" t="s">
        <v>850</v>
      </c>
      <c r="I148" s="67" t="s">
        <v>730</v>
      </c>
      <c r="J148" s="68"/>
      <c r="K148" s="68"/>
      <c r="L148" s="68"/>
    </row>
    <row r="149" spans="1:12" ht="54" x14ac:dyDescent="0.2">
      <c r="A149" s="73"/>
      <c r="B149" s="66" t="s">
        <v>837</v>
      </c>
      <c r="C149" s="66" t="s">
        <v>839</v>
      </c>
      <c r="D149" s="66" t="s">
        <v>843</v>
      </c>
      <c r="E149" s="68"/>
      <c r="F149" s="66" t="s">
        <v>845</v>
      </c>
      <c r="G149" s="66" t="s">
        <v>847</v>
      </c>
      <c r="H149" s="66" t="s">
        <v>851</v>
      </c>
      <c r="I149" s="67" t="s">
        <v>731</v>
      </c>
      <c r="J149" s="68"/>
      <c r="K149" s="68"/>
      <c r="L149" s="68"/>
    </row>
    <row r="150" spans="1:12" ht="40.5" x14ac:dyDescent="0.2">
      <c r="A150" s="73"/>
      <c r="B150" s="68"/>
      <c r="C150" s="66" t="s">
        <v>840</v>
      </c>
      <c r="D150" s="68"/>
      <c r="E150" s="68"/>
      <c r="F150" s="68"/>
      <c r="G150" s="66" t="s">
        <v>848</v>
      </c>
      <c r="H150" s="68"/>
      <c r="I150" s="67" t="s">
        <v>732</v>
      </c>
      <c r="J150" s="68"/>
      <c r="K150" s="68"/>
      <c r="L150" s="68"/>
    </row>
    <row r="151" spans="1:12" ht="54" x14ac:dyDescent="0.2">
      <c r="A151" s="73"/>
      <c r="B151" s="68"/>
      <c r="C151" s="66" t="s">
        <v>841</v>
      </c>
      <c r="D151" s="68"/>
      <c r="E151" s="68"/>
      <c r="F151" s="68"/>
      <c r="G151" s="66" t="s">
        <v>849</v>
      </c>
      <c r="H151" s="68"/>
      <c r="I151" s="67" t="s">
        <v>733</v>
      </c>
      <c r="J151" s="68"/>
      <c r="K151" s="68"/>
      <c r="L151" s="68"/>
    </row>
    <row r="152" spans="1:12" ht="40.5" x14ac:dyDescent="0.2">
      <c r="A152" s="73"/>
      <c r="B152" s="68"/>
      <c r="C152" s="68"/>
      <c r="D152" s="68"/>
      <c r="E152" s="68"/>
      <c r="F152" s="68"/>
      <c r="G152" s="68"/>
      <c r="H152" s="68"/>
      <c r="I152" s="67" t="s">
        <v>734</v>
      </c>
      <c r="J152" s="68"/>
      <c r="K152" s="68"/>
      <c r="L152" s="68"/>
    </row>
    <row r="153" spans="1:12" ht="40.5" x14ac:dyDescent="0.2">
      <c r="A153" s="73"/>
      <c r="B153" s="66" t="s">
        <v>852</v>
      </c>
      <c r="C153" s="66" t="s">
        <v>854</v>
      </c>
      <c r="D153" s="66" t="s">
        <v>858</v>
      </c>
      <c r="E153" s="68"/>
      <c r="F153" s="68"/>
      <c r="G153" s="68"/>
      <c r="H153" s="68"/>
      <c r="I153" s="67" t="s">
        <v>735</v>
      </c>
      <c r="J153" s="68"/>
      <c r="K153" s="68"/>
      <c r="L153" s="68"/>
    </row>
    <row r="154" spans="1:12" ht="54" x14ac:dyDescent="0.2">
      <c r="A154" s="73"/>
      <c r="B154" s="66" t="s">
        <v>853</v>
      </c>
      <c r="C154" s="66" t="s">
        <v>855</v>
      </c>
      <c r="D154" s="66" t="s">
        <v>859</v>
      </c>
      <c r="E154" s="68"/>
      <c r="F154" s="68"/>
      <c r="G154" s="68"/>
      <c r="H154" s="68"/>
      <c r="I154" s="67" t="s">
        <v>736</v>
      </c>
      <c r="J154" s="68"/>
      <c r="K154" s="68"/>
      <c r="L154" s="68"/>
    </row>
    <row r="155" spans="1:12" ht="40.5" x14ac:dyDescent="0.2">
      <c r="A155" s="73"/>
      <c r="B155" s="68"/>
      <c r="C155" s="66" t="s">
        <v>856</v>
      </c>
      <c r="D155" s="68"/>
      <c r="E155" s="68"/>
      <c r="F155" s="68"/>
      <c r="G155" s="68"/>
      <c r="H155" s="68"/>
      <c r="I155" s="67" t="s">
        <v>737</v>
      </c>
      <c r="J155" s="68"/>
      <c r="K155" s="68"/>
      <c r="L155" s="68"/>
    </row>
    <row r="156" spans="1:12" ht="54" x14ac:dyDescent="0.2">
      <c r="A156" s="73"/>
      <c r="B156" s="68"/>
      <c r="C156" s="66" t="s">
        <v>857</v>
      </c>
      <c r="D156" s="68"/>
      <c r="E156" s="68"/>
      <c r="F156" s="68"/>
      <c r="G156" s="68"/>
      <c r="H156" s="68"/>
      <c r="I156" s="67" t="s">
        <v>738</v>
      </c>
      <c r="J156" s="68"/>
      <c r="K156" s="68"/>
      <c r="L156" s="68"/>
    </row>
    <row r="157" spans="1:12" ht="40.5" x14ac:dyDescent="0.2">
      <c r="A157" s="73"/>
      <c r="B157" s="68"/>
      <c r="C157" s="68"/>
      <c r="D157" s="68"/>
      <c r="E157" s="68"/>
      <c r="F157" s="68"/>
      <c r="G157" s="68"/>
      <c r="H157" s="68"/>
      <c r="I157" s="67" t="s">
        <v>739</v>
      </c>
      <c r="J157" s="68"/>
      <c r="K157" s="68"/>
      <c r="L157" s="68"/>
    </row>
    <row r="158" spans="1:12" ht="40.5" x14ac:dyDescent="0.2">
      <c r="A158" s="73"/>
      <c r="B158" s="68"/>
      <c r="C158" s="68"/>
      <c r="D158" s="68"/>
      <c r="E158" s="68"/>
      <c r="F158" s="68"/>
      <c r="G158" s="68"/>
      <c r="H158" s="68"/>
      <c r="I158" s="67" t="s">
        <v>740</v>
      </c>
      <c r="J158" s="68"/>
      <c r="K158" s="68"/>
      <c r="L158" s="68"/>
    </row>
    <row r="159" spans="1:12" ht="12.75" x14ac:dyDescent="0.2">
      <c r="A159" s="73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</row>
    <row r="160" spans="1:12" x14ac:dyDescent="0.2">
      <c r="A160" s="73"/>
      <c r="B160" s="68"/>
      <c r="D160" s="68"/>
      <c r="E160" s="68"/>
      <c r="F160" s="68"/>
      <c r="G160" s="68"/>
      <c r="H160" s="68"/>
      <c r="I160" s="68"/>
      <c r="J160" s="68"/>
      <c r="K160" s="68"/>
      <c r="L160" s="68"/>
    </row>
    <row r="161" spans="1:12" ht="12.75" x14ac:dyDescent="0.2">
      <c r="A161" s="73"/>
      <c r="B161" s="68"/>
      <c r="C161" s="69" t="str">
        <f>IF(PDRN2!F150="Owned",PDRN2!B148&amp;" / "&amp;PDRN2!F148&amp;" / "&amp;PDRN2!C149&amp;" / "&amp;PDRN2!B150,IF(PDRN2!F150="Owned - Mortgaged",PDRN2!B148&amp;" / "&amp;PDRN2!F148&amp;" / "&amp;PDRN2!C149&amp;" / "&amp;PDRN2!B150&amp;" / Mortgaged to: "&amp;PDRN2!C151&amp;" / Monthly Amort.: "&amp;TEXT(PDRN2!F149,"[$PHP] #,##0"),""))</f>
        <v/>
      </c>
      <c r="D161" s="68"/>
      <c r="E161" s="68"/>
      <c r="F161" s="68"/>
      <c r="G161" s="68"/>
      <c r="H161" s="68"/>
      <c r="I161" s="68"/>
      <c r="J161" s="68"/>
      <c r="K161" s="68"/>
      <c r="L161" s="68"/>
    </row>
    <row r="162" spans="1:12" x14ac:dyDescent="0.2">
      <c r="A162" s="73"/>
      <c r="B162" s="68"/>
      <c r="D162" s="68"/>
      <c r="E162" s="68"/>
      <c r="F162" s="68"/>
      <c r="G162" s="68"/>
      <c r="H162" s="68"/>
      <c r="I162" s="68"/>
      <c r="J162" s="68"/>
      <c r="K162" s="68"/>
      <c r="L162" s="68"/>
    </row>
    <row r="163" spans="1:12" x14ac:dyDescent="0.2">
      <c r="A163" s="73"/>
      <c r="B163" s="68"/>
      <c r="D163" s="68"/>
      <c r="E163" s="68"/>
      <c r="F163" s="68"/>
      <c r="G163" s="68"/>
      <c r="H163" s="68"/>
      <c r="I163" s="68"/>
      <c r="J163" s="68"/>
      <c r="K163" s="68"/>
      <c r="L163" s="68"/>
    </row>
    <row r="164" spans="1:12" x14ac:dyDescent="0.2">
      <c r="A164" s="73"/>
      <c r="B164" s="68"/>
      <c r="D164" s="68"/>
      <c r="E164" s="68"/>
      <c r="F164" s="68"/>
      <c r="G164" s="68"/>
      <c r="H164" s="68"/>
      <c r="I164" s="68"/>
      <c r="J164" s="68"/>
      <c r="K164" s="68"/>
      <c r="L164" s="68"/>
    </row>
    <row r="165" spans="1:12" ht="12.75" x14ac:dyDescent="0.2">
      <c r="A165" s="73"/>
      <c r="B165" s="68"/>
      <c r="C165" s="69" t="str">
        <f>IF(PDRN2!F154="Owned",PDRN2!B152&amp;" / "&amp;PDRN2!F152&amp;" / "&amp;PDRN2!C153&amp;" / "&amp;PDRN2!B154,IF(PDRN2!F154="Owned - Mortgaged",PDRN2!B152&amp;" / "&amp;PDRN2!F152&amp;" / "&amp;PDRN2!C153&amp;" / "&amp;PDRN2!B154&amp;" / Mortgaged to: "&amp;PDRN2!C155&amp;" / Monthly Amort.: "&amp;TEXT(PDRN2!F153,"[$PHP] #,##0"),""))</f>
        <v/>
      </c>
      <c r="D165" s="68"/>
      <c r="E165" s="68"/>
      <c r="F165" s="68"/>
      <c r="G165" s="68"/>
      <c r="H165" s="68"/>
      <c r="I165" s="68"/>
      <c r="J165" s="68"/>
      <c r="K165" s="68"/>
      <c r="L165" s="68"/>
    </row>
    <row r="166" spans="1:12" ht="12.75" x14ac:dyDescent="0.2">
      <c r="A166" s="73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</row>
    <row r="167" spans="1:12" ht="12.75" x14ac:dyDescent="0.2">
      <c r="A167" s="73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</row>
    <row r="168" spans="1:12" ht="12.75" x14ac:dyDescent="0.2">
      <c r="A168" s="73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</row>
    <row r="169" spans="1:12" ht="12.75" x14ac:dyDescent="0.2">
      <c r="A169" s="73"/>
      <c r="B169" s="68"/>
      <c r="C169" s="69" t="str">
        <f>IF(PDRN2!F158="Owned",PDRN2!B156&amp;" / "&amp;PDRN2!F156&amp;" / "&amp;PDRN2!C157&amp;" / "&amp;PDRN2!B158,IF(PDRN2!F158="Owned - Mortgaged",PDRN2!B156&amp;" / "&amp;PDRN2!F156&amp;" / "&amp;PDRN2!C157&amp;" / "&amp;PDRN2!B158&amp;" / Mortgaged to: "&amp;PDRN2!C159&amp;" / Monthly Amort.: "&amp;TEXT(PDRN2!F157,"[$PHP] #,##0"),""))</f>
        <v/>
      </c>
      <c r="D169" s="68"/>
      <c r="E169" s="68"/>
      <c r="F169" s="68"/>
      <c r="G169" s="68"/>
      <c r="H169" s="68"/>
      <c r="I169" s="68"/>
      <c r="J169" s="68"/>
      <c r="K169" s="68"/>
      <c r="L169" s="68"/>
    </row>
    <row r="170" spans="1:12" ht="12.75" x14ac:dyDescent="0.2">
      <c r="A170" s="73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</row>
    <row r="171" spans="1:12" ht="12.75" x14ac:dyDescent="0.2">
      <c r="A171" s="73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</row>
    <row r="172" spans="1:12" ht="12.75" x14ac:dyDescent="0.2">
      <c r="A172" s="73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</row>
    <row r="173" spans="1:12" ht="12.75" x14ac:dyDescent="0.2">
      <c r="A173" s="73"/>
      <c r="B173" s="68"/>
      <c r="C173" s="69" t="str">
        <f>IF(PDRN2!F162="Owned",PDRN2!B160&amp;" / "&amp;PDRN2!F160&amp;" / "&amp;PDRN2!C161&amp;" / "&amp;PDRN2!B162,IF(PDRN2!F162="Owned - Mortgaged",PDRN2!B160&amp;" / "&amp;PDRN2!F160&amp;" / "&amp;PDRN2!C161&amp;" / "&amp;PDRN2!B162&amp;" / Mortgaged to: "&amp;PDRN2!C163&amp;" / Monthly Amort.: "&amp;TEXT(PDRN2!F161,"[$PHP] #,##0"),""))</f>
        <v/>
      </c>
      <c r="D173" s="68"/>
      <c r="E173" s="68"/>
      <c r="F173" s="68"/>
      <c r="G173" s="68"/>
      <c r="H173" s="68"/>
      <c r="I173" s="68"/>
      <c r="J173" s="68"/>
      <c r="K173" s="68"/>
      <c r="L173" s="68"/>
    </row>
    <row r="174" spans="1:12" ht="12.75" x14ac:dyDescent="0.2">
      <c r="A174" s="73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</row>
    <row r="175" spans="1:12" ht="12.75" x14ac:dyDescent="0.2">
      <c r="A175" s="73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</row>
    <row r="176" spans="1:12" ht="12.75" x14ac:dyDescent="0.2">
      <c r="A176" s="73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</row>
    <row r="177" spans="1:12" ht="12.75" x14ac:dyDescent="0.2">
      <c r="A177" s="73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</row>
    <row r="178" spans="1:12" ht="12.75" x14ac:dyDescent="0.2">
      <c r="A178" s="73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</row>
    <row r="179" spans="1:12" ht="12.75" x14ac:dyDescent="0.2">
      <c r="A179" s="73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</row>
    <row r="180" spans="1:12" ht="12.75" x14ac:dyDescent="0.2">
      <c r="A180" s="73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</row>
    <row r="181" spans="1:12" ht="12.75" x14ac:dyDescent="0.2">
      <c r="A181" s="73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</row>
    <row r="182" spans="1:12" ht="12.75" x14ac:dyDescent="0.2">
      <c r="A182" s="73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</row>
    <row r="183" spans="1:12" ht="12.75" x14ac:dyDescent="0.2">
      <c r="A183" s="73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</row>
    <row r="184" spans="1:12" ht="12.75" x14ac:dyDescent="0.2">
      <c r="A184" s="73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</row>
    <row r="185" spans="1:12" ht="12.75" x14ac:dyDescent="0.2">
      <c r="A185" s="73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</row>
    <row r="186" spans="1:12" ht="12.75" x14ac:dyDescent="0.2">
      <c r="A186" s="73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1000</vt:lpstr>
      <vt:lpstr>PDRN2</vt:lpstr>
      <vt:lpstr>PDRN Pg 1</vt:lpstr>
      <vt:lpstr>DROPDOWN LIST</vt:lpstr>
      <vt:lpstr>__xlnm.Print_Area</vt:lpstr>
      <vt:lpstr>'PDRN Pg 1'!Print_Area</vt:lpstr>
      <vt:lpstr>PDRN2!Print_Area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comprehensive credit</dc:creator>
  <cp:lastModifiedBy>Dodong Pogi</cp:lastModifiedBy>
  <cp:lastPrinted>2015-09-14T07:15:46Z</cp:lastPrinted>
  <dcterms:created xsi:type="dcterms:W3CDTF">2014-05-05T02:40:43Z</dcterms:created>
  <dcterms:modified xsi:type="dcterms:W3CDTF">2020-02-21T02:27:26Z</dcterms:modified>
</cp:coreProperties>
</file>